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Budget and Finance\Institutional Research\Web Material\Budget\Current Funds Budget\"/>
    </mc:Choice>
  </mc:AlternateContent>
  <xr:revisionPtr revIDLastSave="0" documentId="13_ncr:1_{76A9E509-A1C6-41DA-8CB5-0F8653FA693E}" xr6:coauthVersionLast="47" xr6:coauthVersionMax="47" xr10:uidLastSave="{00000000-0000-0000-0000-000000000000}"/>
  <bookViews>
    <workbookView xWindow="-120" yWindow="-120" windowWidth="29040" windowHeight="15720" xr2:uid="{7AE3CB05-8F36-4293-BFF4-9E0BD882D0D6}"/>
  </bookViews>
  <sheets>
    <sheet name="Table A (Consolidated)" sheetId="7" r:id="rId1"/>
    <sheet name="Table A (Boulder)" sheetId="1" r:id="rId2"/>
    <sheet name="Table A (UCCS)  " sheetId="6" r:id="rId3"/>
    <sheet name="Table A (Denver)  " sheetId="10" r:id="rId4"/>
    <sheet name="Table A (Anschutz) " sheetId="5" r:id="rId5"/>
  </sheets>
  <definedNames>
    <definedName name="_AMO_UniqueIdentifier" hidden="1">"'acc1e002-9ecb-40d3-87aa-6dac8a4a0db4'"</definedName>
    <definedName name="OK" localSheetId="4">#REF!</definedName>
    <definedName name="OK" localSheetId="0">#REF!</definedName>
    <definedName name="OK" localSheetId="2">#REF!</definedName>
    <definedName name="OK">#REF!</definedName>
    <definedName name="_xlnm.Print_Area" localSheetId="4">'Table A (Anschutz) '!$A$1:$G$68</definedName>
    <definedName name="_xlnm.Print_Area" localSheetId="1">'Table A (Boulder)'!$A$1:$G$67</definedName>
    <definedName name="_xlnm.Print_Area" localSheetId="0">'Table A (Consolidated)'!$A$1:$G$68</definedName>
    <definedName name="_xlnm.Print_Area" localSheetId="3">'Table A (Denver)  '!$A$1:$H$69</definedName>
    <definedName name="_xlnm.Print_Area" localSheetId="2">'Table A (UCCS)  '!$A$1:$G$69</definedName>
    <definedName name="_xlnm.Print_Titles" localSheetId="4">'Table A (Anschutz) '!$1:$6</definedName>
    <definedName name="_xlnm.Print_Titles" localSheetId="0">'Table A (Consolidated)'!$1:$6</definedName>
    <definedName name="_xlnm.Print_Titles" localSheetId="3">'Table A (Denver)  '!$1:$6</definedName>
    <definedName name="_xlnm.Print_Titles" localSheetId="2">'Table A (UCCS)  '!$1:$6</definedName>
    <definedName name="QRY_FTETOTAL" localSheetId="4">#REF!</definedName>
    <definedName name="QRY_FTETOTAL" localSheetId="0">#REF!</definedName>
    <definedName name="QRY_FTETOTAL" localSheetId="2">#REF!</definedName>
    <definedName name="QRY_FTETOTAL">#REF!</definedName>
    <definedName name="what" localSheetId="4">#REF!</definedName>
    <definedName name="what" localSheetId="0">#REF!</definedName>
    <definedName name="what" localSheetId="2">#REF!</definedName>
    <definedName name="wha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4" i="7" l="1"/>
  <c r="F25" i="7"/>
  <c r="F26" i="7"/>
  <c r="F18" i="7"/>
  <c r="F17" i="7"/>
  <c r="F16" i="7"/>
  <c r="C62" i="6"/>
  <c r="C63" i="6"/>
  <c r="D62" i="6"/>
  <c r="D63" i="6"/>
  <c r="E62" i="6"/>
  <c r="E63" i="6"/>
  <c r="F62" i="6"/>
  <c r="F63" i="6"/>
  <c r="G62" i="6"/>
  <c r="G63" i="6"/>
  <c r="B63" i="6"/>
  <c r="B62" i="6"/>
  <c r="G61" i="6"/>
  <c r="F61" i="6"/>
  <c r="E61" i="6"/>
  <c r="D61" i="6"/>
  <c r="C61" i="6"/>
  <c r="B61" i="6"/>
  <c r="G57" i="6"/>
  <c r="F57" i="6"/>
  <c r="E57" i="6"/>
  <c r="D57" i="6"/>
  <c r="C57" i="6"/>
  <c r="B57" i="6"/>
  <c r="G51" i="6"/>
  <c r="F51" i="6"/>
  <c r="E51" i="6"/>
  <c r="D51" i="6"/>
  <c r="C51" i="6"/>
  <c r="B51" i="6"/>
  <c r="F36" i="6"/>
  <c r="E36" i="6"/>
  <c r="D36" i="6"/>
  <c r="C36" i="6"/>
  <c r="B36" i="6"/>
  <c r="G36" i="6"/>
  <c r="G60" i="6"/>
  <c r="G59" i="6"/>
  <c r="G56" i="6"/>
  <c r="G55" i="6"/>
  <c r="G54" i="6"/>
  <c r="G50" i="6"/>
  <c r="G49" i="6"/>
  <c r="G48" i="6"/>
  <c r="G47" i="6"/>
  <c r="G46" i="6"/>
  <c r="G45" i="6"/>
  <c r="G44" i="6"/>
  <c r="G43" i="6"/>
  <c r="G42" i="6"/>
  <c r="G41" i="6"/>
  <c r="G40" i="6"/>
  <c r="G35" i="6"/>
  <c r="G34" i="6"/>
  <c r="G33" i="6"/>
  <c r="G32" i="6"/>
  <c r="G31" i="6"/>
  <c r="G30" i="6"/>
  <c r="G29" i="6"/>
  <c r="G28" i="6"/>
  <c r="G26" i="6"/>
  <c r="G25" i="6"/>
  <c r="G24" i="6"/>
  <c r="G23" i="6"/>
  <c r="G22" i="6"/>
  <c r="G20" i="6"/>
  <c r="G27" i="6"/>
  <c r="F27" i="6"/>
  <c r="E27" i="6"/>
  <c r="D27" i="6"/>
  <c r="C27" i="6"/>
  <c r="B27" i="6"/>
  <c r="G18" i="6"/>
  <c r="G17" i="6"/>
  <c r="G16" i="6"/>
  <c r="G15" i="6"/>
  <c r="G14" i="6"/>
  <c r="G19" i="6"/>
  <c r="G12" i="6"/>
  <c r="G11" i="6"/>
  <c r="G10" i="6"/>
  <c r="F19" i="6"/>
  <c r="E19" i="6"/>
  <c r="D19" i="6"/>
  <c r="C19" i="6"/>
  <c r="B19" i="6"/>
  <c r="G48" i="1"/>
  <c r="G30" i="1"/>
  <c r="C60" i="7"/>
  <c r="D60" i="7"/>
  <c r="G60" i="7" s="1"/>
  <c r="E60" i="7"/>
  <c r="E61" i="7" s="1"/>
  <c r="F60" i="7"/>
  <c r="C59" i="7"/>
  <c r="C61" i="7" s="1"/>
  <c r="D59" i="7"/>
  <c r="D61" i="7" s="1"/>
  <c r="E59" i="7"/>
  <c r="F59" i="7"/>
  <c r="B59" i="7"/>
  <c r="B54" i="7"/>
  <c r="C54" i="7"/>
  <c r="C57" i="7" s="1"/>
  <c r="D54" i="7"/>
  <c r="D57" i="7" s="1"/>
  <c r="E54" i="7"/>
  <c r="F54" i="7"/>
  <c r="B55" i="7"/>
  <c r="C55" i="7"/>
  <c r="D55" i="7"/>
  <c r="G55" i="7" s="1"/>
  <c r="E55" i="7"/>
  <c r="E57" i="7" s="1"/>
  <c r="F55" i="7"/>
  <c r="F57" i="7" s="1"/>
  <c r="B56" i="7"/>
  <c r="B57" i="7" s="1"/>
  <c r="C56" i="7"/>
  <c r="D56" i="7"/>
  <c r="E56" i="7"/>
  <c r="F56" i="7"/>
  <c r="G56" i="7" s="1"/>
  <c r="B41" i="7"/>
  <c r="C41" i="7"/>
  <c r="D41" i="7"/>
  <c r="E41" i="7"/>
  <c r="F41" i="7"/>
  <c r="B42" i="7"/>
  <c r="C42" i="7"/>
  <c r="D42" i="7"/>
  <c r="G42" i="7" s="1"/>
  <c r="E42" i="7"/>
  <c r="E51" i="7" s="1"/>
  <c r="E62" i="7" s="1"/>
  <c r="F42" i="7"/>
  <c r="F51" i="7" s="1"/>
  <c r="F62" i="7" s="1"/>
  <c r="B43" i="7"/>
  <c r="C43" i="7"/>
  <c r="D43" i="7"/>
  <c r="E43" i="7"/>
  <c r="G43" i="7" s="1"/>
  <c r="F43" i="7"/>
  <c r="B44" i="7"/>
  <c r="C44" i="7"/>
  <c r="D44" i="7"/>
  <c r="E44" i="7"/>
  <c r="F44" i="7"/>
  <c r="G44" i="7" s="1"/>
  <c r="B45" i="7"/>
  <c r="C45" i="7"/>
  <c r="D45" i="7"/>
  <c r="G45" i="7" s="1"/>
  <c r="E45" i="7"/>
  <c r="F45" i="7"/>
  <c r="B46" i="7"/>
  <c r="C46" i="7"/>
  <c r="D46" i="7"/>
  <c r="E46" i="7"/>
  <c r="F46" i="7"/>
  <c r="G46" i="7" s="1"/>
  <c r="B47" i="7"/>
  <c r="C47" i="7"/>
  <c r="D47" i="7"/>
  <c r="G47" i="7" s="1"/>
  <c r="E47" i="7"/>
  <c r="F47" i="7"/>
  <c r="B48" i="7"/>
  <c r="C48" i="7"/>
  <c r="D48" i="7"/>
  <c r="G48" i="7" s="1"/>
  <c r="E48" i="7"/>
  <c r="F48" i="7"/>
  <c r="B49" i="7"/>
  <c r="C49" i="7"/>
  <c r="D49" i="7"/>
  <c r="G49" i="7" s="1"/>
  <c r="E49" i="7"/>
  <c r="F49" i="7"/>
  <c r="B50" i="7"/>
  <c r="C50" i="7"/>
  <c r="D50" i="7"/>
  <c r="E50" i="7"/>
  <c r="F50" i="7"/>
  <c r="C40" i="7"/>
  <c r="D40" i="7"/>
  <c r="G40" i="7" s="1"/>
  <c r="E40" i="7"/>
  <c r="F40" i="7"/>
  <c r="B29" i="7"/>
  <c r="C29" i="7"/>
  <c r="D29" i="7"/>
  <c r="G29" i="7" s="1"/>
  <c r="E29" i="7"/>
  <c r="F29" i="7"/>
  <c r="B30" i="7"/>
  <c r="C30" i="7"/>
  <c r="D30" i="7"/>
  <c r="G30" i="7" s="1"/>
  <c r="E30" i="7"/>
  <c r="F30" i="7"/>
  <c r="B31" i="7"/>
  <c r="C31" i="7"/>
  <c r="D31" i="7"/>
  <c r="E31" i="7"/>
  <c r="F31" i="7"/>
  <c r="G31" i="7" s="1"/>
  <c r="B33" i="7"/>
  <c r="C33" i="7"/>
  <c r="D33" i="7"/>
  <c r="E33" i="7"/>
  <c r="F33" i="7"/>
  <c r="B34" i="7"/>
  <c r="C34" i="7"/>
  <c r="D34" i="7"/>
  <c r="E34" i="7"/>
  <c r="F34" i="7"/>
  <c r="G34" i="7" s="1"/>
  <c r="B35" i="7"/>
  <c r="C35" i="7"/>
  <c r="D35" i="7"/>
  <c r="E35" i="7"/>
  <c r="F35" i="7"/>
  <c r="F28" i="7"/>
  <c r="E28" i="7"/>
  <c r="D28" i="7"/>
  <c r="C28" i="7"/>
  <c r="B28" i="7"/>
  <c r="E26" i="7"/>
  <c r="D26" i="7"/>
  <c r="G26" i="7" s="1"/>
  <c r="C26" i="7"/>
  <c r="B26" i="7"/>
  <c r="E25" i="7"/>
  <c r="D25" i="7"/>
  <c r="C25" i="7"/>
  <c r="E24" i="7"/>
  <c r="D24" i="7"/>
  <c r="C24" i="7"/>
  <c r="B25" i="7"/>
  <c r="B24" i="7"/>
  <c r="F23" i="7"/>
  <c r="E23" i="7"/>
  <c r="E27" i="7" s="1"/>
  <c r="D23" i="7"/>
  <c r="C23" i="7"/>
  <c r="C27" i="7" s="1"/>
  <c r="B23" i="7"/>
  <c r="B27" i="7" s="1"/>
  <c r="B36" i="7" s="1"/>
  <c r="F22" i="7"/>
  <c r="F27" i="7" s="1"/>
  <c r="E22" i="7"/>
  <c r="D22" i="7"/>
  <c r="C22" i="7"/>
  <c r="B22" i="7"/>
  <c r="C20" i="7"/>
  <c r="D20" i="7"/>
  <c r="G20" i="7" s="1"/>
  <c r="G27" i="7" s="1"/>
  <c r="E20" i="7"/>
  <c r="F20" i="7"/>
  <c r="B20" i="7"/>
  <c r="E18" i="7"/>
  <c r="D18" i="7"/>
  <c r="G18" i="7" s="1"/>
  <c r="C18" i="7"/>
  <c r="B18" i="7"/>
  <c r="E17" i="7"/>
  <c r="G17" i="7" s="1"/>
  <c r="D17" i="7"/>
  <c r="C17" i="7"/>
  <c r="B17" i="7"/>
  <c r="E16" i="7"/>
  <c r="D16" i="7"/>
  <c r="C16" i="7"/>
  <c r="B16" i="7"/>
  <c r="F15" i="7"/>
  <c r="E15" i="7"/>
  <c r="D15" i="7"/>
  <c r="C15" i="7"/>
  <c r="B15" i="7"/>
  <c r="B19" i="7" s="1"/>
  <c r="F14" i="7"/>
  <c r="E14" i="7"/>
  <c r="G14" i="7" s="1"/>
  <c r="D14" i="7"/>
  <c r="C14" i="7"/>
  <c r="B14" i="7"/>
  <c r="B11" i="7"/>
  <c r="C11" i="7"/>
  <c r="D11" i="7"/>
  <c r="D19" i="7" s="1"/>
  <c r="E11" i="7"/>
  <c r="F11" i="7"/>
  <c r="F19" i="7" s="1"/>
  <c r="B12" i="7"/>
  <c r="C12" i="7"/>
  <c r="D12" i="7"/>
  <c r="E12" i="7"/>
  <c r="E19" i="7" s="1"/>
  <c r="F12" i="7"/>
  <c r="G12" i="7" s="1"/>
  <c r="C10" i="7"/>
  <c r="C19" i="7" s="1"/>
  <c r="D10" i="7"/>
  <c r="E10" i="7"/>
  <c r="F10" i="7"/>
  <c r="B10" i="7"/>
  <c r="D62" i="10"/>
  <c r="G61" i="10"/>
  <c r="F61" i="10"/>
  <c r="E61" i="10"/>
  <c r="D61" i="10"/>
  <c r="C61" i="10"/>
  <c r="B61" i="10"/>
  <c r="H60" i="10"/>
  <c r="H59" i="10"/>
  <c r="H61" i="10"/>
  <c r="G57" i="10"/>
  <c r="F57" i="10"/>
  <c r="E57" i="10"/>
  <c r="D57" i="10"/>
  <c r="C57" i="10"/>
  <c r="B57" i="10"/>
  <c r="H56" i="10"/>
  <c r="H55" i="10"/>
  <c r="H54" i="10"/>
  <c r="G51" i="10"/>
  <c r="F51" i="10"/>
  <c r="E51" i="10"/>
  <c r="D51" i="10"/>
  <c r="C51" i="10"/>
  <c r="C62" i="10"/>
  <c r="B51" i="10"/>
  <c r="B62" i="10"/>
  <c r="H50" i="10"/>
  <c r="H49" i="10"/>
  <c r="H48" i="10"/>
  <c r="H47" i="10"/>
  <c r="H46" i="10"/>
  <c r="H45" i="10"/>
  <c r="H44" i="10"/>
  <c r="H43" i="10"/>
  <c r="H42" i="10"/>
  <c r="H41" i="10"/>
  <c r="H40" i="10"/>
  <c r="H35" i="10"/>
  <c r="H34" i="10"/>
  <c r="H33" i="10"/>
  <c r="H31" i="10"/>
  <c r="H30" i="10"/>
  <c r="H29" i="10"/>
  <c r="H28" i="10"/>
  <c r="G27" i="10"/>
  <c r="F27" i="10"/>
  <c r="E27" i="10"/>
  <c r="D27" i="10"/>
  <c r="D36" i="10"/>
  <c r="D63" i="10"/>
  <c r="C27" i="10"/>
  <c r="C36" i="10"/>
  <c r="C63" i="10"/>
  <c r="B27" i="10"/>
  <c r="B36" i="10"/>
  <c r="B63" i="10"/>
  <c r="H26" i="10"/>
  <c r="H25" i="10"/>
  <c r="H24" i="10"/>
  <c r="H23" i="10"/>
  <c r="H22" i="10"/>
  <c r="H20" i="10"/>
  <c r="G19" i="10"/>
  <c r="F19" i="10"/>
  <c r="E19" i="10"/>
  <c r="D19" i="10"/>
  <c r="C19" i="10"/>
  <c r="B19" i="10"/>
  <c r="H18" i="10"/>
  <c r="H17" i="10"/>
  <c r="H16" i="10"/>
  <c r="H15" i="10"/>
  <c r="H14" i="10"/>
  <c r="H12" i="10"/>
  <c r="H11" i="10"/>
  <c r="H10" i="10"/>
  <c r="G62" i="10"/>
  <c r="H57" i="10"/>
  <c r="E62" i="10"/>
  <c r="F62" i="10"/>
  <c r="H51" i="10"/>
  <c r="H62" i="10"/>
  <c r="H27" i="10"/>
  <c r="E36" i="10"/>
  <c r="H19" i="10"/>
  <c r="G36" i="10"/>
  <c r="F36" i="10"/>
  <c r="F61" i="7"/>
  <c r="G54" i="7"/>
  <c r="C51" i="7"/>
  <c r="G50" i="7"/>
  <c r="G41" i="7"/>
  <c r="G35" i="7"/>
  <c r="G33" i="7"/>
  <c r="G25" i="7"/>
  <c r="G24" i="7"/>
  <c r="G23" i="7"/>
  <c r="G22" i="7"/>
  <c r="G16" i="7"/>
  <c r="G15" i="7"/>
  <c r="G11" i="7"/>
  <c r="G10" i="7"/>
  <c r="F63" i="10"/>
  <c r="E63" i="10"/>
  <c r="G63" i="10"/>
  <c r="H36" i="10"/>
  <c r="H63" i="10"/>
  <c r="F61" i="5"/>
  <c r="E61" i="5"/>
  <c r="D61" i="5"/>
  <c r="C61" i="5"/>
  <c r="G60" i="5"/>
  <c r="B60" i="5"/>
  <c r="B60" i="7" s="1"/>
  <c r="B61" i="7" s="1"/>
  <c r="B61" i="5"/>
  <c r="G59" i="5"/>
  <c r="G61" i="5" s="1"/>
  <c r="F57" i="5"/>
  <c r="E57" i="5"/>
  <c r="E62" i="5" s="1"/>
  <c r="D57" i="5"/>
  <c r="C57" i="5"/>
  <c r="B57" i="5"/>
  <c r="G56" i="5"/>
  <c r="G55" i="5"/>
  <c r="G54" i="5"/>
  <c r="G57" i="5"/>
  <c r="F51" i="5"/>
  <c r="F62" i="5" s="1"/>
  <c r="E51" i="5"/>
  <c r="D51" i="5"/>
  <c r="D62" i="5" s="1"/>
  <c r="C51" i="5"/>
  <c r="C62" i="5" s="1"/>
  <c r="C63" i="5" s="1"/>
  <c r="G50" i="5"/>
  <c r="G49" i="5"/>
  <c r="G48" i="5"/>
  <c r="G47" i="5"/>
  <c r="G46" i="5"/>
  <c r="G45" i="5"/>
  <c r="G44" i="5"/>
  <c r="G43" i="5"/>
  <c r="G42" i="5"/>
  <c r="G51" i="5" s="1"/>
  <c r="G41" i="5"/>
  <c r="G40" i="5"/>
  <c r="B40" i="5"/>
  <c r="B40" i="7" s="1"/>
  <c r="B51" i="7" s="1"/>
  <c r="G35" i="5"/>
  <c r="G34" i="5"/>
  <c r="G33" i="5"/>
  <c r="G31" i="5"/>
  <c r="G30" i="5"/>
  <c r="G29" i="5"/>
  <c r="G28" i="5"/>
  <c r="F27" i="5"/>
  <c r="E27" i="5"/>
  <c r="E36" i="5" s="1"/>
  <c r="E63" i="5" s="1"/>
  <c r="D27" i="5"/>
  <c r="C27" i="5"/>
  <c r="C36" i="5"/>
  <c r="G26" i="5"/>
  <c r="B26" i="5"/>
  <c r="B27" i="5" s="1"/>
  <c r="B36" i="5" s="1"/>
  <c r="G25" i="5"/>
  <c r="G24" i="5"/>
  <c r="G23" i="5"/>
  <c r="G22" i="5"/>
  <c r="G20" i="5"/>
  <c r="G27" i="5"/>
  <c r="F19" i="5"/>
  <c r="F36" i="5" s="1"/>
  <c r="E19" i="5"/>
  <c r="D19" i="5"/>
  <c r="D36" i="5" s="1"/>
  <c r="C19" i="5"/>
  <c r="B19" i="5"/>
  <c r="G18" i="5"/>
  <c r="G17" i="5"/>
  <c r="G16" i="5"/>
  <c r="G15" i="5"/>
  <c r="G14" i="5"/>
  <c r="G12" i="5"/>
  <c r="G11" i="5"/>
  <c r="G10" i="5"/>
  <c r="G19" i="5" s="1"/>
  <c r="G36" i="5" s="1"/>
  <c r="B63" i="1"/>
  <c r="F62" i="1"/>
  <c r="E62" i="1"/>
  <c r="D62" i="1"/>
  <c r="C62" i="1"/>
  <c r="B62" i="1"/>
  <c r="G61" i="1"/>
  <c r="G60" i="1"/>
  <c r="G62" i="1"/>
  <c r="G57" i="1"/>
  <c r="F57" i="1"/>
  <c r="E57" i="1"/>
  <c r="D57" i="1"/>
  <c r="C57" i="1"/>
  <c r="B57" i="1"/>
  <c r="G56" i="1"/>
  <c r="G55" i="1"/>
  <c r="G54" i="1"/>
  <c r="F50" i="1"/>
  <c r="F63" i="1"/>
  <c r="E50" i="1"/>
  <c r="E63" i="1"/>
  <c r="D50" i="1"/>
  <c r="D63" i="1"/>
  <c r="C50" i="1"/>
  <c r="C63" i="1"/>
  <c r="B50" i="1"/>
  <c r="G49" i="1"/>
  <c r="G47" i="1"/>
  <c r="G46" i="1"/>
  <c r="G45" i="1"/>
  <c r="G44" i="1"/>
  <c r="G43" i="1"/>
  <c r="G42" i="1"/>
  <c r="G41" i="1"/>
  <c r="G40" i="1"/>
  <c r="G39" i="1"/>
  <c r="G50" i="1"/>
  <c r="G63" i="1"/>
  <c r="G34" i="1"/>
  <c r="G32" i="1"/>
  <c r="G29" i="1"/>
  <c r="G28" i="1"/>
  <c r="G27" i="1"/>
  <c r="G26" i="1"/>
  <c r="F26" i="1"/>
  <c r="F35" i="1"/>
  <c r="E26" i="1"/>
  <c r="E35" i="1"/>
  <c r="D26" i="1"/>
  <c r="C26" i="1"/>
  <c r="B26" i="1"/>
  <c r="B35" i="1"/>
  <c r="G25" i="1"/>
  <c r="G24" i="1"/>
  <c r="G23" i="1"/>
  <c r="G22" i="1"/>
  <c r="G20" i="1"/>
  <c r="F19" i="1"/>
  <c r="E19" i="1"/>
  <c r="D19" i="1"/>
  <c r="C19" i="1"/>
  <c r="B19" i="1"/>
  <c r="G17" i="1"/>
  <c r="G16" i="1"/>
  <c r="G15" i="1"/>
  <c r="G14" i="1"/>
  <c r="G12" i="1"/>
  <c r="G11" i="1"/>
  <c r="G10" i="1"/>
  <c r="G19" i="1"/>
  <c r="G35" i="1"/>
  <c r="E64" i="1"/>
  <c r="F64" i="1"/>
  <c r="D35" i="1"/>
  <c r="D64" i="1"/>
  <c r="B64" i="1"/>
  <c r="C35" i="1"/>
  <c r="C64" i="1"/>
  <c r="G64" i="1"/>
  <c r="B62" i="7" l="1"/>
  <c r="G62" i="5"/>
  <c r="F36" i="7"/>
  <c r="F63" i="5"/>
  <c r="C36" i="7"/>
  <c r="C62" i="7"/>
  <c r="G51" i="7"/>
  <c r="D63" i="5"/>
  <c r="B63" i="7"/>
  <c r="G63" i="5"/>
  <c r="E36" i="7"/>
  <c r="G36" i="7"/>
  <c r="G57" i="7"/>
  <c r="G19" i="7"/>
  <c r="D51" i="7"/>
  <c r="D62" i="7" s="1"/>
  <c r="B51" i="5"/>
  <c r="B62" i="5" s="1"/>
  <c r="B63" i="5" s="1"/>
  <c r="D27" i="7"/>
  <c r="D36" i="7" s="1"/>
  <c r="G59" i="7"/>
  <c r="G61" i="7" s="1"/>
  <c r="G28" i="7"/>
  <c r="D63" i="7" l="1"/>
  <c r="E63" i="7"/>
  <c r="C63" i="7"/>
  <c r="F63" i="7"/>
  <c r="G62" i="7"/>
  <c r="G63" i="7" l="1"/>
</calcChain>
</file>

<file path=xl/sharedStrings.xml><?xml version="1.0" encoding="utf-8"?>
<sst xmlns="http://schemas.openxmlformats.org/spreadsheetml/2006/main" count="348" uniqueCount="97">
  <si>
    <t>University of Colorado</t>
  </si>
  <si>
    <t>Boulder Campus</t>
  </si>
  <si>
    <t>Description</t>
  </si>
  <si>
    <t>FY 2025-26</t>
  </si>
  <si>
    <t>FY 2026-27</t>
  </si>
  <si>
    <t xml:space="preserve">Original Total Current Funds </t>
  </si>
  <si>
    <t xml:space="preserve">June Estimate Total Current Funds </t>
  </si>
  <si>
    <t>Education &amp; General Fund</t>
  </si>
  <si>
    <t>Auxiliary &amp; 
Self-Funded Activities</t>
  </si>
  <si>
    <t>Restricted Fund</t>
  </si>
  <si>
    <t>Total Current Funds Budget</t>
  </si>
  <si>
    <t>Revenues</t>
  </si>
  <si>
    <t>Student Tuition and Fees</t>
  </si>
  <si>
    <t>Resident Tuition</t>
  </si>
  <si>
    <t>Resident Tuition - COF</t>
  </si>
  <si>
    <t>UG Resident Tuition - Student Share</t>
  </si>
  <si>
    <t>Graduate Tuition</t>
  </si>
  <si>
    <t>Non-Resident Tuition</t>
  </si>
  <si>
    <t>Undergraduate Tuition</t>
  </si>
  <si>
    <t>Other Tuition - Continuing Education</t>
  </si>
  <si>
    <t>Student Fees</t>
  </si>
  <si>
    <t>Subtotal - Student Tuition and Fees</t>
  </si>
  <si>
    <t>Investment and Interest Income</t>
  </si>
  <si>
    <t>Grants and Contracts</t>
  </si>
  <si>
    <t>Federal Grants &amp; Contracts</t>
  </si>
  <si>
    <t>State and Local Grants &amp; Contracts</t>
  </si>
  <si>
    <t>Tobacco Funding</t>
  </si>
  <si>
    <t xml:space="preserve">Fee for Service Contract </t>
  </si>
  <si>
    <t>Subtotal - Grants &amp; Contracts</t>
  </si>
  <si>
    <t>Private/other gifts, grants and contracts</t>
  </si>
  <si>
    <t>Sales &amp; Services of educational departments</t>
  </si>
  <si>
    <t>Auxiliary Operating Revenues</t>
  </si>
  <si>
    <t>Health Services</t>
  </si>
  <si>
    <t>Other Revenues:</t>
  </si>
  <si>
    <t>Indirect Cost Reimbursement</t>
  </si>
  <si>
    <t>Denver AHEC Library Funding</t>
  </si>
  <si>
    <t>Other Sources</t>
  </si>
  <si>
    <t>TOTAL REVENUES</t>
  </si>
  <si>
    <t>Expenditures</t>
  </si>
  <si>
    <t>Educational &amp; General: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</si>
  <si>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</si>
  <si>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</si>
  <si>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</si>
  <si>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</si>
  <si>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</si>
  <si>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</si>
  <si>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Operations of Plant</t>
  </si>
  <si>
    <t>Scholarships &amp; Fellowships</t>
  </si>
  <si>
    <t>Auxiliary operating expenditures</t>
  </si>
  <si>
    <t>Other</t>
  </si>
  <si>
    <t>TOTAL EXPENDITURES</t>
  </si>
  <si>
    <t>Transfers Between Funds</t>
  </si>
  <si>
    <t>Mandatory Transfers</t>
  </si>
  <si>
    <t>Principal and interest</t>
  </si>
  <si>
    <t>Renewals &amp; replacements</t>
  </si>
  <si>
    <t>Matching funds/Other</t>
  </si>
  <si>
    <t>Subtotal -- Mandatory Transfers</t>
  </si>
  <si>
    <t>Voluntary Transfers &amp; Other</t>
  </si>
  <si>
    <t>Restricted receipts to be expended in future years</t>
  </si>
  <si>
    <t>Subtotal Voluntary Transfers</t>
  </si>
  <si>
    <t>TOTAL EXPENDITURES &amp; TRANSFERS</t>
  </si>
  <si>
    <t>Over/(Under)</t>
  </si>
  <si>
    <t xml:space="preserve"> </t>
  </si>
  <si>
    <t>Graduate</t>
  </si>
  <si>
    <t>Undergraduate</t>
  </si>
  <si>
    <t>Accountable Student Fees</t>
  </si>
  <si>
    <t>Table A:  FY 2026-27 Current Funds Budget</t>
  </si>
  <si>
    <t xml:space="preserve">Resident Tuition </t>
  </si>
  <si>
    <t>UndergraduateTuition - Student Share</t>
  </si>
  <si>
    <t>Other tuition - Continuing Education</t>
  </si>
  <si>
    <t>Student fees</t>
  </si>
  <si>
    <t>Accountable Student fees</t>
  </si>
  <si>
    <r>
      <t>Tobacco Funding</t>
    </r>
    <r>
      <rPr>
        <sz val="11"/>
        <color theme="1"/>
        <rFont val="Calibri"/>
        <family val="2"/>
        <scheme val="minor"/>
      </rPr>
      <t xml:space="preserve"> </t>
    </r>
  </si>
  <si>
    <r>
      <t>Marijuana Tax Cash Fund</t>
    </r>
    <r>
      <rPr>
        <sz val="11"/>
        <color theme="1"/>
        <rFont val="Calibri"/>
        <family val="2"/>
        <scheme val="minor"/>
      </rPr>
      <t xml:space="preserve"> </t>
    </r>
  </si>
  <si>
    <t>&lt;1&gt;   Of this FY 2026-27 Tobacco Funding amount, $1,467,372 is for tobacco-related in-state Cancer Research at CU Anschutz</t>
  </si>
  <si>
    <t>&lt;2&gt;   Of this FY 2026-27 Marijuana Tax Cash Fund amount:
         $1,250,000 is for the expansion of the Medication-Assisted Treatment Pilot Program (SB21-137)
         $2,000,000  is for the School of Public Health for the Regulation of Marijuana for Safe Consumption (HB 21-1317)</t>
  </si>
  <si>
    <t>&lt;4&gt;  Of this FY 2026-27 Fee for Service Contract amount, $113,880,907 is for Specialty Education Programs identified for CU Anschutz (COF FFS 23-18-303.5).   
        See FY 2026-27 Long Bill - HB26-1410, Footnote 24, for more detail on the Colorado Department of Higher Education transfers to the Colorado Department of Health Care 
        Policy and Financing.</t>
  </si>
  <si>
    <t>Consolidated</t>
  </si>
  <si>
    <t xml:space="preserve">Revised Total Current Funds </t>
  </si>
  <si>
    <t>Table A: FY 2026-27 Current Funds Budget</t>
  </si>
  <si>
    <t>Denver Campus</t>
  </si>
  <si>
    <t>Anschutz Campus</t>
  </si>
  <si>
    <t>Colorado Springs Campus</t>
  </si>
  <si>
    <t>Undergraduate Tuition - Student Share</t>
  </si>
  <si>
    <t>Other Revenues</t>
  </si>
  <si>
    <t>Auxiliary Operating Expenditures</t>
  </si>
  <si>
    <t>Principal and Interest</t>
  </si>
  <si>
    <t>Renewals &amp; Replacements</t>
  </si>
  <si>
    <t>Matching Funds/Other</t>
  </si>
  <si>
    <t>Subtotal - Mandatory Transfers</t>
  </si>
  <si>
    <t>Subtotal - Voluntary Transfers</t>
  </si>
  <si>
    <r>
      <t>Tobacco Funding</t>
    </r>
    <r>
      <rPr>
        <vertAlign val="superscript"/>
        <sz val="11"/>
        <rFont val="Arial"/>
        <family val="2"/>
      </rPr>
      <t>&lt;1&gt;</t>
    </r>
  </si>
  <si>
    <r>
      <t>Marijuana Tax Cash Fund</t>
    </r>
    <r>
      <rPr>
        <vertAlign val="superscript"/>
        <sz val="11"/>
        <rFont val="Arial"/>
        <family val="2"/>
      </rPr>
      <t>&lt;2&gt;</t>
    </r>
  </si>
  <si>
    <r>
      <t>Fee for Service Contract</t>
    </r>
    <r>
      <rPr>
        <vertAlign val="superscript"/>
        <sz val="11"/>
        <rFont val="Arial"/>
        <family val="2"/>
      </rPr>
      <t>&lt;3&gt; &lt;4&gt;</t>
    </r>
  </si>
  <si>
    <t>&lt;4&gt;  Of this FY 2026-27 Fee for Service Contract amount, $113,880,907 is for Specialty Education Programs identified for CU Anschutz (COF FFS 23-18-303.5).   
        See FY 2026-27 Long Bill - HB26-1410, Footnote 24, for more detail on the Colorado Department of Higher Education transfers to the Colorado Department of Health Care Policy and Financing.</t>
  </si>
  <si>
    <t xml:space="preserve">&lt;3&gt;  Of this FY 2026-27 Fee for Service Contract amount:
        $500,000 is for the Alzheimer's Disease Treatment and Research Center (SB14-211, COF FFS 23-18-304)
        $550,000 is for the Rural Health Program (SB22-172)
        $125,000 is for the Perinatal Data Linkage
        $974,848 is for the Access to Healthcare for Older Coloradoans (SB 23-031, COF FFS 23-18-308)  </t>
  </si>
  <si>
    <t xml:space="preserve">&lt;3&gt;  Of this FY 2026-27 Fee for Service Contract amount:
        $500,000 is for the Alzheimer's Disease Treatment and Research Center (SB14-211, COF FFS 23-18-304)
        $485,000 is for the Rural Health Program (SB22-172)
        $125,000 is for the Perinatal Data Linkage
        $974,848 is for the Access to Healthcare for Older Coloradoans (SB 23-031, COF FFS 23-18-308)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</si>
</sst>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$-409]#,##0_);[Red]\([$$-409]#,##0\)"/>
    <numFmt numFmtId="165" formatCode="&quot;$&quot;#,##0"/>
    <numFmt numFmtId="166" formatCode="[$$-409]#,##0"/>
    <numFmt numFmtId="167" formatCode="_(&quot;$&quot;* #,##0_);_(&quot;$&quot;* \(#,##0\);_(&quot;$&quot;* &quot;-&quot;??_);_(@_)"/>
    <numFmt numFmtId="168" formatCode="[$$-409]#,##0_);\([$$-409]#,##0\)"/>
    <numFmt numFmtId="169" formatCode="0.0%"/>
    <numFmt numFmtId="170" formatCode="_(* #,##0_);_(* \(#,##0\);_(* &quot;-&quot;??_);_(@_)"/>
    <numFmt numFmtId="171" formatCode="0.000%"/>
    <numFmt numFmtId="172" formatCode="[$$-409]#,##0.0000_);[Red]\([$$-409]#,##0.0000\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2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.5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8"/>
      <color rgb="FFFF000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vertAlign val="superscript"/>
      <sz val="1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1" fillId="0" borderId="0"/>
    <xf numFmtId="5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</cellStyleXfs>
  <cellXfs count="387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2" borderId="2" xfId="0" applyNumberFormat="1" applyFont="1" applyFill="1" applyBorder="1" applyAlignment="1">
      <alignment horizontal="center" wrapText="1"/>
    </xf>
    <xf numFmtId="164" fontId="2" fillId="2" borderId="4" xfId="0" applyNumberFormat="1" applyFont="1" applyFill="1" applyBorder="1" applyAlignment="1">
      <alignment horizontal="center" wrapText="1"/>
    </xf>
    <xf numFmtId="164" fontId="2" fillId="2" borderId="6" xfId="0" applyNumberFormat="1" applyFont="1" applyFill="1" applyBorder="1" applyAlignment="1">
      <alignment horizontal="center" wrapText="1"/>
    </xf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8" xfId="0" applyNumberFormat="1" applyFont="1" applyBorder="1" applyAlignment="1">
      <alignment wrapText="1"/>
    </xf>
    <xf numFmtId="164" fontId="5" fillId="0" borderId="7" xfId="0" applyNumberFormat="1" applyFont="1" applyBorder="1" applyAlignment="1">
      <alignment wrapText="1"/>
    </xf>
    <xf numFmtId="164" fontId="5" fillId="0" borderId="0" xfId="0" applyNumberFormat="1" applyFont="1" applyAlignment="1">
      <alignment wrapText="1"/>
    </xf>
    <xf numFmtId="164" fontId="5" fillId="0" borderId="9" xfId="0" applyNumberFormat="1" applyFont="1" applyBorder="1" applyAlignment="1">
      <alignment wrapText="1"/>
    </xf>
    <xf numFmtId="164" fontId="5" fillId="0" borderId="7" xfId="0" applyNumberFormat="1" applyFont="1" applyBorder="1"/>
    <xf numFmtId="165" fontId="5" fillId="0" borderId="8" xfId="0" applyNumberFormat="1" applyFont="1" applyBorder="1"/>
    <xf numFmtId="165" fontId="5" fillId="0" borderId="8" xfId="0" applyNumberFormat="1" applyFont="1" applyBorder="1" applyAlignment="1">
      <alignment wrapText="1"/>
    </xf>
    <xf numFmtId="165" fontId="5" fillId="0" borderId="7" xfId="0" applyNumberFormat="1" applyFont="1" applyBorder="1" applyAlignment="1">
      <alignment wrapText="1"/>
    </xf>
    <xf numFmtId="165" fontId="5" fillId="0" borderId="0" xfId="0" applyNumberFormat="1" applyFont="1" applyAlignment="1">
      <alignment wrapText="1"/>
    </xf>
    <xf numFmtId="37" fontId="0" fillId="0" borderId="0" xfId="0" applyNumberFormat="1"/>
    <xf numFmtId="9" fontId="0" fillId="0" borderId="0" xfId="2" applyFont="1"/>
    <xf numFmtId="164" fontId="5" fillId="0" borderId="7" xfId="0" applyNumberFormat="1" applyFont="1" applyBorder="1" applyAlignment="1">
      <alignment horizontal="left" indent="1"/>
    </xf>
    <xf numFmtId="165" fontId="5" fillId="0" borderId="10" xfId="0" applyNumberFormat="1" applyFont="1" applyBorder="1" applyAlignment="1">
      <alignment wrapText="1"/>
    </xf>
    <xf numFmtId="164" fontId="5" fillId="0" borderId="11" xfId="0" applyNumberFormat="1" applyFont="1" applyBorder="1" applyAlignment="1">
      <alignment horizontal="left" indent="1"/>
    </xf>
    <xf numFmtId="164" fontId="2" fillId="0" borderId="12" xfId="0" applyNumberFormat="1" applyFont="1" applyBorder="1" applyAlignment="1">
      <alignment horizontal="right"/>
    </xf>
    <xf numFmtId="165" fontId="2" fillId="0" borderId="13" xfId="0" applyNumberFormat="1" applyFont="1" applyBorder="1"/>
    <xf numFmtId="165" fontId="2" fillId="0" borderId="12" xfId="0" applyNumberFormat="1" applyFont="1" applyBorder="1"/>
    <xf numFmtId="165" fontId="2" fillId="0" borderId="14" xfId="0" applyNumberFormat="1" applyFont="1" applyBorder="1"/>
    <xf numFmtId="165" fontId="2" fillId="0" borderId="15" xfId="0" applyNumberFormat="1" applyFont="1" applyBorder="1"/>
    <xf numFmtId="165" fontId="0" fillId="0" borderId="0" xfId="0" applyNumberFormat="1"/>
    <xf numFmtId="164" fontId="5" fillId="0" borderId="8" xfId="0" applyNumberFormat="1" applyFont="1" applyBorder="1" applyAlignment="1">
      <alignment horizontal="left" indent="1"/>
    </xf>
    <xf numFmtId="164" fontId="5" fillId="0" borderId="16" xfId="0" applyNumberFormat="1" applyFont="1" applyBorder="1" applyAlignment="1">
      <alignment horizontal="left" indent="1"/>
    </xf>
    <xf numFmtId="164" fontId="2" fillId="0" borderId="17" xfId="0" applyNumberFormat="1" applyFont="1" applyBorder="1"/>
    <xf numFmtId="165" fontId="2" fillId="0" borderId="18" xfId="0" applyNumberFormat="1" applyFont="1" applyBorder="1"/>
    <xf numFmtId="165" fontId="2" fillId="0" borderId="17" xfId="0" applyNumberFormat="1" applyFont="1" applyBorder="1"/>
    <xf numFmtId="165" fontId="2" fillId="0" borderId="19" xfId="0" applyNumberFormat="1" applyFont="1" applyBorder="1"/>
    <xf numFmtId="165" fontId="2" fillId="0" borderId="20" xfId="0" applyNumberFormat="1" applyFont="1" applyBorder="1"/>
    <xf numFmtId="165" fontId="2" fillId="0" borderId="8" xfId="0" applyNumberFormat="1" applyFont="1" applyBorder="1"/>
    <xf numFmtId="164" fontId="5" fillId="0" borderId="12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65" fontId="2" fillId="0" borderId="22" xfId="0" applyNumberFormat="1" applyFont="1" applyBorder="1"/>
    <xf numFmtId="165" fontId="2" fillId="0" borderId="21" xfId="0" applyNumberFormat="1" applyFont="1" applyBorder="1"/>
    <xf numFmtId="165" fontId="2" fillId="0" borderId="23" xfId="0" applyNumberFormat="1" applyFont="1" applyBorder="1"/>
    <xf numFmtId="165" fontId="2" fillId="0" borderId="24" xfId="0" applyNumberFormat="1" applyFont="1" applyBorder="1"/>
    <xf numFmtId="164" fontId="2" fillId="0" borderId="11" xfId="0" applyNumberFormat="1" applyFont="1" applyBorder="1"/>
    <xf numFmtId="165" fontId="2" fillId="0" borderId="25" xfId="0" applyNumberFormat="1" applyFont="1" applyBorder="1"/>
    <xf numFmtId="165" fontId="2" fillId="0" borderId="11" xfId="0" applyNumberFormat="1" applyFont="1" applyBorder="1"/>
    <xf numFmtId="165" fontId="2" fillId="0" borderId="26" xfId="0" applyNumberFormat="1" applyFont="1" applyBorder="1"/>
    <xf numFmtId="165" fontId="2" fillId="0" borderId="27" xfId="0" applyNumberFormat="1" applyFont="1" applyBorder="1"/>
    <xf numFmtId="164" fontId="5" fillId="0" borderId="5" xfId="0" applyNumberFormat="1" applyFont="1" applyBorder="1"/>
    <xf numFmtId="165" fontId="5" fillId="0" borderId="5" xfId="3" applyNumberFormat="1" applyFont="1" applyFill="1" applyBorder="1" applyAlignment="1"/>
    <xf numFmtId="165" fontId="5" fillId="0" borderId="28" xfId="3" applyNumberFormat="1" applyFont="1" applyFill="1" applyBorder="1" applyAlignment="1"/>
    <xf numFmtId="165" fontId="5" fillId="0" borderId="29" xfId="3" applyNumberFormat="1" applyFont="1" applyFill="1" applyBorder="1" applyAlignment="1"/>
    <xf numFmtId="165" fontId="5" fillId="0" borderId="30" xfId="3" applyNumberFormat="1" applyFont="1" applyFill="1" applyBorder="1" applyAlignment="1"/>
    <xf numFmtId="164" fontId="5" fillId="0" borderId="0" xfId="0" applyNumberFormat="1" applyFont="1"/>
    <xf numFmtId="166" fontId="5" fillId="0" borderId="0" xfId="0" applyNumberFormat="1" applyFont="1" applyAlignment="1">
      <alignment wrapText="1"/>
    </xf>
    <xf numFmtId="164" fontId="7" fillId="0" borderId="0" xfId="0" applyNumberFormat="1" applyFont="1" applyAlignment="1">
      <alignment vertical="center" wrapText="1"/>
    </xf>
    <xf numFmtId="165" fontId="5" fillId="0" borderId="0" xfId="3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indent="1"/>
    </xf>
    <xf numFmtId="167" fontId="9" fillId="0" borderId="0" xfId="3" applyNumberFormat="1" applyFont="1" applyAlignment="1"/>
    <xf numFmtId="37" fontId="5" fillId="0" borderId="0" xfId="2" applyNumberFormat="1" applyFont="1" applyAlignment="1">
      <alignment wrapText="1"/>
    </xf>
    <xf numFmtId="168" fontId="5" fillId="0" borderId="0" xfId="0" applyNumberFormat="1" applyFont="1"/>
    <xf numFmtId="165" fontId="5" fillId="0" borderId="0" xfId="0" applyNumberFormat="1" applyFont="1"/>
    <xf numFmtId="0" fontId="10" fillId="0" borderId="0" xfId="4" applyFont="1" applyAlignment="1">
      <alignment horizontal="centerContinuous" vertical="center"/>
    </xf>
    <xf numFmtId="164" fontId="11" fillId="0" borderId="0" xfId="4" applyNumberFormat="1" applyFont="1" applyAlignment="1">
      <alignment vertical="center"/>
    </xf>
    <xf numFmtId="0" fontId="11" fillId="0" borderId="0" xfId="4" applyFont="1" applyAlignment="1">
      <alignment horizontal="centerContinuous" vertical="center"/>
    </xf>
    <xf numFmtId="164" fontId="10" fillId="2" borderId="2" xfId="4" applyNumberFormat="1" applyFont="1" applyFill="1" applyBorder="1" applyAlignment="1">
      <alignment horizontal="center" vertical="center" wrapText="1"/>
    </xf>
    <xf numFmtId="164" fontId="10" fillId="2" borderId="4" xfId="4" applyNumberFormat="1" applyFont="1" applyFill="1" applyBorder="1" applyAlignment="1">
      <alignment horizontal="center" vertical="center" wrapText="1"/>
    </xf>
    <xf numFmtId="164" fontId="10" fillId="2" borderId="6" xfId="4" applyNumberFormat="1" applyFont="1" applyFill="1" applyBorder="1" applyAlignment="1">
      <alignment horizontal="center" vertical="center" wrapText="1"/>
    </xf>
    <xf numFmtId="164" fontId="10" fillId="0" borderId="0" xfId="4" applyNumberFormat="1" applyFont="1" applyAlignment="1">
      <alignment horizontal="center" vertical="center"/>
    </xf>
    <xf numFmtId="164" fontId="10" fillId="0" borderId="0" xfId="4" applyNumberFormat="1" applyFont="1" applyAlignment="1">
      <alignment horizontal="center" vertical="center" wrapText="1"/>
    </xf>
    <xf numFmtId="164" fontId="10" fillId="0" borderId="0" xfId="4" applyNumberFormat="1" applyFont="1" applyAlignment="1">
      <alignment horizontal="left" vertical="center" wrapText="1"/>
    </xf>
    <xf numFmtId="164" fontId="10" fillId="0" borderId="7" xfId="4" applyNumberFormat="1" applyFont="1" applyBorder="1" applyAlignment="1">
      <alignment vertical="center"/>
    </xf>
    <xf numFmtId="164" fontId="11" fillId="0" borderId="1" xfId="4" applyNumberFormat="1" applyFont="1" applyBorder="1" applyAlignment="1">
      <alignment vertical="center" wrapText="1"/>
    </xf>
    <xf numFmtId="164" fontId="11" fillId="0" borderId="31" xfId="4" applyNumberFormat="1" applyFont="1" applyBorder="1" applyAlignment="1">
      <alignment vertical="center" wrapText="1"/>
    </xf>
    <xf numFmtId="164" fontId="11" fillId="0" borderId="9" xfId="4" applyNumberFormat="1" applyFont="1" applyBorder="1" applyAlignment="1">
      <alignment vertical="center" wrapText="1"/>
    </xf>
    <xf numFmtId="10" fontId="11" fillId="0" borderId="0" xfId="6" applyNumberFormat="1" applyFont="1" applyAlignment="1">
      <alignment vertical="center"/>
    </xf>
    <xf numFmtId="164" fontId="11" fillId="0" borderId="7" xfId="4" applyNumberFormat="1" applyFont="1" applyBorder="1" applyAlignment="1">
      <alignment vertical="center"/>
    </xf>
    <xf numFmtId="164" fontId="11" fillId="0" borderId="7" xfId="4" applyNumberFormat="1" applyFont="1" applyBorder="1" applyAlignment="1">
      <alignment vertical="center" wrapText="1"/>
    </xf>
    <xf numFmtId="164" fontId="11" fillId="0" borderId="0" xfId="4" applyNumberFormat="1" applyFont="1" applyAlignment="1">
      <alignment vertical="center" wrapText="1"/>
    </xf>
    <xf numFmtId="164" fontId="11" fillId="0" borderId="8" xfId="4" applyNumberFormat="1" applyFont="1" applyBorder="1" applyAlignment="1">
      <alignment vertical="center" wrapText="1"/>
    </xf>
    <xf numFmtId="164" fontId="12" fillId="0" borderId="8" xfId="4" applyNumberFormat="1" applyFont="1" applyBorder="1" applyAlignment="1">
      <alignment horizontal="left" vertical="center"/>
    </xf>
    <xf numFmtId="165" fontId="11" fillId="0" borderId="7" xfId="3" applyNumberFormat="1" applyFont="1" applyBorder="1" applyAlignment="1">
      <alignment vertical="center"/>
    </xf>
    <xf numFmtId="165" fontId="11" fillId="0" borderId="7" xfId="3" applyNumberFormat="1" applyFont="1" applyFill="1" applyBorder="1" applyAlignment="1">
      <alignment vertical="center" wrapText="1"/>
    </xf>
    <xf numFmtId="165" fontId="11" fillId="0" borderId="0" xfId="3" applyNumberFormat="1" applyFont="1" applyFill="1" applyBorder="1" applyAlignment="1">
      <alignment vertical="center" wrapText="1"/>
    </xf>
    <xf numFmtId="165" fontId="11" fillId="0" borderId="8" xfId="3" applyNumberFormat="1" applyFont="1" applyFill="1" applyBorder="1" applyAlignment="1">
      <alignment vertical="center" wrapText="1"/>
    </xf>
    <xf numFmtId="9" fontId="11" fillId="0" borderId="0" xfId="2" applyFont="1" applyAlignment="1">
      <alignment vertical="center"/>
    </xf>
    <xf numFmtId="169" fontId="11" fillId="0" borderId="0" xfId="2" applyNumberFormat="1" applyFont="1" applyAlignment="1">
      <alignment vertical="center"/>
    </xf>
    <xf numFmtId="165" fontId="11" fillId="0" borderId="0" xfId="1" applyNumberFormat="1" applyFont="1" applyAlignment="1">
      <alignment vertical="center"/>
    </xf>
    <xf numFmtId="171" fontId="11" fillId="0" borderId="0" xfId="2" applyNumberFormat="1" applyFont="1" applyAlignment="1">
      <alignment vertical="center" wrapText="1"/>
    </xf>
    <xf numFmtId="172" fontId="11" fillId="0" borderId="0" xfId="4" applyNumberFormat="1" applyFont="1" applyAlignment="1">
      <alignment vertical="center"/>
    </xf>
    <xf numFmtId="164" fontId="17" fillId="0" borderId="0" xfId="4" applyNumberFormat="1" applyFont="1" applyAlignment="1">
      <alignment vertical="center" wrapText="1"/>
    </xf>
    <xf numFmtId="164" fontId="10" fillId="0" borderId="0" xfId="4" applyNumberFormat="1" applyFont="1" applyAlignment="1">
      <alignment vertical="center"/>
    </xf>
    <xf numFmtId="164" fontId="11" fillId="0" borderId="7" xfId="4" applyNumberFormat="1" applyFont="1" applyBorder="1" applyAlignment="1">
      <alignment horizontal="left" vertical="center"/>
    </xf>
    <xf numFmtId="164" fontId="11" fillId="0" borderId="25" xfId="4" applyNumberFormat="1" applyFont="1" applyBorder="1" applyAlignment="1">
      <alignment horizontal="left" vertical="center"/>
    </xf>
    <xf numFmtId="165" fontId="11" fillId="0" borderId="7" xfId="3" applyNumberFormat="1" applyFont="1" applyFill="1" applyBorder="1" applyAlignment="1">
      <alignment vertical="center"/>
    </xf>
    <xf numFmtId="165" fontId="11" fillId="0" borderId="11" xfId="3" applyNumberFormat="1" applyFont="1" applyFill="1" applyBorder="1" applyAlignment="1">
      <alignment vertical="center" wrapText="1"/>
    </xf>
    <xf numFmtId="165" fontId="11" fillId="0" borderId="27" xfId="3" applyNumberFormat="1" applyFont="1" applyFill="1" applyBorder="1" applyAlignment="1">
      <alignment vertical="center" wrapText="1"/>
    </xf>
    <xf numFmtId="165" fontId="11" fillId="0" borderId="38" xfId="3" applyNumberFormat="1" applyFont="1" applyFill="1" applyBorder="1" applyAlignment="1">
      <alignment vertical="center" wrapText="1"/>
    </xf>
    <xf numFmtId="164" fontId="10" fillId="0" borderId="12" xfId="4" applyNumberFormat="1" applyFont="1" applyBorder="1" applyAlignment="1">
      <alignment horizontal="right" vertical="center"/>
    </xf>
    <xf numFmtId="165" fontId="10" fillId="0" borderId="12" xfId="3" applyNumberFormat="1" applyFont="1" applyBorder="1" applyAlignment="1">
      <alignment vertical="center"/>
    </xf>
    <xf numFmtId="165" fontId="10" fillId="0" borderId="13" xfId="3" applyNumberFormat="1" applyFont="1" applyFill="1" applyBorder="1" applyAlignment="1">
      <alignment vertical="center" wrapText="1"/>
    </xf>
    <xf numFmtId="165" fontId="10" fillId="0" borderId="11" xfId="3" applyNumberFormat="1" applyFont="1" applyBorder="1" applyAlignment="1">
      <alignment vertical="center" wrapText="1"/>
    </xf>
    <xf numFmtId="165" fontId="10" fillId="0" borderId="27" xfId="3" applyNumberFormat="1" applyFont="1" applyBorder="1" applyAlignment="1">
      <alignment vertical="center" wrapText="1"/>
    </xf>
    <xf numFmtId="169" fontId="10" fillId="0" borderId="0" xfId="2" applyNumberFormat="1" applyFont="1" applyAlignment="1">
      <alignment vertical="center"/>
    </xf>
    <xf numFmtId="9" fontId="10" fillId="0" borderId="0" xfId="2" applyFont="1" applyAlignment="1">
      <alignment vertical="center"/>
    </xf>
    <xf numFmtId="165" fontId="10" fillId="0" borderId="12" xfId="3" applyNumberFormat="1" applyFont="1" applyBorder="1" applyAlignment="1">
      <alignment vertical="center" wrapText="1"/>
    </xf>
    <xf numFmtId="165" fontId="10" fillId="0" borderId="15" xfId="3" applyNumberFormat="1" applyFont="1" applyBorder="1" applyAlignment="1">
      <alignment vertical="center" wrapText="1"/>
    </xf>
    <xf numFmtId="164" fontId="11" fillId="0" borderId="8" xfId="4" applyNumberFormat="1" applyFont="1" applyBorder="1" applyAlignment="1">
      <alignment vertical="center"/>
    </xf>
    <xf numFmtId="164" fontId="11" fillId="0" borderId="16" xfId="4" applyNumberFormat="1" applyFont="1" applyBorder="1" applyAlignment="1">
      <alignment horizontal="left" vertical="center"/>
    </xf>
    <xf numFmtId="165" fontId="11" fillId="0" borderId="35" xfId="3" applyNumberFormat="1" applyFont="1" applyFill="1" applyBorder="1" applyAlignment="1">
      <alignment vertical="center" wrapText="1"/>
    </xf>
    <xf numFmtId="10" fontId="11" fillId="0" borderId="0" xfId="2" applyNumberFormat="1" applyFont="1" applyAlignment="1">
      <alignment vertical="center"/>
    </xf>
    <xf numFmtId="164" fontId="10" fillId="0" borderId="17" xfId="4" applyNumberFormat="1" applyFont="1" applyBorder="1" applyAlignment="1">
      <alignment vertical="center"/>
    </xf>
    <xf numFmtId="165" fontId="10" fillId="0" borderId="17" xfId="3" applyNumberFormat="1" applyFont="1" applyBorder="1" applyAlignment="1">
      <alignment vertical="center"/>
    </xf>
    <xf numFmtId="165" fontId="10" fillId="0" borderId="17" xfId="3" applyNumberFormat="1" applyFont="1" applyBorder="1" applyAlignment="1">
      <alignment vertical="center" wrapText="1"/>
    </xf>
    <xf numFmtId="165" fontId="10" fillId="0" borderId="20" xfId="3" applyNumberFormat="1" applyFont="1" applyBorder="1" applyAlignment="1">
      <alignment vertical="center" wrapText="1"/>
    </xf>
    <xf numFmtId="165" fontId="10" fillId="0" borderId="18" xfId="3" applyNumberFormat="1" applyFont="1" applyBorder="1" applyAlignment="1">
      <alignment vertical="center" wrapText="1"/>
    </xf>
    <xf numFmtId="165" fontId="11" fillId="0" borderId="7" xfId="3" applyNumberFormat="1" applyFont="1" applyBorder="1" applyAlignment="1">
      <alignment vertical="center" wrapText="1"/>
    </xf>
    <xf numFmtId="165" fontId="11" fillId="0" borderId="0" xfId="3" applyNumberFormat="1" applyFont="1" applyBorder="1" applyAlignment="1">
      <alignment vertical="center" wrapText="1"/>
    </xf>
    <xf numFmtId="165" fontId="11" fillId="0" borderId="8" xfId="3" applyNumberFormat="1" applyFont="1" applyBorder="1" applyAlignment="1">
      <alignment vertical="center" wrapText="1"/>
    </xf>
    <xf numFmtId="165" fontId="10" fillId="0" borderId="7" xfId="3" applyNumberFormat="1" applyFont="1" applyBorder="1" applyAlignment="1">
      <alignment vertical="center"/>
    </xf>
    <xf numFmtId="167" fontId="11" fillId="0" borderId="0" xfId="1" applyNumberFormat="1" applyFont="1" applyAlignment="1">
      <alignment vertical="center"/>
    </xf>
    <xf numFmtId="165" fontId="10" fillId="0" borderId="17" xfId="3" applyNumberFormat="1" applyFont="1" applyFill="1" applyBorder="1" applyAlignment="1">
      <alignment vertical="center"/>
    </xf>
    <xf numFmtId="165" fontId="10" fillId="0" borderId="17" xfId="3" applyNumberFormat="1" applyFont="1" applyFill="1" applyBorder="1" applyAlignment="1">
      <alignment vertical="center" wrapText="1"/>
    </xf>
    <xf numFmtId="165" fontId="10" fillId="0" borderId="27" xfId="3" applyNumberFormat="1" applyFont="1" applyFill="1" applyBorder="1" applyAlignment="1">
      <alignment vertical="center" wrapText="1"/>
    </xf>
    <xf numFmtId="165" fontId="10" fillId="0" borderId="20" xfId="3" applyNumberFormat="1" applyFont="1" applyFill="1" applyBorder="1" applyAlignment="1">
      <alignment vertical="center" wrapText="1"/>
    </xf>
    <xf numFmtId="44" fontId="10" fillId="0" borderId="0" xfId="1" applyFont="1" applyAlignment="1">
      <alignment vertical="center"/>
    </xf>
    <xf numFmtId="165" fontId="10" fillId="0" borderId="7" xfId="3" applyNumberFormat="1" applyFont="1" applyFill="1" applyBorder="1" applyAlignment="1">
      <alignment vertical="center"/>
    </xf>
    <xf numFmtId="164" fontId="11" fillId="0" borderId="11" xfId="4" applyNumberFormat="1" applyFont="1" applyBorder="1" applyAlignment="1">
      <alignment horizontal="left" vertical="center"/>
    </xf>
    <xf numFmtId="164" fontId="11" fillId="0" borderId="12" xfId="4" applyNumberFormat="1" applyFont="1" applyBorder="1" applyAlignment="1">
      <alignment horizontal="right" vertical="center"/>
    </xf>
    <xf numFmtId="165" fontId="11" fillId="0" borderId="12" xfId="3" applyNumberFormat="1" applyFont="1" applyFill="1" applyBorder="1" applyAlignment="1">
      <alignment vertical="center"/>
    </xf>
    <xf numFmtId="165" fontId="11" fillId="0" borderId="12" xfId="3" applyNumberFormat="1" applyFont="1" applyFill="1" applyBorder="1" applyAlignment="1">
      <alignment vertical="center" wrapText="1"/>
    </xf>
    <xf numFmtId="165" fontId="11" fillId="0" borderId="13" xfId="3" applyNumberFormat="1" applyFont="1" applyBorder="1" applyAlignment="1">
      <alignment vertical="center" wrapText="1"/>
    </xf>
    <xf numFmtId="164" fontId="18" fillId="0" borderId="0" xfId="4" applyNumberFormat="1" applyFont="1" applyAlignment="1">
      <alignment vertical="center" wrapText="1"/>
    </xf>
    <xf numFmtId="165" fontId="11" fillId="0" borderId="11" xfId="3" applyNumberFormat="1" applyFont="1" applyFill="1" applyBorder="1" applyAlignment="1">
      <alignment vertical="center"/>
    </xf>
    <xf numFmtId="164" fontId="11" fillId="0" borderId="21" xfId="4" applyNumberFormat="1" applyFont="1" applyBorder="1" applyAlignment="1">
      <alignment horizontal="right" vertical="center"/>
    </xf>
    <xf numFmtId="165" fontId="11" fillId="0" borderId="21" xfId="3" applyNumberFormat="1" applyFont="1" applyFill="1" applyBorder="1" applyAlignment="1">
      <alignment vertical="center"/>
    </xf>
    <xf numFmtId="165" fontId="11" fillId="0" borderId="21" xfId="3" applyNumberFormat="1" applyFont="1" applyFill="1" applyBorder="1" applyAlignment="1">
      <alignment vertical="center" wrapText="1"/>
    </xf>
    <xf numFmtId="165" fontId="11" fillId="0" borderId="16" xfId="3" applyNumberFormat="1" applyFont="1" applyFill="1" applyBorder="1" applyAlignment="1">
      <alignment vertical="center" wrapText="1"/>
    </xf>
    <xf numFmtId="165" fontId="11" fillId="0" borderId="22" xfId="3" applyNumberFormat="1" applyFont="1" applyBorder="1" applyAlignment="1">
      <alignment vertical="center" wrapText="1"/>
    </xf>
    <xf numFmtId="164" fontId="10" fillId="0" borderId="11" xfId="4" applyNumberFormat="1" applyFont="1" applyBorder="1" applyAlignment="1">
      <alignment vertical="center"/>
    </xf>
    <xf numFmtId="165" fontId="10" fillId="0" borderId="43" xfId="3" applyNumberFormat="1" applyFont="1" applyFill="1" applyBorder="1" applyAlignment="1">
      <alignment vertical="center"/>
    </xf>
    <xf numFmtId="165" fontId="10" fillId="0" borderId="43" xfId="3" applyNumberFormat="1" applyFont="1" applyFill="1" applyBorder="1" applyAlignment="1">
      <alignment vertical="center" wrapText="1"/>
    </xf>
    <xf numFmtId="165" fontId="10" fillId="0" borderId="44" xfId="3" applyNumberFormat="1" applyFont="1" applyFill="1" applyBorder="1" applyAlignment="1">
      <alignment vertical="center" wrapText="1"/>
    </xf>
    <xf numFmtId="165" fontId="10" fillId="0" borderId="39" xfId="3" applyNumberFormat="1" applyFont="1" applyBorder="1" applyAlignment="1">
      <alignment vertical="center" wrapText="1"/>
    </xf>
    <xf numFmtId="0" fontId="10" fillId="0" borderId="6" xfId="4" applyFont="1" applyBorder="1" applyAlignment="1">
      <alignment vertical="center"/>
    </xf>
    <xf numFmtId="165" fontId="11" fillId="0" borderId="5" xfId="3" applyNumberFormat="1" applyFont="1" applyFill="1" applyBorder="1" applyAlignment="1">
      <alignment vertical="center"/>
    </xf>
    <xf numFmtId="165" fontId="11" fillId="0" borderId="5" xfId="3" applyNumberFormat="1" applyFont="1" applyBorder="1" applyAlignment="1">
      <alignment vertical="center" wrapText="1"/>
    </xf>
    <xf numFmtId="165" fontId="11" fillId="0" borderId="5" xfId="3" applyNumberFormat="1" applyFont="1" applyFill="1" applyBorder="1" applyAlignment="1">
      <alignment vertical="center" wrapText="1"/>
    </xf>
    <xf numFmtId="165" fontId="11" fillId="0" borderId="29" xfId="3" applyNumberFormat="1" applyFont="1" applyBorder="1" applyAlignment="1">
      <alignment vertical="center" wrapText="1"/>
    </xf>
    <xf numFmtId="165" fontId="11" fillId="0" borderId="32" xfId="3" applyNumberFormat="1" applyFont="1" applyBorder="1" applyAlignment="1">
      <alignment vertical="center" wrapText="1"/>
    </xf>
    <xf numFmtId="164" fontId="15" fillId="0" borderId="0" xfId="4" applyNumberFormat="1" applyFont="1" applyAlignment="1">
      <alignment horizontal="left" vertical="center"/>
    </xf>
    <xf numFmtId="164" fontId="19" fillId="0" borderId="0" xfId="4" applyNumberFormat="1" applyFont="1" applyAlignment="1">
      <alignment vertical="center"/>
    </xf>
    <xf numFmtId="164" fontId="15" fillId="0" borderId="0" xfId="4" applyNumberFormat="1" applyFont="1" applyAlignment="1">
      <alignment vertical="center"/>
    </xf>
    <xf numFmtId="164" fontId="19" fillId="0" borderId="0" xfId="4" applyNumberFormat="1" applyFont="1" applyAlignment="1">
      <alignment horizontal="left" vertical="center" wrapText="1"/>
    </xf>
    <xf numFmtId="0" fontId="11" fillId="0" borderId="0" xfId="4" applyFont="1" applyAlignment="1">
      <alignment vertical="center"/>
    </xf>
    <xf numFmtId="0" fontId="6" fillId="0" borderId="0" xfId="4" applyAlignment="1">
      <alignment vertical="center" wrapText="1"/>
    </xf>
    <xf numFmtId="164" fontId="6" fillId="0" borderId="0" xfId="4" applyNumberFormat="1" applyAlignment="1">
      <alignment vertical="center" wrapText="1"/>
    </xf>
    <xf numFmtId="164" fontId="11" fillId="0" borderId="8" xfId="4" applyNumberFormat="1" applyFont="1" applyBorder="1" applyAlignment="1">
      <alignment horizontal="left" vertical="center"/>
    </xf>
    <xf numFmtId="164" fontId="12" fillId="0" borderId="7" xfId="4" applyNumberFormat="1" applyFont="1" applyBorder="1" applyAlignment="1">
      <alignment horizontal="left" vertical="center"/>
    </xf>
    <xf numFmtId="0" fontId="11" fillId="0" borderId="8" xfId="4" applyFont="1" applyBorder="1" applyAlignment="1">
      <alignment horizontal="left" vertical="center"/>
    </xf>
    <xf numFmtId="164" fontId="3" fillId="0" borderId="7" xfId="0" applyNumberFormat="1" applyFont="1" applyBorder="1"/>
    <xf numFmtId="0" fontId="12" fillId="0" borderId="0" xfId="4" applyFont="1" applyAlignment="1">
      <alignment horizontal="centerContinuous" vertical="center"/>
    </xf>
    <xf numFmtId="164" fontId="11" fillId="0" borderId="33" xfId="4" applyNumberFormat="1" applyFont="1" applyBorder="1" applyAlignment="1">
      <alignment vertical="center" wrapText="1"/>
    </xf>
    <xf numFmtId="164" fontId="11" fillId="0" borderId="34" xfId="4" applyNumberFormat="1" applyFont="1" applyBorder="1" applyAlignment="1">
      <alignment vertical="center" wrapText="1"/>
    </xf>
    <xf numFmtId="164" fontId="13" fillId="0" borderId="8" xfId="4" applyNumberFormat="1" applyFont="1" applyBorder="1" applyAlignment="1">
      <alignment horizontal="left" vertical="center"/>
    </xf>
    <xf numFmtId="164" fontId="13" fillId="0" borderId="7" xfId="4" applyNumberFormat="1" applyFont="1" applyBorder="1" applyAlignment="1">
      <alignment horizontal="left" vertical="center"/>
    </xf>
    <xf numFmtId="0" fontId="16" fillId="0" borderId="8" xfId="4" applyFont="1" applyBorder="1" applyAlignment="1">
      <alignment horizontal="left" vertical="center"/>
    </xf>
    <xf numFmtId="0" fontId="15" fillId="0" borderId="0" xfId="4" applyFont="1" applyAlignment="1">
      <alignment horizontal="left" vertical="center" wrapText="1"/>
    </xf>
    <xf numFmtId="165" fontId="15" fillId="0" borderId="0" xfId="4" applyNumberFormat="1" applyFont="1" applyAlignment="1">
      <alignment horizontal="left" vertical="center" wrapText="1"/>
    </xf>
    <xf numFmtId="0" fontId="15" fillId="0" borderId="0" xfId="4" applyFont="1" applyAlignment="1">
      <alignment vertical="center" wrapText="1"/>
    </xf>
    <xf numFmtId="0" fontId="19" fillId="0" borderId="0" xfId="4" applyFont="1" applyAlignment="1">
      <alignment vertical="center" wrapText="1"/>
    </xf>
    <xf numFmtId="5" fontId="11" fillId="0" borderId="27" xfId="3" applyNumberFormat="1" applyFont="1" applyFill="1" applyBorder="1" applyAlignment="1">
      <alignment vertical="center" wrapText="1"/>
    </xf>
    <xf numFmtId="5" fontId="11" fillId="0" borderId="38" xfId="3" applyNumberFormat="1" applyFont="1" applyFill="1" applyBorder="1" applyAlignment="1">
      <alignment vertical="center" wrapText="1"/>
    </xf>
    <xf numFmtId="5" fontId="11" fillId="0" borderId="35" xfId="3" applyNumberFormat="1" applyFont="1" applyFill="1" applyBorder="1" applyAlignment="1">
      <alignment vertical="center" wrapText="1"/>
    </xf>
    <xf numFmtId="5" fontId="11" fillId="0" borderId="7" xfId="9" applyFont="1" applyBorder="1" applyAlignment="1">
      <alignment vertical="center"/>
    </xf>
    <xf numFmtId="5" fontId="11" fillId="0" borderId="7" xfId="9" applyFont="1" applyFill="1" applyBorder="1" applyAlignment="1">
      <alignment vertical="center" wrapText="1"/>
    </xf>
    <xf numFmtId="5" fontId="11" fillId="0" borderId="0" xfId="9" applyFont="1" applyFill="1" applyBorder="1" applyAlignment="1">
      <alignment vertical="center" wrapText="1"/>
    </xf>
    <xf numFmtId="5" fontId="11" fillId="0" borderId="8" xfId="9" applyFont="1" applyFill="1" applyBorder="1" applyAlignment="1">
      <alignment vertical="center" wrapText="1"/>
    </xf>
    <xf numFmtId="5" fontId="10" fillId="0" borderId="12" xfId="9" applyFont="1" applyBorder="1" applyAlignment="1">
      <alignment vertical="center"/>
    </xf>
    <xf numFmtId="5" fontId="10" fillId="0" borderId="12" xfId="9" applyFont="1" applyBorder="1" applyAlignment="1">
      <alignment vertical="center" wrapText="1"/>
    </xf>
    <xf numFmtId="5" fontId="10" fillId="0" borderId="15" xfId="9" applyFont="1" applyBorder="1" applyAlignment="1">
      <alignment vertical="center" wrapText="1"/>
    </xf>
    <xf numFmtId="5" fontId="10" fillId="0" borderId="13" xfId="9" applyFont="1" applyFill="1" applyBorder="1" applyAlignment="1">
      <alignment vertical="center" wrapText="1"/>
    </xf>
    <xf numFmtId="5" fontId="11" fillId="0" borderId="35" xfId="9" applyFont="1" applyFill="1" applyBorder="1" applyAlignment="1">
      <alignment vertical="center" wrapText="1"/>
    </xf>
    <xf numFmtId="5" fontId="10" fillId="0" borderId="17" xfId="9" applyFont="1" applyBorder="1" applyAlignment="1">
      <alignment vertical="center"/>
    </xf>
    <xf numFmtId="5" fontId="10" fillId="0" borderId="17" xfId="9" applyFont="1" applyBorder="1" applyAlignment="1">
      <alignment vertical="center" wrapText="1"/>
    </xf>
    <xf numFmtId="5" fontId="10" fillId="0" borderId="27" xfId="9" applyFont="1" applyBorder="1" applyAlignment="1">
      <alignment vertical="center" wrapText="1"/>
    </xf>
    <xf numFmtId="5" fontId="10" fillId="0" borderId="20" xfId="9" applyFont="1" applyBorder="1" applyAlignment="1">
      <alignment vertical="center" wrapText="1"/>
    </xf>
    <xf numFmtId="5" fontId="10" fillId="0" borderId="18" xfId="9" applyFont="1" applyBorder="1" applyAlignment="1">
      <alignment vertical="center" wrapText="1"/>
    </xf>
    <xf numFmtId="5" fontId="11" fillId="0" borderId="7" xfId="9" applyFont="1" applyBorder="1" applyAlignment="1">
      <alignment vertical="center" wrapText="1"/>
    </xf>
    <xf numFmtId="5" fontId="11" fillId="0" borderId="0" xfId="9" applyFont="1" applyBorder="1" applyAlignment="1">
      <alignment vertical="center" wrapText="1"/>
    </xf>
    <xf numFmtId="5" fontId="11" fillId="0" borderId="8" xfId="9" applyFont="1" applyBorder="1" applyAlignment="1">
      <alignment vertical="center" wrapText="1"/>
    </xf>
    <xf numFmtId="5" fontId="10" fillId="0" borderId="7" xfId="9" applyFont="1" applyBorder="1" applyAlignment="1">
      <alignment vertical="center"/>
    </xf>
    <xf numFmtId="10" fontId="11" fillId="0" borderId="0" xfId="7" applyFont="1" applyAlignment="1">
      <alignment vertical="center"/>
    </xf>
    <xf numFmtId="5" fontId="11" fillId="0" borderId="0" xfId="7" applyNumberFormat="1" applyFont="1" applyAlignment="1">
      <alignment vertical="center"/>
    </xf>
    <xf numFmtId="5" fontId="10" fillId="0" borderId="17" xfId="9" applyFont="1" applyFill="1" applyBorder="1" applyAlignment="1">
      <alignment vertical="center"/>
    </xf>
    <xf numFmtId="5" fontId="10" fillId="0" borderId="17" xfId="9" applyFont="1" applyFill="1" applyBorder="1" applyAlignment="1">
      <alignment vertical="center" wrapText="1"/>
    </xf>
    <xf numFmtId="5" fontId="10" fillId="0" borderId="27" xfId="9" applyFont="1" applyFill="1" applyBorder="1" applyAlignment="1">
      <alignment vertical="center" wrapText="1"/>
    </xf>
    <xf numFmtId="5" fontId="10" fillId="0" borderId="20" xfId="9" applyFont="1" applyFill="1" applyBorder="1" applyAlignment="1">
      <alignment vertical="center" wrapText="1"/>
    </xf>
    <xf numFmtId="5" fontId="10" fillId="0" borderId="7" xfId="9" applyFont="1" applyFill="1" applyBorder="1" applyAlignment="1">
      <alignment vertical="center"/>
    </xf>
    <xf numFmtId="5" fontId="11" fillId="0" borderId="7" xfId="9" applyFont="1" applyFill="1" applyBorder="1" applyAlignment="1">
      <alignment vertical="center"/>
    </xf>
    <xf numFmtId="5" fontId="11" fillId="0" borderId="27" xfId="9" applyFont="1" applyFill="1" applyBorder="1" applyAlignment="1">
      <alignment vertical="center" wrapText="1"/>
    </xf>
    <xf numFmtId="5" fontId="11" fillId="0" borderId="12" xfId="9" applyFont="1" applyFill="1" applyBorder="1" applyAlignment="1">
      <alignment vertical="center"/>
    </xf>
    <xf numFmtId="5" fontId="11" fillId="0" borderId="12" xfId="9" applyFont="1" applyFill="1" applyBorder="1" applyAlignment="1">
      <alignment vertical="center" wrapText="1"/>
    </xf>
    <xf numFmtId="5" fontId="11" fillId="0" borderId="15" xfId="9" applyFont="1" applyFill="1" applyBorder="1" applyAlignment="1">
      <alignment vertical="center" wrapText="1"/>
    </xf>
    <xf numFmtId="5" fontId="11" fillId="0" borderId="13" xfId="9" applyFont="1" applyBorder="1" applyAlignment="1">
      <alignment vertical="center" wrapText="1"/>
    </xf>
    <xf numFmtId="5" fontId="11" fillId="0" borderId="11" xfId="9" applyFont="1" applyFill="1" applyBorder="1" applyAlignment="1">
      <alignment vertical="center" wrapText="1"/>
    </xf>
    <xf numFmtId="5" fontId="11" fillId="0" borderId="21" xfId="9" applyFont="1" applyFill="1" applyBorder="1" applyAlignment="1">
      <alignment vertical="center"/>
    </xf>
    <xf numFmtId="5" fontId="11" fillId="0" borderId="21" xfId="9" applyFont="1" applyFill="1" applyBorder="1" applyAlignment="1">
      <alignment vertical="center" wrapText="1"/>
    </xf>
    <xf numFmtId="5" fontId="11" fillId="0" borderId="16" xfId="9" applyFont="1" applyFill="1" applyBorder="1" applyAlignment="1">
      <alignment vertical="center" wrapText="1"/>
    </xf>
    <xf numFmtId="5" fontId="11" fillId="0" borderId="22" xfId="9" applyFont="1" applyBorder="1" applyAlignment="1">
      <alignment vertical="center" wrapText="1"/>
    </xf>
    <xf numFmtId="5" fontId="10" fillId="0" borderId="43" xfId="9" applyFont="1" applyFill="1" applyBorder="1" applyAlignment="1">
      <alignment vertical="center"/>
    </xf>
    <xf numFmtId="5" fontId="10" fillId="0" borderId="43" xfId="9" applyFont="1" applyFill="1" applyBorder="1" applyAlignment="1">
      <alignment vertical="center" wrapText="1"/>
    </xf>
    <xf numFmtId="5" fontId="10" fillId="0" borderId="44" xfId="9" applyFont="1" applyFill="1" applyBorder="1" applyAlignment="1">
      <alignment vertical="center" wrapText="1"/>
    </xf>
    <xf numFmtId="5" fontId="10" fillId="0" borderId="39" xfId="9" applyFont="1" applyBorder="1" applyAlignment="1">
      <alignment vertical="center" wrapText="1"/>
    </xf>
    <xf numFmtId="5" fontId="11" fillId="0" borderId="5" xfId="9" applyFont="1" applyFill="1" applyBorder="1" applyAlignment="1">
      <alignment vertical="center"/>
    </xf>
    <xf numFmtId="5" fontId="11" fillId="0" borderId="5" xfId="9" applyFont="1" applyBorder="1" applyAlignment="1">
      <alignment vertical="center" wrapText="1"/>
    </xf>
    <xf numFmtId="5" fontId="11" fillId="0" borderId="5" xfId="9" applyFont="1" applyFill="1" applyBorder="1" applyAlignment="1">
      <alignment vertical="center" wrapText="1"/>
    </xf>
    <xf numFmtId="5" fontId="11" fillId="0" borderId="29" xfId="9" applyFont="1" applyBorder="1" applyAlignment="1">
      <alignment vertical="center" wrapText="1"/>
    </xf>
    <xf numFmtId="5" fontId="11" fillId="0" borderId="32" xfId="9" applyFont="1" applyBorder="1" applyAlignment="1">
      <alignment vertical="center" wrapText="1"/>
    </xf>
    <xf numFmtId="5" fontId="11" fillId="0" borderId="0" xfId="9" applyFont="1" applyFill="1" applyBorder="1" applyAlignment="1">
      <alignment horizontal="right" vertical="center" wrapText="1"/>
    </xf>
    <xf numFmtId="168" fontId="11" fillId="0" borderId="8" xfId="3" applyNumberFormat="1" applyFont="1" applyFill="1" applyBorder="1" applyAlignment="1">
      <alignment vertical="center"/>
    </xf>
    <xf numFmtId="168" fontId="11" fillId="0" borderId="0" xfId="3" applyNumberFormat="1" applyFont="1" applyFill="1" applyBorder="1" applyAlignment="1">
      <alignment vertical="center"/>
    </xf>
    <xf numFmtId="168" fontId="11" fillId="0" borderId="22" xfId="3" applyNumberFormat="1" applyFont="1" applyFill="1" applyBorder="1" applyAlignment="1">
      <alignment vertical="center"/>
    </xf>
    <xf numFmtId="168" fontId="11" fillId="0" borderId="24" xfId="3" applyNumberFormat="1" applyFont="1" applyFill="1" applyBorder="1" applyAlignment="1">
      <alignment vertical="center"/>
    </xf>
    <xf numFmtId="5" fontId="5" fillId="0" borderId="5" xfId="3" applyNumberFormat="1" applyFont="1" applyFill="1" applyBorder="1" applyAlignment="1"/>
    <xf numFmtId="169" fontId="2" fillId="0" borderId="0" xfId="2" applyNumberFormat="1" applyFont="1" applyFill="1" applyBorder="1"/>
    <xf numFmtId="165" fontId="11" fillId="0" borderId="0" xfId="2" applyNumberFormat="1" applyFont="1" applyAlignment="1">
      <alignment vertical="center"/>
    </xf>
    <xf numFmtId="168" fontId="11" fillId="0" borderId="7" xfId="3" applyNumberFormat="1" applyFont="1" applyBorder="1" applyAlignment="1">
      <alignment vertical="center"/>
    </xf>
    <xf numFmtId="168" fontId="11" fillId="0" borderId="7" xfId="3" applyNumberFormat="1" applyFont="1" applyFill="1" applyBorder="1" applyAlignment="1">
      <alignment vertical="center" wrapText="1"/>
    </xf>
    <xf numFmtId="168" fontId="11" fillId="0" borderId="8" xfId="3" applyNumberFormat="1" applyFont="1" applyFill="1" applyBorder="1" applyAlignment="1">
      <alignment vertical="center" wrapText="1"/>
    </xf>
    <xf numFmtId="168" fontId="11" fillId="0" borderId="34" xfId="3" applyNumberFormat="1" applyFont="1" applyFill="1" applyBorder="1" applyAlignment="1">
      <alignment vertical="center" wrapText="1"/>
    </xf>
    <xf numFmtId="168" fontId="11" fillId="0" borderId="8" xfId="3" applyNumberFormat="1" applyFont="1" applyBorder="1" applyAlignment="1">
      <alignment vertical="center"/>
    </xf>
    <xf numFmtId="168" fontId="11" fillId="0" borderId="34" xfId="3" applyNumberFormat="1" applyFont="1" applyBorder="1" applyAlignment="1">
      <alignment vertical="center"/>
    </xf>
    <xf numFmtId="168" fontId="10" fillId="0" borderId="12" xfId="3" applyNumberFormat="1" applyFont="1" applyBorder="1" applyAlignment="1">
      <alignment vertical="center"/>
    </xf>
    <xf numFmtId="168" fontId="10" fillId="0" borderId="12" xfId="3" applyNumberFormat="1" applyFont="1" applyFill="1" applyBorder="1" applyAlignment="1">
      <alignment vertical="center" wrapText="1"/>
    </xf>
    <xf numFmtId="168" fontId="10" fillId="0" borderId="13" xfId="3" applyNumberFormat="1" applyFont="1" applyBorder="1" applyAlignment="1">
      <alignment vertical="center" wrapText="1"/>
    </xf>
    <xf numFmtId="168" fontId="10" fillId="0" borderId="36" xfId="3" applyNumberFormat="1" applyFont="1" applyBorder="1" applyAlignment="1">
      <alignment vertical="center" wrapText="1"/>
    </xf>
    <xf numFmtId="168" fontId="10" fillId="0" borderId="36" xfId="3" applyNumberFormat="1" applyFont="1" applyFill="1" applyBorder="1" applyAlignment="1">
      <alignment vertical="center" wrapText="1"/>
    </xf>
    <xf numFmtId="168" fontId="10" fillId="0" borderId="12" xfId="3" applyNumberFormat="1" applyFont="1" applyBorder="1" applyAlignment="1">
      <alignment vertical="center" wrapText="1"/>
    </xf>
    <xf numFmtId="168" fontId="10" fillId="0" borderId="17" xfId="3" applyNumberFormat="1" applyFont="1" applyBorder="1" applyAlignment="1">
      <alignment vertical="center"/>
    </xf>
    <xf numFmtId="168" fontId="10" fillId="0" borderId="45" xfId="3" applyNumberFormat="1" applyFont="1" applyBorder="1" applyAlignment="1">
      <alignment vertical="center" wrapText="1"/>
    </xf>
    <xf numFmtId="168" fontId="10" fillId="0" borderId="40" xfId="3" applyNumberFormat="1" applyFont="1" applyBorder="1" applyAlignment="1">
      <alignment vertical="center" wrapText="1"/>
    </xf>
    <xf numFmtId="168" fontId="10" fillId="0" borderId="41" xfId="3" applyNumberFormat="1" applyFont="1" applyBorder="1" applyAlignment="1">
      <alignment vertical="center" wrapText="1"/>
    </xf>
    <xf numFmtId="168" fontId="11" fillId="0" borderId="1" xfId="3" applyNumberFormat="1" applyFont="1" applyBorder="1" applyAlignment="1">
      <alignment vertical="center"/>
    </xf>
    <xf numFmtId="168" fontId="11" fillId="0" borderId="9" xfId="3" applyNumberFormat="1" applyFont="1" applyBorder="1" applyAlignment="1">
      <alignment vertical="center"/>
    </xf>
    <xf numFmtId="168" fontId="11" fillId="0" borderId="31" xfId="3" applyNumberFormat="1" applyFont="1" applyBorder="1" applyAlignment="1">
      <alignment vertical="center"/>
    </xf>
    <xf numFmtId="168" fontId="11" fillId="0" borderId="33" xfId="3" applyNumberFormat="1" applyFont="1" applyBorder="1" applyAlignment="1">
      <alignment vertical="center" wrapText="1"/>
    </xf>
    <xf numFmtId="168" fontId="10" fillId="0" borderId="7" xfId="3" applyNumberFormat="1" applyFont="1" applyBorder="1" applyAlignment="1">
      <alignment vertical="center"/>
    </xf>
    <xf numFmtId="168" fontId="10" fillId="0" borderId="8" xfId="3" applyNumberFormat="1" applyFont="1" applyBorder="1" applyAlignment="1">
      <alignment vertical="center"/>
    </xf>
    <xf numFmtId="168" fontId="10" fillId="0" borderId="0" xfId="3" applyNumberFormat="1" applyFont="1" applyBorder="1" applyAlignment="1">
      <alignment vertical="center"/>
    </xf>
    <xf numFmtId="168" fontId="11" fillId="0" borderId="34" xfId="3" applyNumberFormat="1" applyFont="1" applyBorder="1" applyAlignment="1">
      <alignment vertical="center" wrapText="1"/>
    </xf>
    <xf numFmtId="168" fontId="11" fillId="0" borderId="0" xfId="3" applyNumberFormat="1" applyFont="1" applyBorder="1" applyAlignment="1">
      <alignment vertical="center"/>
    </xf>
    <xf numFmtId="168" fontId="10" fillId="0" borderId="17" xfId="3" applyNumberFormat="1" applyFont="1" applyFill="1" applyBorder="1" applyAlignment="1">
      <alignment vertical="center"/>
    </xf>
    <xf numFmtId="168" fontId="10" fillId="0" borderId="17" xfId="3" applyNumberFormat="1" applyFont="1" applyFill="1" applyBorder="1" applyAlignment="1">
      <alignment vertical="center" wrapText="1"/>
    </xf>
    <xf numFmtId="168" fontId="10" fillId="0" borderId="18" xfId="3" applyNumberFormat="1" applyFont="1" applyFill="1" applyBorder="1" applyAlignment="1">
      <alignment vertical="center" wrapText="1"/>
    </xf>
    <xf numFmtId="168" fontId="10" fillId="0" borderId="20" xfId="3" applyNumberFormat="1" applyFont="1" applyBorder="1" applyAlignment="1">
      <alignment vertical="center" wrapText="1"/>
    </xf>
    <xf numFmtId="168" fontId="10" fillId="0" borderId="37" xfId="3" applyNumberFormat="1" applyFont="1" applyBorder="1" applyAlignment="1">
      <alignment vertical="center" wrapText="1"/>
    </xf>
    <xf numFmtId="168" fontId="10" fillId="0" borderId="7" xfId="3" applyNumberFormat="1" applyFont="1" applyFill="1" applyBorder="1" applyAlignment="1">
      <alignment vertical="center"/>
    </xf>
    <xf numFmtId="168" fontId="11" fillId="0" borderId="0" xfId="3" applyNumberFormat="1" applyFont="1" applyFill="1" applyBorder="1" applyAlignment="1">
      <alignment vertical="center" wrapText="1"/>
    </xf>
    <xf numFmtId="168" fontId="11" fillId="0" borderId="7" xfId="3" applyNumberFormat="1" applyFont="1" applyFill="1" applyBorder="1" applyAlignment="1">
      <alignment vertical="center"/>
    </xf>
    <xf numFmtId="168" fontId="11" fillId="0" borderId="12" xfId="3" applyNumberFormat="1" applyFont="1" applyFill="1" applyBorder="1" applyAlignment="1">
      <alignment vertical="center"/>
    </xf>
    <xf numFmtId="168" fontId="11" fillId="0" borderId="13" xfId="3" applyNumberFormat="1" applyFont="1" applyFill="1" applyBorder="1" applyAlignment="1">
      <alignment vertical="center"/>
    </xf>
    <xf numFmtId="168" fontId="11" fillId="0" borderId="15" xfId="3" applyNumberFormat="1" applyFont="1" applyFill="1" applyBorder="1" applyAlignment="1">
      <alignment vertical="center"/>
    </xf>
    <xf numFmtId="168" fontId="11" fillId="0" borderId="36" xfId="3" applyNumberFormat="1" applyFont="1" applyFill="1" applyBorder="1" applyAlignment="1">
      <alignment vertical="center"/>
    </xf>
    <xf numFmtId="168" fontId="11" fillId="0" borderId="21" xfId="3" applyNumberFormat="1" applyFont="1" applyFill="1" applyBorder="1" applyAlignment="1">
      <alignment vertical="center"/>
    </xf>
    <xf numFmtId="168" fontId="11" fillId="0" borderId="42" xfId="3" applyNumberFormat="1" applyFont="1" applyBorder="1" applyAlignment="1">
      <alignment vertical="center" wrapText="1"/>
    </xf>
    <xf numFmtId="168" fontId="10" fillId="0" borderId="5" xfId="3" applyNumberFormat="1" applyFont="1" applyFill="1" applyBorder="1" applyAlignment="1">
      <alignment vertical="center"/>
    </xf>
    <xf numFmtId="168" fontId="11" fillId="0" borderId="5" xfId="3" applyNumberFormat="1" applyFont="1" applyFill="1" applyBorder="1" applyAlignment="1">
      <alignment vertical="center"/>
    </xf>
    <xf numFmtId="168" fontId="11" fillId="0" borderId="6" xfId="3" applyNumberFormat="1" applyFont="1" applyFill="1" applyBorder="1" applyAlignment="1">
      <alignment vertical="center"/>
    </xf>
    <xf numFmtId="170" fontId="11" fillId="0" borderId="0" xfId="11" applyNumberFormat="1" applyFont="1" applyAlignment="1">
      <alignment vertical="center"/>
    </xf>
    <xf numFmtId="9" fontId="11" fillId="0" borderId="0" xfId="2" applyFont="1" applyAlignment="1">
      <alignment vertical="center" wrapText="1"/>
    </xf>
    <xf numFmtId="169" fontId="11" fillId="0" borderId="0" xfId="2" applyNumberFormat="1" applyFont="1" applyAlignment="1">
      <alignment vertical="center" wrapText="1"/>
    </xf>
    <xf numFmtId="164" fontId="20" fillId="0" borderId="7" xfId="4" applyNumberFormat="1" applyFont="1" applyBorder="1" applyAlignment="1">
      <alignment vertical="center"/>
    </xf>
    <xf numFmtId="164" fontId="16" fillId="0" borderId="7" xfId="4" applyNumberFormat="1" applyFont="1" applyBorder="1" applyAlignment="1">
      <alignment vertical="center"/>
    </xf>
    <xf numFmtId="164" fontId="21" fillId="0" borderId="8" xfId="4" applyNumberFormat="1" applyFont="1" applyBorder="1" applyAlignment="1">
      <alignment horizontal="left" vertical="center"/>
    </xf>
    <xf numFmtId="164" fontId="21" fillId="0" borderId="7" xfId="4" applyNumberFormat="1" applyFont="1" applyBorder="1" applyAlignment="1">
      <alignment horizontal="left" vertical="center"/>
    </xf>
    <xf numFmtId="164" fontId="16" fillId="0" borderId="7" xfId="4" applyNumberFormat="1" applyFont="1" applyBorder="1" applyAlignment="1">
      <alignment horizontal="left" vertical="center"/>
    </xf>
    <xf numFmtId="164" fontId="16" fillId="0" borderId="8" xfId="4" applyNumberFormat="1" applyFont="1" applyBorder="1" applyAlignment="1">
      <alignment horizontal="left" vertical="center"/>
    </xf>
    <xf numFmtId="164" fontId="16" fillId="0" borderId="25" xfId="4" applyNumberFormat="1" applyFont="1" applyBorder="1" applyAlignment="1">
      <alignment horizontal="left" vertical="center"/>
    </xf>
    <xf numFmtId="164" fontId="20" fillId="0" borderId="12" xfId="4" applyNumberFormat="1" applyFont="1" applyBorder="1" applyAlignment="1">
      <alignment horizontal="right" vertical="center"/>
    </xf>
    <xf numFmtId="164" fontId="16" fillId="0" borderId="8" xfId="4" applyNumberFormat="1" applyFont="1" applyBorder="1" applyAlignment="1">
      <alignment vertical="center"/>
    </xf>
    <xf numFmtId="164" fontId="20" fillId="0" borderId="43" xfId="4" applyNumberFormat="1" applyFont="1" applyBorder="1" applyAlignment="1">
      <alignment vertical="center"/>
    </xf>
    <xf numFmtId="164" fontId="20" fillId="0" borderId="17" xfId="4" applyNumberFormat="1" applyFont="1" applyBorder="1" applyAlignment="1">
      <alignment vertical="center"/>
    </xf>
    <xf numFmtId="164" fontId="16" fillId="0" borderId="11" xfId="4" applyNumberFormat="1" applyFont="1" applyBorder="1" applyAlignment="1">
      <alignment horizontal="left" vertical="center"/>
    </xf>
    <xf numFmtId="164" fontId="16" fillId="0" borderId="12" xfId="4" applyNumberFormat="1" applyFont="1" applyBorder="1" applyAlignment="1">
      <alignment horizontal="right" vertical="center"/>
    </xf>
    <xf numFmtId="164" fontId="16" fillId="0" borderId="16" xfId="4" applyNumberFormat="1" applyFont="1" applyBorder="1" applyAlignment="1">
      <alignment horizontal="right" vertical="center"/>
    </xf>
    <xf numFmtId="164" fontId="20" fillId="0" borderId="11" xfId="4" applyNumberFormat="1" applyFont="1" applyBorder="1" applyAlignment="1">
      <alignment vertical="center"/>
    </xf>
    <xf numFmtId="0" fontId="20" fillId="0" borderId="6" xfId="4" applyFont="1" applyBorder="1" applyAlignment="1">
      <alignment vertical="center"/>
    </xf>
    <xf numFmtId="164" fontId="20" fillId="2" borderId="2" xfId="4" applyNumberFormat="1" applyFont="1" applyFill="1" applyBorder="1" applyAlignment="1">
      <alignment horizontal="center" vertical="center" wrapText="1"/>
    </xf>
    <xf numFmtId="164" fontId="20" fillId="2" borderId="4" xfId="4" applyNumberFormat="1" applyFont="1" applyFill="1" applyBorder="1" applyAlignment="1">
      <alignment horizontal="center" vertical="center" wrapText="1"/>
    </xf>
    <xf numFmtId="164" fontId="20" fillId="2" borderId="6" xfId="4" applyNumberFormat="1" applyFont="1" applyFill="1" applyBorder="1" applyAlignment="1">
      <alignment horizontal="center" vertical="center" wrapText="1"/>
    </xf>
    <xf numFmtId="164" fontId="20" fillId="0" borderId="7" xfId="4" applyNumberFormat="1" applyFont="1" applyBorder="1" applyAlignment="1">
      <alignment horizontal="right" vertical="center" indent="1"/>
    </xf>
    <xf numFmtId="164" fontId="16" fillId="0" borderId="1" xfId="4" applyNumberFormat="1" applyFont="1" applyBorder="1" applyAlignment="1">
      <alignment horizontal="right" vertical="center" wrapText="1" indent="1"/>
    </xf>
    <xf numFmtId="164" fontId="16" fillId="0" borderId="31" xfId="4" applyNumberFormat="1" applyFont="1" applyBorder="1" applyAlignment="1">
      <alignment horizontal="right" vertical="center" wrapText="1" indent="1"/>
    </xf>
    <xf numFmtId="164" fontId="16" fillId="0" borderId="9" xfId="4" applyNumberFormat="1" applyFont="1" applyBorder="1" applyAlignment="1">
      <alignment horizontal="right" vertical="center" wrapText="1" indent="1"/>
    </xf>
    <xf numFmtId="164" fontId="16" fillId="0" borderId="7" xfId="4" applyNumberFormat="1" applyFont="1" applyBorder="1" applyAlignment="1">
      <alignment horizontal="right" vertical="center" indent="1"/>
    </xf>
    <xf numFmtId="164" fontId="16" fillId="0" borderId="7" xfId="4" applyNumberFormat="1" applyFont="1" applyBorder="1" applyAlignment="1">
      <alignment horizontal="right" vertical="center" wrapText="1" indent="1"/>
    </xf>
    <xf numFmtId="164" fontId="16" fillId="0" borderId="8" xfId="4" applyNumberFormat="1" applyFont="1" applyBorder="1" applyAlignment="1">
      <alignment horizontal="right" vertical="center" wrapText="1" indent="1"/>
    </xf>
    <xf numFmtId="165" fontId="16" fillId="0" borderId="7" xfId="3" applyNumberFormat="1" applyFont="1" applyBorder="1" applyAlignment="1">
      <alignment horizontal="right" vertical="center" indent="1"/>
    </xf>
    <xf numFmtId="165" fontId="16" fillId="0" borderId="7" xfId="3" applyNumberFormat="1" applyFont="1" applyFill="1" applyBorder="1" applyAlignment="1">
      <alignment horizontal="right" vertical="center" wrapText="1" indent="1"/>
    </xf>
    <xf numFmtId="165" fontId="16" fillId="0" borderId="0" xfId="3" applyNumberFormat="1" applyFont="1" applyFill="1" applyBorder="1" applyAlignment="1">
      <alignment horizontal="right" vertical="center" wrapText="1" indent="1"/>
    </xf>
    <xf numFmtId="165" fontId="16" fillId="0" borderId="8" xfId="3" applyNumberFormat="1" applyFont="1" applyFill="1" applyBorder="1" applyAlignment="1">
      <alignment horizontal="right" vertical="center" wrapText="1" indent="1"/>
    </xf>
    <xf numFmtId="165" fontId="16" fillId="0" borderId="7" xfId="3" applyNumberFormat="1" applyFont="1" applyFill="1" applyBorder="1" applyAlignment="1">
      <alignment horizontal="right" vertical="center" indent="1"/>
    </xf>
    <xf numFmtId="165" fontId="16" fillId="0" borderId="11" xfId="3" applyNumberFormat="1" applyFont="1" applyFill="1" applyBorder="1" applyAlignment="1">
      <alignment horizontal="right" vertical="center" wrapText="1" indent="1"/>
    </xf>
    <xf numFmtId="165" fontId="16" fillId="0" borderId="27" xfId="3" applyNumberFormat="1" applyFont="1" applyFill="1" applyBorder="1" applyAlignment="1">
      <alignment horizontal="right" vertical="center" wrapText="1" indent="1"/>
    </xf>
    <xf numFmtId="165" fontId="20" fillId="0" borderId="12" xfId="3" applyNumberFormat="1" applyFont="1" applyBorder="1" applyAlignment="1">
      <alignment horizontal="right" vertical="center" indent="1"/>
    </xf>
    <xf numFmtId="165" fontId="20" fillId="0" borderId="13" xfId="3" applyNumberFormat="1" applyFont="1" applyFill="1" applyBorder="1" applyAlignment="1">
      <alignment horizontal="right" vertical="center" wrapText="1" indent="1"/>
    </xf>
    <xf numFmtId="165" fontId="20" fillId="0" borderId="11" xfId="3" applyNumberFormat="1" applyFont="1" applyBorder="1" applyAlignment="1">
      <alignment horizontal="right" vertical="center" wrapText="1" indent="1"/>
    </xf>
    <xf numFmtId="165" fontId="20" fillId="0" borderId="27" xfId="3" applyNumberFormat="1" applyFont="1" applyBorder="1" applyAlignment="1">
      <alignment horizontal="right" vertical="center" wrapText="1" indent="1"/>
    </xf>
    <xf numFmtId="165" fontId="20" fillId="0" borderId="12" xfId="3" applyNumberFormat="1" applyFont="1" applyBorder="1" applyAlignment="1">
      <alignment horizontal="right" vertical="center" wrapText="1" indent="1"/>
    </xf>
    <xf numFmtId="165" fontId="20" fillId="0" borderId="15" xfId="3" applyNumberFormat="1" applyFont="1" applyBorder="1" applyAlignment="1">
      <alignment horizontal="right" vertical="center" wrapText="1" indent="1"/>
    </xf>
    <xf numFmtId="165" fontId="16" fillId="0" borderId="35" xfId="3" applyNumberFormat="1" applyFont="1" applyFill="1" applyBorder="1" applyAlignment="1">
      <alignment horizontal="right" vertical="center" wrapText="1" indent="1"/>
    </xf>
    <xf numFmtId="165" fontId="20" fillId="0" borderId="17" xfId="3" applyNumberFormat="1" applyFont="1" applyBorder="1" applyAlignment="1">
      <alignment horizontal="right" vertical="center" indent="1"/>
    </xf>
    <xf numFmtId="165" fontId="20" fillId="0" borderId="17" xfId="3" applyNumberFormat="1" applyFont="1" applyBorder="1" applyAlignment="1">
      <alignment horizontal="right" vertical="center" wrapText="1" indent="1"/>
    </xf>
    <xf numFmtId="165" fontId="20" fillId="0" borderId="20" xfId="3" applyNumberFormat="1" applyFont="1" applyBorder="1" applyAlignment="1">
      <alignment horizontal="right" vertical="center" wrapText="1" indent="1"/>
    </xf>
    <xf numFmtId="165" fontId="20" fillId="0" borderId="18" xfId="3" applyNumberFormat="1" applyFont="1" applyBorder="1" applyAlignment="1">
      <alignment horizontal="right" vertical="center" wrapText="1" indent="1"/>
    </xf>
    <xf numFmtId="165" fontId="16" fillId="0" borderId="7" xfId="3" applyNumberFormat="1" applyFont="1" applyBorder="1" applyAlignment="1">
      <alignment horizontal="right" vertical="center" wrapText="1" indent="1"/>
    </xf>
    <xf numFmtId="165" fontId="16" fillId="0" borderId="0" xfId="3" applyNumberFormat="1" applyFont="1" applyBorder="1" applyAlignment="1">
      <alignment horizontal="right" vertical="center" wrapText="1" indent="1"/>
    </xf>
    <xf numFmtId="165" fontId="16" fillId="0" borderId="8" xfId="3" applyNumberFormat="1" applyFont="1" applyBorder="1" applyAlignment="1">
      <alignment horizontal="right" vertical="center" wrapText="1" indent="1"/>
    </xf>
    <xf numFmtId="165" fontId="20" fillId="0" borderId="7" xfId="3" applyNumberFormat="1" applyFont="1" applyBorder="1" applyAlignment="1">
      <alignment horizontal="right" vertical="center" indent="1"/>
    </xf>
    <xf numFmtId="165" fontId="16" fillId="0" borderId="16" xfId="3" applyNumberFormat="1" applyFont="1" applyFill="1" applyBorder="1" applyAlignment="1">
      <alignment horizontal="right" vertical="center" indent="1"/>
    </xf>
    <xf numFmtId="165" fontId="16" fillId="0" borderId="16" xfId="3" applyNumberFormat="1" applyFont="1" applyFill="1" applyBorder="1" applyAlignment="1">
      <alignment horizontal="right" vertical="center" wrapText="1" indent="1"/>
    </xf>
    <xf numFmtId="165" fontId="20" fillId="0" borderId="11" xfId="3" applyNumberFormat="1" applyFont="1" applyFill="1" applyBorder="1" applyAlignment="1">
      <alignment horizontal="right" vertical="center" indent="1"/>
    </xf>
    <xf numFmtId="165" fontId="20" fillId="0" borderId="11" xfId="3" applyNumberFormat="1" applyFont="1" applyFill="1" applyBorder="1" applyAlignment="1">
      <alignment horizontal="right" vertical="center" wrapText="1" indent="1"/>
    </xf>
    <xf numFmtId="165" fontId="20" fillId="0" borderId="27" xfId="3" applyNumberFormat="1" applyFont="1" applyFill="1" applyBorder="1" applyAlignment="1">
      <alignment horizontal="right" vertical="center" wrapText="1" indent="1"/>
    </xf>
    <xf numFmtId="165" fontId="20" fillId="0" borderId="7" xfId="3" applyNumberFormat="1" applyFont="1" applyFill="1" applyBorder="1" applyAlignment="1">
      <alignment horizontal="right" vertical="center" indent="1"/>
    </xf>
    <xf numFmtId="165" fontId="16" fillId="0" borderId="11" xfId="3" applyNumberFormat="1" applyFont="1" applyFill="1" applyBorder="1" applyAlignment="1">
      <alignment horizontal="right" vertical="center" indent="1"/>
    </xf>
    <xf numFmtId="165" fontId="16" fillId="0" borderId="12" xfId="3" applyNumberFormat="1" applyFont="1" applyFill="1" applyBorder="1" applyAlignment="1">
      <alignment horizontal="right" vertical="center" indent="1"/>
    </xf>
    <xf numFmtId="165" fontId="16" fillId="0" borderId="15" xfId="3" applyNumberFormat="1" applyFont="1" applyFill="1" applyBorder="1" applyAlignment="1">
      <alignment horizontal="right" vertical="center" indent="1"/>
    </xf>
    <xf numFmtId="5" fontId="16" fillId="0" borderId="38" xfId="3" applyNumberFormat="1" applyFont="1" applyFill="1" applyBorder="1" applyAlignment="1">
      <alignment horizontal="right" vertical="center" wrapText="1" indent="1"/>
    </xf>
    <xf numFmtId="5" fontId="16" fillId="0" borderId="46" xfId="3" applyNumberFormat="1" applyFont="1" applyFill="1" applyBorder="1" applyAlignment="1">
      <alignment horizontal="right" vertical="center" wrapText="1" indent="1"/>
    </xf>
    <xf numFmtId="165" fontId="16" fillId="0" borderId="22" xfId="3" applyNumberFormat="1" applyFont="1" applyBorder="1" applyAlignment="1">
      <alignment horizontal="right" vertical="center" wrapText="1" indent="1"/>
    </xf>
    <xf numFmtId="165" fontId="20" fillId="0" borderId="43" xfId="3" applyNumberFormat="1" applyFont="1" applyFill="1" applyBorder="1" applyAlignment="1">
      <alignment horizontal="right" vertical="center" indent="1"/>
    </xf>
    <xf numFmtId="165" fontId="20" fillId="0" borderId="43" xfId="3" applyNumberFormat="1" applyFont="1" applyFill="1" applyBorder="1" applyAlignment="1">
      <alignment horizontal="right" vertical="center" wrapText="1" indent="1"/>
    </xf>
    <xf numFmtId="165" fontId="20" fillId="0" borderId="44" xfId="3" applyNumberFormat="1" applyFont="1" applyFill="1" applyBorder="1" applyAlignment="1">
      <alignment horizontal="right" vertical="center" wrapText="1" indent="1"/>
    </xf>
    <xf numFmtId="165" fontId="20" fillId="0" borderId="39" xfId="3" applyNumberFormat="1" applyFont="1" applyBorder="1" applyAlignment="1">
      <alignment horizontal="right" vertical="center" wrapText="1" indent="1"/>
    </xf>
    <xf numFmtId="165" fontId="16" fillId="0" borderId="5" xfId="3" applyNumberFormat="1" applyFont="1" applyFill="1" applyBorder="1" applyAlignment="1">
      <alignment horizontal="right" vertical="center" indent="1"/>
    </xf>
    <xf numFmtId="5" fontId="16" fillId="0" borderId="5" xfId="3" applyNumberFormat="1" applyFont="1" applyBorder="1" applyAlignment="1">
      <alignment horizontal="right" vertical="center" wrapText="1" indent="1"/>
    </xf>
    <xf numFmtId="165" fontId="16" fillId="0" borderId="5" xfId="3" applyNumberFormat="1" applyFont="1" applyFill="1" applyBorder="1" applyAlignment="1">
      <alignment horizontal="right" vertical="center" wrapText="1" indent="1"/>
    </xf>
    <xf numFmtId="165" fontId="16" fillId="0" borderId="29" xfId="3" applyNumberFormat="1" applyFont="1" applyBorder="1" applyAlignment="1">
      <alignment horizontal="right" vertical="center" wrapText="1" indent="1"/>
    </xf>
    <xf numFmtId="165" fontId="16" fillId="0" borderId="32" xfId="3" applyNumberFormat="1" applyFont="1" applyBorder="1" applyAlignment="1">
      <alignment horizontal="right" vertical="center" wrapText="1" indent="1"/>
    </xf>
    <xf numFmtId="164" fontId="16" fillId="0" borderId="16" xfId="4" applyNumberFormat="1" applyFont="1" applyBorder="1" applyAlignment="1">
      <alignment horizontal="left" vertical="center"/>
    </xf>
    <xf numFmtId="41" fontId="16" fillId="0" borderId="0" xfId="3" applyNumberFormat="1" applyFont="1" applyFill="1" applyBorder="1" applyAlignment="1">
      <alignment horizontal="right" vertical="center" wrapText="1" indent="1"/>
    </xf>
    <xf numFmtId="41" fontId="16" fillId="0" borderId="27" xfId="3" applyNumberFormat="1" applyFont="1" applyFill="1" applyBorder="1" applyAlignment="1">
      <alignment horizontal="right" vertical="center" wrapText="1" indent="1"/>
    </xf>
    <xf numFmtId="41" fontId="16" fillId="0" borderId="7" xfId="3" applyNumberFormat="1" applyFont="1" applyFill="1" applyBorder="1" applyAlignment="1">
      <alignment horizontal="right" vertical="center" wrapText="1" indent="1"/>
    </xf>
    <xf numFmtId="41" fontId="16" fillId="0" borderId="38" xfId="3" applyNumberFormat="1" applyFont="1" applyFill="1" applyBorder="1" applyAlignment="1">
      <alignment horizontal="right" vertical="center" wrapText="1" indent="1"/>
    </xf>
    <xf numFmtId="41" fontId="16" fillId="0" borderId="16" xfId="3" applyNumberFormat="1" applyFont="1" applyFill="1" applyBorder="1" applyAlignment="1">
      <alignment horizontal="right" vertical="center" wrapText="1" indent="1"/>
    </xf>
    <xf numFmtId="41" fontId="16" fillId="0" borderId="46" xfId="3" applyNumberFormat="1" applyFont="1" applyFill="1" applyBorder="1" applyAlignment="1">
      <alignment horizontal="right" vertical="center" wrapText="1" indent="1"/>
    </xf>
    <xf numFmtId="41" fontId="16" fillId="0" borderId="7" xfId="3" applyNumberFormat="1" applyFont="1" applyFill="1" applyBorder="1" applyAlignment="1">
      <alignment horizontal="right" vertical="center" indent="1"/>
    </xf>
    <xf numFmtId="41" fontId="16" fillId="0" borderId="11" xfId="3" applyNumberFormat="1" applyFont="1" applyFill="1" applyBorder="1" applyAlignment="1">
      <alignment horizontal="right" vertical="center" indent="1"/>
    </xf>
    <xf numFmtId="164" fontId="20" fillId="0" borderId="11" xfId="4" applyNumberFormat="1" applyFont="1" applyBorder="1" applyAlignment="1">
      <alignment horizontal="right" vertical="center"/>
    </xf>
    <xf numFmtId="165" fontId="20" fillId="0" borderId="11" xfId="3" applyNumberFormat="1" applyFont="1" applyBorder="1" applyAlignment="1">
      <alignment horizontal="right" vertical="center" indent="1"/>
    </xf>
    <xf numFmtId="165" fontId="20" fillId="0" borderId="25" xfId="3" applyNumberFormat="1" applyFont="1" applyFill="1" applyBorder="1" applyAlignment="1">
      <alignment horizontal="right" vertical="center" wrapText="1" indent="1"/>
    </xf>
    <xf numFmtId="165" fontId="16" fillId="0" borderId="25" xfId="3" applyNumberFormat="1" applyFont="1" applyFill="1" applyBorder="1" applyAlignment="1">
      <alignment horizontal="right" vertical="center" wrapText="1" indent="1"/>
    </xf>
    <xf numFmtId="164" fontId="16" fillId="0" borderId="0" xfId="4" applyNumberFormat="1" applyFont="1" applyAlignment="1">
      <alignment horizontal="right" vertical="center" wrapText="1" indent="1"/>
    </xf>
    <xf numFmtId="165" fontId="16" fillId="0" borderId="13" xfId="3" applyNumberFormat="1" applyFont="1" applyFill="1" applyBorder="1" applyAlignment="1">
      <alignment horizontal="right" vertical="center" indent="1"/>
    </xf>
    <xf numFmtId="169" fontId="11" fillId="0" borderId="0" xfId="2" applyNumberFormat="1" applyFont="1" applyAlignment="1">
      <alignment horizontal="left" vertical="center"/>
    </xf>
    <xf numFmtId="164" fontId="23" fillId="0" borderId="0" xfId="4" applyNumberFormat="1" applyFont="1" applyAlignment="1">
      <alignment horizontal="left" vertical="center" wrapText="1"/>
    </xf>
    <xf numFmtId="0" fontId="23" fillId="0" borderId="0" xfId="4" applyFont="1" applyAlignment="1">
      <alignment horizontal="left" vertical="center" wrapText="1"/>
    </xf>
    <xf numFmtId="164" fontId="24" fillId="0" borderId="0" xfId="4" applyNumberFormat="1" applyFont="1" applyAlignment="1">
      <alignment horizontal="left" vertical="center" wrapText="1"/>
    </xf>
    <xf numFmtId="0" fontId="24" fillId="0" borderId="0" xfId="4" applyFont="1" applyAlignment="1">
      <alignment horizontal="left" vertical="center" wrapText="1"/>
    </xf>
    <xf numFmtId="164" fontId="10" fillId="2" borderId="1" xfId="4" applyNumberFormat="1" applyFont="1" applyFill="1" applyBorder="1" applyAlignment="1">
      <alignment horizontal="center" vertical="center"/>
    </xf>
    <xf numFmtId="164" fontId="10" fillId="2" borderId="5" xfId="4" applyNumberFormat="1" applyFont="1" applyFill="1" applyBorder="1" applyAlignment="1">
      <alignment horizontal="center" vertical="center"/>
    </xf>
    <xf numFmtId="164" fontId="20" fillId="2" borderId="2" xfId="4" applyNumberFormat="1" applyFont="1" applyFill="1" applyBorder="1" applyAlignment="1">
      <alignment horizontal="center" vertical="center"/>
    </xf>
    <xf numFmtId="164" fontId="20" fillId="2" borderId="3" xfId="4" applyNumberFormat="1" applyFont="1" applyFill="1" applyBorder="1" applyAlignment="1">
      <alignment horizontal="center" vertical="center"/>
    </xf>
    <xf numFmtId="164" fontId="20" fillId="2" borderId="2" xfId="4" applyNumberFormat="1" applyFont="1" applyFill="1" applyBorder="1" applyAlignment="1">
      <alignment horizontal="center" vertical="center" wrapText="1"/>
    </xf>
    <xf numFmtId="164" fontId="20" fillId="2" borderId="4" xfId="4" applyNumberFormat="1" applyFont="1" applyFill="1" applyBorder="1" applyAlignment="1">
      <alignment horizontal="center" vertical="center" wrapText="1"/>
    </xf>
    <xf numFmtId="164" fontId="20" fillId="2" borderId="3" xfId="4" applyNumberFormat="1" applyFont="1" applyFill="1" applyBorder="1" applyAlignment="1">
      <alignment horizontal="center" vertical="center" wrapText="1"/>
    </xf>
    <xf numFmtId="169" fontId="11" fillId="0" borderId="0" xfId="2" applyNumberFormat="1" applyFont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wrapText="1"/>
    </xf>
    <xf numFmtId="164" fontId="2" fillId="2" borderId="4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wrapText="1"/>
    </xf>
    <xf numFmtId="164" fontId="10" fillId="2" borderId="2" xfId="4" applyNumberFormat="1" applyFont="1" applyFill="1" applyBorder="1" applyAlignment="1">
      <alignment horizontal="center" vertical="center"/>
    </xf>
    <xf numFmtId="164" fontId="10" fillId="2" borderId="3" xfId="4" applyNumberFormat="1" applyFont="1" applyFill="1" applyBorder="1" applyAlignment="1">
      <alignment horizontal="center" vertical="center"/>
    </xf>
    <xf numFmtId="164" fontId="10" fillId="2" borderId="2" xfId="4" applyNumberFormat="1" applyFont="1" applyFill="1" applyBorder="1" applyAlignment="1">
      <alignment horizontal="center" vertical="center" wrapText="1"/>
    </xf>
    <xf numFmtId="164" fontId="10" fillId="2" borderId="4" xfId="4" applyNumberFormat="1" applyFont="1" applyFill="1" applyBorder="1" applyAlignment="1">
      <alignment horizontal="center" vertical="center" wrapText="1"/>
    </xf>
    <xf numFmtId="164" fontId="10" fillId="2" borderId="3" xfId="4" applyNumberFormat="1" applyFont="1" applyFill="1" applyBorder="1" applyAlignment="1">
      <alignment horizontal="center" vertical="center" wrapText="1"/>
    </xf>
    <xf numFmtId="164" fontId="10" fillId="2" borderId="4" xfId="4" applyNumberFormat="1" applyFont="1" applyFill="1" applyBorder="1" applyAlignment="1">
      <alignment horizontal="center" vertical="center"/>
    </xf>
    <xf numFmtId="0" fontId="15" fillId="0" borderId="0" xfId="4" applyFont="1" applyAlignment="1">
      <alignment horizontal="left" vertical="center" wrapText="1" indent="1"/>
    </xf>
    <xf numFmtId="164" fontId="14" fillId="0" borderId="0" xfId="4" applyNumberFormat="1" applyFont="1" applyAlignment="1">
      <alignment horizontal="left" vertical="center" wrapText="1" indent="1"/>
    </xf>
    <xf numFmtId="0" fontId="14" fillId="0" borderId="0" xfId="4" applyFont="1" applyAlignment="1">
      <alignment horizontal="left" vertical="center" wrapText="1" indent="1"/>
    </xf>
    <xf numFmtId="164" fontId="15" fillId="0" borderId="0" xfId="4" applyNumberFormat="1" applyFont="1" applyAlignment="1">
      <alignment horizontal="left" vertical="center" wrapText="1" indent="1"/>
    </xf>
  </cellXfs>
  <cellStyles count="12">
    <cellStyle name="Comma" xfId="11" builtinId="3"/>
    <cellStyle name="Comma 2" xfId="5" xr:uid="{4B5A13B5-3BA7-489B-A996-4A511B62086A}"/>
    <cellStyle name="Currency" xfId="1" builtinId="4"/>
    <cellStyle name="Currency 2" xfId="9" xr:uid="{60BDD516-124C-4DF0-AE1D-E57C38124790}"/>
    <cellStyle name="Currency 2 2" xfId="3" xr:uid="{8070CC1A-F9FB-4A9D-82D5-412461CF9AF8}"/>
    <cellStyle name="Normal" xfId="0" builtinId="0"/>
    <cellStyle name="Normal 2" xfId="4" xr:uid="{2DCCFD15-B02D-4B3D-859A-62AD2D63DE5A}"/>
    <cellStyle name="Normal 2 2" xfId="8" xr:uid="{C52D78A3-2AE6-4AED-958C-4CEA37939D33}"/>
    <cellStyle name="Normal 4" xfId="10" xr:uid="{C02F6F46-4FE5-4425-80A4-D4F94D52A1F8}"/>
    <cellStyle name="Percent" xfId="2" builtinId="5"/>
    <cellStyle name="Percent 2" xfId="6" xr:uid="{3B523F42-5AB4-4894-94FF-3D4C2434463D}"/>
    <cellStyle name="Percent 3" xfId="7" xr:uid="{045A5F62-513B-493B-ACFF-865B74F1DF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19C87-B8E9-41A9-80D8-0B4A9DB466E3}">
  <sheetPr>
    <pageSetUpPr fitToPage="1"/>
  </sheetPr>
  <dimension ref="A1:Z72"/>
  <sheetViews>
    <sheetView tabSelected="1" zoomScaleNormal="100" workbookViewId="0"/>
  </sheetViews>
  <sheetFormatPr defaultColWidth="9.140625" defaultRowHeight="15" x14ac:dyDescent="0.25"/>
  <cols>
    <col min="1" max="1" width="48.28515625" style="64" customWidth="1"/>
    <col min="2" max="7" width="20.28515625" style="64" customWidth="1"/>
    <col min="8" max="8" width="4.28515625" style="64" customWidth="1"/>
    <col min="9" max="9" width="19.5703125" style="64" bestFit="1" customWidth="1"/>
    <col min="10" max="10" width="21.85546875" style="64" customWidth="1"/>
    <col min="11" max="11" width="26.28515625" style="64" customWidth="1"/>
    <col min="12" max="12" width="13.7109375" style="64" customWidth="1"/>
    <col min="13" max="13" width="15.85546875" style="64" customWidth="1"/>
    <col min="14" max="14" width="17.140625" style="64" customWidth="1"/>
    <col min="15" max="15" width="9.140625" style="64"/>
    <col min="16" max="16" width="19.85546875" style="64" customWidth="1"/>
    <col min="17" max="17" width="17.7109375" style="64" bestFit="1" customWidth="1"/>
    <col min="18" max="18" width="16.28515625" style="64" bestFit="1" customWidth="1"/>
    <col min="19" max="19" width="15.7109375" style="64" bestFit="1" customWidth="1"/>
    <col min="20" max="20" width="16.28515625" style="64" bestFit="1" customWidth="1"/>
    <col min="21" max="21" width="17.7109375" style="64" bestFit="1" customWidth="1"/>
    <col min="22" max="22" width="15.140625" style="64" bestFit="1" customWidth="1"/>
    <col min="23" max="23" width="15.7109375" style="64" bestFit="1" customWidth="1"/>
    <col min="24" max="24" width="16.28515625" style="64" bestFit="1" customWidth="1"/>
    <col min="25" max="25" width="17.7109375" style="64" bestFit="1" customWidth="1"/>
    <col min="26" max="26" width="16.28515625" style="64" bestFit="1" customWidth="1"/>
    <col min="27" max="16384" width="9.140625" style="64"/>
  </cols>
  <sheetData>
    <row r="1" spans="1:14" ht="15.75" x14ac:dyDescent="0.25">
      <c r="A1" s="63" t="s">
        <v>66</v>
      </c>
      <c r="B1" s="63"/>
      <c r="C1" s="63"/>
      <c r="D1" s="63"/>
      <c r="E1" s="63"/>
      <c r="F1" s="63"/>
      <c r="G1" s="63"/>
    </row>
    <row r="2" spans="1:14" ht="15.75" x14ac:dyDescent="0.25">
      <c r="A2" s="63" t="s">
        <v>0</v>
      </c>
      <c r="B2" s="63"/>
      <c r="C2" s="63"/>
      <c r="D2" s="63"/>
      <c r="E2" s="63"/>
      <c r="F2" s="63"/>
      <c r="G2" s="63"/>
    </row>
    <row r="3" spans="1:14" ht="15.75" x14ac:dyDescent="0.25">
      <c r="A3" s="63" t="s">
        <v>77</v>
      </c>
      <c r="B3" s="65"/>
      <c r="C3" s="63"/>
      <c r="D3" s="63"/>
      <c r="E3" s="63"/>
      <c r="F3" s="63"/>
      <c r="G3" s="63"/>
    </row>
    <row r="4" spans="1:14" ht="16.5" thickBot="1" x14ac:dyDescent="0.3">
      <c r="A4" s="63"/>
      <c r="B4" s="63"/>
      <c r="C4" s="63"/>
      <c r="D4" s="63"/>
      <c r="E4" s="63"/>
      <c r="F4" s="63"/>
      <c r="G4" s="63"/>
    </row>
    <row r="5" spans="1:14" ht="15.75" thickBot="1" x14ac:dyDescent="0.3">
      <c r="A5" s="362" t="s">
        <v>2</v>
      </c>
      <c r="B5" s="364" t="s">
        <v>3</v>
      </c>
      <c r="C5" s="365"/>
      <c r="D5" s="366" t="s">
        <v>4</v>
      </c>
      <c r="E5" s="367"/>
      <c r="F5" s="367"/>
      <c r="G5" s="368"/>
    </row>
    <row r="6" spans="1:14" s="69" customFormat="1" ht="45.75" thickBot="1" x14ac:dyDescent="0.3">
      <c r="A6" s="363"/>
      <c r="B6" s="291" t="s">
        <v>5</v>
      </c>
      <c r="C6" s="291" t="s">
        <v>6</v>
      </c>
      <c r="D6" s="289" t="s">
        <v>7</v>
      </c>
      <c r="E6" s="290" t="s">
        <v>8</v>
      </c>
      <c r="F6" s="290" t="s">
        <v>9</v>
      </c>
      <c r="G6" s="291" t="s">
        <v>10</v>
      </c>
      <c r="I6" s="70"/>
      <c r="J6" s="70"/>
      <c r="K6" s="70"/>
      <c r="L6" s="70"/>
      <c r="M6" s="71"/>
      <c r="N6" s="64"/>
    </row>
    <row r="7" spans="1:14" ht="15.75" customHeight="1" x14ac:dyDescent="0.25">
      <c r="A7" s="273" t="s">
        <v>11</v>
      </c>
      <c r="B7" s="292"/>
      <c r="C7" s="293"/>
      <c r="D7" s="293"/>
      <c r="E7" s="294"/>
      <c r="F7" s="294"/>
      <c r="G7" s="295"/>
      <c r="J7" s="76"/>
      <c r="K7" s="76"/>
      <c r="L7" s="76"/>
    </row>
    <row r="8" spans="1:14" ht="15.75" customHeight="1" x14ac:dyDescent="0.25">
      <c r="A8" s="274" t="s">
        <v>12</v>
      </c>
      <c r="B8" s="296"/>
      <c r="C8" s="297"/>
      <c r="D8" s="297"/>
      <c r="E8" s="355"/>
      <c r="F8" s="355"/>
      <c r="G8" s="298"/>
    </row>
    <row r="9" spans="1:14" ht="15.75" customHeight="1" x14ac:dyDescent="0.25">
      <c r="A9" s="275" t="s">
        <v>67</v>
      </c>
      <c r="B9" s="299"/>
      <c r="C9" s="300"/>
      <c r="D9" s="300"/>
      <c r="E9" s="301"/>
      <c r="F9" s="301"/>
      <c r="G9" s="302"/>
    </row>
    <row r="10" spans="1:14" ht="15.75" customHeight="1" x14ac:dyDescent="0.25">
      <c r="A10" s="277" t="s">
        <v>14</v>
      </c>
      <c r="B10" s="299">
        <f>'Table A (Boulder)'!B10+'Table A (UCCS)  '!B10+'Table A (Denver)  '!C10+'Table A (Anschutz) '!B10</f>
        <v>98466992</v>
      </c>
      <c r="C10" s="299">
        <f>'Table A (Boulder)'!C10+'Table A (UCCS)  '!C10+'Table A (Denver)  '!D10+'Table A (Anschutz) '!C10</f>
        <v>98466992</v>
      </c>
      <c r="D10" s="299">
        <f>'Table A (Boulder)'!D10+'Table A (UCCS)  '!D10+'Table A (Denver)  '!E10+'Table A (Anschutz) '!D10</f>
        <v>101502900</v>
      </c>
      <c r="E10" s="343">
        <f>'Table A (Boulder)'!E10+'Table A (UCCS)  '!E10+'Table A (Denver)  '!F10+'Table A (Anschutz) '!E10</f>
        <v>0</v>
      </c>
      <c r="F10" s="343">
        <f>'Table A (Boulder)'!F10+'Table A (UCCS)  '!F10+'Table A (Denver)  '!G10+'Table A (Anschutz) '!F10</f>
        <v>0</v>
      </c>
      <c r="G10" s="302">
        <f>SUM(D10:F10)</f>
        <v>101502900</v>
      </c>
      <c r="I10" s="86"/>
      <c r="J10" s="87"/>
      <c r="K10" s="86"/>
      <c r="L10" s="86"/>
      <c r="M10" s="79"/>
    </row>
    <row r="11" spans="1:14" ht="15.75" customHeight="1" x14ac:dyDescent="0.25">
      <c r="A11" s="278" t="s">
        <v>83</v>
      </c>
      <c r="B11" s="299">
        <f>'Table A (Boulder)'!B11+'Table A (UCCS)  '!B11+'Table A (Denver)  '!C11+'Table A (Anschutz) '!B11</f>
        <v>467409948</v>
      </c>
      <c r="C11" s="299">
        <f>'Table A (Boulder)'!C11+'Table A (UCCS)  '!C11+'Table A (Denver)  '!D11+'Table A (Anschutz) '!C11</f>
        <v>473585563.04900002</v>
      </c>
      <c r="D11" s="299">
        <f>'Table A (Boulder)'!D11+'Table A (UCCS)  '!D11+'Table A (Denver)  '!E11+'Table A (Anschutz) '!D11</f>
        <v>496930800</v>
      </c>
      <c r="E11" s="343">
        <f>'Table A (Boulder)'!E11+'Table A (UCCS)  '!E11+'Table A (Denver)  '!F11+'Table A (Anschutz) '!E11</f>
        <v>0</v>
      </c>
      <c r="F11" s="343">
        <f>'Table A (Boulder)'!F11+'Table A (UCCS)  '!F11+'Table A (Denver)  '!G11+'Table A (Anschutz) '!F11</f>
        <v>0</v>
      </c>
      <c r="G11" s="302">
        <f>SUM(D11:F11)</f>
        <v>496930800</v>
      </c>
      <c r="I11" s="86"/>
      <c r="J11" s="270"/>
      <c r="K11" s="270"/>
      <c r="L11" s="270"/>
      <c r="M11" s="89"/>
    </row>
    <row r="12" spans="1:14" ht="15.75" customHeight="1" x14ac:dyDescent="0.25">
      <c r="A12" s="278" t="s">
        <v>63</v>
      </c>
      <c r="B12" s="299">
        <f>'Table A (Boulder)'!B12+'Table A (UCCS)  '!B12+'Table A (Denver)  '!C12+'Table A (Anschutz) '!B12</f>
        <v>175472289</v>
      </c>
      <c r="C12" s="299">
        <f>'Table A (Boulder)'!C12+'Table A (UCCS)  '!C12+'Table A (Denver)  '!D12+'Table A (Anschutz) '!C12</f>
        <v>180216078.10699999</v>
      </c>
      <c r="D12" s="299">
        <f>'Table A (Boulder)'!D12+'Table A (UCCS)  '!D12+'Table A (Denver)  '!E12+'Table A (Anschutz) '!D12</f>
        <v>186060159.63806999</v>
      </c>
      <c r="E12" s="343">
        <f>'Table A (Boulder)'!E12+'Table A (UCCS)  '!E12+'Table A (Denver)  '!F12+'Table A (Anschutz) '!E12</f>
        <v>0</v>
      </c>
      <c r="F12" s="343">
        <f>'Table A (Boulder)'!F12+'Table A (UCCS)  '!F12+'Table A (Denver)  '!G12+'Table A (Anschutz) '!F12</f>
        <v>0</v>
      </c>
      <c r="G12" s="302">
        <f>SUM(D12:F12)</f>
        <v>186060159.63806999</v>
      </c>
      <c r="I12" s="86"/>
      <c r="K12" s="88"/>
      <c r="M12" s="79"/>
      <c r="N12" s="90"/>
    </row>
    <row r="13" spans="1:14" ht="15.75" customHeight="1" x14ac:dyDescent="0.25">
      <c r="A13" s="276" t="s">
        <v>17</v>
      </c>
      <c r="B13" s="299"/>
      <c r="C13" s="299"/>
      <c r="D13" s="299"/>
      <c r="E13" s="343"/>
      <c r="F13" s="343"/>
      <c r="G13" s="302"/>
      <c r="I13" s="86"/>
      <c r="J13" s="87"/>
      <c r="K13" s="86"/>
      <c r="M13" s="91"/>
    </row>
    <row r="14" spans="1:14" ht="15.75" customHeight="1" x14ac:dyDescent="0.25">
      <c r="A14" s="167" t="s">
        <v>64</v>
      </c>
      <c r="B14" s="299">
        <f>'Table A (Boulder)'!B14+'Table A (UCCS)  '!B14+'Table A (Denver)  '!C14+'Table A (Anschutz) '!B14</f>
        <v>665283448</v>
      </c>
      <c r="C14" s="300">
        <f>'Table A (Boulder)'!C14+'Table A (UCCS)  '!C14+'Table A (Denver)  '!D14+'Table A (Anschutz) '!C14</f>
        <v>637561061.91299999</v>
      </c>
      <c r="D14" s="300">
        <f>'Table A (Boulder)'!D14+'Table A (UCCS)  '!D14+'Table A (Denver)  '!E14+'Table A (Anschutz) '!D14</f>
        <v>678193076.22387004</v>
      </c>
      <c r="E14" s="343">
        <f>'Table A (Boulder)'!E14+'Table A (UCCS)  '!E14+'Table A (Denver)  '!F14+'Table A (Anschutz) '!E14</f>
        <v>0</v>
      </c>
      <c r="F14" s="343">
        <f>'Table A (Boulder)'!F14+'Table A (UCCS)  '!F14+'Table A (Denver)  '!G14+'Table A (Anschutz) '!F14</f>
        <v>0</v>
      </c>
      <c r="G14" s="302">
        <f>SUM(D14:F14)</f>
        <v>678193076.22387004</v>
      </c>
      <c r="I14" s="86"/>
      <c r="J14" s="270"/>
      <c r="K14" s="270"/>
      <c r="L14" s="270"/>
      <c r="M14" s="272"/>
    </row>
    <row r="15" spans="1:14" s="92" customFormat="1" ht="15.75" customHeight="1" x14ac:dyDescent="0.25">
      <c r="A15" s="167" t="s">
        <v>63</v>
      </c>
      <c r="B15" s="299">
        <f>'Table A (Boulder)'!B15+'Table A (UCCS)  '!B15+'Table A (Denver)  '!C15+'Table A (Anschutz) '!B15</f>
        <v>122502020.15000001</v>
      </c>
      <c r="C15" s="300">
        <f>'Table A (Boulder)'!C15+'Table A (UCCS)  '!C15+'Table A (Denver)  '!D15+'Table A (Anschutz) '!C15</f>
        <v>128426225.719</v>
      </c>
      <c r="D15" s="300">
        <f>'Table A (Boulder)'!D15+'Table A (UCCS)  '!D15+'Table A (Denver)  '!E15+'Table A (Anschutz) '!D15</f>
        <v>133151962.52181</v>
      </c>
      <c r="E15" s="343">
        <f>'Table A (Boulder)'!E15+'Table A (UCCS)  '!E15+'Table A (Denver)  '!F15+'Table A (Anschutz) '!E15</f>
        <v>0</v>
      </c>
      <c r="F15" s="343">
        <f>'Table A (Boulder)'!F15+'Table A (UCCS)  '!F15+'Table A (Denver)  '!G15+'Table A (Anschutz) '!F15</f>
        <v>0</v>
      </c>
      <c r="G15" s="302">
        <f t="shared" ref="G15:G18" si="0">SUM(D15:F15)</f>
        <v>133151962.52181</v>
      </c>
      <c r="H15" s="64"/>
      <c r="I15" s="86"/>
      <c r="J15" s="87"/>
      <c r="K15" s="88"/>
      <c r="M15" s="271"/>
    </row>
    <row r="16" spans="1:14" ht="15.75" customHeight="1" x14ac:dyDescent="0.25">
      <c r="A16" s="277" t="s">
        <v>19</v>
      </c>
      <c r="B16" s="299">
        <f>'Table A (Boulder)'!B16+'Table A (UCCS)  '!B16+'Table A (Denver)  '!C16+'Table A (Anschutz) '!B16</f>
        <v>100816941.31</v>
      </c>
      <c r="C16" s="300">
        <f>'Table A (Boulder)'!C16+'Table A (UCCS)  '!C16+'Table A (Denver)  '!D16+'Table A (Anschutz) '!C16</f>
        <v>105000367.54448056</v>
      </c>
      <c r="D16" s="300">
        <f>'Table A (Boulder)'!D16+'Table A (UCCS)  '!D16+'Table A (Denver)  '!E16+'Table A (Anschutz) '!D16</f>
        <v>0</v>
      </c>
      <c r="E16" s="301">
        <f>'Table A (Boulder)'!E16+'Table A (UCCS)  '!E16+'Table A (Denver)  '!F16+'Table A (Anschutz) '!E16</f>
        <v>105166291</v>
      </c>
      <c r="F16" s="343">
        <f>'Table A (Boulder)'!F16+'Table A (UCCS)  '!F16+'Table A (Denver)  '!G16+'Table A (Anschutz) '!F16</f>
        <v>0</v>
      </c>
      <c r="G16" s="302">
        <f t="shared" si="0"/>
        <v>105166291</v>
      </c>
      <c r="I16" s="227"/>
      <c r="J16" s="87"/>
      <c r="K16" s="86"/>
      <c r="M16" s="79"/>
    </row>
    <row r="17" spans="1:20" ht="15.75" customHeight="1" x14ac:dyDescent="0.25">
      <c r="A17" s="278" t="s">
        <v>20</v>
      </c>
      <c r="B17" s="299">
        <f>'Table A (Boulder)'!B17+'Table A (UCCS)  '!B17+'Table A (Denver)  '!C17+'Table A (Anschutz) '!B17</f>
        <v>112116897</v>
      </c>
      <c r="C17" s="300">
        <f>'Table A (Boulder)'!C17+'Table A (UCCS)  '!C17+'Table A (Denver)  '!D17+'Table A (Anschutz) '!C17</f>
        <v>119789648</v>
      </c>
      <c r="D17" s="300">
        <f>'Table A (Boulder)'!D17+'Table A (UCCS)  '!D17+'Table A (Denver)  '!E17+'Table A (Anschutz) '!D17</f>
        <v>25656105.32</v>
      </c>
      <c r="E17" s="301">
        <f>'Table A (Boulder)'!E17+'Table A (UCCS)  '!E17+'Table A (Denver)  '!F17+'Table A (Anschutz) '!E17</f>
        <v>85632255</v>
      </c>
      <c r="F17" s="343">
        <f>'Table A (Boulder)'!F17+'Table A (UCCS)  '!F17+'Table A (Denver)  '!G17+'Table A (Anschutz) '!F17</f>
        <v>0</v>
      </c>
      <c r="G17" s="302">
        <f t="shared" si="0"/>
        <v>111288360.31999999</v>
      </c>
      <c r="I17" s="86"/>
      <c r="J17" s="87"/>
      <c r="K17" s="86"/>
      <c r="M17" s="79"/>
    </row>
    <row r="18" spans="1:20" ht="15.75" customHeight="1" x14ac:dyDescent="0.25">
      <c r="A18" s="279" t="s">
        <v>65</v>
      </c>
      <c r="B18" s="327">
        <f>'Table A (Boulder)'!B18+'Table A (UCCS)  '!B18+'Table A (Denver)  '!C18+'Table A (Anschutz) '!B18</f>
        <v>10576451</v>
      </c>
      <c r="C18" s="304">
        <f>'Table A (Boulder)'!C18+'Table A (UCCS)  '!C18+'Table A (Denver)  '!D18+'Table A (Anschutz) '!C18</f>
        <v>11037442</v>
      </c>
      <c r="D18" s="304">
        <f>'Table A (Boulder)'!D18+'Table A (UCCS)  '!D18+'Table A (Denver)  '!E18+'Table A (Anschutz) '!D18</f>
        <v>11361301</v>
      </c>
      <c r="E18" s="344">
        <f>'Table A (Boulder)'!E18+'Table A (UCCS)  '!E18+'Table A (Denver)  '!F18+'Table A (Anschutz) '!E18</f>
        <v>0</v>
      </c>
      <c r="F18" s="344">
        <f>'Table A (Boulder)'!F18+'Table A (UCCS)  '!F18+'Table A (Denver)  '!G18+'Table A (Anschutz) '!F18</f>
        <v>0</v>
      </c>
      <c r="G18" s="354">
        <f t="shared" si="0"/>
        <v>11361301</v>
      </c>
      <c r="I18" s="86"/>
      <c r="J18" s="87"/>
      <c r="K18" s="86"/>
      <c r="M18" s="79"/>
    </row>
    <row r="19" spans="1:20" ht="15.75" customHeight="1" x14ac:dyDescent="0.25">
      <c r="A19" s="351" t="s">
        <v>21</v>
      </c>
      <c r="B19" s="352">
        <f>SUM(B10:B18)</f>
        <v>1752644986.46</v>
      </c>
      <c r="C19" s="353">
        <f>SUM(C10:C12,C14:C18)</f>
        <v>1754083378.3324807</v>
      </c>
      <c r="D19" s="308">
        <f>SUM(D10:D12,D14:D18)</f>
        <v>1632856304.7037499</v>
      </c>
      <c r="E19" s="309">
        <f>SUM(E10:E12,E14:E18)</f>
        <v>190798546</v>
      </c>
      <c r="F19" s="309">
        <f>SUM(F10:F12,F14:F18)</f>
        <v>0</v>
      </c>
      <c r="G19" s="353">
        <f>SUM(G10:G12,G14:G18)</f>
        <v>1823654850.7037499</v>
      </c>
      <c r="I19" s="104"/>
      <c r="J19" s="105"/>
      <c r="K19" s="105"/>
      <c r="L19" s="90"/>
      <c r="M19" s="91"/>
    </row>
    <row r="20" spans="1:20" ht="15.75" customHeight="1" x14ac:dyDescent="0.25">
      <c r="A20" s="274" t="s">
        <v>22</v>
      </c>
      <c r="B20" s="299">
        <f>'Table A (Boulder)'!B20+'Table A (Anschutz) '!B20</f>
        <v>19218858</v>
      </c>
      <c r="C20" s="300">
        <f>'Table A (Boulder)'!C20+'Table A (Anschutz) '!C20</f>
        <v>31839536</v>
      </c>
      <c r="D20" s="345">
        <f>'Table A (Boulder)'!D20+'Table A (Anschutz) '!D20</f>
        <v>0</v>
      </c>
      <c r="E20" s="301">
        <f>'Table A (Boulder)'!E20+'Table A (Anschutz) '!E20</f>
        <v>27623428</v>
      </c>
      <c r="F20" s="343">
        <f>'Table A (Boulder)'!F20+'Table A (Anschutz) '!F20</f>
        <v>0</v>
      </c>
      <c r="G20" s="302">
        <f>SUM(D20:F20)</f>
        <v>27623428</v>
      </c>
      <c r="I20" s="86"/>
      <c r="J20" s="87"/>
      <c r="K20" s="86"/>
      <c r="M20" s="79"/>
    </row>
    <row r="21" spans="1:20" ht="15.75" customHeight="1" x14ac:dyDescent="0.25">
      <c r="A21" s="274" t="s">
        <v>23</v>
      </c>
      <c r="B21" s="299"/>
      <c r="C21" s="300"/>
      <c r="D21" s="300"/>
      <c r="E21" s="301"/>
      <c r="F21" s="301"/>
      <c r="G21" s="302"/>
      <c r="I21" s="86"/>
      <c r="J21" s="87"/>
      <c r="K21" s="86"/>
      <c r="M21" s="91"/>
    </row>
    <row r="22" spans="1:20" s="92" customFormat="1" ht="15.75" customHeight="1" x14ac:dyDescent="0.25">
      <c r="A22" s="277" t="s">
        <v>24</v>
      </c>
      <c r="B22" s="299">
        <f>'Table A (Boulder)'!B22+'Table A (UCCS)  '!B22+'Table A (Denver)  '!C22+'Table A (Anschutz) '!B22</f>
        <v>906232129.26504505</v>
      </c>
      <c r="C22" s="300">
        <f>'Table A (Boulder)'!C22+'Table A (UCCS)  '!C22+'Table A (Denver)  '!D22+'Table A (Anschutz) '!C22</f>
        <v>852073623</v>
      </c>
      <c r="D22" s="345">
        <f>'Table A (Boulder)'!D22+'Table A (UCCS)  '!D22+'Table A (Denver)  '!E22+'Table A (Anschutz) '!D22</f>
        <v>0</v>
      </c>
      <c r="E22" s="343">
        <f>'Table A (Boulder)'!E22+'Table A (UCCS)  '!E22+'Table A (Denver)  '!F22+'Table A (Anschutz) '!E22</f>
        <v>0</v>
      </c>
      <c r="F22" s="301">
        <f>'Table A (Boulder)'!F22+'Table A (UCCS)  '!F22+'Table A (Denver)  '!G22+'Table A (Anschutz) '!F22</f>
        <v>817111948.18000007</v>
      </c>
      <c r="G22" s="302">
        <f>SUM(D22:F22)</f>
        <v>817111948.18000007</v>
      </c>
      <c r="H22" s="64"/>
      <c r="I22" s="86"/>
      <c r="J22" s="87"/>
      <c r="K22" s="86"/>
      <c r="M22" s="79"/>
      <c r="P22" s="64"/>
      <c r="Q22" s="64"/>
      <c r="R22" s="64"/>
      <c r="S22" s="64"/>
      <c r="T22" s="64"/>
    </row>
    <row r="23" spans="1:20" ht="15.75" customHeight="1" x14ac:dyDescent="0.25">
      <c r="A23" s="277" t="s">
        <v>25</v>
      </c>
      <c r="B23" s="299">
        <f>'Table A (Boulder)'!B23+'Table A (UCCS)  '!B23+'Table A (Denver)  '!C23+'Table A (Anschutz) '!B23</f>
        <v>81990049.896177471</v>
      </c>
      <c r="C23" s="300">
        <f>'Table A (Boulder)'!C23+'Table A (UCCS)  '!C23+'Table A (Denver)  '!D23+'Table A (Anschutz) '!C23</f>
        <v>75764068</v>
      </c>
      <c r="D23" s="345">
        <f>'Table A (Boulder)'!D23+'Table A (UCCS)  '!D23+'Table A (Denver)  '!E23+'Table A (Anschutz) '!D23</f>
        <v>0</v>
      </c>
      <c r="E23" s="343">
        <f>'Table A (Boulder)'!E23+'Table A (UCCS)  '!E23+'Table A (Denver)  '!F23+'Table A (Anschutz) '!E23</f>
        <v>0</v>
      </c>
      <c r="F23" s="301">
        <f>'Table A (Boulder)'!F23+'Table A (UCCS)  '!F23+'Table A (Denver)  '!G23+'Table A (Anschutz) '!F23</f>
        <v>75965743.400000006</v>
      </c>
      <c r="G23" s="302">
        <f>SUM(D23:F23)</f>
        <v>75965743.400000006</v>
      </c>
      <c r="I23" s="86"/>
      <c r="J23" s="87"/>
      <c r="K23" s="86"/>
      <c r="M23" s="79"/>
    </row>
    <row r="24" spans="1:20" ht="15.75" customHeight="1" x14ac:dyDescent="0.25">
      <c r="A24" s="277" t="s">
        <v>91</v>
      </c>
      <c r="B24" s="299">
        <f>'Table A (Anschutz) '!B24</f>
        <v>13838573</v>
      </c>
      <c r="C24" s="300">
        <f>'Table A (Anschutz) '!C24</f>
        <v>13838573</v>
      </c>
      <c r="D24" s="345">
        <f>'Table A (Anschutz) '!D24</f>
        <v>12839508</v>
      </c>
      <c r="E24" s="343">
        <f>'Table A (Anschutz) '!E24</f>
        <v>0</v>
      </c>
      <c r="F24" s="301">
        <f>'Table A (Anschutz) '!F24</f>
        <v>0</v>
      </c>
      <c r="G24" s="302">
        <f>SUM(D24:F24)</f>
        <v>12839508</v>
      </c>
      <c r="I24" s="86"/>
      <c r="J24" s="87"/>
      <c r="K24" s="86"/>
      <c r="M24" s="79"/>
    </row>
    <row r="25" spans="1:20" ht="15.75" customHeight="1" x14ac:dyDescent="0.25">
      <c r="A25" s="277" t="s">
        <v>92</v>
      </c>
      <c r="B25" s="299">
        <f>'Table A (Anschutz) '!B25</f>
        <v>3125000</v>
      </c>
      <c r="C25" s="300">
        <f>'Table A (Anschutz) '!C25</f>
        <v>3500812</v>
      </c>
      <c r="D25" s="345">
        <f>'Table A (Anschutz) '!D25</f>
        <v>3250000</v>
      </c>
      <c r="E25" s="343">
        <f>'Table A (Anschutz) '!E25</f>
        <v>0</v>
      </c>
      <c r="F25" s="301">
        <f>'Table A (Anschutz) '!F25</f>
        <v>0</v>
      </c>
      <c r="G25" s="302">
        <f>SUM(D25:F25)</f>
        <v>3250000</v>
      </c>
      <c r="I25" s="86"/>
      <c r="J25" s="87"/>
      <c r="K25" s="86"/>
      <c r="M25" s="79"/>
    </row>
    <row r="26" spans="1:20" ht="15.75" customHeight="1" x14ac:dyDescent="0.25">
      <c r="A26" s="277" t="s">
        <v>93</v>
      </c>
      <c r="B26" s="299">
        <f>'Table A (Boulder)'!B25+'Table A (UCCS)  '!B26+'Table A (Denver)  '!C26+'Table A (Anschutz) '!B26</f>
        <v>245430848</v>
      </c>
      <c r="C26" s="300">
        <f>'Table A (Boulder)'!C25+'Table A (UCCS)  '!C26+'Table A (Denver)  '!D26+'Table A (Anschutz) '!C26</f>
        <v>245430848</v>
      </c>
      <c r="D26" s="304">
        <f>'Table A (Boulder)'!D25+'Table A (UCCS)  '!D26+'Table A (Denver)  '!E26+'Table A (Anschutz) '!D26</f>
        <v>244481357.75176346</v>
      </c>
      <c r="E26" s="344">
        <f>'Table A (Boulder)'!E25+'Table A (UCCS)  '!E26+'Table A (Denver)  '!F26+'Table A (Anschutz) '!E26</f>
        <v>0</v>
      </c>
      <c r="F26" s="346">
        <f>'Table A (Boulder)'!F25+'Table A (UCCS)  '!F26+'Table A (Denver)  '!G26+'Table A (Anschutz) '!F26</f>
        <v>0</v>
      </c>
      <c r="G26" s="302">
        <f>SUM(D26:F26)</f>
        <v>244481357.75176346</v>
      </c>
      <c r="I26" s="86"/>
      <c r="J26" s="87"/>
      <c r="K26" s="86"/>
      <c r="M26" s="79"/>
    </row>
    <row r="27" spans="1:20" ht="15.75" customHeight="1" x14ac:dyDescent="0.25">
      <c r="A27" s="280" t="s">
        <v>28</v>
      </c>
      <c r="B27" s="306">
        <f t="shared" ref="B27:G27" si="1">SUM(B20:B26)</f>
        <v>1269835458.1612225</v>
      </c>
      <c r="C27" s="310">
        <f t="shared" si="1"/>
        <v>1222447460</v>
      </c>
      <c r="D27" s="310">
        <f t="shared" si="1"/>
        <v>260570865.75176346</v>
      </c>
      <c r="E27" s="311">
        <f t="shared" si="1"/>
        <v>27623428</v>
      </c>
      <c r="F27" s="311">
        <f t="shared" si="1"/>
        <v>893077691.58000004</v>
      </c>
      <c r="G27" s="307">
        <f t="shared" si="1"/>
        <v>1181271985.3317635</v>
      </c>
      <c r="I27" s="104"/>
      <c r="J27" s="105"/>
      <c r="K27" s="105"/>
      <c r="M27" s="91"/>
    </row>
    <row r="28" spans="1:20" ht="15.75" customHeight="1" x14ac:dyDescent="0.25">
      <c r="A28" s="274" t="s">
        <v>29</v>
      </c>
      <c r="B28" s="299">
        <f>'Table A (Boulder)'!B27+'Table A (UCCS)  '!B28+'Table A (Denver)  '!C28+'Table A (Anschutz) '!B28</f>
        <v>658898565.3633914</v>
      </c>
      <c r="C28" s="300">
        <f>'Table A (Boulder)'!C27+'Table A (UCCS)  '!C28+'Table A (Denver)  '!D28+'Table A (Anschutz) '!C28</f>
        <v>677292259.65424836</v>
      </c>
      <c r="D28" s="345">
        <f>'Table A (Boulder)'!D27+'Table A (UCCS)  '!D28+'Table A (Denver)  '!E28+'Table A (Anschutz) '!D28</f>
        <v>0</v>
      </c>
      <c r="E28" s="343">
        <f>'Table A (Boulder)'!E27+'Table A (UCCS)  '!E28+'Table A (Denver)  '!F28+'Table A (Anschutz) '!E28</f>
        <v>0</v>
      </c>
      <c r="F28" s="301">
        <f>'Table A (Boulder)'!F27+'Table A (UCCS)  '!F28+'Table A (Denver)  '!G28+'Table A (Anschutz) '!F28</f>
        <v>700714158.48000002</v>
      </c>
      <c r="G28" s="302">
        <f>SUM(D28:F28)</f>
        <v>700714158.48000002</v>
      </c>
      <c r="I28" s="86"/>
      <c r="J28" s="87"/>
      <c r="K28" s="86"/>
      <c r="M28" s="79"/>
      <c r="P28" s="92"/>
      <c r="Q28" s="92"/>
      <c r="R28" s="92"/>
      <c r="S28" s="92"/>
      <c r="T28" s="92"/>
    </row>
    <row r="29" spans="1:20" ht="15.75" customHeight="1" x14ac:dyDescent="0.25">
      <c r="A29" s="274" t="s">
        <v>30</v>
      </c>
      <c r="B29" s="299">
        <f>'Table A (Boulder)'!B28+'Table A (UCCS)  '!B29+'Table A (Denver)  '!C29+'Table A (Anschutz) '!B29</f>
        <v>330461639</v>
      </c>
      <c r="C29" s="300">
        <f>'Table A (Boulder)'!C28+'Table A (UCCS)  '!C29+'Table A (Denver)  '!D29+'Table A (Anschutz) '!C29</f>
        <v>332150793.50456607</v>
      </c>
      <c r="D29" s="345">
        <f>'Table A (Boulder)'!D28+'Table A (UCCS)  '!D29+'Table A (Denver)  '!E29+'Table A (Anschutz) '!D29</f>
        <v>0</v>
      </c>
      <c r="E29" s="301">
        <f>'Table A (Boulder)'!E28+'Table A (UCCS)  '!E29+'Table A (Denver)  '!F29+'Table A (Anschutz) '!E29</f>
        <v>349602786</v>
      </c>
      <c r="F29" s="343">
        <f>'Table A (Boulder)'!F28+'Table A (UCCS)  '!F29+'Table A (Denver)  '!G29+'Table A (Anschutz) '!F29</f>
        <v>0</v>
      </c>
      <c r="G29" s="302">
        <f>SUM(D29:F29)</f>
        <v>349602786</v>
      </c>
      <c r="I29" s="86"/>
      <c r="J29" s="87"/>
      <c r="K29" s="86"/>
      <c r="M29" s="79"/>
    </row>
    <row r="30" spans="1:20" ht="15.75" customHeight="1" x14ac:dyDescent="0.25">
      <c r="A30" s="274" t="s">
        <v>31</v>
      </c>
      <c r="B30" s="299">
        <f>'Table A (Boulder)'!B29+'Table A (UCCS)  '!B30+'Table A (Denver)  '!C30+'Table A (Anschutz) '!B30</f>
        <v>406336580</v>
      </c>
      <c r="C30" s="300">
        <f>'Table A (Boulder)'!C29+'Table A (UCCS)  '!C30+'Table A (Denver)  '!D30+'Table A (Anschutz) '!C30</f>
        <v>405491958.02053708</v>
      </c>
      <c r="D30" s="345">
        <f>'Table A (Boulder)'!D29+'Table A (UCCS)  '!D30+'Table A (Denver)  '!E30+'Table A (Anschutz) '!D30</f>
        <v>0</v>
      </c>
      <c r="E30" s="301">
        <f>'Table A (Boulder)'!E29+'Table A (UCCS)  '!E30+'Table A (Denver)  '!F30+'Table A (Anschutz) '!E30</f>
        <v>412336822</v>
      </c>
      <c r="F30" s="343">
        <f>'Table A (Boulder)'!F29+'Table A (UCCS)  '!F30+'Table A (Denver)  '!G30+'Table A (Anschutz) '!F30</f>
        <v>0</v>
      </c>
      <c r="G30" s="302">
        <f>SUM(D30:F30)</f>
        <v>412336822</v>
      </c>
      <c r="I30" s="227"/>
      <c r="J30" s="87"/>
      <c r="K30" s="86"/>
      <c r="M30" s="79"/>
    </row>
    <row r="31" spans="1:20" s="92" customFormat="1" ht="15.75" customHeight="1" x14ac:dyDescent="0.25">
      <c r="A31" s="274" t="s">
        <v>32</v>
      </c>
      <c r="B31" s="299">
        <f>'Table A (Boulder)'!B30+'Table A (UCCS)  '!B31+'Table A (Denver)  '!C31+'Table A (Anschutz) '!B31</f>
        <v>1800554546</v>
      </c>
      <c r="C31" s="300">
        <f>'Table A (Boulder)'!C30+'Table A (UCCS)  '!C31+'Table A (Denver)  '!D31+'Table A (Anschutz) '!C31</f>
        <v>1830280831</v>
      </c>
      <c r="D31" s="300">
        <f>'Table A (Boulder)'!D30+'Table A (UCCS)  '!D31+'Table A (Denver)  '!E31+'Table A (Anschutz) '!D31</f>
        <v>2219267</v>
      </c>
      <c r="E31" s="301">
        <f>'Table A (Boulder)'!E30+'Table A (UCCS)  '!E31+'Table A (Denver)  '!F31+'Table A (Anschutz) '!E31</f>
        <v>1930388838</v>
      </c>
      <c r="F31" s="343">
        <f>'Table A (Boulder)'!F30+'Table A (UCCS)  '!F31+'Table A (Denver)  '!G31+'Table A (Anschutz) '!F31</f>
        <v>0</v>
      </c>
      <c r="G31" s="302">
        <f>SUM(D31:F31)</f>
        <v>1932608105</v>
      </c>
      <c r="H31" s="64"/>
      <c r="I31" s="227"/>
      <c r="J31" s="87"/>
      <c r="K31" s="86"/>
      <c r="M31" s="79"/>
      <c r="P31" s="64"/>
      <c r="Q31" s="64"/>
      <c r="R31" s="64"/>
      <c r="S31" s="64"/>
      <c r="T31" s="64"/>
    </row>
    <row r="32" spans="1:20" ht="15.75" customHeight="1" x14ac:dyDescent="0.25">
      <c r="A32" s="281" t="s">
        <v>84</v>
      </c>
      <c r="B32" s="299"/>
      <c r="C32" s="300"/>
      <c r="D32" s="300"/>
      <c r="E32" s="301"/>
      <c r="F32" s="343"/>
      <c r="G32" s="302"/>
      <c r="I32" s="87"/>
      <c r="J32" s="87"/>
      <c r="K32" s="86"/>
      <c r="M32" s="91"/>
    </row>
    <row r="33" spans="1:26" ht="15.75" customHeight="1" x14ac:dyDescent="0.25">
      <c r="A33" s="277" t="s">
        <v>34</v>
      </c>
      <c r="B33" s="299">
        <f>'Table A (Boulder)'!B32+'Table A (UCCS)  '!B33+'Table A (Denver)  '!C33+'Table A (Anschutz) '!B33</f>
        <v>322561166.56</v>
      </c>
      <c r="C33" s="300">
        <f>'Table A (Boulder)'!C32+'Table A (UCCS)  '!C33+'Table A (Denver)  '!D33+'Table A (Anschutz) '!C33</f>
        <v>307685240</v>
      </c>
      <c r="D33" s="300">
        <f>'Table A (Boulder)'!D32+'Table A (UCCS)  '!D33+'Table A (Denver)  '!E33+'Table A (Anschutz) '!D33</f>
        <v>253612214</v>
      </c>
      <c r="E33" s="301">
        <f>'Table A (Boulder)'!E32+'Table A (UCCS)  '!E33+'Table A (Denver)  '!F33+'Table A (Anschutz) '!E33</f>
        <v>37649275</v>
      </c>
      <c r="F33" s="343">
        <f>'Table A (Boulder)'!F32+'Table A (UCCS)  '!F33+'Table A (Denver)  '!G33+'Table A (Anschutz) '!F33</f>
        <v>0</v>
      </c>
      <c r="G33" s="302">
        <f>SUM(D33:F33)</f>
        <v>291261489</v>
      </c>
      <c r="I33" s="86"/>
      <c r="J33" s="87"/>
      <c r="K33" s="86"/>
      <c r="M33" s="79"/>
    </row>
    <row r="34" spans="1:26" ht="15.75" customHeight="1" x14ac:dyDescent="0.25">
      <c r="A34" s="277" t="s">
        <v>35</v>
      </c>
      <c r="B34" s="299">
        <f>'Table A (Boulder)'!B33+'Table A (UCCS)  '!B34+'Table A (Denver)  '!C34+'Table A (Anschutz) '!B34</f>
        <v>5602892</v>
      </c>
      <c r="C34" s="300">
        <f>'Table A (Boulder)'!C33+'Table A (UCCS)  '!C34+'Table A (Denver)  '!D34+'Table A (Anschutz) '!C34</f>
        <v>5602892</v>
      </c>
      <c r="D34" s="300">
        <f>'Table A (Boulder)'!D33+'Table A (UCCS)  '!D34+'Table A (Denver)  '!E34+'Table A (Anschutz) '!D34</f>
        <v>5825663</v>
      </c>
      <c r="E34" s="343">
        <f>'Table A (Boulder)'!E33+'Table A (UCCS)  '!E34+'Table A (Denver)  '!F34+'Table A (Anschutz) '!E34</f>
        <v>0</v>
      </c>
      <c r="F34" s="343">
        <f>'Table A (Boulder)'!F33+'Table A (UCCS)  '!F34+'Table A (Denver)  '!G34+'Table A (Anschutz) '!F34</f>
        <v>0</v>
      </c>
      <c r="G34" s="302">
        <f>SUM(D34:F34)</f>
        <v>5825663</v>
      </c>
      <c r="I34" s="86"/>
      <c r="J34" s="87"/>
      <c r="K34" s="86"/>
      <c r="M34" s="91"/>
    </row>
    <row r="35" spans="1:26" ht="15.75" customHeight="1" thickBot="1" x14ac:dyDescent="0.3">
      <c r="A35" s="342" t="s">
        <v>36</v>
      </c>
      <c r="B35" s="299">
        <f>'Table A (Boulder)'!B34+'Table A (UCCS)  '!B35+'Table A (Denver)  '!C35+'Table A (Anschutz) '!B35</f>
        <v>155349879</v>
      </c>
      <c r="C35" s="300">
        <f>'Table A (Boulder)'!C34+'Table A (UCCS)  '!C35+'Table A (Denver)  '!D35+'Table A (Anschutz) '!C35</f>
        <v>144906923.26666665</v>
      </c>
      <c r="D35" s="300">
        <f>'Table A (Boulder)'!D34+'Table A (UCCS)  '!D35+'Table A (Denver)  '!E35+'Table A (Anschutz) '!D35</f>
        <v>30826971</v>
      </c>
      <c r="E35" s="312">
        <f>'Table A (Boulder)'!E34+'Table A (UCCS)  '!E35+'Table A (Denver)  '!F35+'Table A (Anschutz) '!E35</f>
        <v>108835428</v>
      </c>
      <c r="F35" s="301">
        <f>'Table A (Boulder)'!F34+'Table A (UCCS)  '!F35+'Table A (Denver)  '!G35+'Table A (Anschutz) '!F35</f>
        <v>6920079</v>
      </c>
      <c r="G35" s="302">
        <f>SUM(D35:F35)</f>
        <v>146582478</v>
      </c>
      <c r="I35" s="87"/>
      <c r="J35" s="87"/>
      <c r="K35" s="87"/>
      <c r="M35" s="79"/>
      <c r="N35" s="111"/>
    </row>
    <row r="36" spans="1:26" ht="15.75" customHeight="1" thickTop="1" thickBot="1" x14ac:dyDescent="0.3">
      <c r="A36" s="282" t="s">
        <v>37</v>
      </c>
      <c r="B36" s="313">
        <f t="shared" ref="B36:G36" si="2">SUM(B28:B35)+B27+B19</f>
        <v>6702245712.5446138</v>
      </c>
      <c r="C36" s="314">
        <f t="shared" si="2"/>
        <v>6679941735.7784986</v>
      </c>
      <c r="D36" s="314">
        <f t="shared" si="2"/>
        <v>2185911285.4555135</v>
      </c>
      <c r="E36" s="309">
        <f>SUM(E28:E35)+E27+E19</f>
        <v>3057235123</v>
      </c>
      <c r="F36" s="315">
        <f t="shared" si="2"/>
        <v>1600711929.0599999</v>
      </c>
      <c r="G36" s="316">
        <f t="shared" si="2"/>
        <v>6843858337.5155134</v>
      </c>
      <c r="I36" s="104"/>
      <c r="J36" s="104"/>
      <c r="K36" s="105"/>
    </row>
    <row r="37" spans="1:26" ht="15.75" customHeight="1" x14ac:dyDescent="0.25">
      <c r="A37" s="274"/>
      <c r="B37" s="299"/>
      <c r="C37" s="317"/>
      <c r="D37" s="317"/>
      <c r="E37" s="318"/>
      <c r="F37" s="318"/>
      <c r="G37" s="319"/>
      <c r="J37" s="87"/>
      <c r="K37" s="87"/>
      <c r="L37" s="87"/>
    </row>
    <row r="38" spans="1:26" ht="15.75" customHeight="1" x14ac:dyDescent="0.25">
      <c r="A38" s="273" t="s">
        <v>38</v>
      </c>
      <c r="B38" s="320"/>
      <c r="C38" s="317"/>
      <c r="D38" s="317"/>
      <c r="E38" s="318"/>
      <c r="F38" s="318"/>
      <c r="G38" s="319"/>
      <c r="J38" s="86"/>
      <c r="K38" s="86"/>
    </row>
    <row r="39" spans="1:26" ht="15.75" customHeight="1" x14ac:dyDescent="0.25">
      <c r="A39" s="274" t="s">
        <v>39</v>
      </c>
      <c r="B39" s="299"/>
      <c r="C39" s="317"/>
      <c r="D39" s="317"/>
      <c r="E39" s="318"/>
      <c r="F39" s="318"/>
      <c r="G39" s="319"/>
      <c r="J39" s="86"/>
      <c r="K39" s="86"/>
    </row>
    <row r="40" spans="1:26" ht="15.75" customHeight="1" x14ac:dyDescent="0.25">
      <c r="A40" s="277" t="s">
        <v>40</v>
      </c>
      <c r="B40" s="303">
        <f>'Table A (Boulder)'!B39+'Table A (UCCS)  '!B40+'Table A (Denver)  '!C40+'Table A (Anschutz) '!B40</f>
        <v>1557472569</v>
      </c>
      <c r="C40" s="303">
        <f>'Table A (Boulder)'!C39+'Table A (UCCS)  '!C40+'Table A (Denver)  '!D40+'Table A (Anschutz) '!C40</f>
        <v>1582095213.4274058</v>
      </c>
      <c r="D40" s="300">
        <f>'Table A (Boulder)'!D39+'Table A (UCCS)  '!D40+'Table A (Denver)  '!E40+'Table A (Anschutz) '!D40</f>
        <v>1080564104.8544278</v>
      </c>
      <c r="E40" s="301">
        <f>'Table A (Boulder)'!E39+'Table A (UCCS)  '!E40+'Table A (Denver)  '!F40+'Table A (Anschutz) '!E40</f>
        <v>289229889.77009404</v>
      </c>
      <c r="F40" s="301">
        <f>'Table A (Boulder)'!F39+'Table A (UCCS)  '!F40+'Table A (Denver)  '!G40+'Table A (Anschutz) '!F40</f>
        <v>230935897.36602944</v>
      </c>
      <c r="G40" s="319">
        <f t="shared" ref="G40:G50" si="3">SUM(D40:F40)</f>
        <v>1600729891.9905512</v>
      </c>
      <c r="I40" s="87"/>
      <c r="J40" s="87"/>
      <c r="K40" s="369"/>
      <c r="L40" s="111"/>
      <c r="M40" s="357"/>
      <c r="O40" s="86"/>
    </row>
    <row r="41" spans="1:26" ht="15.75" customHeight="1" x14ac:dyDescent="0.25">
      <c r="A41" s="277" t="s">
        <v>41</v>
      </c>
      <c r="B41" s="303">
        <f>'Table A (Boulder)'!B40+'Table A (UCCS)  '!B41+'Table A (Denver)  '!C41+'Table A (Anschutz) '!B41</f>
        <v>1115151853</v>
      </c>
      <c r="C41" s="303">
        <f>'Table A (Boulder)'!C40+'Table A (UCCS)  '!C41+'Table A (Denver)  '!D41+'Table A (Anschutz) '!C41</f>
        <v>1097020444.2360468</v>
      </c>
      <c r="D41" s="300">
        <f>'Table A (Boulder)'!D40+'Table A (UCCS)  '!D41+'Table A (Denver)  '!E41+'Table A (Anschutz) '!D41</f>
        <v>7818212.2937842952</v>
      </c>
      <c r="E41" s="301">
        <f>'Table A (Boulder)'!E40+'Table A (UCCS)  '!E41+'Table A (Denver)  '!F41+'Table A (Anschutz) '!E41</f>
        <v>4538095.9320445769</v>
      </c>
      <c r="F41" s="301">
        <f>'Table A (Boulder)'!F40+'Table A (UCCS)  '!F41+'Table A (Denver)  '!G41+'Table A (Anschutz) '!F41</f>
        <v>1049164698.0766062</v>
      </c>
      <c r="G41" s="302">
        <f t="shared" si="3"/>
        <v>1061521006.302435</v>
      </c>
      <c r="I41" s="87"/>
      <c r="J41" s="87"/>
      <c r="K41" s="369"/>
      <c r="L41" s="111"/>
      <c r="M41" s="357"/>
      <c r="O41" s="86"/>
    </row>
    <row r="42" spans="1:26" ht="15.75" customHeight="1" x14ac:dyDescent="0.25">
      <c r="A42" s="277" t="s">
        <v>42</v>
      </c>
      <c r="B42" s="303">
        <f>'Table A (Boulder)'!B41+'Table A (UCCS)  '!B42+'Table A (Denver)  '!C42+'Table A (Anschutz) '!B42</f>
        <v>228090077</v>
      </c>
      <c r="C42" s="303">
        <f>'Table A (Boulder)'!C41+'Table A (UCCS)  '!C42+'Table A (Denver)  '!D42+'Table A (Anschutz) '!C42</f>
        <v>243952178.70751667</v>
      </c>
      <c r="D42" s="300">
        <f>'Table A (Boulder)'!D41+'Table A (UCCS)  '!D42+'Table A (Denver)  '!E42+'Table A (Anschutz) '!D42</f>
        <v>605808.01508642361</v>
      </c>
      <c r="E42" s="301">
        <f>'Table A (Boulder)'!E41+'Table A (UCCS)  '!E42+'Table A (Denver)  '!F42+'Table A (Anschutz) '!E42</f>
        <v>176850764.23749301</v>
      </c>
      <c r="F42" s="301">
        <f>'Table A (Boulder)'!F41+'Table A (UCCS)  '!F42+'Table A (Denver)  '!G42+'Table A (Anschutz) '!F42</f>
        <v>72811017.163201988</v>
      </c>
      <c r="G42" s="302">
        <f t="shared" si="3"/>
        <v>250267589.41578141</v>
      </c>
      <c r="I42" s="87"/>
      <c r="J42" s="87"/>
      <c r="K42" s="369"/>
      <c r="L42" s="111"/>
      <c r="M42" s="357"/>
      <c r="O42" s="86"/>
    </row>
    <row r="43" spans="1:26" ht="15.75" customHeight="1" x14ac:dyDescent="0.25">
      <c r="A43" s="277" t="s">
        <v>43</v>
      </c>
      <c r="B43" s="303">
        <f>'Table A (Boulder)'!B42+'Table A (UCCS)  '!B43+'Table A (Denver)  '!C43+'Table A (Anschutz) '!B43</f>
        <v>338158303</v>
      </c>
      <c r="C43" s="303">
        <f>'Table A (Boulder)'!C42+'Table A (UCCS)  '!C43+'Table A (Denver)  '!D43+'Table A (Anschutz) '!C43</f>
        <v>333085692.43247497</v>
      </c>
      <c r="D43" s="300">
        <f>'Table A (Boulder)'!D42+'Table A (UCCS)  '!D43+'Table A (Denver)  '!E43+'Table A (Anschutz) '!D43</f>
        <v>294533609.45347661</v>
      </c>
      <c r="E43" s="301">
        <f>'Table A (Boulder)'!E42+'Table A (UCCS)  '!E43+'Table A (Denver)  '!F43+'Table A (Anschutz) '!E43</f>
        <v>48196867.499489516</v>
      </c>
      <c r="F43" s="301">
        <f>'Table A (Boulder)'!F42+'Table A (UCCS)  '!F43+'Table A (Denver)  '!G43+'Table A (Anschutz) '!F43</f>
        <v>6126324.7821773915</v>
      </c>
      <c r="G43" s="302">
        <f t="shared" si="3"/>
        <v>348856801.73514348</v>
      </c>
      <c r="I43" s="87"/>
      <c r="J43" s="87"/>
      <c r="K43" s="369"/>
      <c r="L43" s="111"/>
      <c r="M43" s="357"/>
      <c r="O43" s="86"/>
    </row>
    <row r="44" spans="1:26" ht="15.75" customHeight="1" x14ac:dyDescent="0.25">
      <c r="A44" s="277" t="s">
        <v>44</v>
      </c>
      <c r="B44" s="303">
        <f>'Table A (Boulder)'!B43+'Table A (UCCS)  '!B44+'Table A (Denver)  '!C44+'Table A (Anschutz) '!B44</f>
        <v>192915204.5412173</v>
      </c>
      <c r="C44" s="303">
        <f>'Table A (Boulder)'!C43+'Table A (UCCS)  '!C44+'Table A (Denver)  '!D44+'Table A (Anschutz) '!C44</f>
        <v>187911826.98937267</v>
      </c>
      <c r="D44" s="300">
        <f>'Table A (Boulder)'!D43+'Table A (UCCS)  '!D44+'Table A (Denver)  '!E44+'Table A (Anschutz) '!D44</f>
        <v>113905965.65700406</v>
      </c>
      <c r="E44" s="301">
        <f>'Table A (Boulder)'!E43+'Table A (UCCS)  '!E44+'Table A (Denver)  '!F44+'Table A (Anschutz) '!E44</f>
        <v>76074302.760521606</v>
      </c>
      <c r="F44" s="301">
        <f>'Table A (Boulder)'!F43+'Table A (UCCS)  '!F44+'Table A (Denver)  '!G44+'Table A (Anschutz) '!F44</f>
        <v>2857734.7764186966</v>
      </c>
      <c r="G44" s="302">
        <f t="shared" si="3"/>
        <v>192838003.19394433</v>
      </c>
      <c r="I44" s="87"/>
      <c r="J44" s="87"/>
      <c r="K44" s="369"/>
      <c r="L44" s="111"/>
      <c r="M44" s="357"/>
      <c r="O44" s="86"/>
    </row>
    <row r="45" spans="1:26" ht="15.75" customHeight="1" x14ac:dyDescent="0.25">
      <c r="A45" s="277" t="s">
        <v>45</v>
      </c>
      <c r="B45" s="303">
        <f>'Table A (Boulder)'!B44+'Table A (UCCS)  '!B45+'Table A (Denver)  '!C45+'Table A (Anschutz) '!B45</f>
        <v>311844636.29372859</v>
      </c>
      <c r="C45" s="303">
        <f>'Table A (Boulder)'!C44+'Table A (UCCS)  '!C45+'Table A (Denver)  '!D45+'Table A (Anschutz) '!C45</f>
        <v>320293816.00564462</v>
      </c>
      <c r="D45" s="300">
        <f>'Table A (Boulder)'!D44+'Table A (UCCS)  '!D45+'Table A (Denver)  '!E45+'Table A (Anschutz) '!D45</f>
        <v>275892312.38008416</v>
      </c>
      <c r="E45" s="301">
        <f>'Table A (Boulder)'!E44+'Table A (UCCS)  '!E45+'Table A (Denver)  '!F45+'Table A (Anschutz) '!E45</f>
        <v>25356415.326217227</v>
      </c>
      <c r="F45" s="301">
        <f>'Table A (Boulder)'!F44+'Table A (UCCS)  '!F45+'Table A (Denver)  '!G45+'Table A (Anschutz) '!F45</f>
        <v>35686780.517976388</v>
      </c>
      <c r="G45" s="302">
        <f t="shared" si="3"/>
        <v>336935508.22427779</v>
      </c>
      <c r="I45" s="87"/>
      <c r="J45" s="87"/>
      <c r="K45" s="369"/>
      <c r="L45" s="111"/>
      <c r="M45" s="357"/>
      <c r="O45" s="86"/>
    </row>
    <row r="46" spans="1:26" s="92" customFormat="1" ht="15.75" customHeight="1" x14ac:dyDescent="0.25">
      <c r="A46" s="277" t="s">
        <v>46</v>
      </c>
      <c r="B46" s="303">
        <f>'Table A (Boulder)'!B45+'Table A (UCCS)  '!B46+'Table A (Denver)  '!C46+'Table A (Anschutz) '!B46</f>
        <v>212629427.44084758</v>
      </c>
      <c r="C46" s="303">
        <f>'Table A (Boulder)'!C45+'Table A (UCCS)  '!C46+'Table A (Denver)  '!D46+'Table A (Anschutz) '!C46</f>
        <v>212344042.52280253</v>
      </c>
      <c r="D46" s="300">
        <f>'Table A (Boulder)'!D45+'Table A (UCCS)  '!D46+'Table A (Denver)  '!E46+'Table A (Anschutz) '!D46</f>
        <v>187686543.46638387</v>
      </c>
      <c r="E46" s="301">
        <f>'Table A (Boulder)'!E45+'Table A (UCCS)  '!E46+'Table A (Denver)  '!F46+'Table A (Anschutz) '!E46</f>
        <v>28353014.2195017</v>
      </c>
      <c r="F46" s="301">
        <f>'Table A (Boulder)'!F45+'Table A (UCCS)  '!F46+'Table A (Denver)  '!G46+'Table A (Anschutz) '!F46</f>
        <v>2327864.94</v>
      </c>
      <c r="G46" s="302">
        <f t="shared" si="3"/>
        <v>218367422.62588558</v>
      </c>
      <c r="H46" s="64"/>
      <c r="I46" s="87"/>
      <c r="J46" s="87"/>
      <c r="K46" s="369"/>
      <c r="L46" s="111"/>
      <c r="M46" s="357"/>
      <c r="N46" s="64"/>
      <c r="O46" s="86"/>
      <c r="R46" s="64"/>
      <c r="T46" s="64"/>
      <c r="V46" s="64"/>
      <c r="X46" s="64"/>
      <c r="Z46" s="64"/>
    </row>
    <row r="47" spans="1:26" ht="15.75" customHeight="1" x14ac:dyDescent="0.25">
      <c r="A47" s="277" t="s">
        <v>47</v>
      </c>
      <c r="B47" s="303">
        <f>'Table A (Boulder)'!B46+'Table A (UCCS)  '!B47+'Table A (Denver)  '!C47+'Table A (Anschutz) '!B47</f>
        <v>346066245</v>
      </c>
      <c r="C47" s="303">
        <f>'Table A (Boulder)'!C46+'Table A (UCCS)  '!C47+'Table A (Denver)  '!D47+'Table A (Anschutz) '!C47</f>
        <v>352703577.53267789</v>
      </c>
      <c r="D47" s="300">
        <f>'Table A (Boulder)'!D46+'Table A (UCCS)  '!D47+'Table A (Denver)  '!E47+'Table A (Anschutz) '!D47</f>
        <v>152124048.60903466</v>
      </c>
      <c r="E47" s="301">
        <f>'Table A (Boulder)'!E46+'Table A (UCCS)  '!E47+'Table A (Denver)  '!F47+'Table A (Anschutz) '!E47</f>
        <v>16370579.092075545</v>
      </c>
      <c r="F47" s="301">
        <f>'Table A (Boulder)'!F46+'Table A (UCCS)  '!F47+'Table A (Denver)  '!G47+'Table A (Anschutz) '!F47</f>
        <v>192170769.86846405</v>
      </c>
      <c r="G47" s="302">
        <f t="shared" si="3"/>
        <v>360665397.56957424</v>
      </c>
      <c r="I47" s="87"/>
      <c r="J47" s="87"/>
      <c r="K47" s="369"/>
      <c r="L47" s="111"/>
      <c r="M47" s="357"/>
      <c r="O47" s="86"/>
    </row>
    <row r="48" spans="1:26" ht="15.75" customHeight="1" x14ac:dyDescent="0.25">
      <c r="A48" s="274" t="s">
        <v>85</v>
      </c>
      <c r="B48" s="303">
        <f>'Table A (Boulder)'!B47+'Table A (UCCS)  '!B48+'Table A (Denver)  '!C48+'Table A (Anschutz) '!B48</f>
        <v>353008026.79978889</v>
      </c>
      <c r="C48" s="303">
        <f>'Table A (Boulder)'!C47+'Table A (UCCS)  '!C48+'Table A (Denver)  '!D48+'Table A (Anschutz) '!C48</f>
        <v>344390708.68564111</v>
      </c>
      <c r="D48" s="345">
        <f>'Table A (Boulder)'!D47+'Table A (UCCS)  '!D48+'Table A (Denver)  '!E48+'Table A (Anschutz) '!D48</f>
        <v>0</v>
      </c>
      <c r="E48" s="301">
        <f>'Table A (Boulder)'!E47+'Table A (UCCS)  '!E48+'Table A (Denver)  '!F48+'Table A (Anschutz) '!E48</f>
        <v>338939959.61543524</v>
      </c>
      <c r="F48" s="301">
        <f>'Table A (Boulder)'!F47+'Table A (UCCS)  '!F48+'Table A (Denver)  '!G48+'Table A (Anschutz) '!F48</f>
        <v>14610204.49</v>
      </c>
      <c r="G48" s="302">
        <f t="shared" si="3"/>
        <v>353550164.10543525</v>
      </c>
      <c r="I48" s="87"/>
      <c r="J48" s="87"/>
      <c r="K48" s="369"/>
      <c r="L48" s="111"/>
      <c r="M48" s="357"/>
      <c r="O48" s="86"/>
    </row>
    <row r="49" spans="1:26" ht="15.75" customHeight="1" x14ac:dyDescent="0.25">
      <c r="A49" s="274" t="s">
        <v>32</v>
      </c>
      <c r="B49" s="303">
        <f>'Table A (Boulder)'!B48+'Table A (UCCS)  '!B49+'Table A (Denver)  '!C49+'Table A (Anschutz) '!B49</f>
        <v>1773084646</v>
      </c>
      <c r="C49" s="303">
        <f>'Table A (Boulder)'!C48+'Table A (UCCS)  '!C49+'Table A (Denver)  '!D49+'Table A (Anschutz) '!C49</f>
        <v>1750796138.8298969</v>
      </c>
      <c r="D49" s="300">
        <f>'Table A (Boulder)'!D48+'Table A (UCCS)  '!D49+'Table A (Denver)  '!E49+'Table A (Anschutz) '!D49</f>
        <v>2405579.1766264788</v>
      </c>
      <c r="E49" s="301">
        <f>'Table A (Boulder)'!E48+'Table A (UCCS)  '!E49+'Table A (Denver)  '!F49+'Table A (Anschutz) '!E49</f>
        <v>1875695983.2799799</v>
      </c>
      <c r="F49" s="301">
        <f>'Table A (Boulder)'!F48+'Table A (UCCS)  '!F49+'Table A (Denver)  '!G49+'Table A (Anschutz) '!F49</f>
        <v>629490.50861974293</v>
      </c>
      <c r="G49" s="319">
        <f t="shared" si="3"/>
        <v>1878731052.9652262</v>
      </c>
      <c r="I49" s="87"/>
      <c r="J49" s="87"/>
      <c r="K49" s="369"/>
      <c r="L49" s="111"/>
      <c r="M49" s="357"/>
      <c r="O49" s="86"/>
    </row>
    <row r="50" spans="1:26" ht="15.75" customHeight="1" thickBot="1" x14ac:dyDescent="0.3">
      <c r="A50" s="274" t="s">
        <v>49</v>
      </c>
      <c r="B50" s="321">
        <f>'Table A (Boulder)'!B49+'Table A (UCCS)  '!B50+'Table A (Denver)  '!C50+'Table A (Anschutz) '!B50</f>
        <v>43104068</v>
      </c>
      <c r="C50" s="321">
        <f>'Table A (Boulder)'!C49+'Table A (UCCS)  '!C50+'Table A (Denver)  '!D50+'Table A (Anschutz) '!C50</f>
        <v>42383886.050371125</v>
      </c>
      <c r="D50" s="347">
        <f>'Table A (Boulder)'!D49+'Table A (UCCS)  '!D50+'Table A (Denver)  '!E50+'Table A (Anschutz) '!D50</f>
        <v>0</v>
      </c>
      <c r="E50" s="312">
        <f>'Table A (Boulder)'!E49+'Table A (UCCS)  '!E50+'Table A (Denver)  '!F50+'Table A (Anschutz) '!E50</f>
        <v>44125393</v>
      </c>
      <c r="F50" s="348">
        <f>'Table A (Boulder)'!F49+'Table A (UCCS)  '!F50+'Table A (Denver)  '!G50+'Table A (Anschutz) '!F50</f>
        <v>0</v>
      </c>
      <c r="G50" s="319">
        <f t="shared" si="3"/>
        <v>44125393</v>
      </c>
      <c r="I50" s="87"/>
      <c r="J50" s="87"/>
      <c r="K50" s="121"/>
      <c r="L50" s="111"/>
      <c r="M50" s="87"/>
      <c r="O50" s="86"/>
    </row>
    <row r="51" spans="1:26" ht="15.75" customHeight="1" thickTop="1" x14ac:dyDescent="0.25">
      <c r="A51" s="283" t="s">
        <v>50</v>
      </c>
      <c r="B51" s="323">
        <f t="shared" ref="B51:G51" si="4">SUM(B40:B50)</f>
        <v>6471525056.0755816</v>
      </c>
      <c r="C51" s="324">
        <f t="shared" si="4"/>
        <v>6466977525.4198513</v>
      </c>
      <c r="D51" s="324">
        <f t="shared" si="4"/>
        <v>2115536183.9059083</v>
      </c>
      <c r="E51" s="325">
        <f t="shared" si="4"/>
        <v>2923731264.7328525</v>
      </c>
      <c r="F51" s="325">
        <f t="shared" si="4"/>
        <v>1607320782.4894938</v>
      </c>
      <c r="G51" s="316">
        <f t="shared" si="4"/>
        <v>6646588231.1282549</v>
      </c>
      <c r="I51" s="105"/>
      <c r="J51" s="104"/>
      <c r="K51" s="126"/>
    </row>
    <row r="52" spans="1:26" ht="15.75" customHeight="1" x14ac:dyDescent="0.25">
      <c r="A52" s="273" t="s">
        <v>51</v>
      </c>
      <c r="B52" s="326"/>
      <c r="C52" s="300"/>
      <c r="D52" s="300"/>
      <c r="E52" s="301"/>
      <c r="F52" s="301"/>
      <c r="G52" s="319"/>
      <c r="J52" s="86"/>
      <c r="K52" s="86"/>
    </row>
    <row r="53" spans="1:26" ht="15.75" customHeight="1" x14ac:dyDescent="0.25">
      <c r="A53" s="274" t="s">
        <v>52</v>
      </c>
      <c r="B53" s="303"/>
      <c r="C53" s="303"/>
      <c r="D53" s="303"/>
      <c r="E53" s="301"/>
      <c r="F53" s="301"/>
      <c r="G53" s="319"/>
      <c r="J53" s="86"/>
      <c r="K53" s="86"/>
    </row>
    <row r="54" spans="1:26" ht="15.75" customHeight="1" x14ac:dyDescent="0.25">
      <c r="A54" s="277" t="s">
        <v>86</v>
      </c>
      <c r="B54" s="303">
        <f>'Table A (Boulder)'!B54+'Table A (UCCS)  '!B54+'Table A (Denver)  '!C54+'Table A (Anschutz) '!B54</f>
        <v>137046378</v>
      </c>
      <c r="C54" s="303">
        <f>'Table A (Boulder)'!C54+'Table A (UCCS)  '!C54+'Table A (Denver)  '!D54+'Table A (Anschutz) '!C54</f>
        <v>134854513.24399999</v>
      </c>
      <c r="D54" s="303">
        <f>'Table A (Boulder)'!D54+'Table A (UCCS)  '!D54+'Table A (Denver)  '!E54+'Table A (Anschutz) '!D54</f>
        <v>35638367</v>
      </c>
      <c r="E54" s="301">
        <f>'Table A (Boulder)'!E54+'Table A (UCCS)  '!E54+'Table A (Denver)  '!F54+'Table A (Anschutz) '!E54</f>
        <v>115287583</v>
      </c>
      <c r="F54" s="343">
        <f>'Table A (Boulder)'!F54+'Table A (UCCS)  '!F54+'Table A (Denver)  '!G54+'Table A (Anschutz) '!F54</f>
        <v>0</v>
      </c>
      <c r="G54" s="319">
        <f>SUM(D54:F54)</f>
        <v>150925950</v>
      </c>
      <c r="I54" s="86"/>
      <c r="J54" s="87"/>
      <c r="K54" s="79"/>
      <c r="M54" s="79"/>
    </row>
    <row r="55" spans="1:26" ht="15.75" customHeight="1" x14ac:dyDescent="0.25">
      <c r="A55" s="277" t="s">
        <v>87</v>
      </c>
      <c r="B55" s="349">
        <f>'Table A (Boulder)'!B55+'Table A (UCCS)  '!B55+'Table A (Denver)  '!C55+'Table A (Anschutz) '!B55</f>
        <v>0</v>
      </c>
      <c r="C55" s="349">
        <f>'Table A (Boulder)'!C55+'Table A (UCCS)  '!C55+'Table A (Denver)  '!D55+'Table A (Anschutz) '!C55</f>
        <v>0</v>
      </c>
      <c r="D55" s="349">
        <f>'Table A (Boulder)'!D55+'Table A (UCCS)  '!D55+'Table A (Denver)  '!E55+'Table A (Anschutz) '!D55</f>
        <v>0</v>
      </c>
      <c r="E55" s="343">
        <f>'Table A (Boulder)'!E55+'Table A (UCCS)  '!E55+'Table A (Denver)  '!F55+'Table A (Anschutz) '!E55</f>
        <v>0</v>
      </c>
      <c r="F55" s="343">
        <f>'Table A (Boulder)'!F55+'Table A (UCCS)  '!F55+'Table A (Denver)  '!G55+'Table A (Anschutz) '!F55</f>
        <v>0</v>
      </c>
      <c r="G55" s="319">
        <f>SUM(D55:F55)</f>
        <v>0</v>
      </c>
      <c r="J55" s="86"/>
      <c r="K55" s="86"/>
      <c r="M55" s="91"/>
    </row>
    <row r="56" spans="1:26" ht="15.75" customHeight="1" x14ac:dyDescent="0.25">
      <c r="A56" s="284" t="s">
        <v>88</v>
      </c>
      <c r="B56" s="349">
        <f>'Table A (Boulder)'!B56+'Table A (UCCS)  '!B56+'Table A (Denver)  '!C56+'Table A (Anschutz) '!B56</f>
        <v>0</v>
      </c>
      <c r="C56" s="349">
        <f>'Table A (Boulder)'!C56+'Table A (UCCS)  '!C56+'Table A (Denver)  '!D56+'Table A (Anschutz) '!C56</f>
        <v>0</v>
      </c>
      <c r="D56" s="350">
        <f>'Table A (Boulder)'!D56+'Table A (UCCS)  '!D56+'Table A (Denver)  '!E56+'Table A (Anschutz) '!D56</f>
        <v>0</v>
      </c>
      <c r="E56" s="344">
        <f>'Table A (Boulder)'!E56+'Table A (UCCS)  '!E56+'Table A (Denver)  '!F56+'Table A (Anschutz) '!E56</f>
        <v>0</v>
      </c>
      <c r="F56" s="346">
        <f>'Table A (Boulder)'!F56+'Table A (UCCS)  '!F56+'Table A (Denver)  '!G56+'Table A (Anschutz) '!F56</f>
        <v>0</v>
      </c>
      <c r="G56" s="319">
        <f>SUM(D56:F56)</f>
        <v>0</v>
      </c>
      <c r="J56" s="86"/>
      <c r="K56" s="86"/>
      <c r="M56" s="91"/>
    </row>
    <row r="57" spans="1:26" s="92" customFormat="1" ht="15.75" customHeight="1" x14ac:dyDescent="0.25">
      <c r="A57" s="285" t="s">
        <v>89</v>
      </c>
      <c r="B57" s="328">
        <f>SUM(B53:B56)</f>
        <v>137046378</v>
      </c>
      <c r="C57" s="328">
        <f t="shared" ref="C57:F57" si="5">SUM(C53:C56)</f>
        <v>134854513.24399999</v>
      </c>
      <c r="D57" s="328">
        <f t="shared" si="5"/>
        <v>35638367</v>
      </c>
      <c r="E57" s="329">
        <f t="shared" si="5"/>
        <v>115287583</v>
      </c>
      <c r="F57" s="329">
        <f t="shared" si="5"/>
        <v>0</v>
      </c>
      <c r="G57" s="356">
        <f>SUM(G53:G56)</f>
        <v>150925950</v>
      </c>
      <c r="H57" s="64"/>
      <c r="I57" s="104"/>
      <c r="J57" s="105"/>
      <c r="K57" s="105"/>
      <c r="M57" s="133"/>
      <c r="R57" s="64"/>
      <c r="T57" s="64"/>
      <c r="V57" s="64"/>
      <c r="X57" s="64"/>
      <c r="Z57" s="64"/>
    </row>
    <row r="58" spans="1:26" ht="15.75" customHeight="1" x14ac:dyDescent="0.25">
      <c r="A58" s="274" t="s">
        <v>57</v>
      </c>
      <c r="B58" s="303"/>
      <c r="C58" s="300"/>
      <c r="D58" s="300"/>
      <c r="E58" s="301"/>
      <c r="F58" s="301"/>
      <c r="G58" s="319"/>
      <c r="J58" s="86"/>
      <c r="K58" s="86"/>
      <c r="M58" s="91"/>
    </row>
    <row r="59" spans="1:26" ht="15.75" customHeight="1" x14ac:dyDescent="0.25">
      <c r="A59" s="277" t="s">
        <v>58</v>
      </c>
      <c r="B59" s="303">
        <f>'Table A (Boulder)'!B60+'Table A (UCCS)  '!B59+'Table A (Denver)  '!C59+'Table A (Anschutz) '!B59</f>
        <v>6946477</v>
      </c>
      <c r="C59" s="303">
        <f>'Table A (Boulder)'!C60+'Table A (UCCS)  '!C59+'Table A (Denver)  '!D59+'Table A (Anschutz) '!C59</f>
        <v>8622082</v>
      </c>
      <c r="D59" s="345">
        <f>'Table A (Boulder)'!D60+'Table A (UCCS)  '!D59+'Table A (Denver)  '!E59+'Table A (Anschutz) '!D59</f>
        <v>0</v>
      </c>
      <c r="E59" s="343">
        <f>'Table A (Boulder)'!E60+'Table A (UCCS)  '!E59+'Table A (Denver)  '!F59+'Table A (Anschutz) '!E59</f>
        <v>0</v>
      </c>
      <c r="F59" s="301">
        <f>'Table A (Boulder)'!F60+'Table A (UCCS)  '!F59+'Table A (Denver)  '!G59+'Table A (Anschutz) '!F59</f>
        <v>8718705</v>
      </c>
      <c r="G59" s="319">
        <f>SUM(D59:F59)</f>
        <v>8718705</v>
      </c>
      <c r="J59" s="86"/>
      <c r="K59" s="86"/>
      <c r="M59" s="91"/>
    </row>
    <row r="60" spans="1:26" ht="15.75" customHeight="1" x14ac:dyDescent="0.25">
      <c r="A60" s="284" t="s">
        <v>49</v>
      </c>
      <c r="B60" s="327">
        <f>'Table A (Boulder)'!B61+'Table A (UCCS)  '!B60+'Table A (Denver)  '!C60+'Table A (Anschutz) '!B60</f>
        <v>86727801.909999996</v>
      </c>
      <c r="C60" s="327">
        <f>'Table A (Boulder)'!C61+'Table A (UCCS)  '!C60+'Table A (Denver)  '!D60+'Table A (Anschutz) '!C60</f>
        <v>79183846.086920768</v>
      </c>
      <c r="D60" s="304">
        <f>'Table A (Boulder)'!D61+'Table A (UCCS)  '!D60+'Table A (Denver)  '!E60+'Table A (Anschutz) '!D60</f>
        <v>34736734.798159897</v>
      </c>
      <c r="E60" s="305">
        <f>'Table A (Boulder)'!E61+'Table A (UCCS)  '!E60+'Table A (Denver)  '!F60+'Table A (Anschutz) '!E60</f>
        <v>18216274.93</v>
      </c>
      <c r="F60" s="330">
        <f>'Table A (Boulder)'!F61+'Table A (UCCS)  '!F60+'Table A (Denver)  '!G60+'Table A (Anschutz) '!F60</f>
        <v>-15327558</v>
      </c>
      <c r="G60" s="319">
        <f>SUM(D60:F60)</f>
        <v>37625451.728159897</v>
      </c>
      <c r="I60" s="86"/>
      <c r="J60" s="87"/>
      <c r="K60" s="79"/>
      <c r="M60" s="79"/>
    </row>
    <row r="61" spans="1:26" ht="15.75" customHeight="1" thickBot="1" x14ac:dyDescent="0.3">
      <c r="A61" s="286" t="s">
        <v>90</v>
      </c>
      <c r="B61" s="321">
        <f>B59+B60</f>
        <v>93674278.909999996</v>
      </c>
      <c r="C61" s="321">
        <f>C59+C60</f>
        <v>87805928.086920768</v>
      </c>
      <c r="D61" s="322">
        <f>D59+D60</f>
        <v>34736734.798159897</v>
      </c>
      <c r="E61" s="312">
        <f>E59+E60</f>
        <v>18216274.93</v>
      </c>
      <c r="F61" s="331">
        <f>F59+F60</f>
        <v>-6608853</v>
      </c>
      <c r="G61" s="332">
        <f>SUM(G59:G60)</f>
        <v>46344156.728159897</v>
      </c>
      <c r="I61" s="87"/>
      <c r="J61" s="86"/>
      <c r="K61" s="86"/>
      <c r="M61" s="91"/>
    </row>
    <row r="62" spans="1:26" ht="15.75" customHeight="1" thickTop="1" thickBot="1" x14ac:dyDescent="0.3">
      <c r="A62" s="287" t="s">
        <v>60</v>
      </c>
      <c r="B62" s="333">
        <f t="shared" ref="B62:G62" si="6">B51+B57+B61</f>
        <v>6702245712.9855814</v>
      </c>
      <c r="C62" s="334">
        <f t="shared" si="6"/>
        <v>6689637966.7507725</v>
      </c>
      <c r="D62" s="334">
        <f t="shared" si="6"/>
        <v>2185911285.7040687</v>
      </c>
      <c r="E62" s="335">
        <f t="shared" si="6"/>
        <v>3057235122.6628523</v>
      </c>
      <c r="F62" s="335">
        <f t="shared" si="6"/>
        <v>1600711929.4894938</v>
      </c>
      <c r="G62" s="336">
        <f t="shared" si="6"/>
        <v>6843858337.8564148</v>
      </c>
      <c r="I62" s="105"/>
      <c r="J62" s="104"/>
      <c r="K62" s="105"/>
    </row>
    <row r="63" spans="1:26" ht="15.75" customHeight="1" thickBot="1" x14ac:dyDescent="0.3">
      <c r="A63" s="288" t="s">
        <v>61</v>
      </c>
      <c r="B63" s="337">
        <f t="shared" ref="B63:C63" si="7">B36-B62</f>
        <v>-0.44096755981445313</v>
      </c>
      <c r="C63" s="338">
        <f t="shared" si="7"/>
        <v>-9696230.9722738266</v>
      </c>
      <c r="D63" s="339">
        <f>D36-D62</f>
        <v>-0.24855518341064453</v>
      </c>
      <c r="E63" s="340">
        <f>E36-E62</f>
        <v>0.33714771270751953</v>
      </c>
      <c r="F63" s="340">
        <f>F36-F62</f>
        <v>-0.42949390411376953</v>
      </c>
      <c r="G63" s="341">
        <f>G36-G62</f>
        <v>-0.34090137481689453</v>
      </c>
      <c r="J63" s="86"/>
      <c r="K63" s="86"/>
    </row>
    <row r="64" spans="1:26" x14ac:dyDescent="0.25">
      <c r="A64" s="151"/>
      <c r="B64" s="151"/>
      <c r="C64" s="151"/>
      <c r="D64" s="151"/>
      <c r="E64" s="151"/>
      <c r="F64" s="151"/>
      <c r="G64" s="151"/>
    </row>
    <row r="65" spans="1:7" ht="14.45" customHeight="1" x14ac:dyDescent="0.25">
      <c r="A65" s="358" t="s">
        <v>74</v>
      </c>
      <c r="B65" s="358"/>
      <c r="C65" s="358"/>
      <c r="D65" s="358"/>
      <c r="E65" s="358"/>
      <c r="F65" s="358"/>
      <c r="G65" s="358"/>
    </row>
    <row r="66" spans="1:7" ht="38.450000000000003" customHeight="1" x14ac:dyDescent="0.25">
      <c r="A66" s="359" t="s">
        <v>75</v>
      </c>
      <c r="B66" s="359"/>
      <c r="C66" s="359"/>
      <c r="D66" s="359"/>
      <c r="E66" s="359"/>
      <c r="F66" s="359"/>
      <c r="G66" s="359"/>
    </row>
    <row r="67" spans="1:7" ht="61.15" customHeight="1" x14ac:dyDescent="0.25">
      <c r="A67" s="360" t="s">
        <v>95</v>
      </c>
      <c r="B67" s="360"/>
      <c r="C67" s="360"/>
      <c r="D67" s="360"/>
      <c r="E67" s="360"/>
      <c r="F67" s="360"/>
      <c r="G67" s="360"/>
    </row>
    <row r="68" spans="1:7" ht="30" customHeight="1" x14ac:dyDescent="0.25">
      <c r="A68" s="361" t="s">
        <v>94</v>
      </c>
      <c r="B68" s="361"/>
      <c r="C68" s="361"/>
      <c r="D68" s="361"/>
      <c r="E68" s="361"/>
      <c r="F68" s="361"/>
      <c r="G68" s="361"/>
    </row>
    <row r="69" spans="1:7" x14ac:dyDescent="0.25">
      <c r="A69" s="152"/>
      <c r="B69" s="153"/>
      <c r="C69" s="153"/>
      <c r="D69" s="153"/>
      <c r="E69" s="153"/>
      <c r="F69" s="153"/>
      <c r="G69" s="153"/>
    </row>
    <row r="70" spans="1:7" x14ac:dyDescent="0.25">
      <c r="A70" s="154"/>
      <c r="B70" s="154"/>
      <c r="C70" s="154"/>
      <c r="D70" s="154"/>
      <c r="E70" s="154"/>
      <c r="F70" s="154"/>
      <c r="G70" s="154"/>
    </row>
    <row r="71" spans="1:7" x14ac:dyDescent="0.25">
      <c r="B71" s="155"/>
      <c r="C71" s="155"/>
      <c r="D71" s="155"/>
      <c r="E71" s="155"/>
      <c r="F71" s="155"/>
    </row>
    <row r="72" spans="1:7" x14ac:dyDescent="0.25">
      <c r="A72" s="156"/>
      <c r="B72" s="156"/>
      <c r="C72" s="156"/>
      <c r="D72" s="157"/>
      <c r="E72" s="156"/>
      <c r="F72" s="156"/>
    </row>
  </sheetData>
  <mergeCells count="9">
    <mergeCell ref="A5:A6"/>
    <mergeCell ref="B5:C5"/>
    <mergeCell ref="D5:G5"/>
    <mergeCell ref="K40:K49"/>
    <mergeCell ref="M40:M49"/>
    <mergeCell ref="A65:G65"/>
    <mergeCell ref="A66:G66"/>
    <mergeCell ref="A67:G67"/>
    <mergeCell ref="A68:G68"/>
  </mergeCells>
  <printOptions horizontalCentered="1"/>
  <pageMargins left="0.25" right="0.25" top="0.75" bottom="0.75" header="0.3" footer="0.3"/>
  <pageSetup scale="53" orientation="portrait" r:id="rId1"/>
  <headerFooter alignWithMargins="0"/>
  <rowBreaks count="1" manualBreakCount="1">
    <brk id="36" max="6" man="1"/>
  </rowBreaks>
  <ignoredErrors>
    <ignoredError sqref="G19 G2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F567B-3366-449F-A01E-3E724F334ED9}">
  <sheetPr>
    <pageSetUpPr fitToPage="1"/>
  </sheetPr>
  <dimension ref="A1:M78"/>
  <sheetViews>
    <sheetView zoomScaleNormal="100" workbookViewId="0"/>
  </sheetViews>
  <sheetFormatPr defaultRowHeight="15.75" x14ac:dyDescent="0.25"/>
  <cols>
    <col min="1" max="1" width="53.28515625" style="54" customWidth="1"/>
    <col min="2" max="2" width="18.85546875" style="54" bestFit="1" customWidth="1"/>
    <col min="3" max="3" width="18.7109375" style="54" customWidth="1"/>
    <col min="4" max="5" width="18.7109375" style="12" customWidth="1"/>
    <col min="6" max="6" width="18" style="12" customWidth="1"/>
    <col min="7" max="7" width="19.28515625" style="12" customWidth="1"/>
    <col min="8" max="8" width="15.7109375" customWidth="1"/>
  </cols>
  <sheetData>
    <row r="1" spans="1:13" x14ac:dyDescent="0.25">
      <c r="A1" s="1" t="s">
        <v>66</v>
      </c>
      <c r="B1" s="1"/>
      <c r="C1" s="1"/>
      <c r="D1" s="1"/>
      <c r="E1" s="1"/>
      <c r="F1" s="1"/>
      <c r="G1" s="1"/>
    </row>
    <row r="2" spans="1:13" x14ac:dyDescent="0.25">
      <c r="A2" s="1" t="s">
        <v>0</v>
      </c>
      <c r="B2" s="1"/>
      <c r="C2" s="1"/>
      <c r="D2" s="1"/>
      <c r="E2" s="1"/>
      <c r="F2" s="1"/>
      <c r="G2" s="1"/>
    </row>
    <row r="3" spans="1:13" x14ac:dyDescent="0.25">
      <c r="A3" s="2" t="s">
        <v>1</v>
      </c>
      <c r="B3" s="2"/>
      <c r="C3" s="2"/>
      <c r="D3" s="2"/>
      <c r="E3" s="2"/>
      <c r="F3" s="2"/>
      <c r="G3" s="2"/>
    </row>
    <row r="4" spans="1:13" ht="16.5" thickBot="1" x14ac:dyDescent="0.3">
      <c r="A4" s="3"/>
      <c r="B4" s="4"/>
      <c r="C4" s="4"/>
      <c r="D4" s="4"/>
      <c r="E4" s="3"/>
      <c r="F4" s="3"/>
      <c r="G4" s="3"/>
    </row>
    <row r="5" spans="1:13" ht="16.5" thickBot="1" x14ac:dyDescent="0.3">
      <c r="A5" s="370" t="s">
        <v>2</v>
      </c>
      <c r="B5" s="372" t="s">
        <v>3</v>
      </c>
      <c r="C5" s="373"/>
      <c r="D5" s="374" t="s">
        <v>4</v>
      </c>
      <c r="E5" s="375"/>
      <c r="F5" s="375"/>
      <c r="G5" s="376"/>
    </row>
    <row r="6" spans="1:13" ht="48" thickBot="1" x14ac:dyDescent="0.3">
      <c r="A6" s="371"/>
      <c r="B6" s="7" t="s">
        <v>5</v>
      </c>
      <c r="C6" s="7" t="s">
        <v>6</v>
      </c>
      <c r="D6" s="5" t="s">
        <v>7</v>
      </c>
      <c r="E6" s="6" t="s">
        <v>8</v>
      </c>
      <c r="F6" s="6" t="s">
        <v>9</v>
      </c>
      <c r="G6" s="7" t="s">
        <v>10</v>
      </c>
    </row>
    <row r="7" spans="1:13" x14ac:dyDescent="0.25">
      <c r="A7" s="8" t="s">
        <v>11</v>
      </c>
      <c r="B7" s="9"/>
      <c r="C7" s="10"/>
      <c r="D7" s="11"/>
      <c r="G7" s="13"/>
    </row>
    <row r="8" spans="1:13" x14ac:dyDescent="0.25">
      <c r="A8" s="14" t="s">
        <v>12</v>
      </c>
      <c r="B8" s="15"/>
      <c r="C8" s="16"/>
      <c r="D8" s="17"/>
      <c r="E8" s="18"/>
      <c r="F8" s="18"/>
      <c r="G8" s="16"/>
      <c r="K8" s="19"/>
      <c r="L8" s="19"/>
    </row>
    <row r="9" spans="1:13" x14ac:dyDescent="0.25">
      <c r="A9" s="161" t="s">
        <v>13</v>
      </c>
      <c r="B9" s="15"/>
      <c r="C9" s="16"/>
      <c r="D9" s="17"/>
      <c r="E9" s="18"/>
      <c r="F9" s="18"/>
      <c r="G9" s="16"/>
      <c r="K9" s="19"/>
      <c r="L9" s="19"/>
      <c r="M9" s="20"/>
    </row>
    <row r="10" spans="1:13" x14ac:dyDescent="0.25">
      <c r="A10" s="21" t="s">
        <v>14</v>
      </c>
      <c r="B10" s="15">
        <v>53259194</v>
      </c>
      <c r="C10" s="15">
        <v>53259194</v>
      </c>
      <c r="D10" s="17">
        <v>56146936</v>
      </c>
      <c r="E10" s="22">
        <v>0</v>
      </c>
      <c r="F10" s="18">
        <v>0</v>
      </c>
      <c r="G10" s="16">
        <f>SUM(D10:F10)</f>
        <v>56146936</v>
      </c>
      <c r="K10" s="19"/>
      <c r="L10" s="19"/>
      <c r="M10" s="20"/>
    </row>
    <row r="11" spans="1:13" x14ac:dyDescent="0.25">
      <c r="A11" s="21" t="s">
        <v>15</v>
      </c>
      <c r="B11" s="15">
        <v>285621583</v>
      </c>
      <c r="C11" s="15">
        <v>290681929</v>
      </c>
      <c r="D11" s="17">
        <v>303854703</v>
      </c>
      <c r="E11" s="22">
        <v>0</v>
      </c>
      <c r="F11" s="18">
        <v>0</v>
      </c>
      <c r="G11" s="16">
        <f>SUM(D11:F11)</f>
        <v>303854703</v>
      </c>
      <c r="K11" s="19"/>
      <c r="L11" s="19"/>
      <c r="M11" s="20"/>
    </row>
    <row r="12" spans="1:13" x14ac:dyDescent="0.25">
      <c r="A12" s="21" t="s">
        <v>16</v>
      </c>
      <c r="B12" s="15">
        <v>61384610</v>
      </c>
      <c r="C12" s="15">
        <v>65030058</v>
      </c>
      <c r="D12" s="17">
        <v>68401012</v>
      </c>
      <c r="E12" s="22">
        <v>0</v>
      </c>
      <c r="F12" s="18">
        <v>0</v>
      </c>
      <c r="G12" s="16">
        <f>SUM(D12:F12)</f>
        <v>68401012</v>
      </c>
    </row>
    <row r="13" spans="1:13" x14ac:dyDescent="0.25">
      <c r="A13" s="161" t="s">
        <v>17</v>
      </c>
      <c r="B13" s="15"/>
      <c r="C13" s="15"/>
      <c r="D13" s="17"/>
      <c r="E13" s="22"/>
      <c r="F13" s="18"/>
      <c r="G13" s="16"/>
    </row>
    <row r="14" spans="1:13" x14ac:dyDescent="0.25">
      <c r="A14" s="21" t="s">
        <v>18</v>
      </c>
      <c r="B14" s="15">
        <v>599666006</v>
      </c>
      <c r="C14" s="15">
        <v>574295614</v>
      </c>
      <c r="D14" s="17">
        <v>617260341</v>
      </c>
      <c r="E14" s="22">
        <v>0</v>
      </c>
      <c r="F14" s="18">
        <v>0</v>
      </c>
      <c r="G14" s="16">
        <f>SUM(D14:F14)</f>
        <v>617260341</v>
      </c>
    </row>
    <row r="15" spans="1:13" x14ac:dyDescent="0.25">
      <c r="A15" s="21" t="s">
        <v>16</v>
      </c>
      <c r="B15" s="15">
        <v>66772044</v>
      </c>
      <c r="C15" s="15">
        <v>73684871</v>
      </c>
      <c r="D15" s="17">
        <v>75750492</v>
      </c>
      <c r="E15" s="22">
        <v>0</v>
      </c>
      <c r="F15" s="18">
        <v>0</v>
      </c>
      <c r="G15" s="16">
        <f>SUM(D15:F15)</f>
        <v>75750492</v>
      </c>
    </row>
    <row r="16" spans="1:13" x14ac:dyDescent="0.25">
      <c r="A16" s="21" t="s">
        <v>19</v>
      </c>
      <c r="B16" s="15">
        <v>65496131.310000002</v>
      </c>
      <c r="C16" s="15">
        <v>68321498</v>
      </c>
      <c r="D16" s="17">
        <v>0</v>
      </c>
      <c r="E16" s="22">
        <v>69961214</v>
      </c>
      <c r="F16" s="18">
        <v>0</v>
      </c>
      <c r="G16" s="16">
        <f>SUM(D16:F16)</f>
        <v>69961214</v>
      </c>
    </row>
    <row r="17" spans="1:8" x14ac:dyDescent="0.25">
      <c r="A17" s="14" t="s">
        <v>20</v>
      </c>
      <c r="B17" s="15">
        <v>48032162</v>
      </c>
      <c r="C17" s="15">
        <v>53142642</v>
      </c>
      <c r="D17" s="17">
        <v>4096456</v>
      </c>
      <c r="E17" s="22">
        <v>43070518</v>
      </c>
      <c r="F17" s="18">
        <v>0</v>
      </c>
      <c r="G17" s="16">
        <f>SUM(D17:F17)</f>
        <v>47166974</v>
      </c>
    </row>
    <row r="18" spans="1:8" x14ac:dyDescent="0.25">
      <c r="A18" s="23"/>
      <c r="B18" s="15"/>
      <c r="C18" s="15"/>
      <c r="D18" s="17"/>
      <c r="E18" s="22"/>
      <c r="F18" s="18"/>
      <c r="G18" s="16"/>
    </row>
    <row r="19" spans="1:8" x14ac:dyDescent="0.25">
      <c r="A19" s="24" t="s">
        <v>21</v>
      </c>
      <c r="B19" s="25">
        <f>SUM(B10:B17)</f>
        <v>1180231730.3099999</v>
      </c>
      <c r="C19" s="25">
        <f>SUM(C10:C17)</f>
        <v>1178415806</v>
      </c>
      <c r="D19" s="26">
        <f>SUM(D10:D17)</f>
        <v>1125509940</v>
      </c>
      <c r="E19" s="27">
        <f>SUM(E10:E17)</f>
        <v>113031732</v>
      </c>
      <c r="F19" s="28">
        <f t="shared" ref="F19" si="0">SUM(F10:F17)</f>
        <v>0</v>
      </c>
      <c r="G19" s="25">
        <f>SUM(G10:G17)</f>
        <v>1238541672</v>
      </c>
      <c r="H19" s="29"/>
    </row>
    <row r="20" spans="1:8" x14ac:dyDescent="0.25">
      <c r="A20" s="14" t="s">
        <v>22</v>
      </c>
      <c r="B20" s="15">
        <v>2500</v>
      </c>
      <c r="C20" s="15">
        <v>0</v>
      </c>
      <c r="D20" s="17">
        <v>0</v>
      </c>
      <c r="E20" s="22">
        <v>0</v>
      </c>
      <c r="F20" s="18">
        <v>0</v>
      </c>
      <c r="G20" s="16">
        <f>SUM(D20:F20)</f>
        <v>0</v>
      </c>
      <c r="H20" s="29"/>
    </row>
    <row r="21" spans="1:8" x14ac:dyDescent="0.25">
      <c r="A21" s="14" t="s">
        <v>23</v>
      </c>
      <c r="B21" s="15"/>
      <c r="C21" s="15"/>
      <c r="D21" s="17"/>
      <c r="E21" s="22"/>
      <c r="F21" s="18"/>
      <c r="G21" s="16"/>
    </row>
    <row r="22" spans="1:8" x14ac:dyDescent="0.25">
      <c r="A22" s="21" t="s">
        <v>24</v>
      </c>
      <c r="B22" s="15">
        <v>459149023.26504505</v>
      </c>
      <c r="C22" s="15">
        <v>393705798</v>
      </c>
      <c r="D22" s="17">
        <v>0</v>
      </c>
      <c r="E22" s="22">
        <v>0</v>
      </c>
      <c r="F22" s="18">
        <v>358272276.18000001</v>
      </c>
      <c r="G22" s="16">
        <f t="shared" ref="G22:G25" si="1">SUM(D22:F22)</f>
        <v>358272276.18000001</v>
      </c>
      <c r="H22" s="29"/>
    </row>
    <row r="23" spans="1:8" x14ac:dyDescent="0.25">
      <c r="A23" s="21" t="s">
        <v>25</v>
      </c>
      <c r="B23" s="15">
        <v>7686610.8961774735</v>
      </c>
      <c r="C23" s="15">
        <v>5048040</v>
      </c>
      <c r="D23" s="17">
        <v>0</v>
      </c>
      <c r="E23" s="22">
        <v>0</v>
      </c>
      <c r="F23" s="18">
        <v>4593716.4000000004</v>
      </c>
      <c r="G23" s="16">
        <f t="shared" si="1"/>
        <v>4593716.4000000004</v>
      </c>
      <c r="H23" s="29"/>
    </row>
    <row r="24" spans="1:8" x14ac:dyDescent="0.25">
      <c r="A24" s="21" t="s">
        <v>26</v>
      </c>
      <c r="B24" s="15">
        <v>0</v>
      </c>
      <c r="C24" s="15">
        <v>0</v>
      </c>
      <c r="D24" s="17">
        <v>0</v>
      </c>
      <c r="E24" s="22">
        <v>0</v>
      </c>
      <c r="F24" s="18">
        <v>0</v>
      </c>
      <c r="G24" s="16">
        <f t="shared" si="1"/>
        <v>0</v>
      </c>
    </row>
    <row r="25" spans="1:8" x14ac:dyDescent="0.25">
      <c r="A25" s="30" t="s">
        <v>27</v>
      </c>
      <c r="B25" s="15">
        <v>72485018</v>
      </c>
      <c r="C25" s="15">
        <v>72485018</v>
      </c>
      <c r="D25" s="17">
        <v>70470336</v>
      </c>
      <c r="E25" s="22">
        <v>0</v>
      </c>
      <c r="F25" s="18">
        <v>0</v>
      </c>
      <c r="G25" s="16">
        <f t="shared" si="1"/>
        <v>70470336</v>
      </c>
      <c r="H25" s="29"/>
    </row>
    <row r="26" spans="1:8" x14ac:dyDescent="0.25">
      <c r="A26" s="24" t="s">
        <v>28</v>
      </c>
      <c r="B26" s="25">
        <f t="shared" ref="B26:E26" si="2">SUM(B20:B25)</f>
        <v>539323152.16122246</v>
      </c>
      <c r="C26" s="25">
        <f t="shared" si="2"/>
        <v>471238856</v>
      </c>
      <c r="D26" s="26">
        <f t="shared" si="2"/>
        <v>70470336</v>
      </c>
      <c r="E26" s="27">
        <f t="shared" si="2"/>
        <v>0</v>
      </c>
      <c r="F26" s="28">
        <f>SUM(F20:F25)</f>
        <v>362865992.57999998</v>
      </c>
      <c r="G26" s="25">
        <f>SUM(G20:G25)</f>
        <v>433336328.57999998</v>
      </c>
    </row>
    <row r="27" spans="1:8" x14ac:dyDescent="0.25">
      <c r="A27" s="14" t="s">
        <v>29</v>
      </c>
      <c r="B27" s="15">
        <v>301509544.32690454</v>
      </c>
      <c r="C27" s="15">
        <v>296645348</v>
      </c>
      <c r="D27" s="17">
        <v>0</v>
      </c>
      <c r="E27" s="22">
        <v>0</v>
      </c>
      <c r="F27" s="18">
        <v>299611801.48000002</v>
      </c>
      <c r="G27" s="16">
        <f>SUM(D27:F27)</f>
        <v>299611801.48000002</v>
      </c>
      <c r="H27" s="29"/>
    </row>
    <row r="28" spans="1:8" x14ac:dyDescent="0.25">
      <c r="A28" s="14" t="s">
        <v>30</v>
      </c>
      <c r="B28" s="15">
        <v>39657851</v>
      </c>
      <c r="C28" s="15">
        <v>42642743</v>
      </c>
      <c r="D28" s="17">
        <v>0</v>
      </c>
      <c r="E28" s="22">
        <v>43666169</v>
      </c>
      <c r="F28" s="18">
        <v>0</v>
      </c>
      <c r="G28" s="16">
        <f>SUM(D28:F28)</f>
        <v>43666169</v>
      </c>
      <c r="H28" s="29"/>
    </row>
    <row r="29" spans="1:8" x14ac:dyDescent="0.25">
      <c r="A29" s="14" t="s">
        <v>31</v>
      </c>
      <c r="B29" s="15">
        <v>339859780</v>
      </c>
      <c r="C29" s="15">
        <v>340080875</v>
      </c>
      <c r="D29" s="17">
        <v>0</v>
      </c>
      <c r="E29" s="22">
        <v>348173189</v>
      </c>
      <c r="F29" s="18">
        <v>0</v>
      </c>
      <c r="G29" s="16">
        <f>SUM(D29:F29)</f>
        <v>348173189</v>
      </c>
      <c r="H29" s="29"/>
    </row>
    <row r="30" spans="1:8" x14ac:dyDescent="0.25">
      <c r="A30" s="14" t="s">
        <v>32</v>
      </c>
      <c r="B30" s="15">
        <v>0</v>
      </c>
      <c r="C30" s="15">
        <v>0</v>
      </c>
      <c r="D30" s="17">
        <v>0</v>
      </c>
      <c r="E30" s="22">
        <v>0</v>
      </c>
      <c r="F30" s="18">
        <v>0</v>
      </c>
      <c r="G30" s="16">
        <f>SUM(D30:F30)</f>
        <v>0</v>
      </c>
      <c r="H30" s="29"/>
    </row>
    <row r="31" spans="1:8" x14ac:dyDescent="0.25">
      <c r="A31" s="14" t="s">
        <v>33</v>
      </c>
      <c r="B31" s="15"/>
      <c r="C31" s="15"/>
      <c r="D31" s="17"/>
      <c r="E31" s="22"/>
      <c r="F31" s="18"/>
      <c r="G31" s="16"/>
      <c r="H31" s="29"/>
    </row>
    <row r="32" spans="1:8" x14ac:dyDescent="0.25">
      <c r="A32" s="21" t="s">
        <v>34</v>
      </c>
      <c r="B32" s="15">
        <v>160273452.56</v>
      </c>
      <c r="C32" s="15">
        <v>144237596</v>
      </c>
      <c r="D32" s="17">
        <v>93606807</v>
      </c>
      <c r="E32" s="22">
        <v>37649275</v>
      </c>
      <c r="F32" s="18">
        <v>0</v>
      </c>
      <c r="G32" s="16">
        <f>SUM(D32:F32)</f>
        <v>131256082</v>
      </c>
      <c r="H32" s="29"/>
    </row>
    <row r="33" spans="1:9" x14ac:dyDescent="0.25">
      <c r="A33" s="21" t="s">
        <v>35</v>
      </c>
      <c r="B33" s="15">
        <v>0</v>
      </c>
      <c r="C33" s="15">
        <v>0</v>
      </c>
      <c r="D33" s="17"/>
      <c r="E33" s="22"/>
      <c r="F33" s="18"/>
      <c r="G33" s="16"/>
      <c r="H33" s="29"/>
    </row>
    <row r="34" spans="1:9" ht="16.5" thickBot="1" x14ac:dyDescent="0.3">
      <c r="A34" s="31" t="s">
        <v>36</v>
      </c>
      <c r="B34" s="15">
        <v>48383769</v>
      </c>
      <c r="C34" s="15">
        <v>41324588</v>
      </c>
      <c r="D34" s="17">
        <v>8391805</v>
      </c>
      <c r="E34" s="22">
        <v>34030370</v>
      </c>
      <c r="F34" s="18">
        <v>0</v>
      </c>
      <c r="G34" s="16">
        <f>SUM(D34:F34)</f>
        <v>42422175</v>
      </c>
      <c r="H34" s="29"/>
    </row>
    <row r="35" spans="1:9" ht="16.5" thickTop="1" x14ac:dyDescent="0.25">
      <c r="A35" s="32" t="s">
        <v>37</v>
      </c>
      <c r="B35" s="33">
        <f>SUM(B27:B34)+B19+B26</f>
        <v>2609239279.3581266</v>
      </c>
      <c r="C35" s="33">
        <f>SUM(C27:C34)+C19+C26</f>
        <v>2514585812</v>
      </c>
      <c r="D35" s="34">
        <f>D19+D26+SUM(D27:D34)</f>
        <v>1297978888</v>
      </c>
      <c r="E35" s="35">
        <f>E19+E26+SUM(E27:E34)</f>
        <v>576550735</v>
      </c>
      <c r="F35" s="36">
        <f>F19+F26+SUM(F27:F34)</f>
        <v>662477794.05999994</v>
      </c>
      <c r="G35" s="33">
        <f>G19+G26+SUM(G27:G34)</f>
        <v>2537007417.0599999</v>
      </c>
      <c r="I35" s="226"/>
    </row>
    <row r="36" spans="1:9" x14ac:dyDescent="0.25">
      <c r="A36" s="14"/>
      <c r="B36" s="15"/>
      <c r="C36" s="16"/>
      <c r="D36" s="17"/>
      <c r="E36" s="22"/>
      <c r="F36" s="18"/>
      <c r="G36" s="16"/>
    </row>
    <row r="37" spans="1:9" x14ac:dyDescent="0.25">
      <c r="A37" s="8" t="s">
        <v>38</v>
      </c>
      <c r="B37" s="37"/>
      <c r="C37" s="16"/>
      <c r="D37" s="17"/>
      <c r="E37" s="22"/>
      <c r="F37" s="18"/>
      <c r="G37" s="16"/>
    </row>
    <row r="38" spans="1:9" x14ac:dyDescent="0.25">
      <c r="A38" s="14" t="s">
        <v>39</v>
      </c>
      <c r="B38" s="15"/>
      <c r="C38" s="16"/>
      <c r="D38" s="17"/>
      <c r="E38" s="22"/>
      <c r="F38" s="18"/>
      <c r="G38" s="16"/>
    </row>
    <row r="39" spans="1:9" x14ac:dyDescent="0.25">
      <c r="A39" s="21" t="s">
        <v>40</v>
      </c>
      <c r="B39" s="15">
        <v>765288978</v>
      </c>
      <c r="C39" s="15">
        <v>770495056.75404263</v>
      </c>
      <c r="D39" s="17">
        <v>667123912.45404267</v>
      </c>
      <c r="E39" s="22">
        <v>75033368.576000005</v>
      </c>
      <c r="F39" s="18">
        <v>53951161.270000003</v>
      </c>
      <c r="G39" s="16">
        <f>SUM(D39:F39)</f>
        <v>796108442.30004263</v>
      </c>
    </row>
    <row r="40" spans="1:9" x14ac:dyDescent="0.25">
      <c r="A40" s="21" t="s">
        <v>41</v>
      </c>
      <c r="B40" s="15">
        <v>588180742</v>
      </c>
      <c r="C40" s="15">
        <v>529445496.27299374</v>
      </c>
      <c r="D40" s="17">
        <v>7148546.2729937565</v>
      </c>
      <c r="E40" s="22">
        <v>734755.83999999997</v>
      </c>
      <c r="F40" s="18">
        <v>487014074.14999986</v>
      </c>
      <c r="G40" s="16">
        <f t="shared" ref="G40:G46" si="3">SUM(D40:F40)</f>
        <v>494897376.26299363</v>
      </c>
    </row>
    <row r="41" spans="1:9" x14ac:dyDescent="0.25">
      <c r="A41" s="21" t="s">
        <v>42</v>
      </c>
      <c r="B41" s="15">
        <v>18033499</v>
      </c>
      <c r="C41" s="15">
        <v>15679244.015086424</v>
      </c>
      <c r="D41" s="17">
        <v>517947.01508642366</v>
      </c>
      <c r="E41" s="22">
        <v>9132807.1679999996</v>
      </c>
      <c r="F41" s="18">
        <v>6305862.2800000003</v>
      </c>
      <c r="G41" s="16">
        <f t="shared" si="3"/>
        <v>15956616.463086423</v>
      </c>
    </row>
    <row r="42" spans="1:9" x14ac:dyDescent="0.25">
      <c r="A42" s="21" t="s">
        <v>43</v>
      </c>
      <c r="B42" s="15">
        <v>200223477</v>
      </c>
      <c r="C42" s="15">
        <v>191021031.314704</v>
      </c>
      <c r="D42" s="17">
        <v>155157336.61470401</v>
      </c>
      <c r="E42" s="22">
        <v>37516076.031999998</v>
      </c>
      <c r="F42" s="18">
        <v>4106688.2800000003</v>
      </c>
      <c r="G42" s="16">
        <f t="shared" si="3"/>
        <v>196780100.92670402</v>
      </c>
    </row>
    <row r="43" spans="1:9" x14ac:dyDescent="0.25">
      <c r="A43" s="21" t="s">
        <v>44</v>
      </c>
      <c r="B43" s="15">
        <v>141065597.5412173</v>
      </c>
      <c r="C43" s="15">
        <v>131547919.53999999</v>
      </c>
      <c r="D43" s="17">
        <v>74574664.539999992</v>
      </c>
      <c r="E43" s="22">
        <v>59873101</v>
      </c>
      <c r="F43" s="18">
        <v>1923468.24</v>
      </c>
      <c r="G43" s="16">
        <f t="shared" si="3"/>
        <v>136371233.78</v>
      </c>
    </row>
    <row r="44" spans="1:9" x14ac:dyDescent="0.25">
      <c r="A44" s="21" t="s">
        <v>45</v>
      </c>
      <c r="B44" s="15">
        <v>149916545.29372856</v>
      </c>
      <c r="C44" s="15">
        <v>147572062.05575603</v>
      </c>
      <c r="D44" s="17">
        <v>133308380.05575602</v>
      </c>
      <c r="E44" s="22">
        <v>9955490.8159999996</v>
      </c>
      <c r="F44" s="18">
        <v>6810765.3200000003</v>
      </c>
      <c r="G44" s="16">
        <f t="shared" si="3"/>
        <v>150074636.19175601</v>
      </c>
    </row>
    <row r="45" spans="1:9" x14ac:dyDescent="0.25">
      <c r="A45" s="21" t="s">
        <v>46</v>
      </c>
      <c r="B45" s="15">
        <v>126387029.44084759</v>
      </c>
      <c r="C45" s="15">
        <v>128284537.04280731</v>
      </c>
      <c r="D45" s="17">
        <v>129401274.04280731</v>
      </c>
      <c r="E45" s="22">
        <v>0</v>
      </c>
      <c r="F45" s="18">
        <v>2306429.94</v>
      </c>
      <c r="G45" s="16">
        <f t="shared" si="3"/>
        <v>131707703.98280731</v>
      </c>
    </row>
    <row r="46" spans="1:9" x14ac:dyDescent="0.25">
      <c r="A46" s="21" t="s">
        <v>47</v>
      </c>
      <c r="B46" s="15">
        <v>209973758</v>
      </c>
      <c r="C46" s="15">
        <v>206547778.1386779</v>
      </c>
      <c r="D46" s="17">
        <v>113735715.13867788</v>
      </c>
      <c r="E46" s="22">
        <v>15456910.336000001</v>
      </c>
      <c r="F46" s="18">
        <v>85449140.090000004</v>
      </c>
      <c r="G46" s="16">
        <f t="shared" si="3"/>
        <v>214641765.56467789</v>
      </c>
    </row>
    <row r="47" spans="1:9" x14ac:dyDescent="0.25">
      <c r="A47" s="14" t="s">
        <v>48</v>
      </c>
      <c r="B47" s="15">
        <v>281819971.79978889</v>
      </c>
      <c r="C47" s="15">
        <v>277489927</v>
      </c>
      <c r="D47" s="17">
        <v>0</v>
      </c>
      <c r="E47" s="22">
        <v>269336963.07200003</v>
      </c>
      <c r="F47" s="18">
        <v>14610204.49</v>
      </c>
      <c r="G47" s="16">
        <f>SUM(D47:F47)</f>
        <v>283947167.56200004</v>
      </c>
    </row>
    <row r="48" spans="1:9" x14ac:dyDescent="0.25">
      <c r="A48" s="14" t="s">
        <v>32</v>
      </c>
      <c r="B48" s="15">
        <v>0</v>
      </c>
      <c r="C48" s="15">
        <v>0</v>
      </c>
      <c r="D48" s="17">
        <v>0</v>
      </c>
      <c r="E48" s="22">
        <v>0</v>
      </c>
      <c r="F48" s="18">
        <v>0</v>
      </c>
      <c r="G48" s="16">
        <f>SUM(D48:F48)</f>
        <v>0</v>
      </c>
    </row>
    <row r="49" spans="1:7" ht="16.5" thickBot="1" x14ac:dyDescent="0.3">
      <c r="A49" s="14" t="s">
        <v>49</v>
      </c>
      <c r="B49" s="15">
        <v>0</v>
      </c>
      <c r="C49" s="15">
        <v>0</v>
      </c>
      <c r="D49" s="17">
        <v>0</v>
      </c>
      <c r="E49" s="22">
        <v>0</v>
      </c>
      <c r="F49" s="18">
        <v>0</v>
      </c>
      <c r="G49" s="16">
        <f>SUM(D49:F49)</f>
        <v>0</v>
      </c>
    </row>
    <row r="50" spans="1:7" ht="16.5" thickTop="1" x14ac:dyDescent="0.25">
      <c r="A50" s="32" t="s">
        <v>50</v>
      </c>
      <c r="B50" s="33">
        <f t="shared" ref="B50:G50" si="4">SUM(B39:B49)</f>
        <v>2480889598.0755825</v>
      </c>
      <c r="C50" s="33">
        <f t="shared" si="4"/>
        <v>2398083052.134068</v>
      </c>
      <c r="D50" s="34">
        <f t="shared" si="4"/>
        <v>1280967776.134068</v>
      </c>
      <c r="E50" s="35">
        <f t="shared" si="4"/>
        <v>477039472.84000003</v>
      </c>
      <c r="F50" s="36">
        <f>SUM(F39:F49)</f>
        <v>662477794.05999994</v>
      </c>
      <c r="G50" s="33">
        <f t="shared" si="4"/>
        <v>2420485043.0340681</v>
      </c>
    </row>
    <row r="51" spans="1:7" x14ac:dyDescent="0.25">
      <c r="A51" s="14"/>
      <c r="B51" s="15"/>
      <c r="C51" s="16"/>
      <c r="D51" s="17"/>
      <c r="E51" s="22"/>
      <c r="F51" s="18"/>
      <c r="G51" s="16"/>
    </row>
    <row r="52" spans="1:7" x14ac:dyDescent="0.25">
      <c r="A52" s="8" t="s">
        <v>51</v>
      </c>
      <c r="B52" s="37"/>
      <c r="C52" s="16"/>
      <c r="D52" s="17"/>
      <c r="E52" s="22"/>
      <c r="F52" s="18"/>
      <c r="G52" s="16"/>
    </row>
    <row r="53" spans="1:7" x14ac:dyDescent="0.25">
      <c r="A53" s="14" t="s">
        <v>52</v>
      </c>
      <c r="B53" s="15"/>
      <c r="C53" s="15"/>
      <c r="D53" s="17"/>
      <c r="E53" s="22"/>
      <c r="F53" s="18"/>
      <c r="G53" s="16"/>
    </row>
    <row r="54" spans="1:7" x14ac:dyDescent="0.25">
      <c r="A54" s="21" t="s">
        <v>53</v>
      </c>
      <c r="B54" s="15">
        <v>67700880</v>
      </c>
      <c r="C54" s="15">
        <v>67781471</v>
      </c>
      <c r="D54" s="17">
        <v>17011112</v>
      </c>
      <c r="E54" s="22">
        <v>58948279</v>
      </c>
      <c r="F54" s="18">
        <v>0</v>
      </c>
      <c r="G54" s="16">
        <f>SUM(D54:F54)</f>
        <v>75959391</v>
      </c>
    </row>
    <row r="55" spans="1:7" x14ac:dyDescent="0.25">
      <c r="A55" s="21" t="s">
        <v>54</v>
      </c>
      <c r="B55" s="15">
        <v>0</v>
      </c>
      <c r="C55" s="15">
        <v>0</v>
      </c>
      <c r="D55" s="17">
        <v>0</v>
      </c>
      <c r="E55" s="22">
        <v>0</v>
      </c>
      <c r="F55" s="18">
        <v>0</v>
      </c>
      <c r="G55" s="16">
        <f>SUM(D55:F55)</f>
        <v>0</v>
      </c>
    </row>
    <row r="56" spans="1:7" x14ac:dyDescent="0.25">
      <c r="A56" s="23" t="s">
        <v>55</v>
      </c>
      <c r="B56" s="15">
        <v>0</v>
      </c>
      <c r="C56" s="15">
        <v>0</v>
      </c>
      <c r="D56" s="17">
        <v>0</v>
      </c>
      <c r="E56" s="22">
        <v>0</v>
      </c>
      <c r="F56" s="18">
        <v>0</v>
      </c>
      <c r="G56" s="16">
        <f>SUM(D56:F56)</f>
        <v>0</v>
      </c>
    </row>
    <row r="57" spans="1:7" x14ac:dyDescent="0.25">
      <c r="A57" s="38" t="s">
        <v>56</v>
      </c>
      <c r="B57" s="25">
        <f>SUM(B54:B56)</f>
        <v>67700880</v>
      </c>
      <c r="C57" s="25">
        <f>SUM(C54:C56)</f>
        <v>67781471</v>
      </c>
      <c r="D57" s="26">
        <f t="shared" ref="D57:G57" si="5">SUM(D54:D56)</f>
        <v>17011112</v>
      </c>
      <c r="E57" s="27">
        <f t="shared" si="5"/>
        <v>58948279</v>
      </c>
      <c r="F57" s="28">
        <f t="shared" si="5"/>
        <v>0</v>
      </c>
      <c r="G57" s="25">
        <f t="shared" si="5"/>
        <v>75959391</v>
      </c>
    </row>
    <row r="58" spans="1:7" x14ac:dyDescent="0.25">
      <c r="A58" s="14"/>
      <c r="B58" s="15"/>
      <c r="C58" s="16"/>
      <c r="D58" s="17"/>
      <c r="E58" s="22"/>
      <c r="F58" s="18"/>
      <c r="G58" s="16"/>
    </row>
    <row r="59" spans="1:7" x14ac:dyDescent="0.25">
      <c r="A59" s="14" t="s">
        <v>57</v>
      </c>
      <c r="B59" s="15"/>
      <c r="C59" s="16"/>
      <c r="D59" s="17"/>
      <c r="E59" s="22"/>
      <c r="F59" s="18"/>
      <c r="G59" s="16"/>
    </row>
    <row r="60" spans="1:7" x14ac:dyDescent="0.25">
      <c r="A60" s="21" t="s">
        <v>58</v>
      </c>
      <c r="B60" s="15">
        <v>0</v>
      </c>
      <c r="C60" s="15">
        <v>0</v>
      </c>
      <c r="D60" s="17">
        <v>0</v>
      </c>
      <c r="E60" s="22">
        <v>0</v>
      </c>
      <c r="F60" s="18">
        <v>0</v>
      </c>
      <c r="G60" s="16">
        <f>SUM(D60:F60)</f>
        <v>0</v>
      </c>
    </row>
    <row r="61" spans="1:7" x14ac:dyDescent="0.25">
      <c r="A61" s="23" t="s">
        <v>49</v>
      </c>
      <c r="B61" s="15">
        <v>60648801</v>
      </c>
      <c r="C61" s="15">
        <v>58417519</v>
      </c>
      <c r="D61" s="17">
        <v>0</v>
      </c>
      <c r="E61" s="22">
        <v>40562983</v>
      </c>
      <c r="F61" s="18">
        <v>0</v>
      </c>
      <c r="G61" s="16">
        <f>SUM(D61:F61)</f>
        <v>40562983</v>
      </c>
    </row>
    <row r="62" spans="1:7" ht="16.5" thickBot="1" x14ac:dyDescent="0.3">
      <c r="A62" s="39" t="s">
        <v>59</v>
      </c>
      <c r="B62" s="40">
        <f>SUM(B60:B61)</f>
        <v>60648801</v>
      </c>
      <c r="C62" s="40">
        <f>SUM(C60:C61)</f>
        <v>58417519</v>
      </c>
      <c r="D62" s="41">
        <f t="shared" ref="D62:G62" si="6">SUM(D60:D61)</f>
        <v>0</v>
      </c>
      <c r="E62" s="42">
        <f t="shared" si="6"/>
        <v>40562983</v>
      </c>
      <c r="F62" s="43">
        <f t="shared" si="6"/>
        <v>0</v>
      </c>
      <c r="G62" s="40">
        <f t="shared" si="6"/>
        <v>40562983</v>
      </c>
    </row>
    <row r="63" spans="1:7" ht="16.5" thickTop="1" x14ac:dyDescent="0.25">
      <c r="A63" s="44" t="s">
        <v>60</v>
      </c>
      <c r="B63" s="45">
        <f>B50+B57+B62</f>
        <v>2609239279.0755825</v>
      </c>
      <c r="C63" s="45">
        <f>C50+C57+C62</f>
        <v>2524282042.134068</v>
      </c>
      <c r="D63" s="46">
        <f>D50+D57+D62</f>
        <v>1297978888.134068</v>
      </c>
      <c r="E63" s="47">
        <f t="shared" ref="E63:G63" si="7">E50+E57+E62</f>
        <v>576550734.84000003</v>
      </c>
      <c r="F63" s="48">
        <f t="shared" si="7"/>
        <v>662477794.05999994</v>
      </c>
      <c r="G63" s="45">
        <f t="shared" si="7"/>
        <v>2537007417.0340681</v>
      </c>
    </row>
    <row r="64" spans="1:7" ht="16.5" thickBot="1" x14ac:dyDescent="0.3">
      <c r="A64" s="49" t="s">
        <v>61</v>
      </c>
      <c r="B64" s="50">
        <f>B35-B63</f>
        <v>0.28254413604736328</v>
      </c>
      <c r="C64" s="225">
        <f t="shared" ref="C64:G64" si="8">C35-C63</f>
        <v>-9696230.1340680122</v>
      </c>
      <c r="D64" s="50">
        <f t="shared" si="8"/>
        <v>-0.13406801223754883</v>
      </c>
      <c r="E64" s="51">
        <f t="shared" si="8"/>
        <v>0.15999996662139893</v>
      </c>
      <c r="F64" s="52">
        <f t="shared" si="8"/>
        <v>0</v>
      </c>
      <c r="G64" s="53">
        <f t="shared" si="8"/>
        <v>2.5931835174560547E-2</v>
      </c>
    </row>
    <row r="65" spans="1:7" x14ac:dyDescent="0.25">
      <c r="C65" s="55"/>
      <c r="D65" s="55"/>
      <c r="E65" s="55"/>
      <c r="F65" s="55"/>
    </row>
    <row r="66" spans="1:7" ht="15" x14ac:dyDescent="0.25">
      <c r="A66" s="56"/>
      <c r="B66" s="56"/>
      <c r="C66" s="56"/>
      <c r="D66" s="56"/>
      <c r="E66" s="56"/>
      <c r="F66" s="56"/>
      <c r="G66" s="56"/>
    </row>
    <row r="67" spans="1:7" x14ac:dyDescent="0.25">
      <c r="A67" s="57"/>
      <c r="B67" s="58"/>
      <c r="C67" s="59"/>
      <c r="D67" s="60"/>
      <c r="E67" s="61"/>
      <c r="F67" s="54"/>
      <c r="G67" s="54"/>
    </row>
    <row r="68" spans="1:7" x14ac:dyDescent="0.25">
      <c r="A68" s="57"/>
      <c r="B68" s="62"/>
      <c r="C68" s="62"/>
      <c r="D68" s="62"/>
      <c r="E68" s="62"/>
      <c r="F68" s="62"/>
      <c r="G68" s="62"/>
    </row>
    <row r="69" spans="1:7" x14ac:dyDescent="0.25">
      <c r="A69" s="57"/>
      <c r="B69" s="62"/>
      <c r="C69" s="62"/>
      <c r="D69" s="62"/>
      <c r="E69" s="62"/>
      <c r="F69" s="62"/>
      <c r="G69" s="62"/>
    </row>
    <row r="70" spans="1:7" x14ac:dyDescent="0.25">
      <c r="A70" s="57"/>
      <c r="B70" s="62"/>
      <c r="C70" s="62"/>
      <c r="D70" s="62"/>
      <c r="E70" s="62"/>
      <c r="F70" s="62"/>
      <c r="G70" s="62"/>
    </row>
    <row r="71" spans="1:7" x14ac:dyDescent="0.25">
      <c r="E71" s="61"/>
    </row>
    <row r="72" spans="1:7" x14ac:dyDescent="0.25">
      <c r="A72" s="57"/>
    </row>
    <row r="73" spans="1:7" x14ac:dyDescent="0.25">
      <c r="A73" s="57"/>
      <c r="B73" s="62"/>
      <c r="C73" s="62"/>
      <c r="D73" s="62"/>
      <c r="E73" s="62"/>
      <c r="F73" s="62"/>
      <c r="G73" s="62"/>
    </row>
    <row r="74" spans="1:7" x14ac:dyDescent="0.25">
      <c r="A74" s="57"/>
      <c r="B74" s="62"/>
      <c r="C74" s="62"/>
      <c r="D74" s="62"/>
      <c r="E74" s="62"/>
      <c r="F74" s="62"/>
      <c r="G74" s="62"/>
    </row>
    <row r="75" spans="1:7" x14ac:dyDescent="0.25">
      <c r="A75" s="57"/>
      <c r="B75" s="62"/>
      <c r="C75" s="62"/>
      <c r="D75" s="62"/>
      <c r="E75" s="62"/>
      <c r="F75" s="62"/>
      <c r="G75" s="62"/>
    </row>
    <row r="78" spans="1:7" x14ac:dyDescent="0.25">
      <c r="G78" s="12" t="s">
        <v>62</v>
      </c>
    </row>
  </sheetData>
  <mergeCells count="3">
    <mergeCell ref="A5:A6"/>
    <mergeCell ref="B5:C5"/>
    <mergeCell ref="D5:G5"/>
  </mergeCells>
  <pageMargins left="0.7" right="0.7" top="0.75" bottom="0.75" header="0.3" footer="0.3"/>
  <pageSetup scale="55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F924-212E-45D3-81A0-B69D7A54E6CB}">
  <sheetPr>
    <pageSetUpPr fitToPage="1"/>
  </sheetPr>
  <dimension ref="A1:L69"/>
  <sheetViews>
    <sheetView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.140625" defaultRowHeight="15" x14ac:dyDescent="0.25"/>
  <cols>
    <col min="1" max="1" width="52.28515625" style="64" customWidth="1"/>
    <col min="2" max="2" width="20.140625" style="64" customWidth="1"/>
    <col min="3" max="3" width="19.140625" style="64" customWidth="1"/>
    <col min="4" max="4" width="19.42578125" style="64" customWidth="1"/>
    <col min="5" max="5" width="19" style="64" customWidth="1"/>
    <col min="6" max="6" width="17.85546875" style="64" customWidth="1"/>
    <col min="7" max="7" width="19.140625" style="64" customWidth="1"/>
    <col min="8" max="9" width="16.140625" style="64" bestFit="1" customWidth="1"/>
    <col min="10" max="10" width="18.28515625" style="64" bestFit="1" customWidth="1"/>
    <col min="11" max="11" width="14.85546875" style="64" bestFit="1" customWidth="1"/>
    <col min="12" max="12" width="15.5703125" style="64" bestFit="1" customWidth="1"/>
    <col min="13" max="13" width="9.140625" style="64"/>
    <col min="14" max="14" width="14.28515625" style="64" bestFit="1" customWidth="1"/>
    <col min="15" max="16384" width="9.140625" style="64"/>
  </cols>
  <sheetData>
    <row r="1" spans="1:12" ht="15.75" x14ac:dyDescent="0.25">
      <c r="A1" s="63" t="s">
        <v>66</v>
      </c>
      <c r="B1" s="63"/>
      <c r="C1" s="63"/>
      <c r="D1" s="63"/>
      <c r="E1" s="63"/>
      <c r="F1" s="63"/>
      <c r="G1" s="63"/>
    </row>
    <row r="2" spans="1:12" ht="15.75" x14ac:dyDescent="0.25">
      <c r="A2" s="63" t="s">
        <v>0</v>
      </c>
      <c r="B2" s="63"/>
      <c r="C2" s="63"/>
      <c r="D2" s="63"/>
      <c r="E2" s="63"/>
      <c r="F2" s="63"/>
      <c r="G2" s="63"/>
    </row>
    <row r="3" spans="1:12" ht="15.75" x14ac:dyDescent="0.25">
      <c r="A3" s="162" t="s">
        <v>82</v>
      </c>
      <c r="B3" s="63"/>
      <c r="C3" s="63"/>
      <c r="D3" s="63"/>
      <c r="E3" s="63"/>
      <c r="F3" s="63"/>
      <c r="G3" s="63"/>
    </row>
    <row r="4" spans="1:12" ht="16.5" thickBot="1" x14ac:dyDescent="0.3">
      <c r="A4" s="63"/>
      <c r="B4" s="63"/>
      <c r="C4" s="63"/>
      <c r="D4" s="63"/>
      <c r="E4" s="63"/>
      <c r="F4" s="63"/>
      <c r="G4" s="63"/>
    </row>
    <row r="5" spans="1:12" ht="15.75" customHeight="1" thickBot="1" x14ac:dyDescent="0.3">
      <c r="A5" s="362" t="s">
        <v>2</v>
      </c>
      <c r="B5" s="377" t="s">
        <v>3</v>
      </c>
      <c r="C5" s="378"/>
      <c r="D5" s="379" t="s">
        <v>4</v>
      </c>
      <c r="E5" s="380"/>
      <c r="F5" s="380"/>
      <c r="G5" s="381"/>
    </row>
    <row r="6" spans="1:12" s="69" customFormat="1" ht="69.75" customHeight="1" thickBot="1" x14ac:dyDescent="0.3">
      <c r="A6" s="363"/>
      <c r="B6" s="68" t="s">
        <v>78</v>
      </c>
      <c r="C6" s="68" t="s">
        <v>6</v>
      </c>
      <c r="D6" s="66" t="s">
        <v>7</v>
      </c>
      <c r="E6" s="67" t="s">
        <v>8</v>
      </c>
      <c r="F6" s="67" t="s">
        <v>9</v>
      </c>
      <c r="G6" s="68" t="s">
        <v>10</v>
      </c>
      <c r="I6" s="64"/>
      <c r="J6" s="64"/>
      <c r="K6" s="64"/>
      <c r="L6" s="64"/>
    </row>
    <row r="7" spans="1:12" ht="17.100000000000001" customHeight="1" x14ac:dyDescent="0.25">
      <c r="A7" s="72" t="s">
        <v>11</v>
      </c>
      <c r="B7" s="72"/>
      <c r="C7" s="73"/>
      <c r="D7" s="75"/>
      <c r="E7" s="163"/>
      <c r="F7" s="163"/>
      <c r="G7" s="163"/>
      <c r="I7" s="76"/>
      <c r="J7" s="76"/>
    </row>
    <row r="8" spans="1:12" ht="17.100000000000001" customHeight="1" x14ac:dyDescent="0.25">
      <c r="A8" s="77" t="s">
        <v>12</v>
      </c>
      <c r="B8" s="77"/>
      <c r="C8" s="78"/>
      <c r="D8" s="80"/>
      <c r="E8" s="164"/>
      <c r="F8" s="164"/>
      <c r="G8" s="164"/>
    </row>
    <row r="9" spans="1:12" ht="17.100000000000001" customHeight="1" x14ac:dyDescent="0.25">
      <c r="A9" s="165" t="s">
        <v>67</v>
      </c>
      <c r="B9" s="228"/>
      <c r="C9" s="229"/>
      <c r="D9" s="230"/>
      <c r="E9" s="231"/>
      <c r="F9" s="231"/>
      <c r="G9" s="231"/>
    </row>
    <row r="10" spans="1:12" ht="17.100000000000001" customHeight="1" x14ac:dyDescent="0.25">
      <c r="A10" s="93" t="s">
        <v>14</v>
      </c>
      <c r="B10" s="228">
        <v>21227351</v>
      </c>
      <c r="C10" s="228">
        <v>21227351</v>
      </c>
      <c r="D10" s="232">
        <v>21718972</v>
      </c>
      <c r="E10" s="233">
        <v>0</v>
      </c>
      <c r="F10" s="233">
        <v>0</v>
      </c>
      <c r="G10" s="231">
        <f>SUM(D10:F10)</f>
        <v>21718972</v>
      </c>
    </row>
    <row r="11" spans="1:12" ht="17.100000000000001" customHeight="1" x14ac:dyDescent="0.25">
      <c r="A11" s="158" t="s">
        <v>68</v>
      </c>
      <c r="B11" s="228">
        <v>77956172</v>
      </c>
      <c r="C11" s="228">
        <v>79151136.048999995</v>
      </c>
      <c r="D11" s="232">
        <v>83455522</v>
      </c>
      <c r="E11" s="233">
        <v>0</v>
      </c>
      <c r="F11" s="233">
        <v>0</v>
      </c>
      <c r="G11" s="231">
        <f t="shared" ref="G11:G18" si="0">SUM(D11:F11)</f>
        <v>83455522</v>
      </c>
    </row>
    <row r="12" spans="1:12" ht="17.100000000000001" customHeight="1" x14ac:dyDescent="0.25">
      <c r="A12" s="158" t="s">
        <v>63</v>
      </c>
      <c r="B12" s="228">
        <v>18878891</v>
      </c>
      <c r="C12" s="228">
        <v>20383733.107000001</v>
      </c>
      <c r="D12" s="232">
        <v>20587570.438069999</v>
      </c>
      <c r="E12" s="233">
        <v>0</v>
      </c>
      <c r="F12" s="233">
        <v>0</v>
      </c>
      <c r="G12" s="231">
        <f t="shared" si="0"/>
        <v>20587570.438069999</v>
      </c>
      <c r="L12" s="90"/>
    </row>
    <row r="13" spans="1:12" ht="17.100000000000001" customHeight="1" x14ac:dyDescent="0.25">
      <c r="A13" s="166" t="s">
        <v>17</v>
      </c>
      <c r="B13" s="228"/>
      <c r="C13" s="228"/>
      <c r="D13" s="232"/>
      <c r="E13" s="233"/>
      <c r="F13" s="233">
        <v>0</v>
      </c>
      <c r="G13" s="231"/>
    </row>
    <row r="14" spans="1:12" ht="17.100000000000001" customHeight="1" x14ac:dyDescent="0.25">
      <c r="A14" s="167" t="s">
        <v>64</v>
      </c>
      <c r="B14" s="228">
        <v>27135883</v>
      </c>
      <c r="C14" s="228">
        <v>24073268.912999999</v>
      </c>
      <c r="D14" s="232">
        <v>23832536.223869998</v>
      </c>
      <c r="E14" s="233">
        <v>0</v>
      </c>
      <c r="F14" s="233">
        <v>0</v>
      </c>
      <c r="G14" s="231">
        <f t="shared" si="0"/>
        <v>23832536.223869998</v>
      </c>
    </row>
    <row r="15" spans="1:12" s="92" customFormat="1" ht="17.100000000000001" customHeight="1" x14ac:dyDescent="0.25">
      <c r="A15" s="167" t="s">
        <v>63</v>
      </c>
      <c r="B15" s="228">
        <v>5777911.1500000004</v>
      </c>
      <c r="C15" s="228">
        <v>4642387.7189999996</v>
      </c>
      <c r="D15" s="232">
        <v>4595963.8418099992</v>
      </c>
      <c r="E15" s="233">
        <v>0</v>
      </c>
      <c r="F15" s="233">
        <v>0</v>
      </c>
      <c r="G15" s="231">
        <f t="shared" si="0"/>
        <v>4595963.8418099992</v>
      </c>
    </row>
    <row r="16" spans="1:12" ht="17.100000000000001" customHeight="1" x14ac:dyDescent="0.25">
      <c r="A16" s="93" t="s">
        <v>69</v>
      </c>
      <c r="B16" s="228">
        <v>2758100</v>
      </c>
      <c r="C16" s="228">
        <v>2308524</v>
      </c>
      <c r="D16" s="232">
        <v>0</v>
      </c>
      <c r="E16" s="233">
        <v>1722870</v>
      </c>
      <c r="F16" s="233">
        <v>0</v>
      </c>
      <c r="G16" s="231">
        <f t="shared" si="0"/>
        <v>1722870</v>
      </c>
    </row>
    <row r="17" spans="1:7" ht="17.100000000000001" customHeight="1" x14ac:dyDescent="0.25">
      <c r="A17" s="158" t="s">
        <v>70</v>
      </c>
      <c r="B17" s="228">
        <v>27198648</v>
      </c>
      <c r="C17" s="228">
        <v>29213169</v>
      </c>
      <c r="D17" s="232">
        <v>7890430.3200000003</v>
      </c>
      <c r="E17" s="233">
        <v>18024072</v>
      </c>
      <c r="F17" s="233">
        <v>0</v>
      </c>
      <c r="G17" s="231">
        <f t="shared" si="0"/>
        <v>25914502.32</v>
      </c>
    </row>
    <row r="18" spans="1:7" ht="17.100000000000001" customHeight="1" x14ac:dyDescent="0.25">
      <c r="A18" s="94" t="s">
        <v>71</v>
      </c>
      <c r="B18" s="228">
        <v>0</v>
      </c>
      <c r="C18" s="228">
        <v>0</v>
      </c>
      <c r="D18" s="232">
        <v>0</v>
      </c>
      <c r="E18" s="233">
        <v>0</v>
      </c>
      <c r="F18" s="233">
        <v>0</v>
      </c>
      <c r="G18" s="231">
        <f t="shared" si="0"/>
        <v>0</v>
      </c>
    </row>
    <row r="19" spans="1:7" ht="17.100000000000001" customHeight="1" x14ac:dyDescent="0.25">
      <c r="A19" s="99" t="s">
        <v>21</v>
      </c>
      <c r="B19" s="234">
        <f>SUM(B10:B18)</f>
        <v>180932956.15000001</v>
      </c>
      <c r="C19" s="235">
        <f t="shared" ref="C19:F19" si="1">SUM(C10:C18)</f>
        <v>180999569.78799999</v>
      </c>
      <c r="D19" s="236">
        <f t="shared" si="1"/>
        <v>162080994.82374999</v>
      </c>
      <c r="E19" s="237">
        <f t="shared" si="1"/>
        <v>19746942</v>
      </c>
      <c r="F19" s="237">
        <f t="shared" si="1"/>
        <v>0</v>
      </c>
      <c r="G19" s="238">
        <f>SUM(G10:G18)</f>
        <v>181827936.82374999</v>
      </c>
    </row>
    <row r="20" spans="1:7" ht="17.100000000000001" customHeight="1" x14ac:dyDescent="0.25">
      <c r="A20" s="77" t="s">
        <v>22</v>
      </c>
      <c r="B20" s="228">
        <v>0</v>
      </c>
      <c r="C20" s="229">
        <v>0</v>
      </c>
      <c r="D20" s="230">
        <v>0</v>
      </c>
      <c r="E20" s="231">
        <v>0</v>
      </c>
      <c r="F20" s="231">
        <v>0</v>
      </c>
      <c r="G20" s="231">
        <f>SUM(D20:F20)</f>
        <v>0</v>
      </c>
    </row>
    <row r="21" spans="1:7" ht="17.100000000000001" customHeight="1" x14ac:dyDescent="0.25">
      <c r="A21" s="77" t="s">
        <v>23</v>
      </c>
      <c r="B21" s="228"/>
      <c r="C21" s="229"/>
      <c r="D21" s="230"/>
      <c r="E21" s="231"/>
      <c r="F21" s="231"/>
      <c r="G21" s="231"/>
    </row>
    <row r="22" spans="1:7" s="92" customFormat="1" ht="17.100000000000001" customHeight="1" x14ac:dyDescent="0.25">
      <c r="A22" s="93" t="s">
        <v>24</v>
      </c>
      <c r="B22" s="228">
        <v>23543888</v>
      </c>
      <c r="C22" s="229">
        <v>25937424</v>
      </c>
      <c r="D22" s="230">
        <v>0</v>
      </c>
      <c r="E22" s="231">
        <v>0</v>
      </c>
      <c r="F22" s="231">
        <v>26409271</v>
      </c>
      <c r="G22" s="231">
        <f t="shared" ref="G22:G26" si="2">SUM(D22:F22)</f>
        <v>26409271</v>
      </c>
    </row>
    <row r="23" spans="1:7" ht="17.100000000000001" customHeight="1" x14ac:dyDescent="0.25">
      <c r="A23" s="93" t="s">
        <v>25</v>
      </c>
      <c r="B23" s="228">
        <v>15626799</v>
      </c>
      <c r="C23" s="229">
        <v>15960892</v>
      </c>
      <c r="D23" s="230">
        <v>0</v>
      </c>
      <c r="E23" s="231">
        <v>0</v>
      </c>
      <c r="F23" s="231">
        <v>16061119</v>
      </c>
      <c r="G23" s="231">
        <f t="shared" si="2"/>
        <v>16061119</v>
      </c>
    </row>
    <row r="24" spans="1:7" ht="17.100000000000001" customHeight="1" x14ac:dyDescent="0.25">
      <c r="A24" s="93" t="s">
        <v>72</v>
      </c>
      <c r="B24" s="228">
        <v>0</v>
      </c>
      <c r="C24" s="229">
        <v>0</v>
      </c>
      <c r="D24" s="230">
        <v>0</v>
      </c>
      <c r="E24" s="231">
        <v>0</v>
      </c>
      <c r="F24" s="231">
        <v>0</v>
      </c>
      <c r="G24" s="231">
        <f t="shared" si="2"/>
        <v>0</v>
      </c>
    </row>
    <row r="25" spans="1:7" ht="17.100000000000001" customHeight="1" x14ac:dyDescent="0.25">
      <c r="A25" s="93" t="s">
        <v>73</v>
      </c>
      <c r="B25" s="228">
        <v>0</v>
      </c>
      <c r="C25" s="229">
        <v>0</v>
      </c>
      <c r="D25" s="230">
        <v>0</v>
      </c>
      <c r="E25" s="231">
        <v>0</v>
      </c>
      <c r="F25" s="231">
        <v>0</v>
      </c>
      <c r="G25" s="231">
        <f t="shared" si="2"/>
        <v>0</v>
      </c>
    </row>
    <row r="26" spans="1:7" ht="17.100000000000001" customHeight="1" x14ac:dyDescent="0.25">
      <c r="A26" s="93" t="s">
        <v>27</v>
      </c>
      <c r="B26" s="228">
        <v>29055330</v>
      </c>
      <c r="C26" s="229">
        <v>29055330</v>
      </c>
      <c r="D26" s="230">
        <v>28175022.751763456</v>
      </c>
      <c r="E26" s="231">
        <v>0</v>
      </c>
      <c r="F26" s="231">
        <v>0</v>
      </c>
      <c r="G26" s="231">
        <f t="shared" si="2"/>
        <v>28175022.751763456</v>
      </c>
    </row>
    <row r="27" spans="1:7" ht="17.100000000000001" customHeight="1" x14ac:dyDescent="0.25">
      <c r="A27" s="99" t="s">
        <v>28</v>
      </c>
      <c r="B27" s="234">
        <f>SUM(B20:B26)</f>
        <v>68226017</v>
      </c>
      <c r="C27" s="239">
        <f t="shared" ref="C27:G27" si="3">SUM(C20:C26)</f>
        <v>70953646</v>
      </c>
      <c r="D27" s="236">
        <f t="shared" si="3"/>
        <v>28175022.751763456</v>
      </c>
      <c r="E27" s="237">
        <f t="shared" si="3"/>
        <v>0</v>
      </c>
      <c r="F27" s="237">
        <f t="shared" si="3"/>
        <v>42470390</v>
      </c>
      <c r="G27" s="238">
        <f t="shared" si="3"/>
        <v>70645412.751763463</v>
      </c>
    </row>
    <row r="28" spans="1:7" ht="17.100000000000001" customHeight="1" x14ac:dyDescent="0.25">
      <c r="A28" s="77" t="s">
        <v>29</v>
      </c>
      <c r="B28" s="228">
        <v>18206781.402502399</v>
      </c>
      <c r="C28" s="228">
        <v>23647819.199999999</v>
      </c>
      <c r="D28" s="232">
        <v>0</v>
      </c>
      <c r="E28" s="233">
        <v>0</v>
      </c>
      <c r="F28" s="233">
        <v>23981752</v>
      </c>
      <c r="G28" s="231">
        <f t="shared" ref="G28:G35" si="4">SUM(D28:F28)</f>
        <v>23981752</v>
      </c>
    </row>
    <row r="29" spans="1:7" ht="17.100000000000001" customHeight="1" x14ac:dyDescent="0.25">
      <c r="A29" s="77" t="s">
        <v>30</v>
      </c>
      <c r="B29" s="228">
        <v>513736</v>
      </c>
      <c r="C29" s="228">
        <v>753073</v>
      </c>
      <c r="D29" s="232">
        <v>0</v>
      </c>
      <c r="E29" s="233">
        <v>673629</v>
      </c>
      <c r="F29" s="233">
        <v>0</v>
      </c>
      <c r="G29" s="231">
        <f t="shared" si="4"/>
        <v>673629</v>
      </c>
    </row>
    <row r="30" spans="1:7" ht="17.100000000000001" customHeight="1" x14ac:dyDescent="0.25">
      <c r="A30" s="77" t="s">
        <v>31</v>
      </c>
      <c r="B30" s="228">
        <v>40432594</v>
      </c>
      <c r="C30" s="228">
        <v>37772911</v>
      </c>
      <c r="D30" s="232">
        <v>0</v>
      </c>
      <c r="E30" s="233">
        <v>36223183</v>
      </c>
      <c r="F30" s="233">
        <v>0</v>
      </c>
      <c r="G30" s="231">
        <f t="shared" si="4"/>
        <v>36223183</v>
      </c>
    </row>
    <row r="31" spans="1:7" s="92" customFormat="1" ht="17.100000000000001" customHeight="1" x14ac:dyDescent="0.25">
      <c r="A31" s="77" t="s">
        <v>32</v>
      </c>
      <c r="B31" s="228">
        <v>3029592</v>
      </c>
      <c r="C31" s="228">
        <v>3280831</v>
      </c>
      <c r="D31" s="232">
        <v>0</v>
      </c>
      <c r="E31" s="233">
        <v>3326107</v>
      </c>
      <c r="F31" s="233">
        <v>0</v>
      </c>
      <c r="G31" s="231">
        <f t="shared" si="4"/>
        <v>3326107</v>
      </c>
    </row>
    <row r="32" spans="1:7" x14ac:dyDescent="0.25">
      <c r="A32" s="108" t="s">
        <v>33</v>
      </c>
      <c r="B32" s="228">
        <v>0</v>
      </c>
      <c r="C32" s="228">
        <v>0</v>
      </c>
      <c r="D32" s="232">
        <v>0</v>
      </c>
      <c r="E32" s="233">
        <v>0</v>
      </c>
      <c r="F32" s="233">
        <v>0</v>
      </c>
      <c r="G32" s="231">
        <f t="shared" si="4"/>
        <v>0</v>
      </c>
    </row>
    <row r="33" spans="1:9" x14ac:dyDescent="0.25">
      <c r="A33" s="93" t="s">
        <v>34</v>
      </c>
      <c r="B33" s="228">
        <v>1934095</v>
      </c>
      <c r="C33" s="228">
        <v>1934095</v>
      </c>
      <c r="D33" s="232">
        <v>1934095</v>
      </c>
      <c r="E33" s="233">
        <v>0</v>
      </c>
      <c r="F33" s="233">
        <v>0</v>
      </c>
      <c r="G33" s="231">
        <f t="shared" si="4"/>
        <v>1934095</v>
      </c>
    </row>
    <row r="34" spans="1:9" x14ac:dyDescent="0.25">
      <c r="A34" s="93" t="s">
        <v>35</v>
      </c>
      <c r="B34" s="228">
        <v>0</v>
      </c>
      <c r="C34" s="228">
        <v>0</v>
      </c>
      <c r="D34" s="232">
        <v>0</v>
      </c>
      <c r="E34" s="233">
        <v>0</v>
      </c>
      <c r="F34" s="233">
        <v>0</v>
      </c>
      <c r="G34" s="231">
        <f t="shared" si="4"/>
        <v>0</v>
      </c>
    </row>
    <row r="35" spans="1:9" ht="15.75" thickBot="1" x14ac:dyDescent="0.3">
      <c r="A35" s="109" t="s">
        <v>36</v>
      </c>
      <c r="B35" s="228">
        <v>51680688</v>
      </c>
      <c r="C35" s="228">
        <v>52486156</v>
      </c>
      <c r="D35" s="232">
        <v>4963672</v>
      </c>
      <c r="E35" s="233">
        <v>46360603</v>
      </c>
      <c r="F35" s="233">
        <v>0</v>
      </c>
      <c r="G35" s="231">
        <f t="shared" si="4"/>
        <v>51324275</v>
      </c>
    </row>
    <row r="36" spans="1:9" ht="17.25" thickTop="1" thickBot="1" x14ac:dyDescent="0.3">
      <c r="A36" s="112" t="s">
        <v>37</v>
      </c>
      <c r="B36" s="240">
        <f t="shared" ref="B36:F36" si="5">SUM(B27:B35,B19)</f>
        <v>364956459.55250239</v>
      </c>
      <c r="C36" s="241">
        <f t="shared" si="5"/>
        <v>371828100.98799998</v>
      </c>
      <c r="D36" s="242">
        <f t="shared" si="5"/>
        <v>197153784.57551345</v>
      </c>
      <c r="E36" s="243">
        <f t="shared" si="5"/>
        <v>106330464</v>
      </c>
      <c r="F36" s="243">
        <f t="shared" si="5"/>
        <v>66452142</v>
      </c>
      <c r="G36" s="243">
        <f>SUM(G27:G35,G19)</f>
        <v>369936390.57551348</v>
      </c>
      <c r="I36" s="87"/>
    </row>
    <row r="37" spans="1:9" x14ac:dyDescent="0.25">
      <c r="A37" s="77"/>
      <c r="B37" s="228"/>
      <c r="C37" s="244"/>
      <c r="D37" s="245"/>
      <c r="E37" s="246"/>
      <c r="F37" s="245"/>
      <c r="G37" s="247"/>
    </row>
    <row r="38" spans="1:9" ht="17.100000000000001" customHeight="1" x14ac:dyDescent="0.25">
      <c r="A38" s="72" t="s">
        <v>38</v>
      </c>
      <c r="B38" s="248"/>
      <c r="C38" s="248"/>
      <c r="D38" s="249"/>
      <c r="E38" s="250"/>
      <c r="F38" s="249"/>
      <c r="G38" s="251"/>
    </row>
    <row r="39" spans="1:9" ht="17.100000000000001" customHeight="1" x14ac:dyDescent="0.25">
      <c r="A39" s="77" t="s">
        <v>39</v>
      </c>
      <c r="B39" s="228"/>
      <c r="C39" s="228"/>
      <c r="D39" s="232"/>
      <c r="E39" s="252"/>
      <c r="F39" s="232"/>
      <c r="G39" s="251"/>
    </row>
    <row r="40" spans="1:9" ht="17.100000000000001" customHeight="1" x14ac:dyDescent="0.25">
      <c r="A40" s="93" t="s">
        <v>40</v>
      </c>
      <c r="B40" s="228">
        <v>89570238</v>
      </c>
      <c r="C40" s="228">
        <v>85376631.979110926</v>
      </c>
      <c r="D40" s="232">
        <v>85240636.680000007</v>
      </c>
      <c r="E40" s="252">
        <v>2630902</v>
      </c>
      <c r="F40" s="232">
        <v>1083714</v>
      </c>
      <c r="G40" s="251">
        <f t="shared" ref="G40:G50" si="6">SUM(D40:F40)</f>
        <v>88955252.680000007</v>
      </c>
    </row>
    <row r="41" spans="1:9" ht="17.100000000000001" customHeight="1" x14ac:dyDescent="0.25">
      <c r="A41" s="93" t="s">
        <v>41</v>
      </c>
      <c r="B41" s="228">
        <v>6369109</v>
      </c>
      <c r="C41" s="228">
        <v>9299714.6960000005</v>
      </c>
      <c r="D41" s="232">
        <v>614279</v>
      </c>
      <c r="E41" s="252">
        <v>24652</v>
      </c>
      <c r="F41" s="232">
        <v>7208052</v>
      </c>
      <c r="G41" s="251">
        <f t="shared" si="6"/>
        <v>7846983</v>
      </c>
    </row>
    <row r="42" spans="1:9" ht="17.100000000000001" customHeight="1" x14ac:dyDescent="0.25">
      <c r="A42" s="93" t="s">
        <v>42</v>
      </c>
      <c r="B42" s="228">
        <v>2052982</v>
      </c>
      <c r="C42" s="228">
        <v>2441113.3824536083</v>
      </c>
      <c r="D42" s="232">
        <v>69518</v>
      </c>
      <c r="E42" s="252">
        <v>1037183</v>
      </c>
      <c r="F42" s="232">
        <v>1573980</v>
      </c>
      <c r="G42" s="251">
        <f t="shared" si="6"/>
        <v>2680681</v>
      </c>
    </row>
    <row r="43" spans="1:9" ht="17.100000000000001" customHeight="1" x14ac:dyDescent="0.25">
      <c r="A43" s="93" t="s">
        <v>43</v>
      </c>
      <c r="B43" s="228">
        <v>25980366</v>
      </c>
      <c r="C43" s="228">
        <v>27944544.850353401</v>
      </c>
      <c r="D43" s="232">
        <v>24493672.399999999</v>
      </c>
      <c r="E43" s="252">
        <v>1116762</v>
      </c>
      <c r="F43" s="232">
        <v>265096</v>
      </c>
      <c r="G43" s="251">
        <f t="shared" si="6"/>
        <v>25875530.399999999</v>
      </c>
    </row>
    <row r="44" spans="1:9" ht="17.100000000000001" customHeight="1" x14ac:dyDescent="0.25">
      <c r="A44" s="93" t="s">
        <v>44</v>
      </c>
      <c r="B44" s="228">
        <v>23429507</v>
      </c>
      <c r="C44" s="228">
        <v>25617072.338888247</v>
      </c>
      <c r="D44" s="232">
        <v>18378100</v>
      </c>
      <c r="E44" s="252">
        <v>6623055</v>
      </c>
      <c r="F44" s="232">
        <v>600159</v>
      </c>
      <c r="G44" s="251">
        <f t="shared" si="6"/>
        <v>25601314</v>
      </c>
    </row>
    <row r="45" spans="1:9" ht="17.100000000000001" customHeight="1" x14ac:dyDescent="0.25">
      <c r="A45" s="93" t="s">
        <v>45</v>
      </c>
      <c r="B45" s="228">
        <v>35422995</v>
      </c>
      <c r="C45" s="228">
        <v>39207605.757600002</v>
      </c>
      <c r="D45" s="232">
        <v>30140609.399999999</v>
      </c>
      <c r="E45" s="252">
        <v>504794</v>
      </c>
      <c r="F45" s="232">
        <v>15424609</v>
      </c>
      <c r="G45" s="251">
        <f t="shared" si="6"/>
        <v>46070012.399999999</v>
      </c>
    </row>
    <row r="46" spans="1:9" s="92" customFormat="1" ht="17.100000000000001" customHeight="1" x14ac:dyDescent="0.25">
      <c r="A46" s="93" t="s">
        <v>46</v>
      </c>
      <c r="B46" s="228">
        <v>17659329</v>
      </c>
      <c r="C46" s="228">
        <v>16840492.065200001</v>
      </c>
      <c r="D46" s="232">
        <v>14928826.210000001</v>
      </c>
      <c r="E46" s="252">
        <v>1431200</v>
      </c>
      <c r="F46" s="232">
        <v>0</v>
      </c>
      <c r="G46" s="231">
        <f t="shared" si="6"/>
        <v>16360026.210000001</v>
      </c>
    </row>
    <row r="47" spans="1:9" ht="17.100000000000001" customHeight="1" x14ac:dyDescent="0.25">
      <c r="A47" s="93" t="s">
        <v>47</v>
      </c>
      <c r="B47" s="228">
        <v>52983552</v>
      </c>
      <c r="C47" s="228">
        <v>49539928.719999999</v>
      </c>
      <c r="D47" s="232">
        <v>19620504</v>
      </c>
      <c r="E47" s="252">
        <v>87761</v>
      </c>
      <c r="F47" s="232">
        <v>31487931</v>
      </c>
      <c r="G47" s="251">
        <f t="shared" si="6"/>
        <v>51196196</v>
      </c>
    </row>
    <row r="48" spans="1:9" ht="17.100000000000001" customHeight="1" x14ac:dyDescent="0.25">
      <c r="A48" s="77" t="s">
        <v>48</v>
      </c>
      <c r="B48" s="228">
        <v>41361791</v>
      </c>
      <c r="C48" s="228">
        <v>35923202.014329903</v>
      </c>
      <c r="D48" s="232">
        <v>0</v>
      </c>
      <c r="E48" s="252">
        <v>38326283</v>
      </c>
      <c r="F48" s="232">
        <v>0</v>
      </c>
      <c r="G48" s="251">
        <f t="shared" si="6"/>
        <v>38326283</v>
      </c>
    </row>
    <row r="49" spans="1:12" ht="17.100000000000001" customHeight="1" x14ac:dyDescent="0.25">
      <c r="A49" s="77" t="s">
        <v>32</v>
      </c>
      <c r="B49" s="228">
        <v>357804</v>
      </c>
      <c r="C49" s="228">
        <v>3039541.8298969078</v>
      </c>
      <c r="D49" s="232">
        <v>283927</v>
      </c>
      <c r="E49" s="252">
        <v>3119345</v>
      </c>
      <c r="F49" s="232">
        <v>89896</v>
      </c>
      <c r="G49" s="251">
        <f t="shared" si="6"/>
        <v>3493168</v>
      </c>
    </row>
    <row r="50" spans="1:12" ht="17.100000000000001" customHeight="1" thickBot="1" x14ac:dyDescent="0.3">
      <c r="A50" s="77" t="s">
        <v>49</v>
      </c>
      <c r="B50" s="228">
        <v>43104068</v>
      </c>
      <c r="C50" s="228">
        <v>42314691.242371127</v>
      </c>
      <c r="D50" s="232">
        <v>0</v>
      </c>
      <c r="E50" s="252">
        <v>44125393</v>
      </c>
      <c r="F50" s="232">
        <v>0</v>
      </c>
      <c r="G50" s="251">
        <f t="shared" si="6"/>
        <v>44125393</v>
      </c>
    </row>
    <row r="51" spans="1:12" ht="17.100000000000001" customHeight="1" thickTop="1" x14ac:dyDescent="0.25">
      <c r="A51" s="112" t="s">
        <v>50</v>
      </c>
      <c r="B51" s="253">
        <f>SUM(B40:B50)</f>
        <v>338291741</v>
      </c>
      <c r="C51" s="254">
        <f t="shared" ref="C51:G51" si="7">SUM(C40:C50)</f>
        <v>337544538.87620413</v>
      </c>
      <c r="D51" s="255">
        <f t="shared" si="7"/>
        <v>193770072.69000003</v>
      </c>
      <c r="E51" s="256">
        <f t="shared" si="7"/>
        <v>99027330</v>
      </c>
      <c r="F51" s="255">
        <f t="shared" si="7"/>
        <v>57733437</v>
      </c>
      <c r="G51" s="257">
        <f t="shared" si="7"/>
        <v>350530839.69000006</v>
      </c>
    </row>
    <row r="52" spans="1:12" ht="17.100000000000001" customHeight="1" x14ac:dyDescent="0.25">
      <c r="A52" s="72" t="s">
        <v>51</v>
      </c>
      <c r="B52" s="258"/>
      <c r="C52" s="229"/>
      <c r="D52" s="230"/>
      <c r="E52" s="259"/>
      <c r="F52" s="230"/>
      <c r="G52" s="251"/>
    </row>
    <row r="53" spans="1:12" ht="17.100000000000001" customHeight="1" x14ac:dyDescent="0.25">
      <c r="A53" s="77" t="s">
        <v>52</v>
      </c>
      <c r="B53" s="260"/>
      <c r="C53" s="260"/>
      <c r="D53" s="221"/>
      <c r="E53" s="222"/>
      <c r="F53" s="221"/>
      <c r="G53" s="251"/>
    </row>
    <row r="54" spans="1:12" ht="17.100000000000001" customHeight="1" x14ac:dyDescent="0.25">
      <c r="A54" s="93" t="s">
        <v>53</v>
      </c>
      <c r="B54" s="260">
        <v>17831705</v>
      </c>
      <c r="C54" s="260">
        <v>17831705</v>
      </c>
      <c r="D54" s="221">
        <v>7210994</v>
      </c>
      <c r="E54" s="222">
        <v>12782963</v>
      </c>
      <c r="F54" s="221">
        <v>0</v>
      </c>
      <c r="G54" s="251">
        <f t="shared" ref="G54:G56" si="8">SUM(D54:F54)</f>
        <v>19993957</v>
      </c>
    </row>
    <row r="55" spans="1:12" ht="17.100000000000001" customHeight="1" x14ac:dyDescent="0.25">
      <c r="A55" s="93" t="s">
        <v>54</v>
      </c>
      <c r="B55" s="260">
        <v>0</v>
      </c>
      <c r="C55" s="260">
        <v>0</v>
      </c>
      <c r="D55" s="221">
        <v>0</v>
      </c>
      <c r="E55" s="222">
        <v>0</v>
      </c>
      <c r="F55" s="221">
        <v>0</v>
      </c>
      <c r="G55" s="251">
        <f t="shared" si="8"/>
        <v>0</v>
      </c>
    </row>
    <row r="56" spans="1:12" ht="17.100000000000001" customHeight="1" x14ac:dyDescent="0.25">
      <c r="A56" s="128" t="s">
        <v>55</v>
      </c>
      <c r="B56" s="260">
        <v>0</v>
      </c>
      <c r="C56" s="260">
        <v>0</v>
      </c>
      <c r="D56" s="221">
        <v>0</v>
      </c>
      <c r="E56" s="222">
        <v>0</v>
      </c>
      <c r="F56" s="221">
        <v>0</v>
      </c>
      <c r="G56" s="251">
        <f t="shared" si="8"/>
        <v>0</v>
      </c>
    </row>
    <row r="57" spans="1:12" s="92" customFormat="1" ht="17.100000000000001" customHeight="1" x14ac:dyDescent="0.25">
      <c r="A57" s="129" t="s">
        <v>56</v>
      </c>
      <c r="B57" s="261">
        <f>SUM(B54:B56)</f>
        <v>17831705</v>
      </c>
      <c r="C57" s="261">
        <f t="shared" ref="C57:G57" si="9">SUM(C54:C56)</f>
        <v>17831705</v>
      </c>
      <c r="D57" s="262">
        <f t="shared" si="9"/>
        <v>7210994</v>
      </c>
      <c r="E57" s="263">
        <f t="shared" si="9"/>
        <v>12782963</v>
      </c>
      <c r="F57" s="262">
        <f t="shared" si="9"/>
        <v>0</v>
      </c>
      <c r="G57" s="264">
        <f t="shared" si="9"/>
        <v>19993957</v>
      </c>
      <c r="J57" s="64"/>
      <c r="L57" s="64"/>
    </row>
    <row r="58" spans="1:12" ht="17.100000000000001" customHeight="1" x14ac:dyDescent="0.25">
      <c r="A58" s="77" t="s">
        <v>57</v>
      </c>
      <c r="B58" s="260"/>
      <c r="C58" s="229"/>
      <c r="D58" s="230"/>
      <c r="E58" s="259"/>
      <c r="F58" s="230"/>
      <c r="G58" s="251"/>
    </row>
    <row r="59" spans="1:12" x14ac:dyDescent="0.25">
      <c r="A59" s="93" t="s">
        <v>58</v>
      </c>
      <c r="B59" s="260">
        <v>6946477</v>
      </c>
      <c r="C59" s="260">
        <v>8622082</v>
      </c>
      <c r="D59" s="221">
        <v>0</v>
      </c>
      <c r="E59" s="222">
        <v>0</v>
      </c>
      <c r="F59" s="221">
        <v>8718705</v>
      </c>
      <c r="G59" s="251">
        <f t="shared" ref="G59:G60" si="10">SUM(D59:F59)</f>
        <v>8718705</v>
      </c>
    </row>
    <row r="60" spans="1:12" x14ac:dyDescent="0.25">
      <c r="A60" s="128" t="s">
        <v>49</v>
      </c>
      <c r="B60" s="260">
        <v>1886536.91</v>
      </c>
      <c r="C60" s="260">
        <v>7829775.9100000001</v>
      </c>
      <c r="D60" s="221">
        <v>-3827282</v>
      </c>
      <c r="E60" s="222">
        <v>-5479829</v>
      </c>
      <c r="F60" s="221">
        <v>0</v>
      </c>
      <c r="G60" s="251">
        <f t="shared" si="10"/>
        <v>-9307111</v>
      </c>
    </row>
    <row r="61" spans="1:12" ht="22.5" customHeight="1" thickBot="1" x14ac:dyDescent="0.3">
      <c r="A61" s="135" t="s">
        <v>59</v>
      </c>
      <c r="B61" s="265">
        <f>SUM(B59:B60)</f>
        <v>8833013.9100000001</v>
      </c>
      <c r="C61" s="265">
        <f t="shared" ref="C61:G61" si="11">SUM(C59:C60)</f>
        <v>16451857.91</v>
      </c>
      <c r="D61" s="223">
        <f t="shared" si="11"/>
        <v>-3827282</v>
      </c>
      <c r="E61" s="224">
        <f t="shared" si="11"/>
        <v>-5479829</v>
      </c>
      <c r="F61" s="223">
        <f t="shared" si="11"/>
        <v>8718705</v>
      </c>
      <c r="G61" s="266">
        <f t="shared" si="11"/>
        <v>-588406</v>
      </c>
    </row>
    <row r="62" spans="1:12" ht="19.5" customHeight="1" thickTop="1" thickBot="1" x14ac:dyDescent="0.3">
      <c r="A62" s="140" t="s">
        <v>60</v>
      </c>
      <c r="B62" s="267">
        <f>B51+B57+B61</f>
        <v>364956459.91000003</v>
      </c>
      <c r="C62" s="267">
        <f t="shared" ref="C62:G62" si="12">C51+C57+C61</f>
        <v>371828101.78620416</v>
      </c>
      <c r="D62" s="267">
        <f t="shared" si="12"/>
        <v>197153784.69000003</v>
      </c>
      <c r="E62" s="267">
        <f t="shared" si="12"/>
        <v>106330464</v>
      </c>
      <c r="F62" s="267">
        <f t="shared" si="12"/>
        <v>66452142</v>
      </c>
      <c r="G62" s="267">
        <f t="shared" si="12"/>
        <v>369936390.69000006</v>
      </c>
      <c r="H62" s="127"/>
    </row>
    <row r="63" spans="1:12" ht="21" customHeight="1" thickBot="1" x14ac:dyDescent="0.3">
      <c r="A63" s="145" t="s">
        <v>61</v>
      </c>
      <c r="B63" s="268">
        <f>B36-B62</f>
        <v>-0.35749763250350952</v>
      </c>
      <c r="C63" s="268">
        <f t="shared" ref="C63:G63" si="13">C36-C62</f>
        <v>-0.79820418357849121</v>
      </c>
      <c r="D63" s="268">
        <f t="shared" si="13"/>
        <v>-0.11448657512664795</v>
      </c>
      <c r="E63" s="268">
        <f t="shared" si="13"/>
        <v>0</v>
      </c>
      <c r="F63" s="268">
        <f t="shared" si="13"/>
        <v>0</v>
      </c>
      <c r="G63" s="269">
        <f t="shared" si="13"/>
        <v>-0.11448657512664795</v>
      </c>
      <c r="H63" s="77"/>
    </row>
    <row r="64" spans="1:12" x14ac:dyDescent="0.25">
      <c r="A64" s="151"/>
      <c r="B64" s="151"/>
      <c r="C64" s="151"/>
      <c r="D64" s="151"/>
      <c r="E64" s="151"/>
      <c r="F64" s="151"/>
      <c r="G64" s="151"/>
    </row>
    <row r="65" spans="1:7" ht="15" customHeight="1" x14ac:dyDescent="0.25">
      <c r="A65" s="168"/>
      <c r="B65" s="169"/>
      <c r="C65" s="168"/>
      <c r="D65" s="168"/>
      <c r="E65" s="168"/>
      <c r="F65" s="168"/>
      <c r="G65" s="168"/>
    </row>
    <row r="66" spans="1:7" x14ac:dyDescent="0.25">
      <c r="A66" s="170"/>
      <c r="B66" s="171"/>
      <c r="C66" s="171"/>
      <c r="D66" s="171"/>
      <c r="E66" s="171"/>
      <c r="F66" s="171"/>
      <c r="G66" s="171"/>
    </row>
    <row r="67" spans="1:7" x14ac:dyDescent="0.25">
      <c r="A67" s="168"/>
      <c r="B67" s="169"/>
      <c r="C67" s="168"/>
      <c r="D67" s="168"/>
      <c r="E67" s="168"/>
      <c r="F67" s="168"/>
      <c r="G67" s="168"/>
    </row>
    <row r="68" spans="1:7" x14ac:dyDescent="0.25">
      <c r="A68" s="154"/>
      <c r="B68" s="154"/>
      <c r="C68" s="154"/>
      <c r="D68" s="154"/>
      <c r="E68" s="154"/>
      <c r="F68" s="154"/>
      <c r="G68" s="154"/>
    </row>
    <row r="69" spans="1:7" x14ac:dyDescent="0.25">
      <c r="A69" s="152"/>
      <c r="B69" s="153"/>
      <c r="C69" s="153"/>
      <c r="D69" s="153"/>
      <c r="E69" s="153"/>
      <c r="F69" s="153"/>
      <c r="G69" s="153"/>
    </row>
  </sheetData>
  <mergeCells count="3">
    <mergeCell ref="A5:A6"/>
    <mergeCell ref="B5:C5"/>
    <mergeCell ref="D5:G5"/>
  </mergeCells>
  <printOptions horizontalCentered="1"/>
  <pageMargins left="0.7" right="0.7" top="0.5" bottom="0.5" header="0.3" footer="0.3"/>
  <pageSetup scale="49" orientation="portrait" r:id="rId1"/>
  <headerFooter alignWithMargins="0"/>
  <rowBreaks count="1" manualBreakCount="1">
    <brk id="3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A8530-84B6-4A36-A71C-99E531947492}">
  <dimension ref="A1:M72"/>
  <sheetViews>
    <sheetView zoomScale="80" zoomScaleNormal="80" workbookViewId="0"/>
  </sheetViews>
  <sheetFormatPr defaultColWidth="9.140625" defaultRowHeight="15" x14ac:dyDescent="0.25"/>
  <cols>
    <col min="1" max="1" width="77.85546875" style="64" bestFit="1" customWidth="1"/>
    <col min="2" max="2" width="23.7109375" style="64" hidden="1" customWidth="1"/>
    <col min="3" max="3" width="20.140625" style="64" customWidth="1"/>
    <col min="4" max="5" width="18.28515625" style="64" bestFit="1" customWidth="1"/>
    <col min="6" max="6" width="17" style="64" bestFit="1" customWidth="1"/>
    <col min="7" max="7" width="17.7109375" style="64" bestFit="1" customWidth="1"/>
    <col min="8" max="8" width="18.28515625" style="64" bestFit="1" customWidth="1"/>
    <col min="9" max="9" width="16.140625" style="64" bestFit="1" customWidth="1"/>
    <col min="10" max="10" width="14.28515625" style="64" bestFit="1" customWidth="1"/>
    <col min="11" max="12" width="14.85546875" style="64" bestFit="1" customWidth="1"/>
    <col min="13" max="13" width="10.28515625" style="64" bestFit="1" customWidth="1"/>
    <col min="14" max="16384" width="9.140625" style="64"/>
  </cols>
  <sheetData>
    <row r="1" spans="1:13" ht="15.75" x14ac:dyDescent="0.25">
      <c r="A1" s="63" t="s">
        <v>79</v>
      </c>
      <c r="B1" s="63"/>
      <c r="C1" s="63"/>
      <c r="D1" s="63"/>
      <c r="E1" s="63"/>
      <c r="F1" s="63"/>
      <c r="G1" s="63"/>
      <c r="H1" s="63"/>
    </row>
    <row r="2" spans="1:13" ht="15.75" x14ac:dyDescent="0.25">
      <c r="A2" s="63" t="s">
        <v>0</v>
      </c>
      <c r="B2" s="63"/>
      <c r="C2" s="63"/>
      <c r="D2" s="63"/>
      <c r="E2" s="63"/>
      <c r="F2" s="63"/>
      <c r="G2" s="63"/>
      <c r="H2" s="63"/>
    </row>
    <row r="3" spans="1:13" ht="15.75" x14ac:dyDescent="0.25">
      <c r="A3" s="162" t="s">
        <v>80</v>
      </c>
      <c r="B3" s="63"/>
      <c r="C3" s="63"/>
      <c r="D3" s="63"/>
      <c r="E3" s="63"/>
      <c r="F3" s="63"/>
      <c r="G3" s="63"/>
      <c r="H3" s="63"/>
    </row>
    <row r="4" spans="1:13" ht="16.5" thickBot="1" x14ac:dyDescent="0.3">
      <c r="A4" s="63"/>
      <c r="B4" s="63"/>
      <c r="C4" s="63"/>
      <c r="D4" s="63"/>
      <c r="E4" s="63"/>
      <c r="F4" s="63"/>
      <c r="G4" s="63"/>
      <c r="H4" s="63"/>
    </row>
    <row r="5" spans="1:13" ht="15.75" customHeight="1" thickBot="1" x14ac:dyDescent="0.3">
      <c r="A5" s="362" t="s">
        <v>2</v>
      </c>
      <c r="B5" s="377" t="s">
        <v>3</v>
      </c>
      <c r="C5" s="382"/>
      <c r="D5" s="378"/>
      <c r="E5" s="379" t="s">
        <v>4</v>
      </c>
      <c r="F5" s="380"/>
      <c r="G5" s="380"/>
      <c r="H5" s="381"/>
    </row>
    <row r="6" spans="1:13" s="69" customFormat="1" ht="69.75" customHeight="1" thickBot="1" x14ac:dyDescent="0.3">
      <c r="A6" s="363"/>
      <c r="B6" s="68" t="s">
        <v>5</v>
      </c>
      <c r="C6" s="68" t="s">
        <v>78</v>
      </c>
      <c r="D6" s="68" t="s">
        <v>6</v>
      </c>
      <c r="E6" s="66" t="s">
        <v>7</v>
      </c>
      <c r="F6" s="67" t="s">
        <v>8</v>
      </c>
      <c r="G6" s="67" t="s">
        <v>9</v>
      </c>
      <c r="H6" s="68" t="s">
        <v>10</v>
      </c>
      <c r="J6" s="64"/>
      <c r="K6" s="64"/>
      <c r="L6" s="64"/>
      <c r="M6" s="64"/>
    </row>
    <row r="7" spans="1:13" ht="17.100000000000001" customHeight="1" x14ac:dyDescent="0.25">
      <c r="A7" s="72" t="s">
        <v>11</v>
      </c>
      <c r="B7" s="72"/>
      <c r="C7" s="72"/>
      <c r="D7" s="73"/>
      <c r="E7" s="73"/>
      <c r="F7" s="74"/>
      <c r="G7" s="74"/>
      <c r="H7" s="75"/>
      <c r="J7" s="76"/>
      <c r="K7" s="76"/>
    </row>
    <row r="8" spans="1:13" ht="17.100000000000001" customHeight="1" x14ac:dyDescent="0.25">
      <c r="A8" s="77" t="s">
        <v>12</v>
      </c>
      <c r="B8" s="77"/>
      <c r="C8" s="77"/>
      <c r="D8" s="78"/>
      <c r="E8" s="78"/>
      <c r="F8" s="79"/>
      <c r="G8" s="79"/>
      <c r="H8" s="80"/>
    </row>
    <row r="9" spans="1:13" ht="17.100000000000001" customHeight="1" x14ac:dyDescent="0.25">
      <c r="A9" s="165" t="s">
        <v>67</v>
      </c>
      <c r="B9" s="82"/>
      <c r="C9" s="82"/>
      <c r="D9" s="83"/>
      <c r="E9" s="83"/>
      <c r="F9" s="84"/>
      <c r="G9" s="84"/>
      <c r="H9" s="85"/>
    </row>
    <row r="10" spans="1:13" ht="17.100000000000001" customHeight="1" x14ac:dyDescent="0.25">
      <c r="A10" s="93" t="s">
        <v>14</v>
      </c>
      <c r="B10" s="175">
        <v>22268565</v>
      </c>
      <c r="C10" s="175">
        <v>22268565</v>
      </c>
      <c r="D10" s="176">
        <v>22268565</v>
      </c>
      <c r="E10" s="176">
        <v>21894935</v>
      </c>
      <c r="F10" s="177">
        <v>0</v>
      </c>
      <c r="G10" s="177">
        <v>0</v>
      </c>
      <c r="H10" s="178">
        <f>SUM(E10:G10)</f>
        <v>21894935</v>
      </c>
    </row>
    <row r="11" spans="1:13" ht="17.100000000000001" customHeight="1" x14ac:dyDescent="0.25">
      <c r="A11" s="158" t="s">
        <v>68</v>
      </c>
      <c r="B11" s="175">
        <v>88321221</v>
      </c>
      <c r="C11" s="175">
        <v>94117508</v>
      </c>
      <c r="D11" s="176">
        <v>94117508</v>
      </c>
      <c r="E11" s="176">
        <v>99458377</v>
      </c>
      <c r="F11" s="177">
        <v>0</v>
      </c>
      <c r="G11" s="177">
        <v>0</v>
      </c>
      <c r="H11" s="178">
        <f>SUM(E11:G11)</f>
        <v>99458377</v>
      </c>
    </row>
    <row r="12" spans="1:13" ht="17.100000000000001" customHeight="1" x14ac:dyDescent="0.25">
      <c r="A12" s="158" t="s">
        <v>63</v>
      </c>
      <c r="B12" s="175">
        <v>27900743</v>
      </c>
      <c r="C12" s="175">
        <v>29098792</v>
      </c>
      <c r="D12" s="176">
        <v>29137657</v>
      </c>
      <c r="E12" s="176">
        <v>30106867</v>
      </c>
      <c r="F12" s="177">
        <v>0</v>
      </c>
      <c r="G12" s="177">
        <v>0</v>
      </c>
      <c r="H12" s="178">
        <f>SUM(E12:G12)</f>
        <v>30106867</v>
      </c>
      <c r="M12" s="90"/>
    </row>
    <row r="13" spans="1:13" ht="17.100000000000001" customHeight="1" x14ac:dyDescent="0.25">
      <c r="A13" s="166" t="s">
        <v>17</v>
      </c>
      <c r="B13" s="175"/>
      <c r="C13" s="175"/>
      <c r="D13" s="176"/>
      <c r="E13" s="176"/>
      <c r="F13" s="177"/>
      <c r="G13" s="177"/>
      <c r="H13" s="178"/>
    </row>
    <row r="14" spans="1:13" ht="17.100000000000001" customHeight="1" x14ac:dyDescent="0.25">
      <c r="A14" s="167" t="s">
        <v>64</v>
      </c>
      <c r="B14" s="175">
        <v>35194555</v>
      </c>
      <c r="C14" s="175">
        <v>36301432</v>
      </c>
      <c r="D14" s="176">
        <v>36301432</v>
      </c>
      <c r="E14" s="176">
        <v>35127742</v>
      </c>
      <c r="F14" s="177">
        <v>0</v>
      </c>
      <c r="G14" s="177">
        <v>0</v>
      </c>
      <c r="H14" s="178">
        <f>SUM(E14:G14)</f>
        <v>35127742</v>
      </c>
    </row>
    <row r="15" spans="1:13" s="92" customFormat="1" ht="17.100000000000001" customHeight="1" x14ac:dyDescent="0.25">
      <c r="A15" s="167" t="s">
        <v>63</v>
      </c>
      <c r="B15" s="175">
        <v>14807303</v>
      </c>
      <c r="C15" s="175">
        <v>12109223</v>
      </c>
      <c r="D15" s="176">
        <v>12110533</v>
      </c>
      <c r="E15" s="176">
        <v>10930794</v>
      </c>
      <c r="F15" s="177">
        <v>0</v>
      </c>
      <c r="G15" s="177">
        <v>0</v>
      </c>
      <c r="H15" s="178">
        <f t="shared" ref="H15:H18" si="0">SUM(E15:G15)</f>
        <v>10930794</v>
      </c>
      <c r="K15" s="64"/>
    </row>
    <row r="16" spans="1:13" ht="17.100000000000001" customHeight="1" x14ac:dyDescent="0.25">
      <c r="A16" s="93" t="s">
        <v>69</v>
      </c>
      <c r="B16" s="175">
        <v>22312959</v>
      </c>
      <c r="C16" s="175">
        <v>22312959</v>
      </c>
      <c r="D16" s="176">
        <v>23372647.544480558</v>
      </c>
      <c r="E16" s="176">
        <v>0</v>
      </c>
      <c r="F16" s="177">
        <v>22741741</v>
      </c>
      <c r="G16" s="177">
        <v>0</v>
      </c>
      <c r="H16" s="178">
        <f t="shared" si="0"/>
        <v>22741741</v>
      </c>
    </row>
    <row r="17" spans="1:11" ht="17.100000000000001" customHeight="1" x14ac:dyDescent="0.25">
      <c r="A17" s="158" t="s">
        <v>70</v>
      </c>
      <c r="B17" s="175">
        <v>24380095</v>
      </c>
      <c r="C17" s="175">
        <v>24380095</v>
      </c>
      <c r="D17" s="176">
        <v>24909921</v>
      </c>
      <c r="E17" s="176">
        <v>10082800</v>
      </c>
      <c r="F17" s="177">
        <v>15535840</v>
      </c>
      <c r="G17" s="177">
        <v>0</v>
      </c>
      <c r="H17" s="178">
        <f t="shared" si="0"/>
        <v>25618640</v>
      </c>
    </row>
    <row r="18" spans="1:11" ht="17.100000000000001" customHeight="1" x14ac:dyDescent="0.25">
      <c r="A18" s="94" t="s">
        <v>71</v>
      </c>
      <c r="B18" s="175">
        <v>0</v>
      </c>
      <c r="C18" s="175">
        <v>0</v>
      </c>
      <c r="D18" s="176">
        <v>0</v>
      </c>
      <c r="E18" s="176">
        <v>0</v>
      </c>
      <c r="F18" s="177">
        <v>0</v>
      </c>
      <c r="G18" s="177">
        <v>0</v>
      </c>
      <c r="H18" s="178">
        <f t="shared" si="0"/>
        <v>0</v>
      </c>
    </row>
    <row r="19" spans="1:11" ht="17.100000000000001" customHeight="1" x14ac:dyDescent="0.25">
      <c r="A19" s="99" t="s">
        <v>21</v>
      </c>
      <c r="B19" s="179">
        <f>SUM(B10:B18)</f>
        <v>235185441</v>
      </c>
      <c r="C19" s="179">
        <f>SUM(C10:C18)</f>
        <v>240588574</v>
      </c>
      <c r="D19" s="179">
        <f>SUM(D10:D18)</f>
        <v>242218263.54448056</v>
      </c>
      <c r="E19" s="180">
        <f t="shared" ref="E19:G19" si="1">SUM(E10:E18)</f>
        <v>207601515</v>
      </c>
      <c r="F19" s="181">
        <f t="shared" si="1"/>
        <v>38277581</v>
      </c>
      <c r="G19" s="181">
        <f t="shared" si="1"/>
        <v>0</v>
      </c>
      <c r="H19" s="182">
        <f>SUM(H10:H12,H14:H18)</f>
        <v>245879096</v>
      </c>
    </row>
    <row r="20" spans="1:11" ht="17.100000000000001" customHeight="1" x14ac:dyDescent="0.25">
      <c r="A20" s="77" t="s">
        <v>22</v>
      </c>
      <c r="B20" s="175">
        <v>0</v>
      </c>
      <c r="C20" s="175">
        <v>0</v>
      </c>
      <c r="D20" s="176">
        <v>0</v>
      </c>
      <c r="E20" s="176">
        <v>0</v>
      </c>
      <c r="F20" s="177">
        <v>0</v>
      </c>
      <c r="G20" s="177">
        <v>0</v>
      </c>
      <c r="H20" s="178">
        <f t="shared" ref="H20:H26" si="2">SUM(E20:G20)</f>
        <v>0</v>
      </c>
    </row>
    <row r="21" spans="1:11" ht="17.100000000000001" customHeight="1" x14ac:dyDescent="0.25">
      <c r="A21" s="77" t="s">
        <v>23</v>
      </c>
      <c r="B21" s="175"/>
      <c r="C21" s="175"/>
      <c r="D21" s="176"/>
      <c r="E21" s="176"/>
      <c r="F21" s="177"/>
      <c r="G21" s="177"/>
      <c r="H21" s="178"/>
    </row>
    <row r="22" spans="1:11" s="92" customFormat="1" ht="17.100000000000001" customHeight="1" x14ac:dyDescent="0.25">
      <c r="A22" s="93" t="s">
        <v>24</v>
      </c>
      <c r="B22" s="175">
        <v>38374195</v>
      </c>
      <c r="C22" s="175">
        <v>38374195</v>
      </c>
      <c r="D22" s="176">
        <v>41303433</v>
      </c>
      <c r="E22" s="176">
        <v>0</v>
      </c>
      <c r="F22" s="177">
        <v>0</v>
      </c>
      <c r="G22" s="177">
        <v>41303433</v>
      </c>
      <c r="H22" s="178">
        <f t="shared" si="2"/>
        <v>41303433</v>
      </c>
      <c r="K22" s="64"/>
    </row>
    <row r="23" spans="1:11" ht="17.100000000000001" customHeight="1" x14ac:dyDescent="0.25">
      <c r="A23" s="93" t="s">
        <v>25</v>
      </c>
      <c r="B23" s="175">
        <v>21883218</v>
      </c>
      <c r="C23" s="175">
        <v>21883218</v>
      </c>
      <c r="D23" s="176">
        <v>23898511</v>
      </c>
      <c r="E23" s="176">
        <v>0</v>
      </c>
      <c r="F23" s="177">
        <v>0</v>
      </c>
      <c r="G23" s="177">
        <v>23898511</v>
      </c>
      <c r="H23" s="178">
        <f t="shared" si="2"/>
        <v>23898511</v>
      </c>
    </row>
    <row r="24" spans="1:11" ht="17.100000000000001" customHeight="1" x14ac:dyDescent="0.25">
      <c r="A24" s="93" t="s">
        <v>72</v>
      </c>
      <c r="B24" s="175">
        <v>0</v>
      </c>
      <c r="C24" s="175">
        <v>0</v>
      </c>
      <c r="D24" s="176">
        <v>0</v>
      </c>
      <c r="E24" s="176">
        <v>0</v>
      </c>
      <c r="F24" s="177">
        <v>0</v>
      </c>
      <c r="G24" s="177">
        <v>0</v>
      </c>
      <c r="H24" s="178">
        <f t="shared" si="2"/>
        <v>0</v>
      </c>
    </row>
    <row r="25" spans="1:11" ht="17.100000000000001" customHeight="1" x14ac:dyDescent="0.25">
      <c r="A25" s="93" t="s">
        <v>73</v>
      </c>
      <c r="B25" s="175">
        <v>0</v>
      </c>
      <c r="C25" s="175">
        <v>0</v>
      </c>
      <c r="D25" s="176">
        <v>0</v>
      </c>
      <c r="E25" s="176">
        <v>0</v>
      </c>
      <c r="F25" s="177">
        <v>0</v>
      </c>
      <c r="G25" s="177">
        <v>0</v>
      </c>
      <c r="H25" s="178">
        <f t="shared" si="2"/>
        <v>0</v>
      </c>
    </row>
    <row r="26" spans="1:11" ht="17.100000000000001" customHeight="1" x14ac:dyDescent="0.25">
      <c r="A26" s="93" t="s">
        <v>27</v>
      </c>
      <c r="B26" s="175">
        <v>30021899</v>
      </c>
      <c r="C26" s="175">
        <v>29549863</v>
      </c>
      <c r="D26" s="176">
        <v>29549863</v>
      </c>
      <c r="E26" s="176">
        <v>30370243</v>
      </c>
      <c r="F26" s="177">
        <v>0</v>
      </c>
      <c r="G26" s="177">
        <v>0</v>
      </c>
      <c r="H26" s="178">
        <f t="shared" si="2"/>
        <v>30370243</v>
      </c>
    </row>
    <row r="27" spans="1:11" ht="17.100000000000001" customHeight="1" x14ac:dyDescent="0.25">
      <c r="A27" s="99" t="s">
        <v>28</v>
      </c>
      <c r="B27" s="179">
        <f t="shared" ref="B27:H27" si="3">SUM(B20:B26)</f>
        <v>90279312</v>
      </c>
      <c r="C27" s="179">
        <f t="shared" si="3"/>
        <v>89807276</v>
      </c>
      <c r="D27" s="179">
        <f t="shared" si="3"/>
        <v>94751807</v>
      </c>
      <c r="E27" s="180">
        <f t="shared" si="3"/>
        <v>30370243</v>
      </c>
      <c r="F27" s="181">
        <f t="shared" si="3"/>
        <v>0</v>
      </c>
      <c r="G27" s="181">
        <f t="shared" si="3"/>
        <v>65201944</v>
      </c>
      <c r="H27" s="182">
        <f t="shared" si="3"/>
        <v>95572187</v>
      </c>
    </row>
    <row r="28" spans="1:11" ht="17.100000000000001" customHeight="1" x14ac:dyDescent="0.25">
      <c r="A28" s="77" t="s">
        <v>29</v>
      </c>
      <c r="B28" s="175">
        <v>20499398.633984488</v>
      </c>
      <c r="C28" s="175">
        <v>20499398.633984488</v>
      </c>
      <c r="D28" s="176">
        <v>22893415.454248346</v>
      </c>
      <c r="E28" s="176">
        <v>0</v>
      </c>
      <c r="F28" s="177">
        <v>0</v>
      </c>
      <c r="G28" s="177">
        <v>21835045</v>
      </c>
      <c r="H28" s="178">
        <f>SUM(E28:G28)</f>
        <v>21835045</v>
      </c>
    </row>
    <row r="29" spans="1:11" ht="17.100000000000001" customHeight="1" x14ac:dyDescent="0.25">
      <c r="A29" s="77" t="s">
        <v>30</v>
      </c>
      <c r="B29" s="175">
        <v>11800892</v>
      </c>
      <c r="C29" s="175">
        <v>11800892</v>
      </c>
      <c r="D29" s="176">
        <v>11394029.504566081</v>
      </c>
      <c r="E29" s="176">
        <v>0</v>
      </c>
      <c r="F29" s="177">
        <v>11394030</v>
      </c>
      <c r="G29" s="177">
        <v>0</v>
      </c>
      <c r="H29" s="178">
        <f>SUM(E29:G29)</f>
        <v>11394030</v>
      </c>
    </row>
    <row r="30" spans="1:11" ht="17.100000000000001" customHeight="1" x14ac:dyDescent="0.25">
      <c r="A30" s="77" t="s">
        <v>31</v>
      </c>
      <c r="B30" s="175">
        <v>17321107</v>
      </c>
      <c r="C30" s="175">
        <v>17321107</v>
      </c>
      <c r="D30" s="176">
        <v>18803512.020537101</v>
      </c>
      <c r="E30" s="176">
        <v>0</v>
      </c>
      <c r="F30" s="220">
        <v>18571740</v>
      </c>
      <c r="G30" s="177">
        <v>0</v>
      </c>
      <c r="H30" s="178">
        <f>SUM(E30:G30)</f>
        <v>18571740</v>
      </c>
    </row>
    <row r="31" spans="1:11" s="92" customFormat="1" ht="17.100000000000001" customHeight="1" x14ac:dyDescent="0.25">
      <c r="A31" s="77" t="s">
        <v>32</v>
      </c>
      <c r="B31" s="175">
        <v>0</v>
      </c>
      <c r="C31" s="175">
        <v>0</v>
      </c>
      <c r="D31" s="176">
        <v>0</v>
      </c>
      <c r="E31" s="176">
        <v>0</v>
      </c>
      <c r="F31" s="177">
        <v>0</v>
      </c>
      <c r="G31" s="177">
        <v>0</v>
      </c>
      <c r="H31" s="178">
        <f>SUM(E31:G31)</f>
        <v>0</v>
      </c>
      <c r="K31" s="64"/>
    </row>
    <row r="32" spans="1:11" x14ac:dyDescent="0.25">
      <c r="A32" s="108" t="s">
        <v>33</v>
      </c>
      <c r="B32" s="175"/>
      <c r="C32" s="175"/>
      <c r="D32" s="176"/>
      <c r="E32" s="176"/>
      <c r="F32" s="177"/>
      <c r="G32" s="177"/>
      <c r="H32" s="178"/>
    </row>
    <row r="33" spans="1:11" x14ac:dyDescent="0.25">
      <c r="A33" s="93" t="s">
        <v>34</v>
      </c>
      <c r="B33" s="175">
        <v>3763995</v>
      </c>
      <c r="C33" s="175">
        <v>3763995</v>
      </c>
      <c r="D33" s="176">
        <v>4057103</v>
      </c>
      <c r="E33" s="176">
        <v>3763995</v>
      </c>
      <c r="F33" s="177">
        <v>0</v>
      </c>
      <c r="G33" s="177">
        <v>0</v>
      </c>
      <c r="H33" s="178">
        <f>SUM(E33:G33)</f>
        <v>3763995</v>
      </c>
    </row>
    <row r="34" spans="1:11" x14ac:dyDescent="0.25">
      <c r="A34" s="93" t="s">
        <v>35</v>
      </c>
      <c r="B34" s="175">
        <v>5602892</v>
      </c>
      <c r="C34" s="175">
        <v>5602892</v>
      </c>
      <c r="D34" s="176">
        <v>5602892</v>
      </c>
      <c r="E34" s="176">
        <v>5825663</v>
      </c>
      <c r="F34" s="177">
        <v>0</v>
      </c>
      <c r="G34" s="177">
        <v>0</v>
      </c>
      <c r="H34" s="178">
        <f>SUM(E34:G34)</f>
        <v>5825663</v>
      </c>
    </row>
    <row r="35" spans="1:11" ht="15.75" thickBot="1" x14ac:dyDescent="0.3">
      <c r="A35" s="109" t="s">
        <v>36</v>
      </c>
      <c r="B35" s="175">
        <v>4235785</v>
      </c>
      <c r="C35" s="175">
        <v>4235785</v>
      </c>
      <c r="D35" s="176">
        <v>4123003.2666666666</v>
      </c>
      <c r="E35" s="176">
        <v>1551772</v>
      </c>
      <c r="F35" s="183">
        <v>2540403</v>
      </c>
      <c r="G35" s="177">
        <v>32449</v>
      </c>
      <c r="H35" s="178">
        <f>SUM(E35:G35)</f>
        <v>4124624</v>
      </c>
    </row>
    <row r="36" spans="1:11" ht="16.5" thickTop="1" x14ac:dyDescent="0.25">
      <c r="A36" s="112" t="s">
        <v>37</v>
      </c>
      <c r="B36" s="184">
        <f t="shared" ref="B36:H36" si="4">SUM(B28:B35)+B27+B19</f>
        <v>388688822.63398451</v>
      </c>
      <c r="C36" s="184">
        <f t="shared" si="4"/>
        <v>393619919.63398451</v>
      </c>
      <c r="D36" s="185">
        <f t="shared" si="4"/>
        <v>403844025.79049873</v>
      </c>
      <c r="E36" s="185">
        <f t="shared" si="4"/>
        <v>249113188</v>
      </c>
      <c r="F36" s="186">
        <f t="shared" si="4"/>
        <v>70783754</v>
      </c>
      <c r="G36" s="187">
        <f t="shared" si="4"/>
        <v>87069438</v>
      </c>
      <c r="H36" s="188">
        <f t="shared" si="4"/>
        <v>406966380</v>
      </c>
      <c r="J36" s="87"/>
    </row>
    <row r="37" spans="1:11" x14ac:dyDescent="0.25">
      <c r="A37" s="77"/>
      <c r="B37" s="175"/>
      <c r="C37" s="175"/>
      <c r="D37" s="189"/>
      <c r="E37" s="189"/>
      <c r="F37" s="190"/>
      <c r="G37" s="190"/>
      <c r="H37" s="191"/>
    </row>
    <row r="38" spans="1:11" ht="17.100000000000001" customHeight="1" x14ac:dyDescent="0.25">
      <c r="A38" s="72" t="s">
        <v>38</v>
      </c>
      <c r="B38" s="192"/>
      <c r="C38" s="192"/>
      <c r="D38" s="189"/>
      <c r="E38" s="189"/>
      <c r="F38" s="190"/>
      <c r="G38" s="190"/>
      <c r="H38" s="191"/>
    </row>
    <row r="39" spans="1:11" ht="17.100000000000001" customHeight="1" x14ac:dyDescent="0.25">
      <c r="A39" s="77" t="s">
        <v>39</v>
      </c>
      <c r="B39" s="175"/>
      <c r="C39" s="175"/>
      <c r="D39" s="189"/>
      <c r="E39" s="189"/>
      <c r="F39" s="190"/>
      <c r="G39" s="190"/>
      <c r="H39" s="191"/>
    </row>
    <row r="40" spans="1:11" ht="17.100000000000001" customHeight="1" x14ac:dyDescent="0.25">
      <c r="A40" s="93" t="s">
        <v>40</v>
      </c>
      <c r="B40" s="175">
        <v>152530139</v>
      </c>
      <c r="C40" s="175">
        <v>152530139</v>
      </c>
      <c r="D40" s="176">
        <v>164738279</v>
      </c>
      <c r="E40" s="176">
        <v>120135028</v>
      </c>
      <c r="F40" s="177">
        <v>27002344</v>
      </c>
      <c r="G40" s="177">
        <v>6831159</v>
      </c>
      <c r="H40" s="191">
        <f t="shared" ref="H40:H50" si="5">SUM(E40:G40)</f>
        <v>153968531</v>
      </c>
      <c r="I40" s="193"/>
      <c r="J40" s="194"/>
    </row>
    <row r="41" spans="1:11" ht="17.100000000000001" customHeight="1" x14ac:dyDescent="0.25">
      <c r="A41" s="93" t="s">
        <v>41</v>
      </c>
      <c r="B41" s="175">
        <v>14614594</v>
      </c>
      <c r="C41" s="175">
        <v>14614594</v>
      </c>
      <c r="D41" s="176">
        <v>15171420</v>
      </c>
      <c r="E41" s="176">
        <v>46978</v>
      </c>
      <c r="F41" s="177">
        <v>0</v>
      </c>
      <c r="G41" s="177">
        <v>15639513</v>
      </c>
      <c r="H41" s="191">
        <f t="shared" si="5"/>
        <v>15686491</v>
      </c>
      <c r="I41" s="193"/>
      <c r="J41" s="194"/>
    </row>
    <row r="42" spans="1:11" ht="17.100000000000001" customHeight="1" x14ac:dyDescent="0.25">
      <c r="A42" s="93" t="s">
        <v>42</v>
      </c>
      <c r="B42" s="175">
        <v>10708207</v>
      </c>
      <c r="C42" s="175">
        <v>10708207</v>
      </c>
      <c r="D42" s="176">
        <v>7917960.5</v>
      </c>
      <c r="E42" s="176">
        <v>18343</v>
      </c>
      <c r="F42" s="177">
        <v>4372434</v>
      </c>
      <c r="G42" s="177">
        <v>3648475</v>
      </c>
      <c r="H42" s="191">
        <f t="shared" si="5"/>
        <v>8039252</v>
      </c>
      <c r="I42" s="193"/>
      <c r="J42" s="194"/>
    </row>
    <row r="43" spans="1:11" ht="17.100000000000001" customHeight="1" x14ac:dyDescent="0.25">
      <c r="A43" s="93" t="s">
        <v>43</v>
      </c>
      <c r="B43" s="175">
        <v>44374496</v>
      </c>
      <c r="C43" s="175">
        <v>44374496</v>
      </c>
      <c r="D43" s="176">
        <v>38200737.5</v>
      </c>
      <c r="E43" s="176">
        <v>45340731</v>
      </c>
      <c r="F43" s="177">
        <v>385302</v>
      </c>
      <c r="G43" s="177">
        <v>207590</v>
      </c>
      <c r="H43" s="191">
        <f t="shared" si="5"/>
        <v>45933623</v>
      </c>
      <c r="I43" s="193"/>
      <c r="J43" s="194"/>
    </row>
    <row r="44" spans="1:11" ht="17.100000000000001" customHeight="1" x14ac:dyDescent="0.25">
      <c r="A44" s="93" t="s">
        <v>44</v>
      </c>
      <c r="B44" s="175">
        <v>22015289</v>
      </c>
      <c r="C44" s="175">
        <v>22015289</v>
      </c>
      <c r="D44" s="176">
        <v>24469900</v>
      </c>
      <c r="E44" s="176">
        <v>14833549</v>
      </c>
      <c r="F44" s="177">
        <v>9078459</v>
      </c>
      <c r="G44" s="177">
        <v>245532</v>
      </c>
      <c r="H44" s="191">
        <f t="shared" si="5"/>
        <v>24157540</v>
      </c>
      <c r="I44" s="193"/>
      <c r="J44" s="194"/>
    </row>
    <row r="45" spans="1:11" ht="17.100000000000001" customHeight="1" x14ac:dyDescent="0.25">
      <c r="A45" s="93" t="s">
        <v>45</v>
      </c>
      <c r="B45" s="175">
        <v>41316594</v>
      </c>
      <c r="C45" s="175">
        <v>41316594</v>
      </c>
      <c r="D45" s="176">
        <v>42802171</v>
      </c>
      <c r="E45" s="176">
        <v>37635631</v>
      </c>
      <c r="F45" s="177">
        <v>403796</v>
      </c>
      <c r="G45" s="177">
        <v>7084520</v>
      </c>
      <c r="H45" s="191">
        <f t="shared" si="5"/>
        <v>45123947</v>
      </c>
      <c r="I45" s="193"/>
      <c r="J45" s="194"/>
    </row>
    <row r="46" spans="1:11" s="92" customFormat="1" ht="17.100000000000001" customHeight="1" x14ac:dyDescent="0.25">
      <c r="A46" s="93" t="s">
        <v>46</v>
      </c>
      <c r="B46" s="175">
        <v>10376497</v>
      </c>
      <c r="C46" s="175">
        <v>10376497</v>
      </c>
      <c r="D46" s="176">
        <v>9472568.4550000001</v>
      </c>
      <c r="E46" s="176">
        <v>8922878</v>
      </c>
      <c r="F46" s="177">
        <v>1901484</v>
      </c>
      <c r="G46" s="177">
        <v>21435</v>
      </c>
      <c r="H46" s="178">
        <f t="shared" si="5"/>
        <v>10845797</v>
      </c>
      <c r="I46" s="193"/>
      <c r="J46" s="194"/>
      <c r="K46" s="64"/>
    </row>
    <row r="47" spans="1:11" ht="17.100000000000001" customHeight="1" x14ac:dyDescent="0.25">
      <c r="A47" s="93" t="s">
        <v>47</v>
      </c>
      <c r="B47" s="175">
        <v>65180646</v>
      </c>
      <c r="C47" s="175">
        <v>65180646</v>
      </c>
      <c r="D47" s="176">
        <v>76829455.5</v>
      </c>
      <c r="E47" s="176">
        <v>16609379</v>
      </c>
      <c r="F47" s="177">
        <v>818877</v>
      </c>
      <c r="G47" s="177">
        <v>56654896</v>
      </c>
      <c r="H47" s="191">
        <f t="shared" si="5"/>
        <v>74083152</v>
      </c>
      <c r="I47" s="193"/>
      <c r="J47" s="194"/>
    </row>
    <row r="48" spans="1:11" ht="17.100000000000001" customHeight="1" x14ac:dyDescent="0.25">
      <c r="A48" s="77" t="s">
        <v>48</v>
      </c>
      <c r="B48" s="175">
        <v>15198417</v>
      </c>
      <c r="C48" s="175">
        <v>15198417</v>
      </c>
      <c r="D48" s="176">
        <v>16870932.5</v>
      </c>
      <c r="E48" s="176">
        <v>0</v>
      </c>
      <c r="F48" s="177">
        <v>16875914</v>
      </c>
      <c r="G48" s="177">
        <v>0</v>
      </c>
      <c r="H48" s="191">
        <f t="shared" si="5"/>
        <v>16875914</v>
      </c>
      <c r="I48" s="193"/>
      <c r="J48" s="194"/>
    </row>
    <row r="49" spans="1:11" ht="17.100000000000001" customHeight="1" x14ac:dyDescent="0.25">
      <c r="A49" s="77" t="s">
        <v>32</v>
      </c>
      <c r="B49" s="175">
        <v>0</v>
      </c>
      <c r="C49" s="175">
        <v>0</v>
      </c>
      <c r="D49" s="176">
        <v>0</v>
      </c>
      <c r="E49" s="176">
        <v>0</v>
      </c>
      <c r="F49" s="177">
        <v>0</v>
      </c>
      <c r="G49" s="177">
        <v>0</v>
      </c>
      <c r="H49" s="191">
        <f t="shared" si="5"/>
        <v>0</v>
      </c>
      <c r="I49" s="193"/>
      <c r="J49" s="194"/>
    </row>
    <row r="50" spans="1:11" ht="17.100000000000001" customHeight="1" thickBot="1" x14ac:dyDescent="0.3">
      <c r="A50" s="77" t="s">
        <v>49</v>
      </c>
      <c r="B50" s="175">
        <v>0</v>
      </c>
      <c r="C50" s="175">
        <v>0</v>
      </c>
      <c r="D50" s="176">
        <v>0</v>
      </c>
      <c r="E50" s="176">
        <v>0</v>
      </c>
      <c r="F50" s="183">
        <v>0</v>
      </c>
      <c r="G50" s="177">
        <v>0</v>
      </c>
      <c r="H50" s="191">
        <f t="shared" si="5"/>
        <v>0</v>
      </c>
      <c r="I50" s="193"/>
      <c r="J50" s="194"/>
    </row>
    <row r="51" spans="1:11" ht="17.100000000000001" customHeight="1" thickTop="1" x14ac:dyDescent="0.25">
      <c r="A51" s="112" t="s">
        <v>50</v>
      </c>
      <c r="B51" s="195">
        <f t="shared" ref="B51:H51" si="6">SUM(B40:B50)</f>
        <v>376314879</v>
      </c>
      <c r="C51" s="195">
        <f t="shared" si="6"/>
        <v>376314879</v>
      </c>
      <c r="D51" s="196">
        <f t="shared" si="6"/>
        <v>396473424.45499998</v>
      </c>
      <c r="E51" s="196">
        <f t="shared" si="6"/>
        <v>243542517</v>
      </c>
      <c r="F51" s="197">
        <f t="shared" si="6"/>
        <v>60838610</v>
      </c>
      <c r="G51" s="198">
        <f t="shared" si="6"/>
        <v>90333120</v>
      </c>
      <c r="H51" s="188">
        <f t="shared" si="6"/>
        <v>394714247</v>
      </c>
      <c r="I51" s="193"/>
      <c r="J51" s="194"/>
    </row>
    <row r="52" spans="1:11" ht="17.100000000000001" customHeight="1" x14ac:dyDescent="0.25">
      <c r="A52" s="72" t="s">
        <v>51</v>
      </c>
      <c r="B52" s="199"/>
      <c r="C52" s="199"/>
      <c r="D52" s="176"/>
      <c r="E52" s="176"/>
      <c r="F52" s="177"/>
      <c r="G52" s="177"/>
      <c r="H52" s="191"/>
      <c r="I52" s="193"/>
      <c r="J52" s="194"/>
    </row>
    <row r="53" spans="1:11" ht="17.100000000000001" customHeight="1" x14ac:dyDescent="0.25">
      <c r="A53" s="77" t="s">
        <v>52</v>
      </c>
      <c r="B53" s="200"/>
      <c r="C53" s="200"/>
      <c r="D53" s="176"/>
      <c r="E53" s="176"/>
      <c r="F53" s="177"/>
      <c r="G53" s="177"/>
      <c r="H53" s="191"/>
      <c r="I53" s="193"/>
      <c r="J53" s="194"/>
    </row>
    <row r="54" spans="1:11" ht="17.100000000000001" customHeight="1" x14ac:dyDescent="0.25">
      <c r="A54" s="93" t="s">
        <v>53</v>
      </c>
      <c r="B54" s="175">
        <v>15068998</v>
      </c>
      <c r="C54" s="175">
        <v>15068998</v>
      </c>
      <c r="D54" s="176">
        <v>15068998</v>
      </c>
      <c r="E54" s="176">
        <v>6904184</v>
      </c>
      <c r="F54" s="177">
        <v>7971864</v>
      </c>
      <c r="G54" s="177">
        <v>0</v>
      </c>
      <c r="H54" s="191">
        <f>SUM(E54:G54)</f>
        <v>14876048</v>
      </c>
      <c r="I54" s="193"/>
      <c r="J54" s="194"/>
    </row>
    <row r="55" spans="1:11" ht="17.100000000000001" customHeight="1" x14ac:dyDescent="0.25">
      <c r="A55" s="93" t="s">
        <v>54</v>
      </c>
      <c r="B55" s="200">
        <v>0</v>
      </c>
      <c r="C55" s="175">
        <v>0</v>
      </c>
      <c r="D55" s="176">
        <v>0</v>
      </c>
      <c r="E55" s="176">
        <v>0</v>
      </c>
      <c r="F55" s="177">
        <v>0</v>
      </c>
      <c r="G55" s="177">
        <v>0</v>
      </c>
      <c r="H55" s="191">
        <f>SUM(E55:G55)</f>
        <v>0</v>
      </c>
      <c r="I55" s="193"/>
      <c r="J55" s="194"/>
    </row>
    <row r="56" spans="1:11" ht="17.100000000000001" customHeight="1" x14ac:dyDescent="0.25">
      <c r="A56" s="128" t="s">
        <v>55</v>
      </c>
      <c r="B56" s="200">
        <v>0</v>
      </c>
      <c r="C56" s="175">
        <v>0</v>
      </c>
      <c r="D56" s="176">
        <v>0</v>
      </c>
      <c r="E56" s="176">
        <v>0</v>
      </c>
      <c r="F56" s="201">
        <v>0</v>
      </c>
      <c r="G56" s="177">
        <v>0</v>
      </c>
      <c r="H56" s="191">
        <f>SUM(E56:G56)</f>
        <v>0</v>
      </c>
      <c r="I56" s="193"/>
      <c r="J56" s="194"/>
    </row>
    <row r="57" spans="1:11" s="92" customFormat="1" ht="17.100000000000001" customHeight="1" x14ac:dyDescent="0.25">
      <c r="A57" s="129" t="s">
        <v>56</v>
      </c>
      <c r="B57" s="202">
        <f t="shared" ref="B57:H57" si="7">SUM(B54:B56)</f>
        <v>15068998</v>
      </c>
      <c r="C57" s="202">
        <f t="shared" si="7"/>
        <v>15068998</v>
      </c>
      <c r="D57" s="203">
        <f t="shared" si="7"/>
        <v>15068998</v>
      </c>
      <c r="E57" s="203">
        <f t="shared" si="7"/>
        <v>6904184</v>
      </c>
      <c r="F57" s="201">
        <f t="shared" si="7"/>
        <v>7971864</v>
      </c>
      <c r="G57" s="204">
        <f t="shared" si="7"/>
        <v>0</v>
      </c>
      <c r="H57" s="205">
        <f t="shared" si="7"/>
        <v>14876048</v>
      </c>
      <c r="I57" s="193"/>
      <c r="J57" s="194"/>
      <c r="K57" s="64"/>
    </row>
    <row r="58" spans="1:11" ht="17.100000000000001" customHeight="1" x14ac:dyDescent="0.25">
      <c r="A58" s="77" t="s">
        <v>57</v>
      </c>
      <c r="B58" s="200"/>
      <c r="C58" s="200"/>
      <c r="D58" s="176"/>
      <c r="E58" s="176"/>
      <c r="F58" s="177"/>
      <c r="G58" s="177"/>
      <c r="H58" s="191"/>
      <c r="I58" s="193"/>
      <c r="J58" s="194"/>
    </row>
    <row r="59" spans="1:11" x14ac:dyDescent="0.25">
      <c r="A59" s="93" t="s">
        <v>58</v>
      </c>
      <c r="B59" s="200">
        <v>0</v>
      </c>
      <c r="C59" s="175">
        <v>0</v>
      </c>
      <c r="D59" s="176">
        <v>0</v>
      </c>
      <c r="E59" s="176">
        <v>0</v>
      </c>
      <c r="F59" s="177">
        <v>0</v>
      </c>
      <c r="G59" s="177">
        <v>0</v>
      </c>
      <c r="H59" s="191">
        <f>SUM(E59:G59)</f>
        <v>0</v>
      </c>
      <c r="I59" s="193"/>
      <c r="J59" s="194"/>
    </row>
    <row r="60" spans="1:11" x14ac:dyDescent="0.25">
      <c r="A60" s="128" t="s">
        <v>49</v>
      </c>
      <c r="B60" s="175">
        <v>-2695054</v>
      </c>
      <c r="C60" s="175">
        <v>2236043</v>
      </c>
      <c r="D60" s="176">
        <v>-7698396.66450122</v>
      </c>
      <c r="E60" s="206">
        <v>-1333513</v>
      </c>
      <c r="F60" s="201">
        <v>1973280</v>
      </c>
      <c r="G60" s="201">
        <v>-3263682</v>
      </c>
      <c r="H60" s="191">
        <f>SUM(E60:G60)</f>
        <v>-2623915</v>
      </c>
      <c r="I60" s="193"/>
      <c r="J60" s="194"/>
    </row>
    <row r="61" spans="1:11" ht="22.5" customHeight="1" thickBot="1" x14ac:dyDescent="0.3">
      <c r="A61" s="135" t="s">
        <v>59</v>
      </c>
      <c r="B61" s="207">
        <f t="shared" ref="B61:G61" si="8">B59+B60</f>
        <v>-2695054</v>
      </c>
      <c r="C61" s="207">
        <f t="shared" si="8"/>
        <v>2236043</v>
      </c>
      <c r="D61" s="208">
        <f t="shared" si="8"/>
        <v>-7698396.66450122</v>
      </c>
      <c r="E61" s="209">
        <f t="shared" si="8"/>
        <v>-1333513</v>
      </c>
      <c r="F61" s="183">
        <f t="shared" si="8"/>
        <v>1973280</v>
      </c>
      <c r="G61" s="183">
        <f t="shared" si="8"/>
        <v>-3263682</v>
      </c>
      <c r="H61" s="210">
        <f>SUM(H59:H60)</f>
        <v>-2623915</v>
      </c>
      <c r="I61" s="193"/>
      <c r="J61" s="194"/>
    </row>
    <row r="62" spans="1:11" ht="19.5" customHeight="1" thickTop="1" thickBot="1" x14ac:dyDescent="0.3">
      <c r="A62" s="140" t="s">
        <v>60</v>
      </c>
      <c r="B62" s="211">
        <f t="shared" ref="B62:H62" si="9">B51+B57+B61</f>
        <v>388688823</v>
      </c>
      <c r="C62" s="211">
        <f t="shared" si="9"/>
        <v>393619920</v>
      </c>
      <c r="D62" s="212">
        <f t="shared" si="9"/>
        <v>403844025.79049873</v>
      </c>
      <c r="E62" s="212">
        <f t="shared" si="9"/>
        <v>249113188</v>
      </c>
      <c r="F62" s="213">
        <f t="shared" si="9"/>
        <v>70783754</v>
      </c>
      <c r="G62" s="213">
        <f t="shared" si="9"/>
        <v>87069438</v>
      </c>
      <c r="H62" s="214">
        <f t="shared" si="9"/>
        <v>406966380</v>
      </c>
      <c r="I62" s="193"/>
      <c r="J62" s="194"/>
    </row>
    <row r="63" spans="1:11" ht="21" customHeight="1" thickBot="1" x14ac:dyDescent="0.3">
      <c r="A63" s="145" t="s">
        <v>61</v>
      </c>
      <c r="B63" s="215">
        <f t="shared" ref="B63:H63" si="10">B36-B62</f>
        <v>-0.36601549386978149</v>
      </c>
      <c r="C63" s="215">
        <f t="shared" si="10"/>
        <v>-0.36601549386978149</v>
      </c>
      <c r="D63" s="216">
        <f t="shared" si="10"/>
        <v>0</v>
      </c>
      <c r="E63" s="217">
        <f t="shared" si="10"/>
        <v>0</v>
      </c>
      <c r="F63" s="218">
        <f t="shared" si="10"/>
        <v>0</v>
      </c>
      <c r="G63" s="218">
        <f t="shared" si="10"/>
        <v>0</v>
      </c>
      <c r="H63" s="219">
        <f t="shared" si="10"/>
        <v>0</v>
      </c>
      <c r="I63" s="193"/>
      <c r="J63" s="194"/>
    </row>
    <row r="64" spans="1:11" x14ac:dyDescent="0.25">
      <c r="A64" s="151"/>
      <c r="B64" s="151"/>
      <c r="C64" s="151"/>
      <c r="D64" s="151"/>
      <c r="E64" s="151"/>
      <c r="F64" s="151"/>
      <c r="G64" s="151"/>
      <c r="H64" s="151"/>
      <c r="I64" s="193"/>
      <c r="J64" s="194"/>
    </row>
    <row r="65" spans="1:8" ht="15" customHeight="1" x14ac:dyDescent="0.25">
      <c r="A65" s="168"/>
      <c r="B65" s="168"/>
      <c r="C65" s="168"/>
      <c r="D65" s="168"/>
      <c r="E65" s="168"/>
      <c r="F65" s="168"/>
      <c r="G65" s="168"/>
      <c r="H65" s="168"/>
    </row>
    <row r="66" spans="1:8" x14ac:dyDescent="0.25">
      <c r="A66" s="170"/>
      <c r="B66" s="171"/>
      <c r="C66" s="171"/>
      <c r="D66" s="171"/>
      <c r="E66" s="171"/>
      <c r="F66" s="171"/>
      <c r="G66" s="171"/>
      <c r="H66" s="171"/>
    </row>
    <row r="67" spans="1:8" x14ac:dyDescent="0.25">
      <c r="A67" s="168"/>
      <c r="B67" s="168"/>
      <c r="C67" s="168"/>
      <c r="D67" s="168"/>
      <c r="E67" s="168"/>
      <c r="F67" s="168"/>
      <c r="G67" s="168"/>
      <c r="H67" s="168"/>
    </row>
    <row r="68" spans="1:8" x14ac:dyDescent="0.25">
      <c r="A68" s="154"/>
      <c r="B68" s="154"/>
      <c r="C68" s="154"/>
      <c r="D68" s="154"/>
      <c r="E68" s="154"/>
      <c r="F68" s="154"/>
      <c r="G68" s="154"/>
      <c r="H68" s="154"/>
    </row>
    <row r="69" spans="1:8" x14ac:dyDescent="0.25">
      <c r="A69" s="152"/>
      <c r="B69" s="153"/>
      <c r="C69" s="153"/>
      <c r="D69" s="153"/>
      <c r="E69" s="153"/>
      <c r="F69" s="153"/>
      <c r="G69" s="153"/>
      <c r="H69" s="153"/>
    </row>
    <row r="70" spans="1:8" x14ac:dyDescent="0.25">
      <c r="A70" s="154"/>
      <c r="B70" s="154"/>
      <c r="C70" s="154"/>
      <c r="D70" s="154"/>
      <c r="E70" s="154"/>
      <c r="F70" s="154"/>
      <c r="G70" s="154"/>
      <c r="H70" s="154"/>
    </row>
    <row r="71" spans="1:8" x14ac:dyDescent="0.25">
      <c r="B71" s="155"/>
      <c r="C71" s="155"/>
      <c r="D71" s="155"/>
      <c r="E71" s="155"/>
      <c r="F71" s="155"/>
      <c r="G71" s="155"/>
    </row>
    <row r="72" spans="1:8" x14ac:dyDescent="0.25">
      <c r="A72" s="156"/>
      <c r="B72" s="156"/>
      <c r="C72" s="156"/>
      <c r="D72" s="156"/>
      <c r="E72" s="157"/>
      <c r="F72" s="156"/>
      <c r="G72" s="156"/>
    </row>
  </sheetData>
  <mergeCells count="3">
    <mergeCell ref="A5:A6"/>
    <mergeCell ref="B5:D5"/>
    <mergeCell ref="E5:H5"/>
  </mergeCells>
  <printOptions horizontalCentered="1"/>
  <pageMargins left="0.7" right="0.7" top="0.5" bottom="0.5" header="0.3" footer="0.3"/>
  <pageSetup scale="48" fitToWidth="3" fitToHeight="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CD0A7-B171-4EB4-84D7-01C07D22CE23}">
  <sheetPr>
    <pageSetUpPr fitToPage="1"/>
  </sheetPr>
  <dimension ref="A1:Y72"/>
  <sheetViews>
    <sheetView zoomScale="70" zoomScaleNormal="70" workbookViewId="0"/>
  </sheetViews>
  <sheetFormatPr defaultColWidth="9.140625" defaultRowHeight="15" x14ac:dyDescent="0.25"/>
  <cols>
    <col min="1" max="1" width="51.28515625" style="64" customWidth="1"/>
    <col min="2" max="2" width="23.7109375" style="64" bestFit="1" customWidth="1"/>
    <col min="3" max="3" width="19" style="64" customWidth="1"/>
    <col min="4" max="4" width="19.42578125" style="64" customWidth="1"/>
    <col min="5" max="5" width="19" style="64" customWidth="1"/>
    <col min="6" max="6" width="17.85546875" style="64" customWidth="1"/>
    <col min="7" max="7" width="19.140625" style="64" customWidth="1"/>
    <col min="8" max="8" width="4.28515625" style="64" customWidth="1"/>
    <col min="9" max="9" width="19.5703125" style="64" bestFit="1" customWidth="1"/>
    <col min="10" max="10" width="21.85546875" style="64" customWidth="1"/>
    <col min="11" max="11" width="13.7109375" style="64" customWidth="1"/>
    <col min="12" max="12" width="15.85546875" style="64" customWidth="1"/>
    <col min="13" max="13" width="17.140625" style="64" customWidth="1"/>
    <col min="14" max="14" width="9.140625" style="64"/>
    <col min="15" max="15" width="19.85546875" style="64" customWidth="1"/>
    <col min="16" max="16" width="17.7109375" style="64" bestFit="1" customWidth="1"/>
    <col min="17" max="17" width="16.28515625" style="64" bestFit="1" customWidth="1"/>
    <col min="18" max="18" width="15.7109375" style="64" bestFit="1" customWidth="1"/>
    <col min="19" max="19" width="16.28515625" style="64" bestFit="1" customWidth="1"/>
    <col min="20" max="20" width="17.7109375" style="64" bestFit="1" customWidth="1"/>
    <col min="21" max="21" width="15.140625" style="64" bestFit="1" customWidth="1"/>
    <col min="22" max="22" width="15.7109375" style="64" bestFit="1" customWidth="1"/>
    <col min="23" max="23" width="16.28515625" style="64" bestFit="1" customWidth="1"/>
    <col min="24" max="24" width="17.7109375" style="64" bestFit="1" customWidth="1"/>
    <col min="25" max="25" width="16.28515625" style="64" bestFit="1" customWidth="1"/>
    <col min="26" max="16384" width="9.140625" style="64"/>
  </cols>
  <sheetData>
    <row r="1" spans="1:13" ht="15.75" x14ac:dyDescent="0.25">
      <c r="A1" s="63" t="s">
        <v>66</v>
      </c>
      <c r="B1" s="63"/>
      <c r="C1" s="63"/>
      <c r="D1" s="63"/>
      <c r="E1" s="63"/>
      <c r="F1" s="63"/>
      <c r="G1" s="63"/>
    </row>
    <row r="2" spans="1:13" ht="15.75" x14ac:dyDescent="0.25">
      <c r="A2" s="63" t="s">
        <v>0</v>
      </c>
      <c r="B2" s="63"/>
      <c r="C2" s="63"/>
      <c r="D2" s="63"/>
      <c r="E2" s="63"/>
      <c r="F2" s="63"/>
      <c r="G2" s="63"/>
    </row>
    <row r="3" spans="1:13" ht="15.75" x14ac:dyDescent="0.25">
      <c r="A3" s="162" t="s">
        <v>81</v>
      </c>
      <c r="B3" s="65"/>
      <c r="C3" s="63"/>
      <c r="D3" s="63"/>
      <c r="E3" s="63"/>
      <c r="F3" s="63"/>
      <c r="G3" s="63"/>
    </row>
    <row r="4" spans="1:13" ht="16.5" thickBot="1" x14ac:dyDescent="0.3">
      <c r="A4" s="63"/>
      <c r="B4" s="63"/>
      <c r="C4" s="63"/>
      <c r="D4" s="63"/>
      <c r="E4" s="63"/>
      <c r="F4" s="63"/>
      <c r="G4" s="63"/>
    </row>
    <row r="5" spans="1:13" ht="16.5" thickBot="1" x14ac:dyDescent="0.3">
      <c r="A5" s="362" t="s">
        <v>2</v>
      </c>
      <c r="B5" s="377" t="s">
        <v>3</v>
      </c>
      <c r="C5" s="378"/>
      <c r="D5" s="379" t="s">
        <v>4</v>
      </c>
      <c r="E5" s="380"/>
      <c r="F5" s="380"/>
      <c r="G5" s="381"/>
    </row>
    <row r="6" spans="1:13" s="69" customFormat="1" ht="48" thickBot="1" x14ac:dyDescent="0.3">
      <c r="A6" s="363"/>
      <c r="B6" s="68" t="s">
        <v>5</v>
      </c>
      <c r="C6" s="68" t="s">
        <v>6</v>
      </c>
      <c r="D6" s="66" t="s">
        <v>7</v>
      </c>
      <c r="E6" s="67" t="s">
        <v>8</v>
      </c>
      <c r="F6" s="67" t="s">
        <v>9</v>
      </c>
      <c r="G6" s="68" t="s">
        <v>10</v>
      </c>
      <c r="I6" s="70"/>
      <c r="J6" s="70"/>
      <c r="K6" s="70"/>
      <c r="L6" s="71"/>
      <c r="M6" s="64"/>
    </row>
    <row r="7" spans="1:13" ht="15.75" x14ac:dyDescent="0.25">
      <c r="A7" s="72" t="s">
        <v>11</v>
      </c>
      <c r="B7" s="72"/>
      <c r="C7" s="73"/>
      <c r="D7" s="73"/>
      <c r="E7" s="74"/>
      <c r="F7" s="74"/>
      <c r="G7" s="75"/>
      <c r="J7" s="76"/>
      <c r="K7" s="76"/>
    </row>
    <row r="8" spans="1:13" x14ac:dyDescent="0.25">
      <c r="A8" s="77" t="s">
        <v>12</v>
      </c>
      <c r="B8" s="77"/>
      <c r="C8" s="78"/>
      <c r="D8" s="78"/>
      <c r="E8" s="79"/>
      <c r="F8" s="79"/>
      <c r="G8" s="80"/>
    </row>
    <row r="9" spans="1:13" x14ac:dyDescent="0.25">
      <c r="A9" s="81" t="s">
        <v>67</v>
      </c>
      <c r="B9" s="82"/>
      <c r="C9" s="83"/>
      <c r="D9" s="83"/>
      <c r="E9" s="84"/>
      <c r="F9" s="84"/>
      <c r="G9" s="85"/>
    </row>
    <row r="10" spans="1:13" x14ac:dyDescent="0.25">
      <c r="A10" s="93" t="s">
        <v>14</v>
      </c>
      <c r="B10" s="82">
        <v>1711882</v>
      </c>
      <c r="C10" s="83">
        <v>1711882</v>
      </c>
      <c r="D10" s="83">
        <v>1742057</v>
      </c>
      <c r="E10" s="84">
        <v>0</v>
      </c>
      <c r="F10" s="84">
        <v>0</v>
      </c>
      <c r="G10" s="85">
        <f>SUM(D10:F10)</f>
        <v>1742057</v>
      </c>
      <c r="I10" s="86"/>
      <c r="J10" s="87"/>
      <c r="K10" s="86"/>
      <c r="L10" s="79"/>
    </row>
    <row r="11" spans="1:13" x14ac:dyDescent="0.25">
      <c r="A11" s="158" t="s">
        <v>68</v>
      </c>
      <c r="B11" s="82">
        <v>9714685</v>
      </c>
      <c r="C11" s="83">
        <v>9634990</v>
      </c>
      <c r="D11" s="83">
        <v>10162198</v>
      </c>
      <c r="E11" s="84">
        <v>0</v>
      </c>
      <c r="F11" s="84">
        <v>0</v>
      </c>
      <c r="G11" s="85">
        <f>SUM(D11:F11)</f>
        <v>10162198</v>
      </c>
      <c r="I11" s="86"/>
      <c r="J11" s="87"/>
      <c r="L11" s="89"/>
    </row>
    <row r="12" spans="1:13" x14ac:dyDescent="0.25">
      <c r="A12" s="158" t="s">
        <v>63</v>
      </c>
      <c r="B12" s="82">
        <v>66109996</v>
      </c>
      <c r="C12" s="83">
        <v>65664630</v>
      </c>
      <c r="D12" s="83">
        <v>66964710.200000003</v>
      </c>
      <c r="E12" s="84">
        <v>0</v>
      </c>
      <c r="F12" s="84">
        <v>0</v>
      </c>
      <c r="G12" s="85">
        <f>SUM(D12:F12)</f>
        <v>66964710.200000003</v>
      </c>
      <c r="I12" s="86"/>
      <c r="J12" s="87"/>
      <c r="L12" s="79"/>
      <c r="M12" s="90"/>
    </row>
    <row r="13" spans="1:13" x14ac:dyDescent="0.25">
      <c r="A13" s="159" t="s">
        <v>17</v>
      </c>
      <c r="B13" s="82"/>
      <c r="C13" s="83"/>
      <c r="D13" s="83"/>
      <c r="E13" s="84"/>
      <c r="F13" s="84"/>
      <c r="G13" s="85"/>
      <c r="I13" s="86"/>
      <c r="J13" s="87"/>
      <c r="L13" s="91"/>
    </row>
    <row r="14" spans="1:13" x14ac:dyDescent="0.25">
      <c r="A14" s="160" t="s">
        <v>64</v>
      </c>
      <c r="B14" s="82">
        <v>2180127</v>
      </c>
      <c r="C14" s="83">
        <v>2890747</v>
      </c>
      <c r="D14" s="83">
        <v>1972457</v>
      </c>
      <c r="E14" s="84">
        <v>0</v>
      </c>
      <c r="F14" s="84">
        <v>0</v>
      </c>
      <c r="G14" s="85">
        <f>SUM(D14:F14)</f>
        <v>1972457</v>
      </c>
      <c r="I14" s="86"/>
      <c r="J14" s="87"/>
      <c r="L14" s="79"/>
    </row>
    <row r="15" spans="1:13" s="92" customFormat="1" ht="15.75" x14ac:dyDescent="0.25">
      <c r="A15" s="160" t="s">
        <v>63</v>
      </c>
      <c r="B15" s="82">
        <v>37842842</v>
      </c>
      <c r="C15" s="83">
        <v>37988434</v>
      </c>
      <c r="D15" s="83">
        <v>41874712.68</v>
      </c>
      <c r="E15" s="84">
        <v>0</v>
      </c>
      <c r="F15" s="84">
        <v>0</v>
      </c>
      <c r="G15" s="85">
        <f t="shared" ref="G15:G18" si="0">SUM(D15:F15)</f>
        <v>41874712.68</v>
      </c>
      <c r="H15" s="64"/>
      <c r="I15" s="86"/>
      <c r="J15" s="87"/>
      <c r="L15" s="79"/>
    </row>
    <row r="16" spans="1:13" x14ac:dyDescent="0.25">
      <c r="A16" s="93" t="s">
        <v>69</v>
      </c>
      <c r="B16" s="82">
        <v>10249751</v>
      </c>
      <c r="C16" s="83">
        <v>10997698</v>
      </c>
      <c r="D16" s="83">
        <v>0</v>
      </c>
      <c r="E16" s="84">
        <v>10740466</v>
      </c>
      <c r="F16" s="84">
        <v>0</v>
      </c>
      <c r="G16" s="85">
        <f t="shared" si="0"/>
        <v>10740466</v>
      </c>
      <c r="I16" s="86"/>
      <c r="J16" s="87"/>
      <c r="L16" s="79"/>
    </row>
    <row r="17" spans="1:19" x14ac:dyDescent="0.25">
      <c r="A17" s="158" t="s">
        <v>70</v>
      </c>
      <c r="B17" s="82">
        <v>12505992</v>
      </c>
      <c r="C17" s="83">
        <v>12523916</v>
      </c>
      <c r="D17" s="83">
        <v>3586419</v>
      </c>
      <c r="E17" s="84">
        <v>9001825</v>
      </c>
      <c r="F17" s="84">
        <v>0</v>
      </c>
      <c r="G17" s="85">
        <f t="shared" si="0"/>
        <v>12588244</v>
      </c>
      <c r="I17" s="86"/>
      <c r="J17" s="87"/>
      <c r="L17" s="79"/>
    </row>
    <row r="18" spans="1:19" x14ac:dyDescent="0.25">
      <c r="A18" s="94" t="s">
        <v>71</v>
      </c>
      <c r="B18" s="95">
        <v>10576451</v>
      </c>
      <c r="C18" s="83">
        <v>11037442</v>
      </c>
      <c r="D18" s="96">
        <v>11361301</v>
      </c>
      <c r="E18" s="97">
        <v>0</v>
      </c>
      <c r="F18" s="98">
        <v>0</v>
      </c>
      <c r="G18" s="85">
        <f t="shared" si="0"/>
        <v>11361301</v>
      </c>
      <c r="I18" s="86"/>
      <c r="J18" s="87"/>
      <c r="L18" s="79"/>
    </row>
    <row r="19" spans="1:19" ht="15.75" x14ac:dyDescent="0.25">
      <c r="A19" s="99" t="s">
        <v>21</v>
      </c>
      <c r="B19" s="100">
        <f>SUM(B10:B18)</f>
        <v>150891726</v>
      </c>
      <c r="C19" s="101">
        <f>SUM(C10:C12,C14:C18)</f>
        <v>152449739</v>
      </c>
      <c r="D19" s="102">
        <f>SUM(D10:D12,D14:D18)</f>
        <v>137663854.88</v>
      </c>
      <c r="E19" s="103">
        <f>SUM(E10:E12,E14:E18)</f>
        <v>19742291</v>
      </c>
      <c r="F19" s="103">
        <f>SUM(F10:F12,F14:F18)</f>
        <v>0</v>
      </c>
      <c r="G19" s="101">
        <f>SUM(G10:G12,G14:G18)</f>
        <v>157406145.88</v>
      </c>
      <c r="I19" s="104"/>
      <c r="J19" s="105"/>
      <c r="K19" s="90"/>
      <c r="L19" s="91"/>
    </row>
    <row r="20" spans="1:19" x14ac:dyDescent="0.25">
      <c r="A20" s="77" t="s">
        <v>22</v>
      </c>
      <c r="B20" s="82">
        <v>19216358</v>
      </c>
      <c r="C20" s="83">
        <v>31839536</v>
      </c>
      <c r="D20" s="83">
        <v>0</v>
      </c>
      <c r="E20" s="84">
        <v>27623428</v>
      </c>
      <c r="F20" s="84">
        <v>0</v>
      </c>
      <c r="G20" s="85">
        <f>SUM(D20:F20)</f>
        <v>27623428</v>
      </c>
      <c r="I20" s="86"/>
      <c r="J20" s="87"/>
      <c r="L20" s="79"/>
    </row>
    <row r="21" spans="1:19" x14ac:dyDescent="0.25">
      <c r="A21" s="77" t="s">
        <v>23</v>
      </c>
      <c r="B21" s="82"/>
      <c r="C21" s="83"/>
      <c r="D21" s="83"/>
      <c r="E21" s="84"/>
      <c r="F21" s="84"/>
      <c r="G21" s="85"/>
      <c r="I21" s="86"/>
      <c r="J21" s="87"/>
      <c r="L21" s="91"/>
    </row>
    <row r="22" spans="1:19" s="92" customFormat="1" ht="15.75" x14ac:dyDescent="0.25">
      <c r="A22" s="93" t="s">
        <v>24</v>
      </c>
      <c r="B22" s="82">
        <v>385165023</v>
      </c>
      <c r="C22" s="83">
        <v>391126968</v>
      </c>
      <c r="D22" s="83">
        <v>0</v>
      </c>
      <c r="E22" s="84">
        <v>0</v>
      </c>
      <c r="F22" s="84">
        <v>391126968</v>
      </c>
      <c r="G22" s="85">
        <f>SUM(D22:F22)</f>
        <v>391126968</v>
      </c>
      <c r="H22" s="64"/>
      <c r="I22" s="86"/>
      <c r="J22" s="87"/>
      <c r="L22" s="79"/>
      <c r="O22" s="64"/>
      <c r="P22" s="64"/>
      <c r="Q22" s="64"/>
      <c r="R22" s="64"/>
      <c r="S22" s="64"/>
    </row>
    <row r="23" spans="1:19" x14ac:dyDescent="0.25">
      <c r="A23" s="93" t="s">
        <v>25</v>
      </c>
      <c r="B23" s="82">
        <v>36793422</v>
      </c>
      <c r="C23" s="83">
        <v>30856625</v>
      </c>
      <c r="D23" s="83">
        <v>0</v>
      </c>
      <c r="E23" s="84">
        <v>0</v>
      </c>
      <c r="F23" s="84">
        <v>31412397</v>
      </c>
      <c r="G23" s="85">
        <f>SUM(D23:F23)</f>
        <v>31412397</v>
      </c>
      <c r="I23" s="86"/>
      <c r="J23" s="87"/>
      <c r="L23" s="79"/>
    </row>
    <row r="24" spans="1:19" x14ac:dyDescent="0.25">
      <c r="A24" s="93" t="s">
        <v>72</v>
      </c>
      <c r="B24" s="82">
        <v>13838573</v>
      </c>
      <c r="C24" s="83">
        <v>13838573</v>
      </c>
      <c r="D24" s="83">
        <v>12839508</v>
      </c>
      <c r="E24" s="84">
        <v>0</v>
      </c>
      <c r="F24" s="84">
        <v>0</v>
      </c>
      <c r="G24" s="85">
        <f>SUM(D24:F24)</f>
        <v>12839508</v>
      </c>
      <c r="I24" s="86"/>
      <c r="J24" s="87"/>
      <c r="L24" s="79"/>
    </row>
    <row r="25" spans="1:19" x14ac:dyDescent="0.25">
      <c r="A25" s="93" t="s">
        <v>73</v>
      </c>
      <c r="B25" s="82">
        <v>3125000</v>
      </c>
      <c r="C25" s="83">
        <v>3500812</v>
      </c>
      <c r="D25" s="83">
        <v>3250000</v>
      </c>
      <c r="E25" s="84">
        <v>0</v>
      </c>
      <c r="F25" s="84">
        <v>0</v>
      </c>
      <c r="G25" s="85">
        <f>SUM(D25:F25)</f>
        <v>3250000</v>
      </c>
      <c r="I25" s="86"/>
      <c r="J25" s="87"/>
      <c r="L25" s="79"/>
    </row>
    <row r="26" spans="1:19" x14ac:dyDescent="0.25">
      <c r="A26" s="93" t="s">
        <v>27</v>
      </c>
      <c r="B26" s="82">
        <f>116435493-817563-1277293</f>
        <v>114340637</v>
      </c>
      <c r="C26" s="83">
        <v>114340637</v>
      </c>
      <c r="D26" s="96">
        <v>115465756</v>
      </c>
      <c r="E26" s="97">
        <v>0</v>
      </c>
      <c r="F26" s="98">
        <v>0</v>
      </c>
      <c r="G26" s="85">
        <f>SUM(D26:F26)</f>
        <v>115465756</v>
      </c>
      <c r="I26" s="86"/>
      <c r="J26" s="87"/>
      <c r="L26" s="79"/>
    </row>
    <row r="27" spans="1:19" ht="15.75" x14ac:dyDescent="0.25">
      <c r="A27" s="99" t="s">
        <v>28</v>
      </c>
      <c r="B27" s="100">
        <f t="shared" ref="B27:G27" si="1">SUM(B20:B26)</f>
        <v>572479013</v>
      </c>
      <c r="C27" s="106">
        <f t="shared" si="1"/>
        <v>585503151</v>
      </c>
      <c r="D27" s="106">
        <f t="shared" si="1"/>
        <v>131555264</v>
      </c>
      <c r="E27" s="107">
        <f t="shared" si="1"/>
        <v>27623428</v>
      </c>
      <c r="F27" s="107">
        <f t="shared" si="1"/>
        <v>422539365</v>
      </c>
      <c r="G27" s="101">
        <f t="shared" si="1"/>
        <v>581718057</v>
      </c>
      <c r="I27" s="104"/>
      <c r="J27" s="105"/>
      <c r="L27" s="91"/>
    </row>
    <row r="28" spans="1:19" ht="15.75" x14ac:dyDescent="0.25">
      <c r="A28" s="77" t="s">
        <v>29</v>
      </c>
      <c r="B28" s="82">
        <v>318682841</v>
      </c>
      <c r="C28" s="83">
        <v>334105677</v>
      </c>
      <c r="D28" s="83">
        <v>0</v>
      </c>
      <c r="E28" s="84">
        <v>0</v>
      </c>
      <c r="F28" s="84">
        <v>355285560</v>
      </c>
      <c r="G28" s="85">
        <f>SUM(D28:F28)</f>
        <v>355285560</v>
      </c>
      <c r="I28" s="86"/>
      <c r="J28" s="87"/>
      <c r="L28" s="79"/>
      <c r="O28" s="92"/>
      <c r="P28" s="92"/>
      <c r="Q28" s="92"/>
      <c r="R28" s="92"/>
      <c r="S28" s="92"/>
    </row>
    <row r="29" spans="1:19" x14ac:dyDescent="0.25">
      <c r="A29" s="77" t="s">
        <v>30</v>
      </c>
      <c r="B29" s="82">
        <v>278489160</v>
      </c>
      <c r="C29" s="83">
        <v>277360948</v>
      </c>
      <c r="D29" s="83">
        <v>0</v>
      </c>
      <c r="E29" s="84">
        <v>293868958</v>
      </c>
      <c r="F29" s="84">
        <v>0</v>
      </c>
      <c r="G29" s="85">
        <f>SUM(D29:F29)</f>
        <v>293868958</v>
      </c>
      <c r="I29" s="86"/>
      <c r="J29" s="87"/>
      <c r="L29" s="79"/>
    </row>
    <row r="30" spans="1:19" x14ac:dyDescent="0.25">
      <c r="A30" s="77" t="s">
        <v>31</v>
      </c>
      <c r="B30" s="82">
        <v>8723099</v>
      </c>
      <c r="C30" s="83">
        <v>8834660</v>
      </c>
      <c r="D30" s="83">
        <v>0</v>
      </c>
      <c r="E30" s="84">
        <v>9368710</v>
      </c>
      <c r="F30" s="84">
        <v>0</v>
      </c>
      <c r="G30" s="85">
        <f>SUM(D30:F30)</f>
        <v>9368710</v>
      </c>
      <c r="I30" s="86"/>
      <c r="J30" s="87"/>
      <c r="L30" s="79"/>
    </row>
    <row r="31" spans="1:19" s="92" customFormat="1" ht="15.75" x14ac:dyDescent="0.25">
      <c r="A31" s="77" t="s">
        <v>32</v>
      </c>
      <c r="B31" s="82">
        <v>1797524954</v>
      </c>
      <c r="C31" s="83">
        <v>1827000000</v>
      </c>
      <c r="D31" s="83">
        <v>2219267</v>
      </c>
      <c r="E31" s="84">
        <v>1927062731</v>
      </c>
      <c r="F31" s="84">
        <v>0</v>
      </c>
      <c r="G31" s="85">
        <f>SUM(D31:F31)</f>
        <v>1929281998</v>
      </c>
      <c r="H31" s="64"/>
      <c r="I31" s="86"/>
      <c r="J31" s="87"/>
      <c r="L31" s="79"/>
      <c r="O31" s="64"/>
      <c r="P31" s="64"/>
      <c r="Q31" s="64"/>
      <c r="R31" s="64"/>
      <c r="S31" s="64"/>
    </row>
    <row r="32" spans="1:19" x14ac:dyDescent="0.25">
      <c r="A32" s="108" t="s">
        <v>33</v>
      </c>
      <c r="B32" s="95"/>
      <c r="C32" s="83">
        <v>0</v>
      </c>
      <c r="D32" s="83">
        <v>0</v>
      </c>
      <c r="E32" s="84">
        <v>0</v>
      </c>
      <c r="F32" s="84">
        <v>0</v>
      </c>
      <c r="G32" s="85"/>
      <c r="I32" s="86"/>
      <c r="J32" s="87"/>
      <c r="L32" s="91"/>
    </row>
    <row r="33" spans="1:25" x14ac:dyDescent="0.25">
      <c r="A33" s="93" t="s">
        <v>34</v>
      </c>
      <c r="B33" s="82">
        <v>156589624</v>
      </c>
      <c r="C33" s="83">
        <v>157456446</v>
      </c>
      <c r="D33" s="83">
        <v>154307317</v>
      </c>
      <c r="E33" s="84">
        <v>0</v>
      </c>
      <c r="F33" s="84">
        <v>0</v>
      </c>
      <c r="G33" s="85">
        <f>SUM(D33:F33)</f>
        <v>154307317</v>
      </c>
      <c r="I33" s="86"/>
      <c r="J33" s="87"/>
      <c r="L33" s="79"/>
    </row>
    <row r="34" spans="1:25" x14ac:dyDescent="0.25">
      <c r="A34" s="93" t="s">
        <v>35</v>
      </c>
      <c r="B34" s="82">
        <v>0</v>
      </c>
      <c r="C34" s="83">
        <v>0</v>
      </c>
      <c r="D34" s="83">
        <v>0</v>
      </c>
      <c r="E34" s="84">
        <v>0</v>
      </c>
      <c r="F34" s="84">
        <v>0</v>
      </c>
      <c r="G34" s="85">
        <f>SUM(D34:F34)</f>
        <v>0</v>
      </c>
      <c r="I34" s="86"/>
      <c r="J34" s="87"/>
      <c r="L34" s="91"/>
    </row>
    <row r="35" spans="1:25" ht="15.75" thickBot="1" x14ac:dyDescent="0.3">
      <c r="A35" s="109" t="s">
        <v>36</v>
      </c>
      <c r="B35" s="82">
        <v>51049637</v>
      </c>
      <c r="C35" s="83">
        <v>46973176</v>
      </c>
      <c r="D35" s="96">
        <v>15919722</v>
      </c>
      <c r="E35" s="110">
        <v>25904052</v>
      </c>
      <c r="F35" s="98">
        <v>6887630</v>
      </c>
      <c r="G35" s="85">
        <f>SUM(D35:F35)</f>
        <v>48711404</v>
      </c>
      <c r="I35" s="86"/>
      <c r="J35" s="87"/>
      <c r="L35" s="79"/>
      <c r="M35" s="111"/>
    </row>
    <row r="36" spans="1:25" ht="16.5" thickTop="1" x14ac:dyDescent="0.25">
      <c r="A36" s="112" t="s">
        <v>37</v>
      </c>
      <c r="B36" s="113">
        <f t="shared" ref="B36:G36" si="2">SUM(B28:B35)+B27+B19</f>
        <v>3334430054</v>
      </c>
      <c r="C36" s="114">
        <f t="shared" si="2"/>
        <v>3389683797</v>
      </c>
      <c r="D36" s="114">
        <f t="shared" si="2"/>
        <v>441665424.88</v>
      </c>
      <c r="E36" s="103">
        <f>SUM(E28:E35)+E27+E19</f>
        <v>2303570170</v>
      </c>
      <c r="F36" s="115">
        <f t="shared" si="2"/>
        <v>784712555</v>
      </c>
      <c r="G36" s="116">
        <f t="shared" si="2"/>
        <v>3529948149.8800001</v>
      </c>
      <c r="I36" s="104"/>
      <c r="J36" s="104"/>
    </row>
    <row r="37" spans="1:25" x14ac:dyDescent="0.25">
      <c r="A37" s="77"/>
      <c r="B37" s="82"/>
      <c r="C37" s="117"/>
      <c r="D37" s="117"/>
      <c r="E37" s="118"/>
      <c r="F37" s="118"/>
      <c r="G37" s="119"/>
      <c r="J37" s="86"/>
    </row>
    <row r="38" spans="1:25" ht="15.75" x14ac:dyDescent="0.25">
      <c r="A38" s="72" t="s">
        <v>38</v>
      </c>
      <c r="B38" s="120"/>
      <c r="C38" s="117"/>
      <c r="D38" s="117"/>
      <c r="E38" s="118"/>
      <c r="F38" s="118"/>
      <c r="G38" s="119"/>
      <c r="J38" s="86"/>
    </row>
    <row r="39" spans="1:25" x14ac:dyDescent="0.25">
      <c r="A39" s="77" t="s">
        <v>39</v>
      </c>
      <c r="B39" s="82"/>
      <c r="C39" s="117"/>
      <c r="D39" s="117"/>
      <c r="E39" s="118"/>
      <c r="F39" s="118"/>
      <c r="G39" s="119"/>
      <c r="J39" s="86"/>
    </row>
    <row r="40" spans="1:25" x14ac:dyDescent="0.25">
      <c r="A40" s="93" t="s">
        <v>40</v>
      </c>
      <c r="B40" s="95">
        <f>550083214</f>
        <v>550083214</v>
      </c>
      <c r="C40" s="83">
        <v>561485245.69425237</v>
      </c>
      <c r="D40" s="83">
        <v>208064527.72038499</v>
      </c>
      <c r="E40" s="84">
        <v>184563275.194094</v>
      </c>
      <c r="F40" s="84">
        <v>169069863.09602943</v>
      </c>
      <c r="G40" s="119">
        <f t="shared" ref="G40:G50" si="3">SUM(D40:F40)</f>
        <v>561697666.01050842</v>
      </c>
      <c r="I40" s="86"/>
      <c r="J40" s="87"/>
      <c r="K40" s="111"/>
      <c r="L40" s="357"/>
      <c r="N40" s="86"/>
    </row>
    <row r="41" spans="1:25" x14ac:dyDescent="0.25">
      <c r="A41" s="93" t="s">
        <v>41</v>
      </c>
      <c r="B41" s="95">
        <v>505987408</v>
      </c>
      <c r="C41" s="83">
        <v>543103813.26705301</v>
      </c>
      <c r="D41" s="83">
        <v>8409.0207905387342</v>
      </c>
      <c r="E41" s="84">
        <v>3778688.092044577</v>
      </c>
      <c r="F41" s="84">
        <v>539303058.9266063</v>
      </c>
      <c r="G41" s="85">
        <f t="shared" si="3"/>
        <v>543090156.03944147</v>
      </c>
      <c r="I41" s="86"/>
      <c r="J41" s="87"/>
      <c r="K41" s="111"/>
      <c r="L41" s="357"/>
      <c r="N41" s="86"/>
    </row>
    <row r="42" spans="1:25" x14ac:dyDescent="0.25">
      <c r="A42" s="93" t="s">
        <v>42</v>
      </c>
      <c r="B42" s="95">
        <v>197295389</v>
      </c>
      <c r="C42" s="83">
        <v>217913860.80997664</v>
      </c>
      <c r="D42" s="83">
        <v>0</v>
      </c>
      <c r="E42" s="84">
        <v>162308340.069493</v>
      </c>
      <c r="F42" s="84">
        <v>61282699.883201994</v>
      </c>
      <c r="G42" s="85">
        <f t="shared" si="3"/>
        <v>223591039.95269498</v>
      </c>
      <c r="I42" s="86"/>
      <c r="J42" s="87"/>
      <c r="K42" s="111"/>
      <c r="L42" s="357"/>
      <c r="N42" s="86"/>
    </row>
    <row r="43" spans="1:25" x14ac:dyDescent="0.25">
      <c r="A43" s="93" t="s">
        <v>43</v>
      </c>
      <c r="B43" s="95">
        <v>67579964</v>
      </c>
      <c r="C43" s="83">
        <v>75919378.76741758</v>
      </c>
      <c r="D43" s="83">
        <v>69541869.438772604</v>
      </c>
      <c r="E43" s="84">
        <v>9178727.4674895182</v>
      </c>
      <c r="F43" s="84">
        <v>1546950.5021773912</v>
      </c>
      <c r="G43" s="85">
        <f t="shared" si="3"/>
        <v>80267547.408439517</v>
      </c>
      <c r="I43" s="86"/>
      <c r="J43" s="87"/>
      <c r="K43" s="111"/>
      <c r="L43" s="357"/>
      <c r="N43" s="86"/>
    </row>
    <row r="44" spans="1:25" x14ac:dyDescent="0.25">
      <c r="A44" s="93" t="s">
        <v>44</v>
      </c>
      <c r="B44" s="95">
        <v>6404811</v>
      </c>
      <c r="C44" s="83">
        <v>6276935.1104844157</v>
      </c>
      <c r="D44" s="83">
        <v>6119652.1170040639</v>
      </c>
      <c r="E44" s="84">
        <v>499687.7605216098</v>
      </c>
      <c r="F44" s="84">
        <v>88575.536418696283</v>
      </c>
      <c r="G44" s="85">
        <f t="shared" si="3"/>
        <v>6707915.4139443701</v>
      </c>
      <c r="I44" s="86"/>
      <c r="J44" s="87"/>
      <c r="K44" s="111"/>
      <c r="L44" s="357"/>
      <c r="N44" s="86"/>
    </row>
    <row r="45" spans="1:25" x14ac:dyDescent="0.25">
      <c r="A45" s="93" t="s">
        <v>45</v>
      </c>
      <c r="B45" s="95">
        <v>85188502</v>
      </c>
      <c r="C45" s="83">
        <v>90711977.192288563</v>
      </c>
      <c r="D45" s="83">
        <v>74807691.924328163</v>
      </c>
      <c r="E45" s="84">
        <v>14492334.510217227</v>
      </c>
      <c r="F45" s="84">
        <v>6366886.1979763899</v>
      </c>
      <c r="G45" s="85">
        <f t="shared" si="3"/>
        <v>95666912.632521793</v>
      </c>
      <c r="I45" s="86"/>
      <c r="J45" s="87"/>
      <c r="K45" s="111"/>
      <c r="L45" s="357"/>
      <c r="N45" s="86"/>
    </row>
    <row r="46" spans="1:25" s="92" customFormat="1" ht="15.75" x14ac:dyDescent="0.25">
      <c r="A46" s="93" t="s">
        <v>46</v>
      </c>
      <c r="B46" s="95">
        <v>58206572</v>
      </c>
      <c r="C46" s="83">
        <v>57746444.959795222</v>
      </c>
      <c r="D46" s="83">
        <v>34433565.21357654</v>
      </c>
      <c r="E46" s="84">
        <v>25020330.2195017</v>
      </c>
      <c r="F46" s="84">
        <v>0</v>
      </c>
      <c r="G46" s="85">
        <f t="shared" si="3"/>
        <v>59453895.433078244</v>
      </c>
      <c r="H46" s="64"/>
      <c r="I46" s="86"/>
      <c r="J46" s="87"/>
      <c r="K46" s="111"/>
      <c r="L46" s="357"/>
      <c r="M46" s="64"/>
      <c r="N46" s="86"/>
      <c r="Q46" s="64"/>
      <c r="S46" s="64"/>
      <c r="U46" s="64"/>
      <c r="W46" s="64"/>
      <c r="Y46" s="64"/>
    </row>
    <row r="47" spans="1:25" x14ac:dyDescent="0.25">
      <c r="A47" s="93" t="s">
        <v>47</v>
      </c>
      <c r="B47" s="95">
        <v>17928289</v>
      </c>
      <c r="C47" s="83">
        <v>19786415.173999999</v>
      </c>
      <c r="D47" s="83">
        <v>2158450.4703567545</v>
      </c>
      <c r="E47" s="84">
        <v>7030.7560755447348</v>
      </c>
      <c r="F47" s="84">
        <v>18578802.778464057</v>
      </c>
      <c r="G47" s="85">
        <f t="shared" si="3"/>
        <v>20744284.004896358</v>
      </c>
      <c r="I47" s="86"/>
      <c r="J47" s="87"/>
      <c r="K47" s="111"/>
      <c r="L47" s="357"/>
      <c r="N47" s="86"/>
    </row>
    <row r="48" spans="1:25" x14ac:dyDescent="0.25">
      <c r="A48" s="77" t="s">
        <v>48</v>
      </c>
      <c r="B48" s="95">
        <v>14627847</v>
      </c>
      <c r="C48" s="83">
        <v>14106647.171311202</v>
      </c>
      <c r="D48" s="83">
        <v>0</v>
      </c>
      <c r="E48" s="84">
        <v>14400799.543435242</v>
      </c>
      <c r="F48" s="84">
        <v>0</v>
      </c>
      <c r="G48" s="85">
        <f t="shared" si="3"/>
        <v>14400799.543435242</v>
      </c>
      <c r="I48" s="86"/>
      <c r="J48" s="87"/>
      <c r="K48" s="111"/>
      <c r="L48" s="357"/>
      <c r="N48" s="86"/>
    </row>
    <row r="49" spans="1:25" x14ac:dyDescent="0.25">
      <c r="A49" s="77" t="s">
        <v>32</v>
      </c>
      <c r="B49" s="95">
        <v>1772726842</v>
      </c>
      <c r="C49" s="83">
        <v>1747756597</v>
      </c>
      <c r="D49" s="83">
        <v>2121652.1766264788</v>
      </c>
      <c r="E49" s="84">
        <v>1872576638.2799799</v>
      </c>
      <c r="F49" s="84">
        <v>539594.50861974293</v>
      </c>
      <c r="G49" s="119">
        <f t="shared" si="3"/>
        <v>1875237884.9652262</v>
      </c>
      <c r="I49" s="86"/>
      <c r="J49" s="87"/>
      <c r="K49" s="111"/>
      <c r="L49" s="357"/>
      <c r="N49" s="86"/>
    </row>
    <row r="50" spans="1:25" ht="15.75" thickBot="1" x14ac:dyDescent="0.3">
      <c r="A50" s="77" t="s">
        <v>49</v>
      </c>
      <c r="B50" s="95">
        <v>0</v>
      </c>
      <c r="C50" s="83">
        <v>69194.808000000005</v>
      </c>
      <c r="D50" s="83">
        <v>0</v>
      </c>
      <c r="E50" s="110">
        <v>0</v>
      </c>
      <c r="F50" s="84">
        <v>0</v>
      </c>
      <c r="G50" s="119">
        <f t="shared" si="3"/>
        <v>0</v>
      </c>
      <c r="I50" s="86"/>
      <c r="J50" s="87"/>
      <c r="K50" s="111"/>
      <c r="L50" s="87"/>
      <c r="N50" s="86"/>
    </row>
    <row r="51" spans="1:25" ht="16.5" thickTop="1" x14ac:dyDescent="0.25">
      <c r="A51" s="112" t="s">
        <v>50</v>
      </c>
      <c r="B51" s="122">
        <f t="shared" ref="B51:G51" si="4">SUM(B40:B50)</f>
        <v>3276028838</v>
      </c>
      <c r="C51" s="123">
        <f t="shared" si="4"/>
        <v>3334876509.9545789</v>
      </c>
      <c r="D51" s="123">
        <f t="shared" si="4"/>
        <v>397255818.08184016</v>
      </c>
      <c r="E51" s="124">
        <f t="shared" si="4"/>
        <v>2286825851.8928523</v>
      </c>
      <c r="F51" s="125">
        <f t="shared" si="4"/>
        <v>796776431.4294939</v>
      </c>
      <c r="G51" s="116">
        <f t="shared" si="4"/>
        <v>3480858101.4041867</v>
      </c>
      <c r="I51" s="105"/>
      <c r="J51" s="104"/>
    </row>
    <row r="52" spans="1:25" ht="15.75" x14ac:dyDescent="0.25">
      <c r="A52" s="72" t="s">
        <v>51</v>
      </c>
      <c r="B52" s="127"/>
      <c r="C52" s="83"/>
      <c r="D52" s="83"/>
      <c r="E52" s="84"/>
      <c r="F52" s="84"/>
      <c r="G52" s="119"/>
      <c r="J52" s="86"/>
    </row>
    <row r="53" spans="1:25" x14ac:dyDescent="0.25">
      <c r="A53" s="77" t="s">
        <v>52</v>
      </c>
      <c r="B53" s="95"/>
      <c r="C53" s="83"/>
      <c r="D53" s="83"/>
      <c r="E53" s="84"/>
      <c r="F53" s="84"/>
      <c r="G53" s="119"/>
      <c r="J53" s="86"/>
    </row>
    <row r="54" spans="1:25" x14ac:dyDescent="0.25">
      <c r="A54" s="93" t="s">
        <v>53</v>
      </c>
      <c r="B54" s="95">
        <v>36444795</v>
      </c>
      <c r="C54" s="83">
        <v>34172339.243999995</v>
      </c>
      <c r="D54" s="83">
        <v>4512077</v>
      </c>
      <c r="E54" s="84">
        <v>35584477</v>
      </c>
      <c r="F54" s="84">
        <v>0</v>
      </c>
      <c r="G54" s="119">
        <f>SUM(D54:F54)</f>
        <v>40096554</v>
      </c>
      <c r="I54" s="86"/>
      <c r="J54" s="87"/>
      <c r="L54" s="79"/>
    </row>
    <row r="55" spans="1:25" x14ac:dyDescent="0.25">
      <c r="A55" s="93" t="s">
        <v>54</v>
      </c>
      <c r="B55" s="95">
        <v>0</v>
      </c>
      <c r="C55" s="83">
        <v>0</v>
      </c>
      <c r="D55" s="83">
        <v>0</v>
      </c>
      <c r="E55" s="84">
        <v>0</v>
      </c>
      <c r="F55" s="84">
        <v>0</v>
      </c>
      <c r="G55" s="119">
        <f>SUM(D55:F55)</f>
        <v>0</v>
      </c>
      <c r="J55" s="86"/>
      <c r="L55" s="91"/>
    </row>
    <row r="56" spans="1:25" x14ac:dyDescent="0.25">
      <c r="A56" s="128" t="s">
        <v>55</v>
      </c>
      <c r="B56" s="95">
        <v>0</v>
      </c>
      <c r="C56" s="83">
        <v>0</v>
      </c>
      <c r="D56" s="96">
        <v>0</v>
      </c>
      <c r="E56" s="97">
        <v>0</v>
      </c>
      <c r="F56" s="98">
        <v>0</v>
      </c>
      <c r="G56" s="119">
        <f>SUM(D56:F56)</f>
        <v>0</v>
      </c>
      <c r="J56" s="86"/>
      <c r="L56" s="91"/>
    </row>
    <row r="57" spans="1:25" s="92" customFormat="1" ht="15.75" x14ac:dyDescent="0.25">
      <c r="A57" s="129" t="s">
        <v>56</v>
      </c>
      <c r="B57" s="130">
        <f t="shared" ref="B57:G57" si="5">SUM(B54:B56)</f>
        <v>36444795</v>
      </c>
      <c r="C57" s="131">
        <f t="shared" si="5"/>
        <v>34172339.243999995</v>
      </c>
      <c r="D57" s="96">
        <f t="shared" si="5"/>
        <v>4512077</v>
      </c>
      <c r="E57" s="97">
        <f t="shared" si="5"/>
        <v>35584477</v>
      </c>
      <c r="F57" s="97">
        <f t="shared" si="5"/>
        <v>0</v>
      </c>
      <c r="G57" s="132">
        <f t="shared" si="5"/>
        <v>40096554</v>
      </c>
      <c r="H57" s="64"/>
      <c r="I57" s="104"/>
      <c r="J57" s="105"/>
      <c r="L57" s="133"/>
      <c r="Q57" s="64"/>
      <c r="S57" s="64"/>
      <c r="U57" s="64"/>
      <c r="W57" s="64"/>
      <c r="Y57" s="64"/>
    </row>
    <row r="58" spans="1:25" x14ac:dyDescent="0.25">
      <c r="A58" s="77" t="s">
        <v>57</v>
      </c>
      <c r="B58" s="95"/>
      <c r="C58" s="83"/>
      <c r="D58" s="83"/>
      <c r="E58" s="84"/>
      <c r="F58" s="84"/>
      <c r="G58" s="119"/>
      <c r="J58" s="86"/>
      <c r="L58" s="91"/>
    </row>
    <row r="59" spans="1:25" x14ac:dyDescent="0.25">
      <c r="A59" s="93" t="s">
        <v>58</v>
      </c>
      <c r="B59" s="95">
        <v>0</v>
      </c>
      <c r="C59" s="83">
        <v>0</v>
      </c>
      <c r="D59" s="83">
        <v>0</v>
      </c>
      <c r="E59" s="84">
        <v>0</v>
      </c>
      <c r="F59" s="84">
        <v>0</v>
      </c>
      <c r="G59" s="119">
        <f>SUM(D59:F59)</f>
        <v>0</v>
      </c>
      <c r="J59" s="86"/>
      <c r="L59" s="91"/>
    </row>
    <row r="60" spans="1:25" x14ac:dyDescent="0.25">
      <c r="A60" s="128" t="s">
        <v>49</v>
      </c>
      <c r="B60" s="134">
        <f>24051277-2094856</f>
        <v>21956421</v>
      </c>
      <c r="C60" s="83">
        <v>20634947.841421999</v>
      </c>
      <c r="D60" s="96">
        <v>39897529.798159897</v>
      </c>
      <c r="E60" s="172">
        <v>-18840159.07</v>
      </c>
      <c r="F60" s="173">
        <v>-12063876</v>
      </c>
      <c r="G60" s="119">
        <f>SUM(D60:F60)</f>
        <v>8993494.728159897</v>
      </c>
      <c r="I60" s="86"/>
      <c r="J60" s="87"/>
      <c r="L60" s="79"/>
    </row>
    <row r="61" spans="1:25" ht="15.75" thickBot="1" x14ac:dyDescent="0.3">
      <c r="A61" s="135" t="s">
        <v>59</v>
      </c>
      <c r="B61" s="136">
        <f>B59+B60</f>
        <v>21956421</v>
      </c>
      <c r="C61" s="137">
        <f>C59+C60</f>
        <v>20634947.841421999</v>
      </c>
      <c r="D61" s="138">
        <f>D59+D60</f>
        <v>39897529.798159897</v>
      </c>
      <c r="E61" s="174">
        <f>E59+E60</f>
        <v>-18840159.07</v>
      </c>
      <c r="F61" s="174">
        <f>F59+F60</f>
        <v>-12063876</v>
      </c>
      <c r="G61" s="139">
        <f>SUM(G59:G60)</f>
        <v>8993494.728159897</v>
      </c>
      <c r="I61" s="87"/>
      <c r="J61" s="86"/>
      <c r="L61" s="91"/>
    </row>
    <row r="62" spans="1:25" ht="17.25" thickTop="1" thickBot="1" x14ac:dyDescent="0.3">
      <c r="A62" s="140" t="s">
        <v>60</v>
      </c>
      <c r="B62" s="141">
        <f t="shared" ref="B62:G62" si="6">B51+B57+B61</f>
        <v>3334430054</v>
      </c>
      <c r="C62" s="142">
        <f t="shared" si="6"/>
        <v>3389683797.0400009</v>
      </c>
      <c r="D62" s="142">
        <f t="shared" si="6"/>
        <v>441665424.88000005</v>
      </c>
      <c r="E62" s="143">
        <f t="shared" si="6"/>
        <v>2303570169.8228521</v>
      </c>
      <c r="F62" s="143">
        <f t="shared" si="6"/>
        <v>784712555.4294939</v>
      </c>
      <c r="G62" s="144">
        <f t="shared" si="6"/>
        <v>3529948150.1323466</v>
      </c>
      <c r="I62" s="105"/>
      <c r="J62" s="104"/>
    </row>
    <row r="63" spans="1:25" ht="16.5" thickBot="1" x14ac:dyDescent="0.3">
      <c r="A63" s="145" t="s">
        <v>61</v>
      </c>
      <c r="B63" s="146">
        <f t="shared" ref="B63:C63" si="7">B36-B62</f>
        <v>0</v>
      </c>
      <c r="C63" s="147">
        <f t="shared" si="7"/>
        <v>-4.000091552734375E-2</v>
      </c>
      <c r="D63" s="148">
        <f>D36-D62</f>
        <v>0</v>
      </c>
      <c r="E63" s="149">
        <f>E36-E62</f>
        <v>0.17714786529541016</v>
      </c>
      <c r="F63" s="149">
        <f>F36-F62</f>
        <v>-0.42949390411376953</v>
      </c>
      <c r="G63" s="150">
        <f>G36-G62</f>
        <v>-0.25234651565551758</v>
      </c>
      <c r="J63" s="86"/>
    </row>
    <row r="64" spans="1:25" x14ac:dyDescent="0.25">
      <c r="A64" s="151"/>
      <c r="B64" s="151"/>
      <c r="C64" s="151"/>
      <c r="D64" s="151"/>
      <c r="E64" s="151"/>
      <c r="F64" s="151"/>
      <c r="G64" s="151"/>
    </row>
    <row r="65" spans="1:7" ht="14.45" customHeight="1" x14ac:dyDescent="0.25">
      <c r="A65" s="384" t="s">
        <v>74</v>
      </c>
      <c r="B65" s="384"/>
      <c r="C65" s="384"/>
      <c r="D65" s="384"/>
      <c r="E65" s="384"/>
      <c r="F65" s="384"/>
      <c r="G65" s="384"/>
    </row>
    <row r="66" spans="1:7" ht="38.450000000000003" customHeight="1" x14ac:dyDescent="0.25">
      <c r="A66" s="385" t="s">
        <v>75</v>
      </c>
      <c r="B66" s="385"/>
      <c r="C66" s="385"/>
      <c r="D66" s="385"/>
      <c r="E66" s="385"/>
      <c r="F66" s="385"/>
      <c r="G66" s="385"/>
    </row>
    <row r="67" spans="1:7" ht="61.15" customHeight="1" x14ac:dyDescent="0.25">
      <c r="A67" s="386" t="s">
        <v>96</v>
      </c>
      <c r="B67" s="386"/>
      <c r="C67" s="386"/>
      <c r="D67" s="386"/>
      <c r="E67" s="386"/>
      <c r="F67" s="386"/>
      <c r="G67" s="386"/>
    </row>
    <row r="68" spans="1:7" ht="36" customHeight="1" x14ac:dyDescent="0.25">
      <c r="A68" s="383" t="s">
        <v>76</v>
      </c>
      <c r="B68" s="383"/>
      <c r="C68" s="383"/>
      <c r="D68" s="383"/>
      <c r="E68" s="383"/>
      <c r="F68" s="383"/>
      <c r="G68" s="383"/>
    </row>
    <row r="69" spans="1:7" x14ac:dyDescent="0.25">
      <c r="A69" s="152"/>
      <c r="B69" s="153"/>
      <c r="C69" s="153"/>
      <c r="D69" s="153"/>
      <c r="E69" s="153"/>
      <c r="F69" s="153"/>
      <c r="G69" s="153"/>
    </row>
    <row r="70" spans="1:7" x14ac:dyDescent="0.25">
      <c r="A70" s="154"/>
      <c r="B70" s="154"/>
      <c r="C70" s="154"/>
      <c r="D70" s="154"/>
      <c r="E70" s="154"/>
      <c r="F70" s="154"/>
      <c r="G70" s="154"/>
    </row>
    <row r="71" spans="1:7" x14ac:dyDescent="0.25">
      <c r="B71" s="155"/>
      <c r="C71" s="155"/>
      <c r="D71" s="155"/>
      <c r="E71" s="155"/>
      <c r="F71" s="155"/>
    </row>
    <row r="72" spans="1:7" x14ac:dyDescent="0.25">
      <c r="A72" s="156"/>
      <c r="B72" s="156"/>
      <c r="C72" s="156"/>
      <c r="D72" s="157"/>
      <c r="E72" s="156"/>
      <c r="F72" s="156"/>
    </row>
  </sheetData>
  <mergeCells count="8">
    <mergeCell ref="A68:G68"/>
    <mergeCell ref="A5:A6"/>
    <mergeCell ref="B5:C5"/>
    <mergeCell ref="D5:G5"/>
    <mergeCell ref="L40:L49"/>
    <mergeCell ref="A65:G65"/>
    <mergeCell ref="A66:G66"/>
    <mergeCell ref="A67:G67"/>
  </mergeCells>
  <printOptions horizontalCentered="1"/>
  <pageMargins left="0.25" right="0.25" top="0.75" bottom="0.75" header="0.3" footer="0.3"/>
  <pageSetup scale="54" orientation="portrait" r:id="rId1"/>
  <headerFooter alignWithMargins="0"/>
  <rowBreaks count="1" manualBreakCount="1">
    <brk id="3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Table A (Consolidated)</vt:lpstr>
      <vt:lpstr>Table A (Boulder)</vt:lpstr>
      <vt:lpstr>Table A (UCCS)  </vt:lpstr>
      <vt:lpstr>Table A (Denver)  </vt:lpstr>
      <vt:lpstr>Table A (Anschutz) </vt:lpstr>
      <vt:lpstr>'Table A (Anschutz) '!Print_Area</vt:lpstr>
      <vt:lpstr>'Table A (Boulder)'!Print_Area</vt:lpstr>
      <vt:lpstr>'Table A (Consolidated)'!Print_Area</vt:lpstr>
      <vt:lpstr>'Table A (Denver)  '!Print_Area</vt:lpstr>
      <vt:lpstr>'Table A (UCCS)  '!Print_Area</vt:lpstr>
      <vt:lpstr>'Table A (Anschutz) '!Print_Titles</vt:lpstr>
      <vt:lpstr>'Table A (Consolidated)'!Print_Titles</vt:lpstr>
      <vt:lpstr>'Table A (Denver)  '!Print_Titles</vt:lpstr>
      <vt:lpstr>'Table A (UCCS)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Celina Duran</dc:creator>
  <cp:lastModifiedBy>Ryan Allred</cp:lastModifiedBy>
  <cp:lastPrinted>2026-05-15T17:01:59Z</cp:lastPrinted>
  <dcterms:created xsi:type="dcterms:W3CDTF">2026-05-14T21:33:23Z</dcterms:created>
  <dcterms:modified xsi:type="dcterms:W3CDTF">2026-10-05T20:10:12Z</dcterms:modified>
</cp:coreProperties>
</file>