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xr:revisionPtr revIDLastSave="0" documentId="13_ncr:1_{122DFEE0-D854-48B1-8128-D71AD92027F9}" xr6:coauthVersionLast="47" xr6:coauthVersionMax="47" xr10:uidLastSave="{00000000-0000-0000-0000-000000000000}"/>
  <bookViews>
    <workbookView xWindow="-120" yWindow="-120" windowWidth="29040" windowHeight="17520" xr2:uid="{63C0E845-EB95-4A23-814C-85BF068FA6CA}"/>
  </bookViews>
  <sheets>
    <sheet name="Table A (Consolidated)" sheetId="3" r:id="rId1"/>
    <sheet name="Table A (Boulder)" sheetId="2" r:id="rId2"/>
    <sheet name="Table A (UCCS)  " sheetId="5" r:id="rId3"/>
    <sheet name="Table A (Denver)  " sheetId="4" r:id="rId4"/>
    <sheet name="Table A (Anschutz)  " sheetId="1" r:id="rId5"/>
  </sheets>
  <definedNames>
    <definedName name="_AMO_UniqueIdentifier" hidden="1">"'acc1e002-9ecb-40d3-87aa-6dac8a4a0db4'"</definedName>
    <definedName name="OK" localSheetId="1">#REF!</definedName>
    <definedName name="OK" localSheetId="3">#REF!</definedName>
    <definedName name="OK" localSheetId="2">#REF!</definedName>
    <definedName name="OK">#REF!</definedName>
    <definedName name="_xlnm.Print_Area" localSheetId="4">'Table A (Anschutz)  '!$A$1:$G$68</definedName>
    <definedName name="_xlnm.Print_Area" localSheetId="0">'Table A (Consolidated)'!$A$1:$G$67</definedName>
    <definedName name="_xlnm.Print_Area" localSheetId="3">'Table A (Denver)  '!$A$1:$G$69</definedName>
    <definedName name="_xlnm.Print_Area" localSheetId="2">'Table A (UCCS)  '!$A$1:$G$68</definedName>
    <definedName name="_xlnm.Print_Titles" localSheetId="4">'Table A (Anschutz)  '!$1:$6</definedName>
    <definedName name="_xlnm.Print_Titles" localSheetId="0">'Table A (Consolidated)'!$1:$6</definedName>
    <definedName name="_xlnm.Print_Titles" localSheetId="3">'Table A (Denver)  '!$1:$6</definedName>
    <definedName name="_xlnm.Print_Titles" localSheetId="2">'Table A (UCCS)  '!$1:$6</definedName>
    <definedName name="QRY_FTETOTAL" localSheetId="1">#REF!</definedName>
    <definedName name="QRY_FTETOTAL" localSheetId="3">#REF!</definedName>
    <definedName name="QRY_FTETOTAL" localSheetId="2">#REF!</definedName>
    <definedName name="QRY_FTETOTAL">#REF!</definedName>
    <definedName name="what" localSheetId="1">#REF!</definedName>
    <definedName name="what" localSheetId="3">#REF!</definedName>
    <definedName name="what" localSheetId="2">#REF!</definedName>
    <definedName name="wh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5" l="1"/>
  <c r="G19" i="4" l="1"/>
  <c r="G17" i="4"/>
  <c r="G59" i="2"/>
  <c r="B62" i="2"/>
  <c r="G36" i="2"/>
  <c r="G17" i="2"/>
  <c r="F19" i="2"/>
  <c r="G18" i="2"/>
  <c r="G19" i="2" s="1"/>
  <c r="E19" i="2"/>
  <c r="D19" i="2"/>
  <c r="C19" i="2"/>
  <c r="B19" i="2"/>
  <c r="G25" i="2"/>
  <c r="G20" i="5"/>
  <c r="C23" i="5"/>
  <c r="B23" i="5"/>
  <c r="G49" i="2"/>
  <c r="C54" i="5"/>
  <c r="B60" i="3" l="1"/>
  <c r="C60" i="3"/>
  <c r="D60" i="3"/>
  <c r="E60" i="3"/>
  <c r="F60" i="3"/>
  <c r="C59" i="3"/>
  <c r="D59" i="3"/>
  <c r="G59" i="3" s="1"/>
  <c r="E59" i="3"/>
  <c r="F59" i="3"/>
  <c r="B59" i="3"/>
  <c r="B54" i="3"/>
  <c r="C54" i="3"/>
  <c r="D54" i="3"/>
  <c r="G54" i="3" s="1"/>
  <c r="E54" i="3"/>
  <c r="F54" i="3"/>
  <c r="B55" i="3"/>
  <c r="C55" i="3"/>
  <c r="D55" i="3"/>
  <c r="E55" i="3"/>
  <c r="F55" i="3"/>
  <c r="B56" i="3"/>
  <c r="C56" i="3"/>
  <c r="D56" i="3"/>
  <c r="E56" i="3"/>
  <c r="F56" i="3"/>
  <c r="B41" i="3"/>
  <c r="C41" i="3"/>
  <c r="D41" i="3"/>
  <c r="E41" i="3"/>
  <c r="F41" i="3"/>
  <c r="B42" i="3"/>
  <c r="C42" i="3"/>
  <c r="D42" i="3"/>
  <c r="E42" i="3"/>
  <c r="F42" i="3"/>
  <c r="B43" i="3"/>
  <c r="C43" i="3"/>
  <c r="D43" i="3"/>
  <c r="E43" i="3"/>
  <c r="G43" i="3" s="1"/>
  <c r="F43" i="3"/>
  <c r="B44" i="3"/>
  <c r="C44" i="3"/>
  <c r="D44" i="3"/>
  <c r="E44" i="3"/>
  <c r="F44" i="3"/>
  <c r="B45" i="3"/>
  <c r="C45" i="3"/>
  <c r="D45" i="3"/>
  <c r="E45" i="3"/>
  <c r="F45" i="3"/>
  <c r="B46" i="3"/>
  <c r="C46" i="3"/>
  <c r="D46" i="3"/>
  <c r="E46" i="3"/>
  <c r="F46" i="3"/>
  <c r="B47" i="3"/>
  <c r="C47" i="3"/>
  <c r="D47" i="3"/>
  <c r="E47" i="3"/>
  <c r="F47" i="3"/>
  <c r="B48" i="3"/>
  <c r="C48" i="3"/>
  <c r="D48" i="3"/>
  <c r="G48" i="3" s="1"/>
  <c r="E48" i="3"/>
  <c r="F48" i="3"/>
  <c r="B49" i="3"/>
  <c r="C49" i="3"/>
  <c r="D49" i="3"/>
  <c r="E49" i="3"/>
  <c r="F49" i="3"/>
  <c r="B50" i="3"/>
  <c r="C50" i="3"/>
  <c r="D50" i="3"/>
  <c r="E50" i="3"/>
  <c r="F50" i="3"/>
  <c r="C40" i="3"/>
  <c r="D40" i="3"/>
  <c r="E40" i="3"/>
  <c r="F40" i="3"/>
  <c r="B40" i="3"/>
  <c r="G42" i="3"/>
  <c r="B29" i="3"/>
  <c r="C29" i="3"/>
  <c r="D29" i="3"/>
  <c r="E29" i="3"/>
  <c r="F29" i="3"/>
  <c r="B30" i="3"/>
  <c r="C30" i="3"/>
  <c r="D30" i="3"/>
  <c r="E30" i="3"/>
  <c r="F30" i="3"/>
  <c r="G30" i="3" s="1"/>
  <c r="B31" i="3"/>
  <c r="C31" i="3"/>
  <c r="D31" i="3"/>
  <c r="E31" i="3"/>
  <c r="F31" i="3"/>
  <c r="B33" i="3"/>
  <c r="C33" i="3"/>
  <c r="D33" i="3"/>
  <c r="E33" i="3"/>
  <c r="F33" i="3"/>
  <c r="B34" i="3"/>
  <c r="C34" i="3"/>
  <c r="D34" i="3"/>
  <c r="E34" i="3"/>
  <c r="F34" i="3"/>
  <c r="B35" i="3"/>
  <c r="C35" i="3"/>
  <c r="D35" i="3"/>
  <c r="E35" i="3"/>
  <c r="F35" i="3"/>
  <c r="F28" i="3"/>
  <c r="E28" i="3"/>
  <c r="D28" i="3"/>
  <c r="C28" i="3"/>
  <c r="B28" i="3"/>
  <c r="B21" i="3"/>
  <c r="C21" i="3"/>
  <c r="D21" i="3"/>
  <c r="E21" i="3"/>
  <c r="F21" i="3"/>
  <c r="B22" i="3"/>
  <c r="C22" i="3"/>
  <c r="D22" i="3"/>
  <c r="E22" i="3"/>
  <c r="F22" i="3"/>
  <c r="B23" i="3"/>
  <c r="C23" i="3"/>
  <c r="D23" i="3"/>
  <c r="E23" i="3"/>
  <c r="F23" i="3"/>
  <c r="G23" i="3" s="1"/>
  <c r="B24" i="3"/>
  <c r="C24" i="3"/>
  <c r="D24" i="3"/>
  <c r="E24" i="3"/>
  <c r="F24" i="3"/>
  <c r="B25" i="3"/>
  <c r="C25" i="3"/>
  <c r="D25" i="3"/>
  <c r="E25" i="3"/>
  <c r="F25" i="3"/>
  <c r="B26" i="3"/>
  <c r="C26" i="3"/>
  <c r="D26" i="3"/>
  <c r="E26" i="3"/>
  <c r="F26" i="3"/>
  <c r="F20" i="3"/>
  <c r="E20" i="3"/>
  <c r="D20" i="3"/>
  <c r="C20" i="3"/>
  <c r="B20" i="3"/>
  <c r="B11" i="3"/>
  <c r="C11" i="3"/>
  <c r="D11" i="3"/>
  <c r="E11" i="3"/>
  <c r="F11" i="3"/>
  <c r="G11" i="3" s="1"/>
  <c r="B12" i="3"/>
  <c r="C12" i="3"/>
  <c r="D12" i="3"/>
  <c r="E12" i="3"/>
  <c r="F12" i="3"/>
  <c r="G12" i="3" s="1"/>
  <c r="B13" i="3"/>
  <c r="C13" i="3"/>
  <c r="D13" i="3"/>
  <c r="E13" i="3"/>
  <c r="F13" i="3"/>
  <c r="B14" i="3"/>
  <c r="C14" i="3"/>
  <c r="D14" i="3"/>
  <c r="E14" i="3"/>
  <c r="F14" i="3"/>
  <c r="B15" i="3"/>
  <c r="C15" i="3"/>
  <c r="D15" i="3"/>
  <c r="E15" i="3"/>
  <c r="F15" i="3"/>
  <c r="B16" i="3"/>
  <c r="C16" i="3"/>
  <c r="D16" i="3"/>
  <c r="E16" i="3"/>
  <c r="G16" i="3" s="1"/>
  <c r="F16" i="3"/>
  <c r="B17" i="3"/>
  <c r="C17" i="3"/>
  <c r="D17" i="3"/>
  <c r="E17" i="3"/>
  <c r="F17" i="3"/>
  <c r="B18" i="3"/>
  <c r="C18" i="3"/>
  <c r="D18" i="3"/>
  <c r="E18" i="3"/>
  <c r="F18" i="3"/>
  <c r="C10" i="3"/>
  <c r="D10" i="3"/>
  <c r="E10" i="3"/>
  <c r="F10" i="3"/>
  <c r="B10" i="3"/>
  <c r="F61" i="5"/>
  <c r="E61" i="5"/>
  <c r="D61" i="5"/>
  <c r="C61" i="5"/>
  <c r="B61" i="5"/>
  <c r="G60" i="5"/>
  <c r="G59" i="5"/>
  <c r="F57" i="5"/>
  <c r="E57" i="5"/>
  <c r="D57" i="5"/>
  <c r="C57" i="5"/>
  <c r="B57" i="5"/>
  <c r="G56" i="5"/>
  <c r="G55" i="5"/>
  <c r="G54" i="5"/>
  <c r="F51" i="5"/>
  <c r="E51" i="5"/>
  <c r="D51" i="5"/>
  <c r="C51" i="5"/>
  <c r="B51" i="5"/>
  <c r="G50" i="5"/>
  <c r="G49" i="5"/>
  <c r="G48" i="5"/>
  <c r="G47" i="5"/>
  <c r="G46" i="5"/>
  <c r="G45" i="5"/>
  <c r="G44" i="5"/>
  <c r="G43" i="5"/>
  <c r="G42" i="5"/>
  <c r="G41" i="5"/>
  <c r="G40" i="5"/>
  <c r="G51" i="5" s="1"/>
  <c r="G35" i="5"/>
  <c r="G34" i="5"/>
  <c r="G33" i="5"/>
  <c r="G31" i="5"/>
  <c r="G30" i="5"/>
  <c r="G29" i="5"/>
  <c r="G28" i="5"/>
  <c r="F27" i="5"/>
  <c r="E27" i="5"/>
  <c r="D27" i="5"/>
  <c r="C27" i="5"/>
  <c r="C36" i="5" s="1"/>
  <c r="B27" i="5"/>
  <c r="B36" i="5" s="1"/>
  <c r="G26" i="5"/>
  <c r="G25" i="5"/>
  <c r="G24" i="5"/>
  <c r="G23" i="5"/>
  <c r="G22" i="5"/>
  <c r="F19" i="5"/>
  <c r="E19" i="5"/>
  <c r="D19" i="5"/>
  <c r="C19" i="5"/>
  <c r="B19" i="5"/>
  <c r="G18" i="5"/>
  <c r="G17" i="5"/>
  <c r="G16" i="5"/>
  <c r="G15" i="5"/>
  <c r="G14" i="5"/>
  <c r="G12" i="5"/>
  <c r="G11" i="5"/>
  <c r="G10" i="5"/>
  <c r="G61" i="4"/>
  <c r="F61" i="4"/>
  <c r="E61" i="4"/>
  <c r="D61" i="4"/>
  <c r="C61" i="4"/>
  <c r="B61" i="4"/>
  <c r="G60" i="4"/>
  <c r="G59" i="4"/>
  <c r="F57" i="4"/>
  <c r="E57" i="4"/>
  <c r="D57" i="4"/>
  <c r="C57" i="4"/>
  <c r="B57" i="4"/>
  <c r="G56" i="4"/>
  <c r="G55" i="4"/>
  <c r="G54" i="4"/>
  <c r="F51" i="4"/>
  <c r="E51" i="4"/>
  <c r="E62" i="4" s="1"/>
  <c r="D51" i="4"/>
  <c r="C51" i="4"/>
  <c r="B51" i="4"/>
  <c r="G50" i="4"/>
  <c r="G49" i="4"/>
  <c r="G48" i="4"/>
  <c r="G47" i="4"/>
  <c r="G46" i="4"/>
  <c r="G45" i="4"/>
  <c r="G44" i="4"/>
  <c r="G43" i="4"/>
  <c r="G42" i="4"/>
  <c r="G41" i="4"/>
  <c r="G40" i="4"/>
  <c r="G35" i="4"/>
  <c r="G34" i="4"/>
  <c r="G33" i="4"/>
  <c r="G31" i="4"/>
  <c r="G30" i="4"/>
  <c r="G29" i="4"/>
  <c r="G28" i="4"/>
  <c r="F27" i="4"/>
  <c r="E27" i="4"/>
  <c r="E36" i="4" s="1"/>
  <c r="D27" i="4"/>
  <c r="D36" i="4" s="1"/>
  <c r="C27" i="4"/>
  <c r="C36" i="4" s="1"/>
  <c r="B27" i="4"/>
  <c r="B36" i="4" s="1"/>
  <c r="G26" i="4"/>
  <c r="G25" i="4"/>
  <c r="G24" i="4"/>
  <c r="G23" i="4"/>
  <c r="G22" i="4"/>
  <c r="G20" i="4"/>
  <c r="G27" i="4" s="1"/>
  <c r="F19" i="4"/>
  <c r="E19" i="4"/>
  <c r="D19" i="4"/>
  <c r="C19" i="4"/>
  <c r="B19" i="4"/>
  <c r="G18" i="4"/>
  <c r="G16" i="4"/>
  <c r="G15" i="4"/>
  <c r="G14" i="4"/>
  <c r="G12" i="4"/>
  <c r="G11" i="4"/>
  <c r="G10" i="4"/>
  <c r="C61" i="3"/>
  <c r="G47" i="3"/>
  <c r="G24" i="3"/>
  <c r="F61" i="2"/>
  <c r="E61" i="2"/>
  <c r="D61" i="2"/>
  <c r="C61" i="2"/>
  <c r="B61" i="2"/>
  <c r="G60" i="2"/>
  <c r="G61" i="2"/>
  <c r="F57" i="2"/>
  <c r="E57" i="2"/>
  <c r="D57" i="2"/>
  <c r="C57" i="2"/>
  <c r="B57" i="2"/>
  <c r="G56" i="2"/>
  <c r="G55" i="2"/>
  <c r="G54" i="2"/>
  <c r="F51" i="2"/>
  <c r="F62" i="2" s="1"/>
  <c r="E51" i="2"/>
  <c r="E62" i="2" s="1"/>
  <c r="D51" i="2"/>
  <c r="C51" i="2"/>
  <c r="C62" i="2" s="1"/>
  <c r="B51" i="2"/>
  <c r="G50" i="2"/>
  <c r="G48" i="2"/>
  <c r="G47" i="2"/>
  <c r="G46" i="2"/>
  <c r="G45" i="2"/>
  <c r="G44" i="2"/>
  <c r="G43" i="2"/>
  <c r="G42" i="2"/>
  <c r="G41" i="2"/>
  <c r="G40" i="2"/>
  <c r="F36" i="2"/>
  <c r="G35" i="2"/>
  <c r="G33" i="2"/>
  <c r="G30" i="2"/>
  <c r="G29" i="2"/>
  <c r="G28" i="2"/>
  <c r="F27" i="2"/>
  <c r="E27" i="2"/>
  <c r="D27" i="2"/>
  <c r="C27" i="2"/>
  <c r="B27" i="2"/>
  <c r="G26" i="2"/>
  <c r="G24" i="2"/>
  <c r="G23" i="2"/>
  <c r="G22" i="2"/>
  <c r="G20" i="2"/>
  <c r="G16" i="2"/>
  <c r="G15" i="2"/>
  <c r="G14" i="2"/>
  <c r="G12" i="2"/>
  <c r="G11" i="2"/>
  <c r="G10" i="2"/>
  <c r="F61" i="1"/>
  <c r="E61" i="1"/>
  <c r="D61" i="1"/>
  <c r="C61" i="1"/>
  <c r="B61" i="1"/>
  <c r="G60" i="1"/>
  <c r="G59" i="1"/>
  <c r="G61" i="1" s="1"/>
  <c r="F57" i="1"/>
  <c r="E57" i="1"/>
  <c r="D57" i="1"/>
  <c r="C57" i="1"/>
  <c r="B57" i="1"/>
  <c r="B62" i="1" s="1"/>
  <c r="G56" i="1"/>
  <c r="G55" i="1"/>
  <c r="G54" i="1"/>
  <c r="F51" i="1"/>
  <c r="E51" i="1"/>
  <c r="D51" i="1"/>
  <c r="C51" i="1"/>
  <c r="C62" i="1" s="1"/>
  <c r="B51" i="1"/>
  <c r="G50" i="1"/>
  <c r="G49" i="1"/>
  <c r="G48" i="1"/>
  <c r="G47" i="1"/>
  <c r="G46" i="1"/>
  <c r="G45" i="1"/>
  <c r="G44" i="1"/>
  <c r="G43" i="1"/>
  <c r="G42" i="1"/>
  <c r="G41" i="1"/>
  <c r="G40" i="1"/>
  <c r="G51" i="1" s="1"/>
  <c r="F36" i="1"/>
  <c r="B36" i="1"/>
  <c r="B63" i="1" s="1"/>
  <c r="G35" i="1"/>
  <c r="G34" i="1"/>
  <c r="G33" i="1"/>
  <c r="G31" i="1"/>
  <c r="G30" i="1"/>
  <c r="G29" i="1"/>
  <c r="G28" i="1"/>
  <c r="F27" i="1"/>
  <c r="E27" i="1"/>
  <c r="E36" i="1" s="1"/>
  <c r="D27" i="1"/>
  <c r="D36" i="1" s="1"/>
  <c r="C27" i="1"/>
  <c r="C36" i="1" s="1"/>
  <c r="C63" i="1" s="1"/>
  <c r="B27" i="1"/>
  <c r="G26" i="1"/>
  <c r="G25" i="1"/>
  <c r="G24" i="1"/>
  <c r="G23" i="1"/>
  <c r="G22" i="1"/>
  <c r="G27" i="1" s="1"/>
  <c r="G20" i="1"/>
  <c r="F19" i="1"/>
  <c r="E19" i="1"/>
  <c r="D19" i="1"/>
  <c r="C19" i="1"/>
  <c r="B19" i="1"/>
  <c r="G18" i="1"/>
  <c r="G17" i="1"/>
  <c r="G16" i="1"/>
  <c r="G15" i="1"/>
  <c r="G14" i="1"/>
  <c r="G12" i="1"/>
  <c r="G11" i="1"/>
  <c r="G19" i="1" s="1"/>
  <c r="G10" i="1"/>
  <c r="G26" i="3" l="1"/>
  <c r="G45" i="3"/>
  <c r="G17" i="3"/>
  <c r="G28" i="3"/>
  <c r="G33" i="3"/>
  <c r="D36" i="5"/>
  <c r="E36" i="5"/>
  <c r="F36" i="5"/>
  <c r="G19" i="5"/>
  <c r="G46" i="3"/>
  <c r="G41" i="3"/>
  <c r="B57" i="3"/>
  <c r="D61" i="3"/>
  <c r="G14" i="3"/>
  <c r="G35" i="3"/>
  <c r="G27" i="5"/>
  <c r="G60" i="3"/>
  <c r="G61" i="5"/>
  <c r="D62" i="4"/>
  <c r="D63" i="4" s="1"/>
  <c r="F62" i="4"/>
  <c r="G57" i="4"/>
  <c r="G49" i="3"/>
  <c r="G50" i="3"/>
  <c r="G51" i="4"/>
  <c r="G62" i="4" s="1"/>
  <c r="C62" i="4"/>
  <c r="C63" i="4"/>
  <c r="B62" i="4"/>
  <c r="B63" i="4" s="1"/>
  <c r="E36" i="2"/>
  <c r="G25" i="3"/>
  <c r="G20" i="3"/>
  <c r="F36" i="4"/>
  <c r="C36" i="2"/>
  <c r="B36" i="2"/>
  <c r="B63" i="2" s="1"/>
  <c r="F63" i="2"/>
  <c r="E63" i="2"/>
  <c r="D62" i="2"/>
  <c r="G34" i="3"/>
  <c r="G31" i="3"/>
  <c r="B62" i="5"/>
  <c r="B63" i="5"/>
  <c r="C57" i="3"/>
  <c r="C62" i="5"/>
  <c r="C63" i="5" s="1"/>
  <c r="G56" i="3"/>
  <c r="E62" i="5"/>
  <c r="E63" i="5" s="1"/>
  <c r="F62" i="5"/>
  <c r="F63" i="5" s="1"/>
  <c r="G57" i="5"/>
  <c r="D62" i="5"/>
  <c r="D63" i="5" s="1"/>
  <c r="F62" i="1"/>
  <c r="F63" i="1" s="1"/>
  <c r="G55" i="3"/>
  <c r="G57" i="3" s="1"/>
  <c r="E62" i="1"/>
  <c r="E63" i="1" s="1"/>
  <c r="E57" i="3"/>
  <c r="G57" i="1"/>
  <c r="G62" i="1" s="1"/>
  <c r="D62" i="1"/>
  <c r="D57" i="3"/>
  <c r="D63" i="1"/>
  <c r="B19" i="3"/>
  <c r="F57" i="3"/>
  <c r="C63" i="2"/>
  <c r="C19" i="3"/>
  <c r="D36" i="2"/>
  <c r="D63" i="2" s="1"/>
  <c r="G57" i="2"/>
  <c r="G18" i="3"/>
  <c r="D19" i="3"/>
  <c r="G44" i="3"/>
  <c r="F51" i="3"/>
  <c r="G27" i="2"/>
  <c r="C27" i="3"/>
  <c r="G15" i="3"/>
  <c r="B27" i="3"/>
  <c r="G29" i="3"/>
  <c r="D51" i="3"/>
  <c r="C51" i="3"/>
  <c r="G22" i="3"/>
  <c r="G51" i="2"/>
  <c r="B61" i="3"/>
  <c r="F61" i="3"/>
  <c r="E61" i="3"/>
  <c r="E51" i="3"/>
  <c r="B51" i="3"/>
  <c r="G40" i="3"/>
  <c r="E27" i="3"/>
  <c r="D27" i="3"/>
  <c r="F27" i="3"/>
  <c r="F19" i="3"/>
  <c r="E19" i="3"/>
  <c r="G10" i="3"/>
  <c r="G61" i="3"/>
  <c r="G27" i="3"/>
  <c r="G36" i="5"/>
  <c r="G36" i="4"/>
  <c r="E63" i="4"/>
  <c r="F63" i="4"/>
  <c r="G36" i="1"/>
  <c r="D36" i="3" l="1"/>
  <c r="F36" i="3"/>
  <c r="B62" i="3"/>
  <c r="C62" i="3"/>
  <c r="C36" i="3"/>
  <c r="G63" i="4"/>
  <c r="B36" i="3"/>
  <c r="G62" i="2"/>
  <c r="G63" i="2" s="1"/>
  <c r="D62" i="3"/>
  <c r="D63" i="3" s="1"/>
  <c r="F62" i="3"/>
  <c r="F63" i="3" s="1"/>
  <c r="G63" i="1"/>
  <c r="E62" i="3"/>
  <c r="G51" i="3"/>
  <c r="G62" i="3" s="1"/>
  <c r="G19" i="3"/>
  <c r="G36" i="3" s="1"/>
  <c r="E36" i="3"/>
  <c r="G63" i="5"/>
  <c r="E63" i="3" l="1"/>
  <c r="G63" i="3"/>
</calcChain>
</file>

<file path=xl/sharedStrings.xml><?xml version="1.0" encoding="utf-8"?>
<sst xmlns="http://schemas.openxmlformats.org/spreadsheetml/2006/main" count="349" uniqueCount="91">
  <si>
    <t>Table A:  FY 2025-26 Current Funds Budget</t>
  </si>
  <si>
    <t>University of Colorado</t>
  </si>
  <si>
    <t>Anschutz Medical Campus</t>
  </si>
  <si>
    <t>Description</t>
  </si>
  <si>
    <t>FY 2024-25</t>
  </si>
  <si>
    <t>FY 2025-26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</si>
  <si>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</si>
  <si>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</si>
  <si>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</si>
  <si>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</si>
  <si>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</si>
  <si>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</si>
  <si>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</si>
  <si>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</si>
  <si>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 xml:space="preserve">Resident Tuition </t>
  </si>
  <si>
    <t>Resident Tuition - COF</t>
  </si>
  <si>
    <t>UndergraduateTuition - Student Share</t>
  </si>
  <si>
    <t>Graduate</t>
  </si>
  <si>
    <t>Non-Resident Tuition</t>
  </si>
  <si>
    <t>Undergraduate</t>
  </si>
  <si>
    <t>Other tuition - Continuing Education</t>
  </si>
  <si>
    <t>Student fees</t>
  </si>
  <si>
    <t>Accountable 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</si>
  <si>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</si>
  <si>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</si>
  <si>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</si>
  <si>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</si>
  <si>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</si>
  <si>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>Tobacco Funding</t>
    </r>
    <r>
      <rPr>
        <sz val="11"/>
        <color theme="1"/>
        <rFont val="Aptos Narrow"/>
        <family val="2"/>
        <scheme val="minor"/>
      </rPr>
      <t xml:space="preserve"> </t>
    </r>
  </si>
  <si>
    <r>
      <t>Marijuana Tax Cash Fund</t>
    </r>
    <r>
      <rPr>
        <sz val="11"/>
        <color theme="1"/>
        <rFont val="Aptos Narrow"/>
        <family val="2"/>
        <scheme val="minor"/>
      </rPr>
      <t xml:space="preserve"> </t>
    </r>
  </si>
  <si>
    <t xml:space="preserve">Fee for Service Contract </t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</si>
  <si>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</si>
  <si>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</si>
  <si>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</si>
  <si>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</si>
  <si>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</si>
  <si>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</si>
  <si>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</si>
  <si>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</si>
  <si>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</si>
  <si>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</si>
  <si>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</si>
  <si>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</si>
  <si>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</si>
  <si>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</si>
  <si>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</si>
  <si>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</si>
  <si>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</si>
  <si>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</si>
  <si>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</si>
  <si>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</si>
  <si>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</si>
  <si>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</si>
  <si>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</si>
  <si>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</si>
  <si>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</si>
  <si>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</si>
  <si>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</si>
  <si>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</si>
  <si>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</si>
  <si>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</si>
  <si>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</si>
  <si>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Subtotal Voluntary Transfers</t>
  </si>
  <si>
    <t>TOTAL EXPENDITURES &amp; TRANSFERS</t>
  </si>
  <si>
    <t>Over/(Under)</t>
  </si>
  <si>
    <t>&lt;1&gt;   Of this FY 2025-26 Tobacco Funding amount, $1,383,573 is for tobacco-related in-state Cancer Research at the CU Anschutz Medical Campus.</t>
  </si>
  <si>
    <t>&lt;4&gt;  Of this FY 2025-26 Fee for Service Contract amount, $113,880,907 is for Specialty Education Programs identified for the CU Anschutz Medical Campus  (COF FFS 23-18-304).   
        See FY 2025-26 Long Bill - SB25-206, Footnote 25, for more detail on the Colorado Department of Higher Education transfers to the Colorado Department of Health Care 
        Policy and Financing.</t>
  </si>
  <si>
    <t>Boulder Campus</t>
  </si>
  <si>
    <t>Resident Tuition</t>
  </si>
  <si>
    <t>Other Tuition - Continuing Education</t>
  </si>
  <si>
    <t>Student Fees</t>
  </si>
  <si>
    <t xml:space="preserve">Tobacco Funding </t>
  </si>
  <si>
    <t xml:space="preserve">Marijuana Tax Cash Fund </t>
  </si>
  <si>
    <t>Table A: FY 2025-26 Current Funds Budget</t>
  </si>
  <si>
    <t>Denver Campus</t>
  </si>
  <si>
    <t>CU Consolidated</t>
  </si>
  <si>
    <r>
      <t>Fee for Service Contract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</t>
    </r>
  </si>
  <si>
    <t>&lt;1&gt; Year over year change in fee for service contract reflects, in part, a one-time shift of $11.7 million in state funding from CU Denver to the Auraria Higher Education Center pursuant to SB 25-316.  This is a one-time FY 2025-26 technical change to how the campus supports AHEC and is budget neutral.</t>
  </si>
  <si>
    <t>&lt;1&gt; Total includes $1,465,000 from special bills, including $65,000 from SB 22-172 Rural Healthcare Workforce and $1,400,000 from SB 18-086 Cybersecurity.</t>
  </si>
  <si>
    <r>
      <t>Fee for Service Contract</t>
    </r>
    <r>
      <rPr>
        <vertAlign val="superscript"/>
        <sz val="12"/>
        <color theme="1"/>
        <rFont val="Arial"/>
        <family val="2"/>
      </rPr>
      <t xml:space="preserve">1 </t>
    </r>
  </si>
  <si>
    <r>
      <t>Tobacco Funding</t>
    </r>
    <r>
      <rPr>
        <vertAlign val="superscript"/>
        <sz val="12"/>
        <rFont val="Arial"/>
        <family val="2"/>
      </rPr>
      <t>1</t>
    </r>
  </si>
  <si>
    <r>
      <t>Marijuana Tax Cash Fund</t>
    </r>
    <r>
      <rPr>
        <vertAlign val="superscript"/>
        <sz val="12"/>
        <rFont val="Arial"/>
        <family val="2"/>
      </rPr>
      <t>2</t>
    </r>
    <r>
      <rPr>
        <vertAlign val="superscript"/>
        <sz val="11"/>
        <color theme="1"/>
        <rFont val="Aptos Narrow"/>
        <family val="2"/>
        <scheme val="minor"/>
      </rPr>
      <t xml:space="preserve"> </t>
    </r>
  </si>
  <si>
    <t>&lt;2&gt;   Of this FY 2025-26 Marijuana Tax Cash Fund amount:
         $1,250,000 is for the expansion of the Medication-Assisted Treatment Pilot Program (SB 21-137)
         $2,000,000  is for the School of Public Health for the Regulation of Marijuana for Safe Consumption (HB 21-1317)</t>
  </si>
  <si>
    <t xml:space="preserve">&lt;3&gt;  Of this FY 2025-26 Fee for Service Contract amount:
        $500,000 is for the Alzheimer's Disease Treatment and Research Center (SB 14-211, COF FFS 23-18-304)
        $485,000 is for the Rural Health (SB 22-172)
        $119,889 is for the Educator Workforce (SB 21-185, COF FFS 23-18-308)
        $1,949,697 is for the Access to Healthcare for Older Coloradoans (SB 23-031, COF FFS 23-18-308)  </t>
  </si>
  <si>
    <r>
      <t>Fee for Service Contract</t>
    </r>
    <r>
      <rPr>
        <vertAlign val="superscript"/>
        <sz val="12"/>
        <rFont val="Arial"/>
        <family val="2"/>
      </rPr>
      <t>3, 4</t>
    </r>
  </si>
  <si>
    <t>&lt;1&gt; See additional detail about Tobacco funding in Anschutz Table A note &lt;1&gt;</t>
  </si>
  <si>
    <r>
      <t>Marijuana Tax Cash Fund</t>
    </r>
    <r>
      <rPr>
        <vertAlign val="superscript"/>
        <sz val="12"/>
        <rFont val="Arial"/>
        <family val="2"/>
      </rPr>
      <t>2</t>
    </r>
  </si>
  <si>
    <r>
      <t>Fee for Service Contract</t>
    </r>
    <r>
      <rPr>
        <vertAlign val="superscript"/>
        <sz val="12"/>
        <rFont val="Arial"/>
        <family val="2"/>
      </rPr>
      <t>3</t>
    </r>
  </si>
  <si>
    <t>&lt;2&gt;   See additional detail about Marijuana Tax Cash Fund funding in Anschutz Table A note &lt;2&gt;</t>
  </si>
  <si>
    <t>&lt;3&gt;  See additional detail about Fee for Service Contracts changes and special bills in Denver Table A note &lt;1&gt;, UCCS Table A note &lt;1&gt;, and Anschutz Table A notes &lt;3&gt; and &lt;4&gt;</t>
  </si>
  <si>
    <t>Colorado Springs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</si>
</sst>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0.0%"/>
    <numFmt numFmtId="167" formatCode="[$$-409]#,##0.0000_);[Red]\([$$-409]#,##0.0000\)"/>
    <numFmt numFmtId="168" formatCode="_(&quot;$&quot;* #,##0_);_(&quot;$&quot;* \(#,##0\);_(&quot;$&quot;* &quot;-&quot;??_);_(@_)"/>
    <numFmt numFmtId="169" formatCode="[$$-409]#,##0"/>
    <numFmt numFmtId="170" formatCode="[$$-409]#,##0_);\([$$-409]#,##0\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sz val="8.5"/>
      <color theme="1"/>
      <name val="Arial"/>
      <family val="2"/>
    </font>
    <font>
      <sz val="11"/>
      <color theme="1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2"/>
      <color theme="1"/>
      <name val="Arial"/>
      <family val="2"/>
    </font>
    <font>
      <vertAlign val="superscript"/>
      <sz val="11"/>
      <color theme="1"/>
      <name val="Aptos Narrow"/>
      <family val="2"/>
      <scheme val="minor"/>
    </font>
    <font>
      <sz val="12"/>
      <color theme="4" tint="0.79998168889431442"/>
      <name val="Arial"/>
      <family val="2"/>
    </font>
    <font>
      <b/>
      <sz val="12"/>
      <color theme="4" tint="0.7999816888943144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79">
    <xf numFmtId="0" fontId="0" fillId="0" borderId="0" xfId="0"/>
    <xf numFmtId="0" fontId="3" fillId="0" borderId="0" xfId="3" applyFont="1" applyAlignment="1">
      <alignment horizontal="centerContinuous" vertical="center"/>
    </xf>
    <xf numFmtId="164" fontId="4" fillId="0" borderId="0" xfId="3" applyNumberFormat="1" applyFont="1" applyAlignment="1">
      <alignment vertical="center"/>
    </xf>
    <xf numFmtId="164" fontId="3" fillId="2" borderId="2" xfId="3" applyNumberFormat="1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164" fontId="3" fillId="2" borderId="6" xfId="3" applyNumberFormat="1" applyFont="1" applyFill="1" applyBorder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/>
    </xf>
    <xf numFmtId="164" fontId="3" fillId="0" borderId="0" xfId="3" applyNumberFormat="1" applyFont="1" applyAlignment="1">
      <alignment horizontal="center" vertical="center" wrapText="1"/>
    </xf>
    <xf numFmtId="164" fontId="3" fillId="0" borderId="0" xfId="3" applyNumberFormat="1" applyFont="1" applyAlignment="1">
      <alignment horizontal="left" vertical="center" wrapText="1"/>
    </xf>
    <xf numFmtId="164" fontId="3" fillId="0" borderId="7" xfId="3" applyNumberFormat="1" applyFont="1" applyBorder="1" applyAlignment="1">
      <alignment vertical="center"/>
    </xf>
    <xf numFmtId="164" fontId="4" fillId="0" borderId="1" xfId="3" applyNumberFormat="1" applyFont="1" applyBorder="1" applyAlignment="1">
      <alignment vertical="center" wrapText="1"/>
    </xf>
    <xf numFmtId="164" fontId="4" fillId="0" borderId="8" xfId="3" applyNumberFormat="1" applyFont="1" applyBorder="1" applyAlignment="1">
      <alignment vertical="center" wrapText="1"/>
    </xf>
    <xf numFmtId="164" fontId="4" fillId="0" borderId="9" xfId="3" applyNumberFormat="1" applyFont="1" applyBorder="1" applyAlignment="1">
      <alignment vertical="center" wrapText="1"/>
    </xf>
    <xf numFmtId="10" fontId="4" fillId="0" borderId="0" xfId="4" applyNumberFormat="1" applyFont="1" applyAlignment="1">
      <alignment vertical="center"/>
    </xf>
    <xf numFmtId="164" fontId="4" fillId="0" borderId="7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 wrapText="1"/>
    </xf>
    <xf numFmtId="164" fontId="4" fillId="0" borderId="0" xfId="3" applyNumberFormat="1" applyFont="1" applyAlignment="1">
      <alignment vertical="center" wrapText="1"/>
    </xf>
    <xf numFmtId="164" fontId="4" fillId="0" borderId="10" xfId="3" applyNumberFormat="1" applyFont="1" applyBorder="1" applyAlignment="1">
      <alignment vertical="center" wrapText="1"/>
    </xf>
    <xf numFmtId="165" fontId="4" fillId="0" borderId="7" xfId="5" applyNumberFormat="1" applyFont="1" applyBorder="1" applyAlignment="1">
      <alignment vertical="center"/>
    </xf>
    <xf numFmtId="165" fontId="4" fillId="0" borderId="7" xfId="5" applyNumberFormat="1" applyFont="1" applyFill="1" applyBorder="1" applyAlignment="1">
      <alignment vertical="center" wrapText="1"/>
    </xf>
    <xf numFmtId="165" fontId="4" fillId="0" borderId="0" xfId="5" applyNumberFormat="1" applyFont="1" applyFill="1" applyBorder="1" applyAlignment="1">
      <alignment vertical="center" wrapText="1"/>
    </xf>
    <xf numFmtId="165" fontId="4" fillId="0" borderId="10" xfId="5" applyNumberFormat="1" applyFont="1" applyFill="1" applyBorder="1" applyAlignment="1">
      <alignment vertical="center" wrapText="1"/>
    </xf>
    <xf numFmtId="166" fontId="4" fillId="0" borderId="0" xfId="2" applyNumberFormat="1" applyFont="1" applyAlignment="1">
      <alignment vertical="center"/>
    </xf>
    <xf numFmtId="9" fontId="4" fillId="0" borderId="0" xfId="2" applyFont="1" applyAlignment="1">
      <alignment vertical="center"/>
    </xf>
    <xf numFmtId="167" fontId="4" fillId="0" borderId="0" xfId="3" applyNumberFormat="1" applyFont="1" applyAlignment="1">
      <alignment vertical="center"/>
    </xf>
    <xf numFmtId="164" fontId="6" fillId="0" borderId="0" xfId="3" applyNumberFormat="1" applyFont="1" applyAlignment="1">
      <alignment vertical="center" wrapText="1"/>
    </xf>
    <xf numFmtId="164" fontId="3" fillId="0" borderId="0" xfId="3" applyNumberFormat="1" applyFont="1" applyAlignment="1">
      <alignment vertical="center"/>
    </xf>
    <xf numFmtId="164" fontId="4" fillId="0" borderId="7" xfId="3" applyNumberFormat="1" applyFont="1" applyBorder="1" applyAlignment="1">
      <alignment horizontal="left" vertical="center"/>
    </xf>
    <xf numFmtId="164" fontId="4" fillId="0" borderId="11" xfId="3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vertical="center"/>
    </xf>
    <xf numFmtId="164" fontId="3" fillId="0" borderId="12" xfId="3" applyNumberFormat="1" applyFont="1" applyBorder="1" applyAlignment="1">
      <alignment horizontal="right" vertical="center"/>
    </xf>
    <xf numFmtId="165" fontId="3" fillId="0" borderId="12" xfId="5" applyNumberFormat="1" applyFont="1" applyBorder="1" applyAlignment="1">
      <alignment vertical="center"/>
    </xf>
    <xf numFmtId="165" fontId="3" fillId="0" borderId="13" xfId="5" applyNumberFormat="1" applyFont="1" applyFill="1" applyBorder="1" applyAlignment="1">
      <alignment vertical="center" wrapText="1"/>
    </xf>
    <xf numFmtId="165" fontId="3" fillId="0" borderId="12" xfId="5" applyNumberFormat="1" applyFont="1" applyBorder="1" applyAlignment="1">
      <alignment vertical="center" wrapText="1"/>
    </xf>
    <xf numFmtId="165" fontId="3" fillId="0" borderId="14" xfId="5" applyNumberFormat="1" applyFont="1" applyBorder="1" applyAlignment="1">
      <alignment vertical="center" wrapText="1"/>
    </xf>
    <xf numFmtId="166" fontId="3" fillId="0" borderId="0" xfId="2" applyNumberFormat="1" applyFont="1" applyAlignment="1">
      <alignment vertical="center"/>
    </xf>
    <xf numFmtId="9" fontId="3" fillId="0" borderId="0" xfId="2" applyFont="1" applyAlignment="1">
      <alignment vertical="center"/>
    </xf>
    <xf numFmtId="168" fontId="4" fillId="0" borderId="0" xfId="1" applyNumberFormat="1" applyFont="1" applyAlignment="1">
      <alignment vertical="center"/>
    </xf>
    <xf numFmtId="164" fontId="4" fillId="0" borderId="10" xfId="3" applyNumberFormat="1" applyFont="1" applyBorder="1" applyAlignment="1">
      <alignment vertical="center"/>
    </xf>
    <xf numFmtId="165" fontId="4" fillId="0" borderId="16" xfId="5" applyNumberFormat="1" applyFont="1" applyFill="1" applyBorder="1" applyAlignment="1">
      <alignment vertical="center" wrapText="1"/>
    </xf>
    <xf numFmtId="10" fontId="4" fillId="0" borderId="0" xfId="2" applyNumberFormat="1" applyFont="1" applyAlignment="1">
      <alignment vertical="center"/>
    </xf>
    <xf numFmtId="164" fontId="3" fillId="0" borderId="17" xfId="3" applyNumberFormat="1" applyFont="1" applyBorder="1" applyAlignment="1">
      <alignment vertical="center"/>
    </xf>
    <xf numFmtId="165" fontId="3" fillId="0" borderId="17" xfId="5" applyNumberFormat="1" applyFont="1" applyBorder="1" applyAlignment="1">
      <alignment vertical="center"/>
    </xf>
    <xf numFmtId="165" fontId="3" fillId="0" borderId="17" xfId="5" applyNumberFormat="1" applyFont="1" applyBorder="1" applyAlignment="1">
      <alignment vertical="center" wrapText="1"/>
    </xf>
    <xf numFmtId="165" fontId="3" fillId="0" borderId="18" xfId="5" applyNumberFormat="1" applyFont="1" applyBorder="1" applyAlignment="1">
      <alignment vertical="center" wrapText="1"/>
    </xf>
    <xf numFmtId="165" fontId="3" fillId="0" borderId="19" xfId="5" applyNumberFormat="1" applyFont="1" applyBorder="1" applyAlignment="1">
      <alignment vertical="center" wrapText="1"/>
    </xf>
    <xf numFmtId="165" fontId="3" fillId="0" borderId="20" xfId="5" applyNumberFormat="1" applyFont="1" applyBorder="1" applyAlignment="1">
      <alignment vertical="center" wrapText="1"/>
    </xf>
    <xf numFmtId="165" fontId="4" fillId="0" borderId="7" xfId="5" applyNumberFormat="1" applyFont="1" applyBorder="1" applyAlignment="1">
      <alignment vertical="center" wrapText="1"/>
    </xf>
    <xf numFmtId="165" fontId="4" fillId="0" borderId="0" xfId="5" applyNumberFormat="1" applyFont="1" applyBorder="1" applyAlignment="1">
      <alignment vertical="center" wrapText="1"/>
    </xf>
    <xf numFmtId="165" fontId="4" fillId="0" borderId="10" xfId="5" applyNumberFormat="1" applyFont="1" applyBorder="1" applyAlignment="1">
      <alignment vertical="center" wrapText="1"/>
    </xf>
    <xf numFmtId="165" fontId="3" fillId="0" borderId="7" xfId="5" applyNumberFormat="1" applyFont="1" applyBorder="1" applyAlignment="1">
      <alignment vertical="center"/>
    </xf>
    <xf numFmtId="44" fontId="4" fillId="0" borderId="0" xfId="1" applyFont="1" applyAlignment="1">
      <alignment vertical="center"/>
    </xf>
    <xf numFmtId="165" fontId="3" fillId="0" borderId="17" xfId="5" applyNumberFormat="1" applyFont="1" applyFill="1" applyBorder="1" applyAlignment="1">
      <alignment vertical="center"/>
    </xf>
    <xf numFmtId="165" fontId="3" fillId="0" borderId="17" xfId="5" applyNumberFormat="1" applyFont="1" applyFill="1" applyBorder="1" applyAlignment="1">
      <alignment vertical="center" wrapText="1"/>
    </xf>
    <xf numFmtId="165" fontId="3" fillId="0" borderId="18" xfId="5" applyNumberFormat="1" applyFont="1" applyFill="1" applyBorder="1" applyAlignment="1">
      <alignment vertical="center" wrapText="1"/>
    </xf>
    <xf numFmtId="165" fontId="3" fillId="0" borderId="19" xfId="5" applyNumberFormat="1" applyFont="1" applyFill="1" applyBorder="1" applyAlignment="1">
      <alignment vertical="center" wrapText="1"/>
    </xf>
    <xf numFmtId="44" fontId="3" fillId="0" borderId="0" xfId="1" applyFont="1" applyAlignment="1">
      <alignment vertical="center"/>
    </xf>
    <xf numFmtId="165" fontId="3" fillId="0" borderId="7" xfId="5" applyNumberFormat="1" applyFont="1" applyFill="1" applyBorder="1" applyAlignment="1">
      <alignment vertical="center"/>
    </xf>
    <xf numFmtId="164" fontId="4" fillId="0" borderId="21" xfId="3" applyNumberFormat="1" applyFont="1" applyBorder="1" applyAlignment="1">
      <alignment horizontal="left" vertical="center"/>
    </xf>
    <xf numFmtId="165" fontId="4" fillId="0" borderId="18" xfId="5" applyNumberFormat="1" applyFont="1" applyFill="1" applyBorder="1" applyAlignment="1">
      <alignment vertical="center" wrapText="1"/>
    </xf>
    <xf numFmtId="164" fontId="4" fillId="0" borderId="12" xfId="3" applyNumberFormat="1" applyFont="1" applyBorder="1" applyAlignment="1">
      <alignment horizontal="right" vertical="center"/>
    </xf>
    <xf numFmtId="165" fontId="4" fillId="0" borderId="12" xfId="5" applyNumberFormat="1" applyFont="1" applyFill="1" applyBorder="1" applyAlignment="1">
      <alignment vertical="center"/>
    </xf>
    <xf numFmtId="165" fontId="4" fillId="0" borderId="12" xfId="5" applyNumberFormat="1" applyFont="1" applyFill="1" applyBorder="1" applyAlignment="1">
      <alignment vertical="center" wrapText="1"/>
    </xf>
    <xf numFmtId="165" fontId="4" fillId="0" borderId="14" xfId="5" applyNumberFormat="1" applyFont="1" applyFill="1" applyBorder="1" applyAlignment="1">
      <alignment vertical="center" wrapText="1"/>
    </xf>
    <xf numFmtId="165" fontId="4" fillId="0" borderId="13" xfId="5" applyNumberFormat="1" applyFont="1" applyBorder="1" applyAlignment="1">
      <alignment vertical="center" wrapText="1"/>
    </xf>
    <xf numFmtId="164" fontId="7" fillId="0" borderId="0" xfId="3" applyNumberFormat="1" applyFont="1" applyAlignment="1">
      <alignment vertical="center" wrapText="1"/>
    </xf>
    <xf numFmtId="165" fontId="4" fillId="0" borderId="21" xfId="5" applyNumberFormat="1" applyFont="1" applyFill="1" applyBorder="1" applyAlignment="1">
      <alignment vertical="center"/>
    </xf>
    <xf numFmtId="165" fontId="4" fillId="0" borderId="21" xfId="5" applyNumberFormat="1" applyFont="1" applyFill="1" applyBorder="1" applyAlignment="1">
      <alignment vertical="center" wrapText="1"/>
    </xf>
    <xf numFmtId="164" fontId="4" fillId="0" borderId="23" xfId="3" applyNumberFormat="1" applyFont="1" applyBorder="1" applyAlignment="1">
      <alignment horizontal="right" vertical="center"/>
    </xf>
    <xf numFmtId="165" fontId="4" fillId="0" borderId="23" xfId="5" applyNumberFormat="1" applyFont="1" applyFill="1" applyBorder="1" applyAlignment="1">
      <alignment vertical="center"/>
    </xf>
    <xf numFmtId="165" fontId="4" fillId="0" borderId="23" xfId="5" applyNumberFormat="1" applyFont="1" applyFill="1" applyBorder="1" applyAlignment="1">
      <alignment vertical="center" wrapText="1"/>
    </xf>
    <xf numFmtId="165" fontId="4" fillId="0" borderId="15" xfId="5" applyNumberFormat="1" applyFont="1" applyFill="1" applyBorder="1" applyAlignment="1">
      <alignment vertical="center" wrapText="1"/>
    </xf>
    <xf numFmtId="165" fontId="4" fillId="0" borderId="24" xfId="5" applyNumberFormat="1" applyFont="1" applyBorder="1" applyAlignment="1">
      <alignment vertical="center" wrapText="1"/>
    </xf>
    <xf numFmtId="164" fontId="3" fillId="0" borderId="21" xfId="3" applyNumberFormat="1" applyFont="1" applyBorder="1" applyAlignment="1">
      <alignment vertical="center"/>
    </xf>
    <xf numFmtId="165" fontId="3" fillId="0" borderId="25" xfId="5" applyNumberFormat="1" applyFont="1" applyFill="1" applyBorder="1" applyAlignment="1">
      <alignment vertical="center"/>
    </xf>
    <xf numFmtId="165" fontId="3" fillId="0" borderId="25" xfId="5" applyNumberFormat="1" applyFont="1" applyFill="1" applyBorder="1" applyAlignment="1">
      <alignment vertical="center" wrapText="1"/>
    </xf>
    <xf numFmtId="165" fontId="3" fillId="0" borderId="26" xfId="5" applyNumberFormat="1" applyFont="1" applyFill="1" applyBorder="1" applyAlignment="1">
      <alignment vertical="center" wrapText="1"/>
    </xf>
    <xf numFmtId="165" fontId="3" fillId="0" borderId="27" xfId="5" applyNumberFormat="1" applyFont="1" applyBorder="1" applyAlignment="1">
      <alignment vertical="center" wrapText="1"/>
    </xf>
    <xf numFmtId="0" fontId="3" fillId="0" borderId="6" xfId="3" applyFont="1" applyBorder="1" applyAlignment="1">
      <alignment vertical="center"/>
    </xf>
    <xf numFmtId="165" fontId="4" fillId="0" borderId="5" xfId="5" applyNumberFormat="1" applyFont="1" applyFill="1" applyBorder="1" applyAlignment="1">
      <alignment vertical="center"/>
    </xf>
    <xf numFmtId="165" fontId="4" fillId="0" borderId="5" xfId="5" applyNumberFormat="1" applyFont="1" applyBorder="1" applyAlignment="1">
      <alignment vertical="center" wrapText="1"/>
    </xf>
    <xf numFmtId="165" fontId="4" fillId="0" borderId="5" xfId="5" applyNumberFormat="1" applyFont="1" applyFill="1" applyBorder="1" applyAlignment="1">
      <alignment vertical="center" wrapText="1"/>
    </xf>
    <xf numFmtId="165" fontId="4" fillId="0" borderId="28" xfId="5" applyNumberFormat="1" applyFont="1" applyBorder="1" applyAlignment="1">
      <alignment vertical="center" wrapText="1"/>
    </xf>
    <xf numFmtId="165" fontId="4" fillId="0" borderId="29" xfId="5" applyNumberFormat="1" applyFont="1" applyBorder="1" applyAlignment="1">
      <alignment vertical="center" wrapText="1"/>
    </xf>
    <xf numFmtId="164" fontId="8" fillId="0" borderId="0" xfId="3" applyNumberFormat="1" applyFont="1" applyAlignment="1">
      <alignment horizontal="left" vertical="center"/>
    </xf>
    <xf numFmtId="164" fontId="9" fillId="0" borderId="0" xfId="3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164" fontId="9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vertical="center"/>
    </xf>
    <xf numFmtId="0" fontId="2" fillId="0" borderId="0" xfId="3" applyAlignment="1">
      <alignment vertical="center" wrapText="1"/>
    </xf>
    <xf numFmtId="164" fontId="2" fillId="0" borderId="0" xfId="3" applyNumberFormat="1" applyAlignment="1">
      <alignment vertical="center" wrapText="1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wrapText="1"/>
    </xf>
    <xf numFmtId="164" fontId="13" fillId="0" borderId="0" xfId="0" applyNumberFormat="1" applyFont="1"/>
    <xf numFmtId="169" fontId="13" fillId="0" borderId="0" xfId="0" applyNumberFormat="1" applyFont="1" applyAlignment="1">
      <alignment wrapText="1"/>
    </xf>
    <xf numFmtId="164" fontId="15" fillId="0" borderId="0" xfId="0" applyNumberFormat="1" applyFont="1" applyAlignment="1">
      <alignment vertical="center" wrapText="1"/>
    </xf>
    <xf numFmtId="165" fontId="13" fillId="0" borderId="0" xfId="5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left" indent="1"/>
    </xf>
    <xf numFmtId="168" fontId="17" fillId="0" borderId="0" xfId="5" applyNumberFormat="1" applyFont="1" applyAlignment="1"/>
    <xf numFmtId="37" fontId="13" fillId="0" borderId="0" xfId="2" applyNumberFormat="1" applyFont="1" applyAlignment="1">
      <alignment wrapText="1"/>
    </xf>
    <xf numFmtId="170" fontId="13" fillId="0" borderId="0" xfId="0" applyNumberFormat="1" applyFont="1"/>
    <xf numFmtId="165" fontId="13" fillId="0" borderId="0" xfId="0" applyNumberFormat="1" applyFont="1"/>
    <xf numFmtId="0" fontId="5" fillId="0" borderId="0" xfId="3" applyFont="1" applyAlignment="1">
      <alignment horizontal="centerContinuous" vertical="center"/>
    </xf>
    <xf numFmtId="164" fontId="18" fillId="0" borderId="10" xfId="3" applyNumberFormat="1" applyFont="1" applyBorder="1" applyAlignment="1">
      <alignment horizontal="left" vertical="center"/>
    </xf>
    <xf numFmtId="5" fontId="4" fillId="0" borderId="7" xfId="5" applyNumberFormat="1" applyFont="1" applyBorder="1" applyAlignment="1">
      <alignment vertical="center"/>
    </xf>
    <xf numFmtId="5" fontId="4" fillId="0" borderId="7" xfId="5" applyNumberFormat="1" applyFont="1" applyFill="1" applyBorder="1" applyAlignment="1">
      <alignment vertical="center" wrapText="1"/>
    </xf>
    <xf numFmtId="5" fontId="4" fillId="0" borderId="0" xfId="5" applyNumberFormat="1" applyFont="1" applyFill="1" applyBorder="1" applyAlignment="1">
      <alignment vertical="center" wrapText="1"/>
    </xf>
    <xf numFmtId="5" fontId="4" fillId="0" borderId="10" xfId="5" applyNumberFormat="1" applyFont="1" applyFill="1" applyBorder="1" applyAlignment="1">
      <alignment vertical="center" wrapText="1"/>
    </xf>
    <xf numFmtId="5" fontId="3" fillId="0" borderId="12" xfId="5" applyNumberFormat="1" applyFont="1" applyBorder="1" applyAlignment="1">
      <alignment vertical="center"/>
    </xf>
    <xf numFmtId="5" fontId="3" fillId="0" borderId="13" xfId="5" applyNumberFormat="1" applyFont="1" applyFill="1" applyBorder="1" applyAlignment="1">
      <alignment vertical="center" wrapText="1"/>
    </xf>
    <xf numFmtId="5" fontId="3" fillId="0" borderId="12" xfId="5" applyNumberFormat="1" applyFont="1" applyBorder="1" applyAlignment="1">
      <alignment vertical="center" wrapText="1"/>
    </xf>
    <xf numFmtId="5" fontId="3" fillId="0" borderId="14" xfId="5" applyNumberFormat="1" applyFont="1" applyBorder="1" applyAlignment="1">
      <alignment vertical="center" wrapText="1"/>
    </xf>
    <xf numFmtId="5" fontId="4" fillId="0" borderId="16" xfId="5" applyNumberFormat="1" applyFont="1" applyFill="1" applyBorder="1" applyAlignment="1">
      <alignment vertical="center" wrapText="1"/>
    </xf>
    <xf numFmtId="5" fontId="3" fillId="0" borderId="17" xfId="5" applyNumberFormat="1" applyFont="1" applyBorder="1" applyAlignment="1">
      <alignment vertical="center"/>
    </xf>
    <xf numFmtId="5" fontId="3" fillId="0" borderId="17" xfId="5" applyNumberFormat="1" applyFont="1" applyBorder="1" applyAlignment="1">
      <alignment vertical="center" wrapText="1"/>
    </xf>
    <xf numFmtId="5" fontId="3" fillId="0" borderId="18" xfId="5" applyNumberFormat="1" applyFont="1" applyBorder="1" applyAlignment="1">
      <alignment vertical="center" wrapText="1"/>
    </xf>
    <xf numFmtId="5" fontId="3" fillId="0" borderId="19" xfId="5" applyNumberFormat="1" applyFont="1" applyBorder="1" applyAlignment="1">
      <alignment vertical="center" wrapText="1"/>
    </xf>
    <xf numFmtId="5" fontId="3" fillId="0" borderId="20" xfId="5" applyNumberFormat="1" applyFont="1" applyBorder="1" applyAlignment="1">
      <alignment vertical="center" wrapText="1"/>
    </xf>
    <xf numFmtId="5" fontId="4" fillId="0" borderId="7" xfId="5" applyNumberFormat="1" applyFont="1" applyBorder="1" applyAlignment="1">
      <alignment vertical="center" wrapText="1"/>
    </xf>
    <xf numFmtId="5" fontId="4" fillId="0" borderId="0" xfId="5" applyNumberFormat="1" applyFont="1" applyBorder="1" applyAlignment="1">
      <alignment vertical="center" wrapText="1"/>
    </xf>
    <xf numFmtId="5" fontId="4" fillId="0" borderId="10" xfId="5" applyNumberFormat="1" applyFont="1" applyBorder="1" applyAlignment="1">
      <alignment vertical="center" wrapText="1"/>
    </xf>
    <xf numFmtId="5" fontId="3" fillId="0" borderId="7" xfId="5" applyNumberFormat="1" applyFont="1" applyBorder="1" applyAlignment="1">
      <alignment vertical="center"/>
    </xf>
    <xf numFmtId="5" fontId="3" fillId="0" borderId="17" xfId="5" applyNumberFormat="1" applyFont="1" applyFill="1" applyBorder="1" applyAlignment="1">
      <alignment vertical="center"/>
    </xf>
    <xf numFmtId="5" fontId="3" fillId="0" borderId="17" xfId="5" applyNumberFormat="1" applyFont="1" applyFill="1" applyBorder="1" applyAlignment="1">
      <alignment vertical="center" wrapText="1"/>
    </xf>
    <xf numFmtId="5" fontId="3" fillId="0" borderId="18" xfId="5" applyNumberFormat="1" applyFont="1" applyFill="1" applyBorder="1" applyAlignment="1">
      <alignment vertical="center" wrapText="1"/>
    </xf>
    <xf numFmtId="5" fontId="3" fillId="0" borderId="19" xfId="5" applyNumberFormat="1" applyFont="1" applyFill="1" applyBorder="1" applyAlignment="1">
      <alignment vertical="center" wrapText="1"/>
    </xf>
    <xf numFmtId="5" fontId="3" fillId="0" borderId="7" xfId="5" applyNumberFormat="1" applyFont="1" applyFill="1" applyBorder="1" applyAlignment="1">
      <alignment vertical="center"/>
    </xf>
    <xf numFmtId="5" fontId="4" fillId="0" borderId="7" xfId="5" applyNumberFormat="1" applyFont="1" applyFill="1" applyBorder="1" applyAlignment="1">
      <alignment vertical="center"/>
    </xf>
    <xf numFmtId="5" fontId="4" fillId="0" borderId="18" xfId="5" applyNumberFormat="1" applyFont="1" applyFill="1" applyBorder="1" applyAlignment="1">
      <alignment vertical="center" wrapText="1"/>
    </xf>
    <xf numFmtId="5" fontId="4" fillId="0" borderId="12" xfId="5" applyNumberFormat="1" applyFont="1" applyFill="1" applyBorder="1" applyAlignment="1">
      <alignment vertical="center"/>
    </xf>
    <xf numFmtId="5" fontId="4" fillId="0" borderId="12" xfId="5" applyNumberFormat="1" applyFont="1" applyFill="1" applyBorder="1" applyAlignment="1">
      <alignment vertical="center" wrapText="1"/>
    </xf>
    <xf numFmtId="5" fontId="4" fillId="0" borderId="14" xfId="5" applyNumberFormat="1" applyFont="1" applyFill="1" applyBorder="1" applyAlignment="1">
      <alignment vertical="center" wrapText="1"/>
    </xf>
    <xf numFmtId="5" fontId="4" fillId="0" borderId="13" xfId="5" applyNumberFormat="1" applyFont="1" applyBorder="1" applyAlignment="1">
      <alignment vertical="center" wrapText="1"/>
    </xf>
    <xf numFmtId="5" fontId="4" fillId="0" borderId="21" xfId="5" applyNumberFormat="1" applyFont="1" applyFill="1" applyBorder="1" applyAlignment="1">
      <alignment vertical="center" wrapText="1"/>
    </xf>
    <xf numFmtId="5" fontId="4" fillId="0" borderId="23" xfId="5" applyNumberFormat="1" applyFont="1" applyFill="1" applyBorder="1" applyAlignment="1">
      <alignment vertical="center"/>
    </xf>
    <xf numFmtId="5" fontId="4" fillId="0" borderId="23" xfId="5" applyNumberFormat="1" applyFont="1" applyFill="1" applyBorder="1" applyAlignment="1">
      <alignment vertical="center" wrapText="1"/>
    </xf>
    <xf numFmtId="5" fontId="4" fillId="0" borderId="15" xfId="5" applyNumberFormat="1" applyFont="1" applyFill="1" applyBorder="1" applyAlignment="1">
      <alignment vertical="center" wrapText="1"/>
    </xf>
    <xf numFmtId="5" fontId="4" fillId="0" borderId="24" xfId="5" applyNumberFormat="1" applyFont="1" applyBorder="1" applyAlignment="1">
      <alignment vertical="center" wrapText="1"/>
    </xf>
    <xf numFmtId="5" fontId="3" fillId="0" borderId="25" xfId="5" applyNumberFormat="1" applyFont="1" applyFill="1" applyBorder="1" applyAlignment="1">
      <alignment vertical="center"/>
    </xf>
    <xf numFmtId="5" fontId="3" fillId="0" borderId="25" xfId="5" applyNumberFormat="1" applyFont="1" applyFill="1" applyBorder="1" applyAlignment="1">
      <alignment vertical="center" wrapText="1"/>
    </xf>
    <xf numFmtId="5" fontId="3" fillId="0" borderId="26" xfId="5" applyNumberFormat="1" applyFont="1" applyFill="1" applyBorder="1" applyAlignment="1">
      <alignment vertical="center" wrapText="1"/>
    </xf>
    <xf numFmtId="5" fontId="3" fillId="0" borderId="27" xfId="5" applyNumberFormat="1" applyFont="1" applyBorder="1" applyAlignment="1">
      <alignment vertical="center" wrapText="1"/>
    </xf>
    <xf numFmtId="0" fontId="8" fillId="0" borderId="0" xfId="3" applyFont="1" applyAlignment="1">
      <alignment horizontal="left" vertical="center" wrapText="1"/>
    </xf>
    <xf numFmtId="164" fontId="4" fillId="0" borderId="38" xfId="3" applyNumberFormat="1" applyFont="1" applyBorder="1" applyAlignment="1">
      <alignment vertical="center" wrapText="1"/>
    </xf>
    <xf numFmtId="164" fontId="4" fillId="0" borderId="39" xfId="3" applyNumberFormat="1" applyFont="1" applyBorder="1" applyAlignment="1">
      <alignment vertical="center" wrapText="1"/>
    </xf>
    <xf numFmtId="165" fontId="4" fillId="0" borderId="39" xfId="5" applyNumberFormat="1" applyFont="1" applyFill="1" applyBorder="1" applyAlignment="1">
      <alignment vertical="center" wrapText="1"/>
    </xf>
    <xf numFmtId="165" fontId="4" fillId="0" borderId="10" xfId="5" applyNumberFormat="1" applyFont="1" applyBorder="1" applyAlignment="1">
      <alignment vertical="center"/>
    </xf>
    <xf numFmtId="165" fontId="4" fillId="0" borderId="39" xfId="5" applyNumberFormat="1" applyFont="1" applyBorder="1" applyAlignment="1">
      <alignment vertical="center"/>
    </xf>
    <xf numFmtId="165" fontId="3" fillId="0" borderId="12" xfId="5" applyNumberFormat="1" applyFont="1" applyFill="1" applyBorder="1" applyAlignment="1">
      <alignment vertical="center" wrapText="1"/>
    </xf>
    <xf numFmtId="165" fontId="3" fillId="0" borderId="13" xfId="5" applyNumberFormat="1" applyFont="1" applyBorder="1" applyAlignment="1">
      <alignment vertical="center" wrapText="1"/>
    </xf>
    <xf numFmtId="165" fontId="3" fillId="0" borderId="40" xfId="5" applyNumberFormat="1" applyFont="1" applyBorder="1" applyAlignment="1">
      <alignment vertical="center" wrapText="1"/>
    </xf>
    <xf numFmtId="165" fontId="3" fillId="0" borderId="40" xfId="5" applyNumberFormat="1" applyFont="1" applyFill="1" applyBorder="1" applyAlignment="1">
      <alignment vertical="center" wrapText="1"/>
    </xf>
    <xf numFmtId="165" fontId="4" fillId="0" borderId="10" xfId="5" applyNumberFormat="1" applyFont="1" applyFill="1" applyBorder="1" applyAlignment="1">
      <alignment vertical="center"/>
    </xf>
    <xf numFmtId="165" fontId="4" fillId="0" borderId="39" xfId="5" applyNumberFormat="1" applyFont="1" applyFill="1" applyBorder="1" applyAlignment="1">
      <alignment vertical="center"/>
    </xf>
    <xf numFmtId="165" fontId="3" fillId="0" borderId="41" xfId="5" applyNumberFormat="1" applyFont="1" applyBorder="1" applyAlignment="1">
      <alignment vertical="center" wrapText="1"/>
    </xf>
    <xf numFmtId="165" fontId="3" fillId="0" borderId="42" xfId="5" applyNumberFormat="1" applyFont="1" applyBorder="1" applyAlignment="1">
      <alignment vertical="center" wrapText="1"/>
    </xf>
    <xf numFmtId="165" fontId="3" fillId="0" borderId="43" xfId="5" applyNumberFormat="1" applyFont="1" applyBorder="1" applyAlignment="1">
      <alignment vertical="center" wrapText="1"/>
    </xf>
    <xf numFmtId="165" fontId="4" fillId="0" borderId="1" xfId="5" applyNumberFormat="1" applyFont="1" applyBorder="1" applyAlignment="1">
      <alignment vertical="center"/>
    </xf>
    <xf numFmtId="165" fontId="4" fillId="0" borderId="9" xfId="5" applyNumberFormat="1" applyFont="1" applyBorder="1" applyAlignment="1">
      <alignment vertical="center"/>
    </xf>
    <xf numFmtId="165" fontId="4" fillId="0" borderId="38" xfId="5" applyNumberFormat="1" applyFont="1" applyBorder="1" applyAlignment="1">
      <alignment vertical="center" wrapText="1"/>
    </xf>
    <xf numFmtId="165" fontId="3" fillId="0" borderId="10" xfId="5" applyNumberFormat="1" applyFont="1" applyBorder="1" applyAlignment="1">
      <alignment vertical="center"/>
    </xf>
    <xf numFmtId="165" fontId="4" fillId="0" borderId="39" xfId="5" applyNumberFormat="1" applyFont="1" applyBorder="1" applyAlignment="1">
      <alignment vertical="center" wrapText="1"/>
    </xf>
    <xf numFmtId="165" fontId="3" fillId="0" borderId="44" xfId="5" applyNumberFormat="1" applyFont="1" applyBorder="1" applyAlignment="1">
      <alignment vertical="center" wrapText="1"/>
    </xf>
    <xf numFmtId="165" fontId="4" fillId="0" borderId="13" xfId="5" applyNumberFormat="1" applyFont="1" applyFill="1" applyBorder="1" applyAlignment="1">
      <alignment vertical="center"/>
    </xf>
    <xf numFmtId="165" fontId="4" fillId="0" borderId="14" xfId="5" applyNumberFormat="1" applyFont="1" applyFill="1" applyBorder="1" applyAlignment="1">
      <alignment vertical="center"/>
    </xf>
    <xf numFmtId="165" fontId="4" fillId="0" borderId="11" xfId="5" applyNumberFormat="1" applyFont="1" applyFill="1" applyBorder="1" applyAlignment="1">
      <alignment vertical="center"/>
    </xf>
    <xf numFmtId="165" fontId="4" fillId="0" borderId="24" xfId="5" applyNumberFormat="1" applyFont="1" applyFill="1" applyBorder="1" applyAlignment="1">
      <alignment vertical="center"/>
    </xf>
    <xf numFmtId="165" fontId="4" fillId="0" borderId="45" xfId="5" applyNumberFormat="1" applyFont="1" applyBorder="1" applyAlignment="1">
      <alignment vertical="center" wrapText="1"/>
    </xf>
    <xf numFmtId="165" fontId="3" fillId="0" borderId="5" xfId="5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>
      <alignment vertical="center" wrapText="1"/>
    </xf>
    <xf numFmtId="165" fontId="3" fillId="0" borderId="28" xfId="5" applyNumberFormat="1" applyFont="1" applyFill="1" applyBorder="1" applyAlignment="1">
      <alignment vertical="center" wrapText="1"/>
    </xf>
    <xf numFmtId="165" fontId="3" fillId="0" borderId="46" xfId="5" applyNumberFormat="1" applyFont="1" applyBorder="1" applyAlignment="1">
      <alignment vertical="center" wrapText="1"/>
    </xf>
    <xf numFmtId="165" fontId="4" fillId="0" borderId="46" xfId="5" applyNumberFormat="1" applyFont="1" applyBorder="1" applyAlignment="1">
      <alignment vertical="center" wrapText="1"/>
    </xf>
    <xf numFmtId="165" fontId="8" fillId="0" borderId="0" xfId="3" applyNumberFormat="1" applyFont="1" applyAlignment="1">
      <alignment horizontal="left" vertical="center" wrapText="1"/>
    </xf>
    <xf numFmtId="165" fontId="4" fillId="0" borderId="0" xfId="5" applyNumberFormat="1" applyFont="1" applyBorder="1" applyAlignment="1">
      <alignment vertical="center"/>
    </xf>
    <xf numFmtId="165" fontId="4" fillId="0" borderId="0" xfId="5" applyNumberFormat="1" applyFont="1" applyFill="1" applyBorder="1" applyAlignment="1">
      <alignment vertical="center"/>
    </xf>
    <xf numFmtId="165" fontId="4" fillId="0" borderId="16" xfId="5" applyNumberFormat="1" applyFont="1" applyFill="1" applyBorder="1" applyAlignment="1">
      <alignment vertical="center"/>
    </xf>
    <xf numFmtId="165" fontId="4" fillId="0" borderId="18" xfId="5" applyNumberFormat="1" applyFont="1" applyFill="1" applyBorder="1" applyAlignment="1">
      <alignment vertical="center"/>
    </xf>
    <xf numFmtId="164" fontId="4" fillId="0" borderId="10" xfId="3" applyNumberFormat="1" applyFont="1" applyBorder="1" applyAlignment="1">
      <alignment horizontal="left" vertical="center"/>
    </xf>
    <xf numFmtId="164" fontId="18" fillId="0" borderId="7" xfId="3" applyNumberFormat="1" applyFont="1" applyBorder="1" applyAlignment="1">
      <alignment horizontal="left" vertical="center"/>
    </xf>
    <xf numFmtId="5" fontId="4" fillId="0" borderId="0" xfId="5" applyNumberFormat="1" applyFont="1" applyBorder="1" applyAlignment="1">
      <alignment vertical="center"/>
    </xf>
    <xf numFmtId="5" fontId="4" fillId="0" borderId="0" xfId="5" applyNumberFormat="1" applyFont="1" applyFill="1" applyBorder="1" applyAlignment="1">
      <alignment vertical="center"/>
    </xf>
    <xf numFmtId="5" fontId="4" fillId="0" borderId="22" xfId="5" applyNumberFormat="1" applyFont="1" applyFill="1" applyBorder="1" applyAlignment="1">
      <alignment vertical="center"/>
    </xf>
    <xf numFmtId="165" fontId="4" fillId="0" borderId="40" xfId="5" applyNumberFormat="1" applyFont="1" applyFill="1" applyBorder="1" applyAlignment="1">
      <alignment vertical="center"/>
    </xf>
    <xf numFmtId="165" fontId="3" fillId="0" borderId="20" xfId="5" applyNumberFormat="1" applyFont="1" applyFill="1" applyBorder="1" applyAlignment="1">
      <alignment vertical="center" wrapText="1"/>
    </xf>
    <xf numFmtId="165" fontId="3" fillId="0" borderId="29" xfId="5" applyNumberFormat="1" applyFont="1" applyFill="1" applyBorder="1" applyAlignment="1">
      <alignment vertical="center" wrapText="1"/>
    </xf>
    <xf numFmtId="165" fontId="4" fillId="0" borderId="8" xfId="5" applyNumberFormat="1" applyFont="1" applyBorder="1" applyAlignment="1">
      <alignment vertical="center"/>
    </xf>
    <xf numFmtId="165" fontId="3" fillId="0" borderId="0" xfId="5" applyNumberFormat="1" applyFont="1" applyBorder="1" applyAlignment="1">
      <alignment vertical="center"/>
    </xf>
    <xf numFmtId="165" fontId="4" fillId="0" borderId="34" xfId="5" applyNumberFormat="1" applyFont="1" applyFill="1" applyBorder="1" applyAlignment="1">
      <alignment vertical="center"/>
    </xf>
    <xf numFmtId="165" fontId="4" fillId="0" borderId="29" xfId="5" applyNumberFormat="1" applyFont="1" applyFill="1" applyBorder="1" applyAlignment="1">
      <alignment vertical="center" wrapText="1"/>
    </xf>
    <xf numFmtId="5" fontId="4" fillId="0" borderId="11" xfId="5" applyNumberFormat="1" applyFont="1" applyFill="1" applyBorder="1" applyAlignment="1">
      <alignment vertical="center"/>
    </xf>
    <xf numFmtId="5" fontId="4" fillId="0" borderId="24" xfId="5" applyNumberFormat="1" applyFont="1" applyFill="1" applyBorder="1" applyAlignment="1">
      <alignment vertical="center"/>
    </xf>
    <xf numFmtId="5" fontId="4" fillId="0" borderId="22" xfId="5" applyNumberFormat="1" applyFont="1" applyFill="1" applyBorder="1" applyAlignment="1">
      <alignment vertical="center" wrapText="1"/>
    </xf>
    <xf numFmtId="166" fontId="4" fillId="0" borderId="0" xfId="2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164" fontId="13" fillId="0" borderId="7" xfId="0" applyNumberFormat="1" applyFont="1" applyBorder="1" applyAlignment="1">
      <alignment horizontal="left" vertical="center"/>
    </xf>
    <xf numFmtId="164" fontId="10" fillId="0" borderId="7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 wrapText="1"/>
    </xf>
    <xf numFmtId="164" fontId="13" fillId="0" borderId="7" xfId="0" applyNumberFormat="1" applyFont="1" applyBorder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64" fontId="13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64" fontId="13" fillId="0" borderId="7" xfId="0" applyNumberFormat="1" applyFont="1" applyBorder="1" applyAlignment="1">
      <alignment vertical="center"/>
    </xf>
    <xf numFmtId="165" fontId="13" fillId="0" borderId="10" xfId="0" applyNumberFormat="1" applyFont="1" applyBorder="1" applyAlignment="1">
      <alignment vertical="center"/>
    </xf>
    <xf numFmtId="165" fontId="13" fillId="0" borderId="10" xfId="0" applyNumberFormat="1" applyFont="1" applyBorder="1" applyAlignment="1">
      <alignment vertical="center" wrapText="1"/>
    </xf>
    <xf numFmtId="165" fontId="13" fillId="0" borderId="7" xfId="0" applyNumberFormat="1" applyFont="1" applyBorder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37" fontId="0" fillId="0" borderId="0" xfId="0" applyNumberFormat="1" applyAlignment="1">
      <alignment vertical="center"/>
    </xf>
    <xf numFmtId="164" fontId="14" fillId="0" borderId="7" xfId="0" applyNumberFormat="1" applyFont="1" applyBorder="1" applyAlignment="1">
      <alignment vertical="center"/>
    </xf>
    <xf numFmtId="9" fontId="0" fillId="0" borderId="0" xfId="2" applyFont="1" applyAlignment="1">
      <alignment vertical="center"/>
    </xf>
    <xf numFmtId="165" fontId="13" fillId="0" borderId="30" xfId="0" applyNumberFormat="1" applyFont="1" applyBorder="1" applyAlignment="1">
      <alignment vertical="center" wrapText="1"/>
    </xf>
    <xf numFmtId="164" fontId="10" fillId="0" borderId="12" xfId="0" applyNumberFormat="1" applyFont="1" applyBorder="1" applyAlignment="1">
      <alignment horizontal="right" vertical="center"/>
    </xf>
    <xf numFmtId="165" fontId="10" fillId="0" borderId="13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165" fontId="10" fillId="0" borderId="31" xfId="0" applyNumberFormat="1" applyFont="1" applyBorder="1" applyAlignment="1">
      <alignment vertical="center"/>
    </xf>
    <xf numFmtId="165" fontId="10" fillId="0" borderId="14" xfId="0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164" fontId="10" fillId="0" borderId="17" xfId="0" applyNumberFormat="1" applyFont="1" applyBorder="1" applyAlignment="1">
      <alignment vertical="center"/>
    </xf>
    <xf numFmtId="165" fontId="10" fillId="0" borderId="20" xfId="0" applyNumberFormat="1" applyFont="1" applyBorder="1" applyAlignment="1">
      <alignment vertical="center"/>
    </xf>
    <xf numFmtId="165" fontId="10" fillId="0" borderId="17" xfId="0" applyNumberFormat="1" applyFont="1" applyBorder="1" applyAlignment="1">
      <alignment vertical="center"/>
    </xf>
    <xf numFmtId="165" fontId="10" fillId="0" borderId="32" xfId="0" applyNumberFormat="1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165" fontId="10" fillId="0" borderId="10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23" xfId="0" applyNumberFormat="1" applyFont="1" applyBorder="1" applyAlignment="1">
      <alignment horizontal="right" vertical="center"/>
    </xf>
    <xf numFmtId="165" fontId="10" fillId="0" borderId="24" xfId="0" applyNumberFormat="1" applyFont="1" applyBorder="1" applyAlignment="1">
      <alignment vertical="center"/>
    </xf>
    <xf numFmtId="165" fontId="10" fillId="0" borderId="23" xfId="0" applyNumberFormat="1" applyFont="1" applyBorder="1" applyAlignment="1">
      <alignment vertical="center"/>
    </xf>
    <xf numFmtId="165" fontId="10" fillId="0" borderId="33" xfId="0" applyNumberFormat="1" applyFont="1" applyBorder="1" applyAlignment="1">
      <alignment vertical="center"/>
    </xf>
    <xf numFmtId="165" fontId="10" fillId="0" borderId="34" xfId="0" applyNumberFormat="1" applyFont="1" applyBorder="1" applyAlignment="1">
      <alignment vertical="center"/>
    </xf>
    <xf numFmtId="164" fontId="10" fillId="0" borderId="21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10" fillId="0" borderId="21" xfId="0" applyNumberFormat="1" applyFont="1" applyBorder="1" applyAlignment="1">
      <alignment vertical="center"/>
    </xf>
    <xf numFmtId="165" fontId="10" fillId="0" borderId="35" xfId="0" applyNumberFormat="1" applyFont="1" applyBorder="1" applyAlignment="1">
      <alignment vertical="center"/>
    </xf>
    <xf numFmtId="165" fontId="10" fillId="0" borderId="18" xfId="0" applyNumberFormat="1" applyFont="1" applyBorder="1" applyAlignment="1">
      <alignment vertical="center"/>
    </xf>
    <xf numFmtId="165" fontId="13" fillId="0" borderId="5" xfId="5" applyNumberFormat="1" applyFont="1" applyFill="1" applyBorder="1" applyAlignment="1">
      <alignment vertical="center"/>
    </xf>
    <xf numFmtId="165" fontId="13" fillId="0" borderId="36" xfId="5" applyNumberFormat="1" applyFont="1" applyFill="1" applyBorder="1" applyAlignment="1">
      <alignment vertical="center"/>
    </xf>
    <xf numFmtId="165" fontId="13" fillId="0" borderId="28" xfId="5" applyNumberFormat="1" applyFont="1" applyFill="1" applyBorder="1" applyAlignment="1">
      <alignment vertical="center"/>
    </xf>
    <xf numFmtId="165" fontId="13" fillId="0" borderId="37" xfId="5" applyNumberFormat="1" applyFont="1" applyFill="1" applyBorder="1" applyAlignment="1">
      <alignment vertical="center"/>
    </xf>
    <xf numFmtId="166" fontId="0" fillId="0" borderId="0" xfId="2" applyNumberFormat="1" applyFont="1" applyAlignment="1">
      <alignment vertical="center"/>
    </xf>
    <xf numFmtId="164" fontId="13" fillId="0" borderId="7" xfId="0" applyNumberFormat="1" applyFont="1" applyBorder="1" applyAlignment="1">
      <alignment horizontal="left" vertical="center" indent="1"/>
    </xf>
    <xf numFmtId="164" fontId="13" fillId="0" borderId="21" xfId="0" applyNumberFormat="1" applyFont="1" applyBorder="1" applyAlignment="1">
      <alignment horizontal="left" vertical="center" indent="1"/>
    </xf>
    <xf numFmtId="164" fontId="13" fillId="0" borderId="10" xfId="0" applyNumberFormat="1" applyFont="1" applyBorder="1" applyAlignment="1">
      <alignment horizontal="left" vertical="center" indent="1"/>
    </xf>
    <xf numFmtId="164" fontId="13" fillId="0" borderId="15" xfId="0" applyNumberFormat="1" applyFont="1" applyBorder="1" applyAlignment="1">
      <alignment horizontal="left" vertical="center" indent="1"/>
    </xf>
    <xf numFmtId="164" fontId="4" fillId="0" borderId="7" xfId="3" applyNumberFormat="1" applyFont="1" applyBorder="1" applyAlignment="1">
      <alignment horizontal="left" vertical="center" indent="1"/>
    </xf>
    <xf numFmtId="164" fontId="4" fillId="0" borderId="10" xfId="3" applyNumberFormat="1" applyFont="1" applyBorder="1" applyAlignment="1">
      <alignment horizontal="left" vertical="center" indent="1"/>
    </xf>
    <xf numFmtId="0" fontId="4" fillId="0" borderId="10" xfId="3" applyFont="1" applyBorder="1" applyAlignment="1">
      <alignment horizontal="left" vertical="center" indent="1"/>
    </xf>
    <xf numFmtId="164" fontId="4" fillId="0" borderId="15" xfId="3" applyNumberFormat="1" applyFont="1" applyBorder="1" applyAlignment="1">
      <alignment horizontal="left" vertical="center" indent="1"/>
    </xf>
    <xf numFmtId="164" fontId="4" fillId="0" borderId="21" xfId="3" applyNumberFormat="1" applyFont="1" applyBorder="1" applyAlignment="1">
      <alignment horizontal="left" vertical="center" indent="1"/>
    </xf>
    <xf numFmtId="165" fontId="22" fillId="0" borderId="0" xfId="1" applyNumberFormat="1" applyFont="1" applyAlignment="1">
      <alignment vertical="center"/>
    </xf>
    <xf numFmtId="164" fontId="22" fillId="0" borderId="0" xfId="3" applyNumberFormat="1" applyFont="1" applyAlignment="1">
      <alignment vertical="center"/>
    </xf>
    <xf numFmtId="166" fontId="23" fillId="0" borderId="0" xfId="2" applyNumberFormat="1" applyFont="1" applyAlignment="1">
      <alignment vertical="center"/>
    </xf>
    <xf numFmtId="0" fontId="18" fillId="0" borderId="0" xfId="3" applyFont="1" applyAlignment="1">
      <alignment horizontal="centerContinuous" vertical="center"/>
    </xf>
    <xf numFmtId="164" fontId="18" fillId="0" borderId="0" xfId="3" applyNumberFormat="1" applyFont="1" applyAlignment="1">
      <alignment vertical="center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8" fillId="0" borderId="0" xfId="3" applyNumberFormat="1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164" fontId="3" fillId="2" borderId="1" xfId="3" applyNumberFormat="1" applyFont="1" applyFill="1" applyBorder="1" applyAlignment="1">
      <alignment horizontal="center" vertical="center"/>
    </xf>
    <xf numFmtId="164" fontId="3" fillId="2" borderId="5" xfId="3" applyNumberFormat="1" applyFont="1" applyFill="1" applyBorder="1" applyAlignment="1">
      <alignment horizontal="center" vertical="center"/>
    </xf>
    <xf numFmtId="164" fontId="3" fillId="2" borderId="2" xfId="3" applyNumberFormat="1" applyFont="1" applyFill="1" applyBorder="1" applyAlignment="1">
      <alignment horizontal="center" vertical="center"/>
    </xf>
    <xf numFmtId="164" fontId="3" fillId="2" borderId="3" xfId="3" applyNumberFormat="1" applyFont="1" applyFill="1" applyBorder="1" applyAlignment="1">
      <alignment horizontal="center" vertical="center"/>
    </xf>
    <xf numFmtId="164" fontId="3" fillId="2" borderId="2" xfId="3" applyNumberFormat="1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164" fontId="3" fillId="2" borderId="3" xfId="3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horizontal="center" wrapText="1"/>
    </xf>
    <xf numFmtId="164" fontId="10" fillId="2" borderId="3" xfId="0" applyNumberFormat="1" applyFont="1" applyFill="1" applyBorder="1" applyAlignment="1">
      <alignment horizontal="center" wrapText="1"/>
    </xf>
    <xf numFmtId="164" fontId="8" fillId="0" borderId="0" xfId="3" applyNumberFormat="1" applyFont="1" applyAlignment="1">
      <alignment horizontal="left" vertical="top" wrapText="1"/>
    </xf>
    <xf numFmtId="164" fontId="8" fillId="0" borderId="0" xfId="3" applyNumberFormat="1" applyFont="1" applyAlignment="1">
      <alignment horizontal="left" vertical="center" wrapText="1"/>
    </xf>
    <xf numFmtId="166" fontId="4" fillId="0" borderId="0" xfId="2" applyNumberFormat="1" applyFont="1" applyAlignment="1">
      <alignment horizontal="left" vertical="center"/>
    </xf>
  </cellXfs>
  <cellStyles count="8">
    <cellStyle name="Comma 2" xfId="6" xr:uid="{333CC32C-A8E7-42FD-AFFA-2A0A2E31718E}"/>
    <cellStyle name="Currency" xfId="1" builtinId="4"/>
    <cellStyle name="Currency 2 2" xfId="5" xr:uid="{22BD8149-63FE-48CD-930B-29CF7AF5A473}"/>
    <cellStyle name="Normal" xfId="0" builtinId="0"/>
    <cellStyle name="Normal 2" xfId="3" xr:uid="{4602F97A-4996-4C95-89B3-3FD8E4E87EBD}"/>
    <cellStyle name="Normal 4" xfId="7" xr:uid="{A3AAC58D-C2C4-4B2E-9CBA-C4E73F4F83FA}"/>
    <cellStyle name="Percent" xfId="2" builtinId="5"/>
    <cellStyle name="Percent 2" xfId="4" xr:uid="{3EEC8394-DEF9-4659-9E4E-AE61A4AEF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E912-FA50-4C10-AED5-898815304FC9}">
  <sheetPr>
    <pageSetUpPr fitToPage="1"/>
  </sheetPr>
  <dimension ref="A1:Z71"/>
  <sheetViews>
    <sheetView tabSelected="1" zoomScaleNormal="100" zoomScaleSheetLayoutView="80" workbookViewId="0">
      <selection activeCell="A2" sqref="A2"/>
    </sheetView>
  </sheetViews>
  <sheetFormatPr defaultColWidth="9.140625" defaultRowHeight="15" x14ac:dyDescent="0.25"/>
  <cols>
    <col min="1" max="1" width="54.7109375" style="2" customWidth="1"/>
    <col min="2" max="2" width="20.85546875" style="2" customWidth="1"/>
    <col min="3" max="3" width="19.140625" style="2" customWidth="1"/>
    <col min="4" max="4" width="19.42578125" style="2" customWidth="1"/>
    <col min="5" max="5" width="19" style="2" customWidth="1"/>
    <col min="6" max="6" width="17.85546875" style="2" customWidth="1"/>
    <col min="7" max="7" width="19.140625" style="2" customWidth="1"/>
    <col min="8" max="8" width="4.28515625" style="2" customWidth="1"/>
    <col min="9" max="9" width="21.140625" style="2" bestFit="1" customWidth="1"/>
    <col min="10" max="10" width="21.85546875" style="2" customWidth="1"/>
    <col min="11" max="11" width="22.28515625" style="2" customWidth="1"/>
    <col min="12" max="12" width="3.85546875" style="2" customWidth="1"/>
    <col min="13" max="13" width="11" style="2" customWidth="1"/>
    <col min="14" max="14" width="10.28515625" style="2" bestFit="1" customWidth="1"/>
    <col min="15" max="15" width="9.140625" style="2"/>
    <col min="16" max="16" width="19.85546875" style="2" customWidth="1"/>
    <col min="17" max="17" width="17.7109375" style="2" bestFit="1" customWidth="1"/>
    <col min="18" max="18" width="16.28515625" style="2" bestFit="1" customWidth="1"/>
    <col min="19" max="19" width="15.7109375" style="2" bestFit="1" customWidth="1"/>
    <col min="20" max="20" width="16.28515625" style="2" bestFit="1" customWidth="1"/>
    <col min="21" max="21" width="17.7109375" style="2" bestFit="1" customWidth="1"/>
    <col min="22" max="22" width="15.140625" style="2" bestFit="1" customWidth="1"/>
    <col min="23" max="23" width="15.7109375" style="2" bestFit="1" customWidth="1"/>
    <col min="24" max="24" width="16.28515625" style="2" bestFit="1" customWidth="1"/>
    <col min="25" max="25" width="17.7109375" style="2" bestFit="1" customWidth="1"/>
    <col min="26" max="26" width="16.28515625" style="2" bestFit="1" customWidth="1"/>
    <col min="27" max="16384" width="9.140625" style="2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</row>
    <row r="2" spans="1:14" ht="15.75" x14ac:dyDescent="0.25">
      <c r="A2" s="1" t="s">
        <v>1</v>
      </c>
      <c r="B2" s="1"/>
      <c r="C2" s="1"/>
      <c r="D2" s="1"/>
      <c r="E2" s="1"/>
      <c r="F2" s="1"/>
      <c r="G2" s="1"/>
    </row>
    <row r="3" spans="1:14" s="256" customFormat="1" x14ac:dyDescent="0.25">
      <c r="A3" s="105" t="s">
        <v>75</v>
      </c>
      <c r="B3" s="255"/>
      <c r="C3" s="105"/>
      <c r="D3" s="105"/>
      <c r="E3" s="105"/>
      <c r="F3" s="105"/>
      <c r="G3" s="105"/>
    </row>
    <row r="4" spans="1:14" ht="16.5" thickBot="1" x14ac:dyDescent="0.3">
      <c r="A4" s="1"/>
      <c r="B4" s="1"/>
      <c r="C4" s="1"/>
      <c r="D4" s="1"/>
      <c r="E4" s="1"/>
      <c r="F4" s="1"/>
      <c r="G4" s="1"/>
    </row>
    <row r="5" spans="1:14" ht="16.5" thickBot="1" x14ac:dyDescent="0.3">
      <c r="A5" s="262" t="s">
        <v>3</v>
      </c>
      <c r="B5" s="264" t="s">
        <v>4</v>
      </c>
      <c r="C5" s="265"/>
      <c r="D5" s="266" t="s">
        <v>5</v>
      </c>
      <c r="E5" s="267"/>
      <c r="F5" s="267"/>
      <c r="G5" s="268"/>
    </row>
    <row r="6" spans="1:14" s="6" customFormat="1" ht="46.9" customHeight="1" thickBot="1" x14ac:dyDescent="0.3">
      <c r="A6" s="263"/>
      <c r="B6" s="5" t="s">
        <v>6</v>
      </c>
      <c r="C6" s="5" t="s">
        <v>7</v>
      </c>
      <c r="D6" s="3" t="s">
        <v>8</v>
      </c>
      <c r="E6" s="4" t="s">
        <v>9</v>
      </c>
      <c r="F6" s="4" t="s">
        <v>10</v>
      </c>
      <c r="G6" s="5" t="s">
        <v>11</v>
      </c>
      <c r="I6" s="7"/>
      <c r="J6" s="7"/>
      <c r="K6" s="7"/>
      <c r="L6" s="7"/>
      <c r="M6" s="8"/>
      <c r="N6" s="2"/>
    </row>
    <row r="7" spans="1:14" ht="15.75" x14ac:dyDescent="0.25">
      <c r="A7" s="9" t="s">
        <v>12</v>
      </c>
      <c r="B7" s="9"/>
      <c r="C7" s="10"/>
      <c r="D7" s="10"/>
      <c r="E7" s="11"/>
      <c r="F7" s="11"/>
      <c r="G7" s="12"/>
      <c r="J7" s="13"/>
      <c r="K7" s="13"/>
      <c r="L7" s="13"/>
    </row>
    <row r="8" spans="1:14" x14ac:dyDescent="0.25">
      <c r="A8" s="14" t="s">
        <v>13</v>
      </c>
      <c r="B8" s="14"/>
      <c r="C8" s="15"/>
      <c r="D8" s="15"/>
      <c r="E8" s="16"/>
      <c r="F8" s="16"/>
      <c r="G8" s="17"/>
    </row>
    <row r="9" spans="1:14" x14ac:dyDescent="0.25">
      <c r="A9" s="106" t="s">
        <v>14</v>
      </c>
      <c r="B9" s="18"/>
      <c r="C9" s="19"/>
      <c r="D9" s="19"/>
      <c r="E9" s="20"/>
      <c r="F9" s="20"/>
      <c r="G9" s="21"/>
    </row>
    <row r="10" spans="1:14" x14ac:dyDescent="0.25">
      <c r="A10" s="247" t="s">
        <v>15</v>
      </c>
      <c r="B10" s="18">
        <f>'Table A (Boulder)'!B10+'Table A (UCCS)  '!B10+'Table A (Denver)  '!B10+'Table A (Anschutz)  '!B10</f>
        <v>94781054</v>
      </c>
      <c r="C10" s="18">
        <f>'Table A (Boulder)'!C10+'Table A (UCCS)  '!C10+'Table A (Denver)  '!C10+'Table A (Anschutz)  '!C10</f>
        <v>95289289</v>
      </c>
      <c r="D10" s="18">
        <f>'Table A (Boulder)'!D10+'Table A (UCCS)  '!D10+'Table A (Denver)  '!D10+'Table A (Anschutz)  '!D10</f>
        <v>98466992</v>
      </c>
      <c r="E10" s="178">
        <f>'Table A (Boulder)'!E10+'Table A (UCCS)  '!E10+'Table A (Denver)  '!E10+'Table A (Anschutz)  '!E10</f>
        <v>0</v>
      </c>
      <c r="F10" s="183">
        <f>'Table A (Boulder)'!F10+'Table A (UCCS)  '!F10+'Table A (Denver)  '!F10+'Table A (Anschutz)  '!F10</f>
        <v>0</v>
      </c>
      <c r="G10" s="21">
        <f>SUM(D10:F10)</f>
        <v>98466992</v>
      </c>
      <c r="I10" s="22"/>
      <c r="J10" s="23"/>
      <c r="K10" s="23"/>
      <c r="L10" s="23"/>
      <c r="M10" s="16"/>
    </row>
    <row r="11" spans="1:14" x14ac:dyDescent="0.25">
      <c r="A11" s="248" t="s">
        <v>16</v>
      </c>
      <c r="B11" s="18">
        <f>'Table A (Boulder)'!B11+'Table A (UCCS)  '!B11+'Table A (Denver)  '!B11+'Table A (Anschutz)  '!B11</f>
        <v>420393931.55000001</v>
      </c>
      <c r="C11" s="18">
        <f>'Table A (Boulder)'!C11+'Table A (UCCS)  '!C11+'Table A (Denver)  '!C11+'Table A (Anschutz)  '!C11</f>
        <v>435319547.91109824</v>
      </c>
      <c r="D11" s="18">
        <f>'Table A (Boulder)'!D11+'Table A (UCCS)  '!D11+'Table A (Denver)  '!D11+'Table A (Anschutz)  '!D11</f>
        <v>461088661.14999998</v>
      </c>
      <c r="E11" s="178">
        <f>'Table A (Boulder)'!E11+'Table A (UCCS)  '!E11+'Table A (Denver)  '!E11+'Table A (Anschutz)  '!E11</f>
        <v>0</v>
      </c>
      <c r="F11" s="183">
        <f>'Table A (Boulder)'!F11+'Table A (UCCS)  '!F11+'Table A (Denver)  '!F11+'Table A (Anschutz)  '!F11</f>
        <v>0</v>
      </c>
      <c r="G11" s="21">
        <f>SUM(D11:F11)</f>
        <v>461088661.14999998</v>
      </c>
      <c r="I11" s="22"/>
      <c r="J11" s="23"/>
      <c r="K11" s="23"/>
      <c r="M11" s="16"/>
    </row>
    <row r="12" spans="1:14" x14ac:dyDescent="0.25">
      <c r="A12" s="248" t="s">
        <v>17</v>
      </c>
      <c r="B12" s="18">
        <f>'Table A (Boulder)'!B12+'Table A (UCCS)  '!B12+'Table A (Denver)  '!B12+'Table A (Anschutz)  '!B12</f>
        <v>156256151</v>
      </c>
      <c r="C12" s="18">
        <f>'Table A (Boulder)'!C12+'Table A (UCCS)  '!C12+'Table A (Denver)  '!C12+'Table A (Anschutz)  '!C12</f>
        <v>165146887.38146317</v>
      </c>
      <c r="D12" s="18">
        <f>'Table A (Boulder)'!D12+'Table A (UCCS)  '!D12+'Table A (Denver)  '!D12+'Table A (Anschutz)  '!D12</f>
        <v>174274239.90000001</v>
      </c>
      <c r="E12" s="178">
        <f>'Table A (Boulder)'!E12+'Table A (UCCS)  '!E12+'Table A (Denver)  '!E12+'Table A (Anschutz)  '!E12</f>
        <v>0</v>
      </c>
      <c r="F12" s="183">
        <f>'Table A (Boulder)'!F12+'Table A (UCCS)  '!F12+'Table A (Denver)  '!F12+'Table A (Anschutz)  '!F12</f>
        <v>0</v>
      </c>
      <c r="G12" s="21">
        <f>SUM(D12:F12)</f>
        <v>174274239.90000001</v>
      </c>
      <c r="I12" s="22"/>
      <c r="J12" s="23"/>
      <c r="K12" s="23"/>
      <c r="M12" s="16"/>
      <c r="N12" s="24"/>
    </row>
    <row r="13" spans="1:14" x14ac:dyDescent="0.25">
      <c r="A13" s="182" t="s">
        <v>18</v>
      </c>
      <c r="B13" s="18">
        <f>'Table A (Boulder)'!B13+'Table A (UCCS)  '!B13+'Table A (Denver)  '!B13+'Table A (Anschutz)  '!B13</f>
        <v>0</v>
      </c>
      <c r="C13" s="18">
        <f>'Table A (Boulder)'!C13+'Table A (UCCS)  '!C13+'Table A (Denver)  '!C13+'Table A (Anschutz)  '!C13</f>
        <v>0</v>
      </c>
      <c r="D13" s="18">
        <f>'Table A (Boulder)'!D13+'Table A (UCCS)  '!D13+'Table A (Denver)  '!D13+'Table A (Anschutz)  '!D13</f>
        <v>0</v>
      </c>
      <c r="E13" s="178">
        <f>'Table A (Boulder)'!E13+'Table A (UCCS)  '!E13+'Table A (Denver)  '!E13+'Table A (Anschutz)  '!E13</f>
        <v>0</v>
      </c>
      <c r="F13" s="183">
        <f>'Table A (Boulder)'!F13+'Table A (UCCS)  '!F13+'Table A (Denver)  '!F13+'Table A (Anschutz)  '!F13</f>
        <v>0</v>
      </c>
      <c r="G13" s="21"/>
      <c r="J13" s="23"/>
      <c r="K13" s="23"/>
      <c r="M13" s="25"/>
    </row>
    <row r="14" spans="1:14" x14ac:dyDescent="0.25">
      <c r="A14" s="249" t="s">
        <v>19</v>
      </c>
      <c r="B14" s="18">
        <f>'Table A (Boulder)'!B14+'Table A (UCCS)  '!B14+'Table A (Denver)  '!B14+'Table A (Anschutz)  '!B14</f>
        <v>604100781.25</v>
      </c>
      <c r="C14" s="18">
        <f>'Table A (Boulder)'!C14+'Table A (UCCS)  '!C14+'Table A (Denver)  '!C14+'Table A (Anschutz)  '!C14</f>
        <v>627243567.97344208</v>
      </c>
      <c r="D14" s="18">
        <f>'Table A (Boulder)'!D14+'Table A (UCCS)  '!D14+'Table A (Denver)  '!D14+'Table A (Anschutz)  '!D14</f>
        <v>664176571</v>
      </c>
      <c r="E14" s="178">
        <f>'Table A (Boulder)'!E14+'Table A (UCCS)  '!E14+'Table A (Denver)  '!E14+'Table A (Anschutz)  '!E14</f>
        <v>0</v>
      </c>
      <c r="F14" s="183">
        <f>'Table A (Boulder)'!F14+'Table A (UCCS)  '!F14+'Table A (Denver)  '!F14+'Table A (Anschutz)  '!F14</f>
        <v>0</v>
      </c>
      <c r="G14" s="21">
        <f>SUM(D14:F14)</f>
        <v>664176571</v>
      </c>
      <c r="I14" s="22"/>
      <c r="J14" s="23"/>
      <c r="K14" s="23"/>
      <c r="M14" s="16"/>
    </row>
    <row r="15" spans="1:14" s="26" customFormat="1" ht="15.75" x14ac:dyDescent="0.25">
      <c r="A15" s="249" t="s">
        <v>17</v>
      </c>
      <c r="B15" s="18">
        <f>'Table A (Boulder)'!B15+'Table A (UCCS)  '!B15+'Table A (Denver)  '!B15+'Table A (Anschutz)  '!B15</f>
        <v>137455966.40000001</v>
      </c>
      <c r="C15" s="18">
        <f>'Table A (Boulder)'!C15+'Table A (UCCS)  '!C15+'Table A (Denver)  '!C15+'Table A (Anschutz)  '!C15</f>
        <v>133129435.41940598</v>
      </c>
      <c r="D15" s="18">
        <f>'Table A (Boulder)'!D15+'Table A (UCCS)  '!D15+'Table A (Denver)  '!D15+'Table A (Anschutz)  '!D15</f>
        <v>125200100.15000001</v>
      </c>
      <c r="E15" s="178">
        <f>'Table A (Boulder)'!E15+'Table A (UCCS)  '!E15+'Table A (Denver)  '!E15+'Table A (Anschutz)  '!E15</f>
        <v>0</v>
      </c>
      <c r="F15" s="183">
        <f>'Table A (Boulder)'!F15+'Table A (UCCS)  '!F15+'Table A (Denver)  '!F15+'Table A (Anschutz)  '!F15</f>
        <v>0</v>
      </c>
      <c r="G15" s="21">
        <f t="shared" ref="G15:G18" si="0">SUM(D15:F15)</f>
        <v>125200100.15000001</v>
      </c>
      <c r="H15" s="2"/>
      <c r="I15" s="22"/>
      <c r="J15" s="23"/>
      <c r="K15" s="23"/>
      <c r="M15" s="16"/>
    </row>
    <row r="16" spans="1:14" x14ac:dyDescent="0.25">
      <c r="A16" s="247" t="s">
        <v>20</v>
      </c>
      <c r="B16" s="18">
        <f>'Table A (Boulder)'!B16+'Table A (UCCS)  '!B16+'Table A (Denver)  '!B16+'Table A (Anschutz)  '!B16</f>
        <v>78046418</v>
      </c>
      <c r="C16" s="18">
        <f>'Table A (Boulder)'!C16+'Table A (UCCS)  '!C16+'Table A (Denver)  '!C16+'Table A (Anschutz)  '!C16</f>
        <v>97725605.377142861</v>
      </c>
      <c r="D16" s="18">
        <f>'Table A (Boulder)'!D16+'Table A (UCCS)  '!D16+'Table A (Denver)  '!D16+'Table A (Anschutz)  '!D16</f>
        <v>0</v>
      </c>
      <c r="E16" s="178">
        <f>'Table A (Boulder)'!E16+'Table A (UCCS)  '!E16+'Table A (Denver)  '!E16+'Table A (Anschutz)  '!E16</f>
        <v>100816941.31</v>
      </c>
      <c r="F16" s="183">
        <f>'Table A (Boulder)'!F16+'Table A (UCCS)  '!F16+'Table A (Denver)  '!F16+'Table A (Anschutz)  '!F16</f>
        <v>0</v>
      </c>
      <c r="G16" s="21">
        <f t="shared" si="0"/>
        <v>100816941.31</v>
      </c>
      <c r="J16" s="23"/>
      <c r="K16" s="23"/>
      <c r="M16" s="16"/>
    </row>
    <row r="17" spans="1:20" x14ac:dyDescent="0.25">
      <c r="A17" s="181" t="s">
        <v>21</v>
      </c>
      <c r="B17" s="18">
        <f>'Table A (Boulder)'!B17+'Table A (UCCS)  '!B17+'Table A (Denver)  '!B17+'Table A (Anschutz)  '!B17</f>
        <v>119379382</v>
      </c>
      <c r="C17" s="18">
        <f>'Table A (Boulder)'!C17+'Table A (UCCS)  '!C17+'Table A (Denver)  '!C17+'Table A (Anschutz)  '!C17</f>
        <v>125118306.63</v>
      </c>
      <c r="D17" s="18">
        <f>'Table A (Boulder)'!D17+'Table A (UCCS)  '!D17+'Table A (Denver)  '!D17+'Table A (Anschutz)  '!D17</f>
        <v>25285070</v>
      </c>
      <c r="E17" s="178">
        <f>'Table A (Boulder)'!E17+'Table A (UCCS)  '!E17+'Table A (Denver)  '!E17+'Table A (Anschutz)  '!E17</f>
        <v>85863316</v>
      </c>
      <c r="F17" s="183">
        <f>'Table A (Boulder)'!F17+'Table A (UCCS)  '!F17+'Table A (Denver)  '!F17+'Table A (Anschutz)  '!F17</f>
        <v>0</v>
      </c>
      <c r="G17" s="21">
        <f t="shared" si="0"/>
        <v>111148386</v>
      </c>
      <c r="I17" s="22"/>
      <c r="J17" s="23"/>
      <c r="K17" s="23"/>
      <c r="M17" s="16"/>
    </row>
    <row r="18" spans="1:20" x14ac:dyDescent="0.25">
      <c r="A18" s="28" t="s">
        <v>22</v>
      </c>
      <c r="B18" s="18">
        <f>'Table A (Boulder)'!B18+'Table A (UCCS)  '!B18+'Table A (Denver)  '!B18+'Table A (Anschutz)  '!B18</f>
        <v>11604944</v>
      </c>
      <c r="C18" s="18">
        <f>'Table A (Boulder)'!C18+'Table A (UCCS)  '!C18+'Table A (Denver)  '!C18+'Table A (Anschutz)  '!C18</f>
        <v>11506247</v>
      </c>
      <c r="D18" s="18">
        <f>'Table A (Boulder)'!D18+'Table A (UCCS)  '!D18+'Table A (Denver)  '!D18+'Table A (Anschutz)  '!D18</f>
        <v>10576451</v>
      </c>
      <c r="E18" s="178">
        <f>'Table A (Boulder)'!E18+'Table A (UCCS)  '!E18+'Table A (Denver)  '!E18+'Table A (Anschutz)  '!E18</f>
        <v>0</v>
      </c>
      <c r="F18" s="183">
        <f>'Table A (Boulder)'!F18+'Table A (UCCS)  '!F18+'Table A (Denver)  '!F18+'Table A (Anschutz)  '!F18</f>
        <v>0</v>
      </c>
      <c r="G18" s="21">
        <f t="shared" si="0"/>
        <v>10576451</v>
      </c>
      <c r="I18" s="22"/>
      <c r="J18" s="23"/>
      <c r="K18" s="23"/>
      <c r="M18" s="16"/>
    </row>
    <row r="19" spans="1:20" ht="15.75" x14ac:dyDescent="0.25">
      <c r="A19" s="30" t="s">
        <v>23</v>
      </c>
      <c r="B19" s="31">
        <f>SUM(B10:B18)</f>
        <v>1622018628.2</v>
      </c>
      <c r="C19" s="32">
        <f>SUM(C10:C12,C14:C18)</f>
        <v>1690478886.6925526</v>
      </c>
      <c r="D19" s="33">
        <f>SUM(D10:D12,D14:D18)</f>
        <v>1559068085.2</v>
      </c>
      <c r="E19" s="34">
        <f>SUM(E10:E12,E14:E18)</f>
        <v>186680257.31</v>
      </c>
      <c r="F19" s="114">
        <f>SUM(F10:F12,F14:F18)</f>
        <v>0</v>
      </c>
      <c r="G19" s="32">
        <f>SUM(G10:G12,G14:G18)</f>
        <v>1745748342.51</v>
      </c>
      <c r="I19" s="35"/>
      <c r="J19" s="36"/>
      <c r="K19" s="36"/>
      <c r="L19" s="24"/>
      <c r="M19" s="25"/>
    </row>
    <row r="20" spans="1:20" x14ac:dyDescent="0.25">
      <c r="A20" s="14" t="s">
        <v>24</v>
      </c>
      <c r="B20" s="18">
        <f>'Table A (Boulder)'!B20+'Table A (UCCS)  '!B20+'Table A (Denver)  '!B20+'Table A (Anschutz)  '!B20</f>
        <v>22454593</v>
      </c>
      <c r="C20" s="18">
        <f>'Table A (Boulder)'!C20+'Table A (UCCS)  '!C20+'Table A (Denver)  '!C20+'Table A (Anschutz)  '!C20</f>
        <v>28490940</v>
      </c>
      <c r="D20" s="18">
        <f>'Table A (Boulder)'!D20+'Table A (UCCS)  '!D20+'Table A (Denver)  '!D20+'Table A (Anschutz)  '!D20</f>
        <v>0</v>
      </c>
      <c r="E20" s="178">
        <f>'Table A (Boulder)'!E20+'Table A (UCCS)  '!E20+'Table A (Denver)  '!E20+'Table A (Anschutz)  '!E20</f>
        <v>19216358</v>
      </c>
      <c r="F20" s="183">
        <f>'Table A (Boulder)'!F20+'Table A (UCCS)  '!F20+'Table A (Denver)  '!F20+'Table A (Anschutz)  '!F20</f>
        <v>2500</v>
      </c>
      <c r="G20" s="21">
        <f>SUM(D20:F20)</f>
        <v>19218858</v>
      </c>
      <c r="I20" s="22"/>
      <c r="J20" s="23"/>
      <c r="K20" s="23"/>
      <c r="M20" s="16"/>
    </row>
    <row r="21" spans="1:20" x14ac:dyDescent="0.25">
      <c r="A21" s="14" t="s">
        <v>25</v>
      </c>
      <c r="B21" s="18">
        <f>'Table A (Boulder)'!B21+'Table A (UCCS)  '!B21+'Table A (Denver)  '!B21+'Table A (Anschutz)  '!B21</f>
        <v>0</v>
      </c>
      <c r="C21" s="18">
        <f>'Table A (Boulder)'!C21+'Table A (UCCS)  '!C21+'Table A (Denver)  '!C21+'Table A (Anschutz)  '!C21</f>
        <v>0</v>
      </c>
      <c r="D21" s="18">
        <f>'Table A (Boulder)'!D21+'Table A (UCCS)  '!D21+'Table A (Denver)  '!D21+'Table A (Anschutz)  '!D21</f>
        <v>0</v>
      </c>
      <c r="E21" s="178">
        <f>'Table A (Boulder)'!E21+'Table A (UCCS)  '!E21+'Table A (Denver)  '!E21+'Table A (Anschutz)  '!E21</f>
        <v>0</v>
      </c>
      <c r="F21" s="183">
        <f>'Table A (Boulder)'!F21+'Table A (UCCS)  '!F21+'Table A (Denver)  '!F21+'Table A (Anschutz)  '!F21</f>
        <v>0</v>
      </c>
      <c r="G21" s="21"/>
      <c r="J21" s="23"/>
      <c r="K21" s="23"/>
      <c r="M21" s="25"/>
    </row>
    <row r="22" spans="1:20" s="26" customFormat="1" ht="15.75" x14ac:dyDescent="0.25">
      <c r="A22" s="27" t="s">
        <v>26</v>
      </c>
      <c r="B22" s="18">
        <f>'Table A (Boulder)'!B22+'Table A (UCCS)  '!B22+'Table A (Denver)  '!B22+'Table A (Anschutz)  '!B22</f>
        <v>937638771.6400001</v>
      </c>
      <c r="C22" s="18">
        <f>'Table A (Boulder)'!C22+'Table A (UCCS)  '!C22+'Table A (Denver)  '!C22+'Table A (Anschutz)  '!C22</f>
        <v>917950989.67438149</v>
      </c>
      <c r="D22" s="18">
        <f>'Table A (Boulder)'!D22+'Table A (UCCS)  '!D22+'Table A (Denver)  '!D22+'Table A (Anschutz)  '!D22</f>
        <v>0</v>
      </c>
      <c r="E22" s="178">
        <f>'Table A (Boulder)'!E22+'Table A (UCCS)  '!E22+'Table A (Denver)  '!E22+'Table A (Anschutz)  '!E22</f>
        <v>0</v>
      </c>
      <c r="F22" s="183">
        <f>'Table A (Boulder)'!F22+'Table A (UCCS)  '!F22+'Table A (Denver)  '!F22+'Table A (Anschutz)  '!F22</f>
        <v>912958108.75184512</v>
      </c>
      <c r="G22" s="21">
        <f>SUM(D22:F22)</f>
        <v>912958108.75184512</v>
      </c>
      <c r="H22" s="2"/>
      <c r="I22" s="22"/>
      <c r="J22" s="23"/>
      <c r="K22" s="23"/>
      <c r="M22" s="16"/>
      <c r="P22" s="2"/>
      <c r="Q22" s="2"/>
      <c r="R22" s="2"/>
      <c r="S22" s="2"/>
      <c r="T22" s="2"/>
    </row>
    <row r="23" spans="1:20" x14ac:dyDescent="0.25">
      <c r="A23" s="27" t="s">
        <v>27</v>
      </c>
      <c r="B23" s="18">
        <f>'Table A (Boulder)'!B23+'Table A (UCCS)  '!B23+'Table A (Denver)  '!B23+'Table A (Anschutz)  '!B23</f>
        <v>79372905.760000005</v>
      </c>
      <c r="C23" s="18">
        <f>'Table A (Boulder)'!C23+'Table A (UCCS)  '!C23+'Table A (Denver)  '!C23+'Table A (Anschutz)  '!C23</f>
        <v>79074854.896177471</v>
      </c>
      <c r="D23" s="18">
        <f>'Table A (Boulder)'!D23+'Table A (UCCS)  '!D23+'Table A (Denver)  '!D23+'Table A (Anschutz)  '!D23</f>
        <v>0</v>
      </c>
      <c r="E23" s="178">
        <f>'Table A (Boulder)'!E23+'Table A (UCCS)  '!E23+'Table A (Denver)  '!E23+'Table A (Anschutz)  '!E23</f>
        <v>0</v>
      </c>
      <c r="F23" s="183">
        <f>'Table A (Boulder)'!F23+'Table A (UCCS)  '!F23+'Table A (Denver)  '!F23+'Table A (Anschutz)  '!F23</f>
        <v>81712184.366177469</v>
      </c>
      <c r="G23" s="21">
        <f>SUM(D23:F23)</f>
        <v>81712184.366177469</v>
      </c>
      <c r="I23" s="22"/>
      <c r="J23" s="23"/>
      <c r="K23" s="23"/>
      <c r="M23" s="16"/>
    </row>
    <row r="24" spans="1:20" ht="18" x14ac:dyDescent="0.25">
      <c r="A24" s="27" t="s">
        <v>80</v>
      </c>
      <c r="B24" s="18">
        <f>'Table A (Boulder)'!B24+'Table A (UCCS)  '!B24+'Table A (Denver)  '!B24+'Table A (Anschutz)  '!B24</f>
        <v>15180586</v>
      </c>
      <c r="C24" s="18">
        <f>'Table A (Boulder)'!C24+'Table A (UCCS)  '!C24+'Table A (Denver)  '!C24+'Table A (Anschutz)  '!C24</f>
        <v>14758677</v>
      </c>
      <c r="D24" s="18">
        <f>'Table A (Boulder)'!D24+'Table A (UCCS)  '!D24+'Table A (Denver)  '!D24+'Table A (Anschutz)  '!D24</f>
        <v>13838573</v>
      </c>
      <c r="E24" s="178">
        <f>'Table A (Boulder)'!E24+'Table A (UCCS)  '!E24+'Table A (Denver)  '!E24+'Table A (Anschutz)  '!E24</f>
        <v>0</v>
      </c>
      <c r="F24" s="183">
        <f>'Table A (Boulder)'!F24+'Table A (UCCS)  '!F24+'Table A (Denver)  '!F24+'Table A (Anschutz)  '!F24</f>
        <v>0</v>
      </c>
      <c r="G24" s="21">
        <f>SUM(D24:F24)</f>
        <v>13838573</v>
      </c>
      <c r="I24" s="37"/>
      <c r="J24" s="23"/>
      <c r="K24" s="23"/>
      <c r="M24" s="16"/>
    </row>
    <row r="25" spans="1:20" ht="18" x14ac:dyDescent="0.25">
      <c r="A25" s="27" t="s">
        <v>86</v>
      </c>
      <c r="B25" s="18">
        <f>'Table A (Boulder)'!B25+'Table A (UCCS)  '!B25+'Table A (Denver)  '!B25+'Table A (Anschutz)  '!B25</f>
        <v>6250000</v>
      </c>
      <c r="C25" s="18">
        <f>'Table A (Boulder)'!C25+'Table A (UCCS)  '!C25+'Table A (Denver)  '!C25+'Table A (Anschutz)  '!C25</f>
        <v>6250000</v>
      </c>
      <c r="D25" s="18">
        <f>'Table A (Boulder)'!D25+'Table A (UCCS)  '!D25+'Table A (Denver)  '!D25+'Table A (Anschutz)  '!D25</f>
        <v>3125000</v>
      </c>
      <c r="E25" s="178">
        <f>'Table A (Boulder)'!E25+'Table A (UCCS)  '!E25+'Table A (Denver)  '!E25+'Table A (Anschutz)  '!E25</f>
        <v>0</v>
      </c>
      <c r="F25" s="183">
        <f>'Table A (Boulder)'!F25+'Table A (UCCS)  '!F25+'Table A (Denver)  '!F25+'Table A (Anschutz)  '!F25</f>
        <v>0</v>
      </c>
      <c r="G25" s="21">
        <f>SUM(D25:F25)</f>
        <v>3125000</v>
      </c>
      <c r="I25" s="22"/>
      <c r="J25" s="23"/>
      <c r="K25" s="23"/>
      <c r="M25" s="16"/>
    </row>
    <row r="26" spans="1:20" ht="18" x14ac:dyDescent="0.25">
      <c r="A26" s="27" t="s">
        <v>87</v>
      </c>
      <c r="B26" s="18">
        <f>'Table A (Boulder)'!B26+'Table A (UCCS)  '!B26+'Table A (Denver)  '!B26+'Table A (Anschutz)  '!B26</f>
        <v>259918180</v>
      </c>
      <c r="C26" s="18">
        <f>'Table A (Boulder)'!C26+'Table A (UCCS)  '!C26+'Table A (Denver)  '!C26+'Table A (Anschutz)  '!C26</f>
        <v>259409945</v>
      </c>
      <c r="D26" s="18">
        <f>'Table A (Boulder)'!D26+'Table A (UCCS)  '!D26+'Table A (Denver)  '!D26+'Table A (Anschutz)  '!D26</f>
        <v>250032180</v>
      </c>
      <c r="E26" s="178">
        <f>'Table A (Boulder)'!E26+'Table A (UCCS)  '!E26+'Table A (Denver)  '!E26+'Table A (Anschutz)  '!E26</f>
        <v>0</v>
      </c>
      <c r="F26" s="183">
        <f>'Table A (Boulder)'!F26+'Table A (UCCS)  '!F26+'Table A (Denver)  '!F26+'Table A (Anschutz)  '!F26</f>
        <v>0</v>
      </c>
      <c r="G26" s="21">
        <f>SUM(D26:F26)</f>
        <v>250032180</v>
      </c>
      <c r="I26" s="22"/>
      <c r="J26" s="23"/>
      <c r="K26" s="23"/>
      <c r="M26" s="16"/>
    </row>
    <row r="27" spans="1:20" ht="15.75" x14ac:dyDescent="0.25">
      <c r="A27" s="30" t="s">
        <v>31</v>
      </c>
      <c r="B27" s="31">
        <f t="shared" ref="B27:G27" si="1">SUM(B20:B26)</f>
        <v>1320815036.4000001</v>
      </c>
      <c r="C27" s="33">
        <f t="shared" si="1"/>
        <v>1305935406.570559</v>
      </c>
      <c r="D27" s="33">
        <f t="shared" si="1"/>
        <v>266995753</v>
      </c>
      <c r="E27" s="34">
        <f t="shared" si="1"/>
        <v>19216358</v>
      </c>
      <c r="F27" s="114">
        <f t="shared" si="1"/>
        <v>994672793.11802256</v>
      </c>
      <c r="G27" s="32">
        <f t="shared" si="1"/>
        <v>1280884904.1180224</v>
      </c>
      <c r="I27" s="35"/>
      <c r="J27" s="36"/>
      <c r="K27" s="36"/>
      <c r="M27" s="25"/>
    </row>
    <row r="28" spans="1:20" ht="15.75" x14ac:dyDescent="0.25">
      <c r="A28" s="14" t="s">
        <v>32</v>
      </c>
      <c r="B28" s="18">
        <f>'Table A (Boulder)'!B28+'Table A (UCCS)  '!B28+'Table A (Denver)  '!B28+'Table A (Anschutz)  '!B28</f>
        <v>551048572.68250239</v>
      </c>
      <c r="C28" s="18">
        <f>'Table A (Boulder)'!C28+'Table A (UCCS)  '!C28+'Table A (Denver)  '!C28+'Table A (Anschutz)  '!C28</f>
        <v>651714740.32690454</v>
      </c>
      <c r="D28" s="18">
        <f>'Table A (Boulder)'!D28+'Table A (UCCS)  '!D28+'Table A (Denver)  '!D28+'Table A (Anschutz)  '!D28</f>
        <v>0</v>
      </c>
      <c r="E28" s="178">
        <f>'Table A (Boulder)'!E28+'Table A (UCCS)  '!E28+'Table A (Denver)  '!E28+'Table A (Anschutz)  '!E28</f>
        <v>0</v>
      </c>
      <c r="F28" s="183">
        <f>'Table A (Boulder)'!F28+'Table A (UCCS)  '!F28+'Table A (Denver)  '!F28+'Table A (Anschutz)  '!F28</f>
        <v>659665975.04339147</v>
      </c>
      <c r="G28" s="21">
        <f>SUM(D28:F28)</f>
        <v>659665975.04339147</v>
      </c>
      <c r="I28" s="22"/>
      <c r="J28" s="23"/>
      <c r="K28" s="23"/>
      <c r="M28" s="16"/>
      <c r="P28" s="26"/>
      <c r="Q28" s="26"/>
      <c r="R28" s="26"/>
      <c r="S28" s="26"/>
      <c r="T28" s="26"/>
    </row>
    <row r="29" spans="1:20" x14ac:dyDescent="0.25">
      <c r="A29" s="14" t="s">
        <v>33</v>
      </c>
      <c r="B29" s="18">
        <f>'Table A (Boulder)'!B29+'Table A (UCCS)  '!B29+'Table A (Denver)  '!B29+'Table A (Anschutz)  '!B29</f>
        <v>322281804</v>
      </c>
      <c r="C29" s="18">
        <f>'Table A (Boulder)'!C29+'Table A (UCCS)  '!C29+'Table A (Denver)  '!C29+'Table A (Anschutz)  '!C29</f>
        <v>318447905.18714285</v>
      </c>
      <c r="D29" s="18">
        <f>'Table A (Boulder)'!D29+'Table A (UCCS)  '!D29+'Table A (Denver)  '!D29+'Table A (Anschutz)  '!D29</f>
        <v>0</v>
      </c>
      <c r="E29" s="178">
        <f>'Table A (Boulder)'!E29+'Table A (UCCS)  '!E29+'Table A (Denver)  '!E29+'Table A (Anschutz)  '!E29</f>
        <v>330461639</v>
      </c>
      <c r="F29" s="183">
        <f>'Table A (Boulder)'!F29+'Table A (UCCS)  '!F29+'Table A (Denver)  '!F29+'Table A (Anschutz)  '!F29</f>
        <v>0</v>
      </c>
      <c r="G29" s="21">
        <f>SUM(D29:F29)</f>
        <v>330461639</v>
      </c>
      <c r="I29" s="196"/>
      <c r="J29" s="23"/>
      <c r="K29" s="23"/>
      <c r="M29" s="16"/>
    </row>
    <row r="30" spans="1:20" x14ac:dyDescent="0.25">
      <c r="A30" s="14" t="s">
        <v>34</v>
      </c>
      <c r="B30" s="18">
        <f>'Table A (Boulder)'!B30+'Table A (UCCS)  '!B30+'Table A (Denver)  '!B30+'Table A (Anschutz)  '!B30</f>
        <v>396738326</v>
      </c>
      <c r="C30" s="18">
        <f>'Table A (Boulder)'!C30+'Table A (UCCS)  '!C30+'Table A (Denver)  '!C30+'Table A (Anschutz)  '!C30</f>
        <v>391217931.54985005</v>
      </c>
      <c r="D30" s="18">
        <f>'Table A (Boulder)'!D30+'Table A (UCCS)  '!D30+'Table A (Denver)  '!D30+'Table A (Anschutz)  '!D30</f>
        <v>0</v>
      </c>
      <c r="E30" s="178">
        <f>'Table A (Boulder)'!E30+'Table A (UCCS)  '!E30+'Table A (Denver)  '!E30+'Table A (Anschutz)  '!E30</f>
        <v>406336580</v>
      </c>
      <c r="F30" s="183">
        <f>'Table A (Boulder)'!F30+'Table A (UCCS)  '!F30+'Table A (Denver)  '!F30+'Table A (Anschutz)  '!F30</f>
        <v>0</v>
      </c>
      <c r="G30" s="21">
        <f>SUM(D30:F30)</f>
        <v>406336580</v>
      </c>
      <c r="I30" s="22"/>
      <c r="J30" s="23"/>
      <c r="K30" s="23"/>
      <c r="M30" s="16"/>
    </row>
    <row r="31" spans="1:20" s="26" customFormat="1" ht="15.75" x14ac:dyDescent="0.25">
      <c r="A31" s="14" t="s">
        <v>35</v>
      </c>
      <c r="B31" s="18">
        <f>'Table A (Boulder)'!B31+'Table A (UCCS)  '!B31+'Table A (Denver)  '!B31+'Table A (Anschutz)  '!B31</f>
        <v>1597636368.5999999</v>
      </c>
      <c r="C31" s="18">
        <f>'Table A (Boulder)'!C31+'Table A (UCCS)  '!C31+'Table A (Denver)  '!C31+'Table A (Anschutz)  '!C31</f>
        <v>1731358784</v>
      </c>
      <c r="D31" s="18">
        <f>'Table A (Boulder)'!D31+'Table A (UCCS)  '!D31+'Table A (Denver)  '!D31+'Table A (Anschutz)  '!D31</f>
        <v>1985000</v>
      </c>
      <c r="E31" s="178">
        <f>'Table A (Boulder)'!E31+'Table A (UCCS)  '!E31+'Table A (Denver)  '!E31+'Table A (Anschutz)  '!E31</f>
        <v>1798569546</v>
      </c>
      <c r="F31" s="183">
        <f>'Table A (Boulder)'!F31+'Table A (UCCS)  '!F31+'Table A (Denver)  '!F31+'Table A (Anschutz)  '!F31</f>
        <v>0</v>
      </c>
      <c r="G31" s="21">
        <f>SUM(D31:F31)</f>
        <v>1800554546</v>
      </c>
      <c r="H31" s="2"/>
      <c r="I31" s="22"/>
      <c r="J31" s="23"/>
      <c r="K31" s="23"/>
      <c r="M31" s="16"/>
      <c r="P31" s="2"/>
      <c r="Q31" s="2"/>
      <c r="R31" s="2"/>
      <c r="S31" s="2"/>
      <c r="T31" s="2"/>
    </row>
    <row r="32" spans="1:20" x14ac:dyDescent="0.25">
      <c r="A32" s="38" t="s">
        <v>36</v>
      </c>
      <c r="B32" s="18"/>
      <c r="C32" s="18"/>
      <c r="D32" s="18"/>
      <c r="E32" s="178"/>
      <c r="F32" s="183"/>
      <c r="G32" s="21"/>
      <c r="I32" s="22"/>
      <c r="J32" s="23"/>
      <c r="K32" s="23"/>
      <c r="M32" s="25"/>
    </row>
    <row r="33" spans="1:26" x14ac:dyDescent="0.25">
      <c r="A33" s="247" t="s">
        <v>37</v>
      </c>
      <c r="B33" s="18">
        <f>'Table A (Boulder)'!B33+'Table A (UCCS)  '!B33+'Table A (Denver)  '!B33+'Table A (Anschutz)  '!B33</f>
        <v>320695018.56</v>
      </c>
      <c r="C33" s="18">
        <f>'Table A (Boulder)'!C33+'Table A (UCCS)  '!C33+'Table A (Denver)  '!C33+'Table A (Anschutz)  '!C33</f>
        <v>322828058.13999999</v>
      </c>
      <c r="D33" s="18">
        <f>'Table A (Boulder)'!D33+'Table A (UCCS)  '!D33+'Table A (Denver)  '!D33+'Table A (Anschutz)  '!D33</f>
        <v>252618748</v>
      </c>
      <c r="E33" s="178">
        <f>'Table A (Boulder)'!E33+'Table A (UCCS)  '!E33+'Table A (Denver)  '!E33+'Table A (Anschutz)  '!E33</f>
        <v>69692418.560000002</v>
      </c>
      <c r="F33" s="183">
        <f>'Table A (Boulder)'!F33+'Table A (UCCS)  '!F33+'Table A (Denver)  '!F33+'Table A (Anschutz)  '!F33</f>
        <v>0</v>
      </c>
      <c r="G33" s="21">
        <f>SUM(D33:F33)</f>
        <v>322311166.56</v>
      </c>
      <c r="I33" s="22"/>
      <c r="J33" s="23"/>
      <c r="K33" s="23"/>
      <c r="M33" s="16"/>
    </row>
    <row r="34" spans="1:26" x14ac:dyDescent="0.25">
      <c r="A34" s="247" t="s">
        <v>38</v>
      </c>
      <c r="B34" s="18">
        <f>'Table A (Boulder)'!B34+'Table A (UCCS)  '!B34+'Table A (Denver)  '!B34+'Table A (Anschutz)  '!B34</f>
        <v>5516891</v>
      </c>
      <c r="C34" s="18">
        <f>'Table A (Boulder)'!C34+'Table A (UCCS)  '!C34+'Table A (Denver)  '!C34+'Table A (Anschutz)  '!C34</f>
        <v>5516891</v>
      </c>
      <c r="D34" s="18">
        <f>'Table A (Boulder)'!D34+'Table A (UCCS)  '!D34+'Table A (Denver)  '!D34+'Table A (Anschutz)  '!D34</f>
        <v>5602892</v>
      </c>
      <c r="E34" s="178">
        <f>'Table A (Boulder)'!E34+'Table A (UCCS)  '!E34+'Table A (Denver)  '!E34+'Table A (Anschutz)  '!E34</f>
        <v>0</v>
      </c>
      <c r="F34" s="183">
        <f>'Table A (Boulder)'!F34+'Table A (UCCS)  '!F34+'Table A (Denver)  '!F34+'Table A (Anschutz)  '!F34</f>
        <v>0</v>
      </c>
      <c r="G34" s="21">
        <f>SUM(D34:F34)</f>
        <v>5602892</v>
      </c>
      <c r="I34" s="22"/>
      <c r="J34" s="23"/>
      <c r="K34" s="23"/>
      <c r="M34" s="25"/>
    </row>
    <row r="35" spans="1:26" ht="15.75" thickBot="1" x14ac:dyDescent="0.3">
      <c r="A35" s="250" t="s">
        <v>39</v>
      </c>
      <c r="B35" s="18">
        <f>'Table A (Boulder)'!B35+'Table A (UCCS)  '!B35+'Table A (Denver)  '!B35+'Table A (Anschutz)  '!B35</f>
        <v>141805372</v>
      </c>
      <c r="C35" s="18">
        <f>'Table A (Boulder)'!C35+'Table A (UCCS)  '!C35+'Table A (Denver)  '!C35+'Table A (Anschutz)  '!C35</f>
        <v>149842700.70285714</v>
      </c>
      <c r="D35" s="18">
        <f>'Table A (Boulder)'!D35+'Table A (UCCS)  '!D35+'Table A (Denver)  '!D35+'Table A (Anschutz)  '!D35</f>
        <v>31150343</v>
      </c>
      <c r="E35" s="179">
        <f>'Table A (Boulder)'!E35+'Table A (UCCS)  '!E35+'Table A (Denver)  '!E35+'Table A (Anschutz)  '!E35</f>
        <v>114878691</v>
      </c>
      <c r="F35" s="183">
        <f>'Table A (Boulder)'!F35+'Table A (UCCS)  '!F35+'Table A (Denver)  '!F35+'Table A (Anschutz)  '!F35</f>
        <v>6478756</v>
      </c>
      <c r="G35" s="21">
        <f>SUM(D35:F35)</f>
        <v>152507790</v>
      </c>
      <c r="I35" s="22"/>
      <c r="J35" s="23"/>
      <c r="K35" s="22"/>
      <c r="M35" s="16"/>
      <c r="N35" s="40"/>
    </row>
    <row r="36" spans="1:26" ht="16.5" thickTop="1" x14ac:dyDescent="0.25">
      <c r="A36" s="41" t="s">
        <v>40</v>
      </c>
      <c r="B36" s="42">
        <f t="shared" ref="B36:G36" si="2">SUM(B28:B35)+B27+B19</f>
        <v>6278556017.442502</v>
      </c>
      <c r="C36" s="43">
        <f t="shared" si="2"/>
        <v>6567341304.1698656</v>
      </c>
      <c r="D36" s="43">
        <f t="shared" si="2"/>
        <v>2117420821.2</v>
      </c>
      <c r="E36" s="44">
        <f t="shared" si="2"/>
        <v>2925835489.8699999</v>
      </c>
      <c r="F36" s="119">
        <f t="shared" si="2"/>
        <v>1660817524.1614141</v>
      </c>
      <c r="G36" s="46">
        <f t="shared" si="2"/>
        <v>6704073835.2314138</v>
      </c>
      <c r="I36" s="35"/>
      <c r="J36" s="35"/>
      <c r="K36" s="35"/>
    </row>
    <row r="37" spans="1:26" x14ac:dyDescent="0.25">
      <c r="A37" s="14"/>
      <c r="B37" s="18"/>
      <c r="C37" s="47"/>
      <c r="D37" s="47"/>
      <c r="E37" s="48"/>
      <c r="F37" s="122"/>
      <c r="G37" s="49"/>
      <c r="J37" s="23"/>
      <c r="K37" s="23"/>
    </row>
    <row r="38" spans="1:26" ht="15.75" x14ac:dyDescent="0.25">
      <c r="A38" s="9" t="s">
        <v>41</v>
      </c>
      <c r="B38" s="50"/>
      <c r="C38" s="47"/>
      <c r="D38" s="47"/>
      <c r="E38" s="48"/>
      <c r="F38" s="122"/>
      <c r="G38" s="49"/>
      <c r="J38" s="23"/>
      <c r="K38" s="23"/>
    </row>
    <row r="39" spans="1:26" x14ac:dyDescent="0.25">
      <c r="A39" s="14" t="s">
        <v>42</v>
      </c>
      <c r="B39" s="18"/>
      <c r="C39" s="47"/>
      <c r="D39" s="47"/>
      <c r="E39" s="48"/>
      <c r="F39" s="122"/>
      <c r="G39" s="49"/>
      <c r="J39" s="23"/>
      <c r="K39" s="23"/>
    </row>
    <row r="40" spans="1:26" ht="15.75" x14ac:dyDescent="0.25">
      <c r="A40" s="27" t="s">
        <v>43</v>
      </c>
      <c r="B40" s="29">
        <f>'Table A (Boulder)'!B40+'Table A (UCCS)  '!B40+'Table A (Denver)  '!B40+'Table A (Anschutz)  '!B40</f>
        <v>1482465691.6817803</v>
      </c>
      <c r="C40" s="29">
        <f>'Table A (Boulder)'!C40+'Table A (UCCS)  '!C40+'Table A (Denver)  '!C40+'Table A (Anschutz)  '!C40</f>
        <v>1518182350.6068192</v>
      </c>
      <c r="D40" s="29">
        <f>'Table A (Boulder)'!D40+'Table A (UCCS)  '!D40+'Table A (Denver)  '!D40+'Table A (Anschutz)  '!D40</f>
        <v>1054811089.6</v>
      </c>
      <c r="E40" s="178">
        <f>'Table A (Boulder)'!E40+'Table A (UCCS)  '!E40+'Table A (Denver)  '!E40+'Table A (Anschutz)  '!E40</f>
        <v>269449937.88</v>
      </c>
      <c r="F40" s="184">
        <f>'Table A (Boulder)'!F40+'Table A (UCCS)  '!F40+'Table A (Denver)  '!F40+'Table A (Anschutz)  '!F40</f>
        <v>240688822</v>
      </c>
      <c r="G40" s="49">
        <f t="shared" ref="G40:G50" si="3">SUM(D40:F40)</f>
        <v>1564949849.48</v>
      </c>
      <c r="I40" s="197"/>
      <c r="J40" s="22"/>
      <c r="K40" s="252"/>
      <c r="L40" s="253"/>
      <c r="M40" s="254"/>
    </row>
    <row r="41" spans="1:26" x14ac:dyDescent="0.25">
      <c r="A41" s="27" t="s">
        <v>44</v>
      </c>
      <c r="B41" s="29">
        <f>'Table A (Boulder)'!B41+'Table A (UCCS)  '!B41+'Table A (Denver)  '!B41+'Table A (Anschutz)  '!B41</f>
        <v>1094986628.1906526</v>
      </c>
      <c r="C41" s="29">
        <f>'Table A (Boulder)'!C41+'Table A (UCCS)  '!C41+'Table A (Denver)  '!C41+'Table A (Anschutz)  '!C41</f>
        <v>1126363528.0569487</v>
      </c>
      <c r="D41" s="29">
        <f>'Table A (Boulder)'!D41+'Table A (UCCS)  '!D41+'Table A (Denver)  '!D41+'Table A (Anschutz)  '!D41</f>
        <v>7286253</v>
      </c>
      <c r="E41" s="178">
        <f>'Table A (Boulder)'!E41+'Table A (UCCS)  '!E41+'Table A (Denver)  '!E41+'Table A (Anschutz)  '!E41</f>
        <v>4700055.92</v>
      </c>
      <c r="F41" s="184">
        <f>'Table A (Boulder)'!F41+'Table A (UCCS)  '!F41+'Table A (Denver)  '!F41+'Table A (Anschutz)  '!F41</f>
        <v>1105172170.26</v>
      </c>
      <c r="G41" s="21">
        <f t="shared" si="3"/>
        <v>1117158479.1800001</v>
      </c>
      <c r="I41" s="51"/>
      <c r="J41" s="22"/>
      <c r="K41" s="51"/>
      <c r="M41" s="22"/>
    </row>
    <row r="42" spans="1:26" x14ac:dyDescent="0.25">
      <c r="A42" s="27" t="s">
        <v>45</v>
      </c>
      <c r="B42" s="29">
        <f>'Table A (Boulder)'!B42+'Table A (UCCS)  '!B42+'Table A (Denver)  '!B42+'Table A (Anschutz)  '!B42</f>
        <v>233970677.56729835</v>
      </c>
      <c r="C42" s="29">
        <f>'Table A (Boulder)'!C42+'Table A (UCCS)  '!C42+'Table A (Denver)  '!C42+'Table A (Anschutz)  '!C42</f>
        <v>228745683.78223869</v>
      </c>
      <c r="D42" s="29">
        <f>'Table A (Boulder)'!D42+'Table A (UCCS)  '!D42+'Table A (Denver)  '!D42+'Table A (Anschutz)  '!D42</f>
        <v>517119</v>
      </c>
      <c r="E42" s="178">
        <f>'Table A (Boulder)'!E42+'Table A (UCCS)  '!E42+'Table A (Denver)  '!E42+'Table A (Anschutz)  '!E42</f>
        <v>141703943.84</v>
      </c>
      <c r="F42" s="184">
        <f>'Table A (Boulder)'!F42+'Table A (UCCS)  '!F42+'Table A (Denver)  '!F42+'Table A (Anschutz)  '!F42</f>
        <v>86376112.620058805</v>
      </c>
      <c r="G42" s="21">
        <f t="shared" si="3"/>
        <v>228597175.46005881</v>
      </c>
      <c r="I42" s="51"/>
      <c r="J42" s="51"/>
      <c r="K42" s="51"/>
      <c r="M42" s="22"/>
    </row>
    <row r="43" spans="1:26" ht="15.75" x14ac:dyDescent="0.25">
      <c r="A43" s="27" t="s">
        <v>46</v>
      </c>
      <c r="B43" s="29">
        <f>'Table A (Boulder)'!B43+'Table A (UCCS)  '!B43+'Table A (Denver)  '!B43+'Table A (Anschutz)  '!B43</f>
        <v>339893481.64982092</v>
      </c>
      <c r="C43" s="29">
        <f>'Table A (Boulder)'!C43+'Table A (UCCS)  '!C43+'Table A (Denver)  '!C43+'Table A (Anschutz)  '!C43</f>
        <v>340343700.117064</v>
      </c>
      <c r="D43" s="29">
        <f>'Table A (Boulder)'!D43+'Table A (UCCS)  '!D43+'Table A (Denver)  '!D43+'Table A (Anschutz)  '!D43</f>
        <v>302605140</v>
      </c>
      <c r="E43" s="178">
        <f>'Table A (Boulder)'!E43+'Table A (UCCS)  '!E43+'Table A (Denver)  '!E43+'Table A (Anschutz)  '!E43</f>
        <v>46591580.920000002</v>
      </c>
      <c r="F43" s="184">
        <f>'Table A (Boulder)'!F43+'Table A (UCCS)  '!F43+'Table A (Denver)  '!F43+'Table A (Anschutz)  '!F43</f>
        <v>4385742.5999999996</v>
      </c>
      <c r="G43" s="21">
        <f t="shared" si="3"/>
        <v>353582463.52000004</v>
      </c>
      <c r="I43" s="51"/>
      <c r="J43" s="51"/>
      <c r="K43" s="252"/>
      <c r="L43" s="253"/>
      <c r="M43" s="254"/>
    </row>
    <row r="44" spans="1:26" ht="15.75" x14ac:dyDescent="0.25">
      <c r="A44" s="27" t="s">
        <v>47</v>
      </c>
      <c r="B44" s="29">
        <f>'Table A (Boulder)'!B44+'Table A (UCCS)  '!B44+'Table A (Denver)  '!B44+'Table A (Anschutz)  '!B44</f>
        <v>185000110.16736484</v>
      </c>
      <c r="C44" s="29">
        <f>'Table A (Boulder)'!C44+'Table A (UCCS)  '!C44+'Table A (Denver)  '!C44+'Table A (Anschutz)  '!C44</f>
        <v>195920694.63782501</v>
      </c>
      <c r="D44" s="29">
        <f>'Table A (Boulder)'!D44+'Table A (UCCS)  '!D44+'Table A (Denver)  '!D44+'Table A (Anschutz)  '!D44</f>
        <v>108539357</v>
      </c>
      <c r="E44" s="178">
        <f>'Table A (Boulder)'!E44+'Table A (UCCS)  '!E44+'Table A (Denver)  '!E44+'Table A (Anschutz)  '!E44</f>
        <v>85153723.719999999</v>
      </c>
      <c r="F44" s="184">
        <f>'Table A (Boulder)'!F44+'Table A (UCCS)  '!F44+'Table A (Denver)  '!F44+'Table A (Anschutz)  '!F44</f>
        <v>6389517.9212173121</v>
      </c>
      <c r="G44" s="21">
        <f t="shared" si="3"/>
        <v>200082598.64121732</v>
      </c>
      <c r="I44" s="51"/>
      <c r="J44" s="51"/>
      <c r="K44" s="252"/>
      <c r="M44" s="254"/>
    </row>
    <row r="45" spans="1:26" ht="15.75" x14ac:dyDescent="0.25">
      <c r="A45" s="27" t="s">
        <v>48</v>
      </c>
      <c r="B45" s="29">
        <f>'Table A (Boulder)'!B45+'Table A (UCCS)  '!B45+'Table A (Denver)  '!B45+'Table A (Anschutz)  '!B45</f>
        <v>288453108.32902426</v>
      </c>
      <c r="C45" s="29">
        <f>'Table A (Boulder)'!C45+'Table A (UCCS)  '!C45+'Table A (Denver)  '!C45+'Table A (Anschutz)  '!C45</f>
        <v>276946405.83773541</v>
      </c>
      <c r="D45" s="29">
        <f>'Table A (Boulder)'!D45+'Table A (UCCS)  '!D45+'Table A (Denver)  '!D45+'Table A (Anschutz)  '!D45</f>
        <v>249473473.40000001</v>
      </c>
      <c r="E45" s="178">
        <f>'Table A (Boulder)'!E45+'Table A (UCCS)  '!E45+'Table A (Denver)  '!E45+'Table A (Anschutz)  '!E45</f>
        <v>30363214.920000002</v>
      </c>
      <c r="F45" s="184">
        <f>'Table A (Boulder)'!F45+'Table A (UCCS)  '!F45+'Table A (Denver)  '!F45+'Table A (Anschutz)  '!F45</f>
        <v>13448851.373728577</v>
      </c>
      <c r="G45" s="21">
        <f t="shared" si="3"/>
        <v>293285539.69372857</v>
      </c>
      <c r="I45" s="51"/>
      <c r="J45" s="51"/>
      <c r="K45" s="252"/>
      <c r="M45" s="254"/>
    </row>
    <row r="46" spans="1:26" s="26" customFormat="1" ht="15.75" x14ac:dyDescent="0.25">
      <c r="A46" s="27" t="s">
        <v>49</v>
      </c>
      <c r="B46" s="29">
        <f>'Table A (Boulder)'!B46+'Table A (UCCS)  '!B46+'Table A (Denver)  '!B46+'Table A (Anschutz)  '!B46</f>
        <v>193867565.06029311</v>
      </c>
      <c r="C46" s="29">
        <f>'Table A (Boulder)'!C46+'Table A (UCCS)  '!C46+'Table A (Denver)  '!C46+'Table A (Anschutz)  '!C46</f>
        <v>198241039.23490348</v>
      </c>
      <c r="D46" s="29">
        <f>'Table A (Boulder)'!D46+'Table A (UCCS)  '!D46+'Table A (Denver)  '!D46+'Table A (Anschutz)  '!D46</f>
        <v>162685499.23500001</v>
      </c>
      <c r="E46" s="178">
        <f>'Table A (Boulder)'!E46+'Table A (UCCS)  '!E46+'Table A (Denver)  '!E46+'Table A (Anschutz)  '!E46</f>
        <v>29997037</v>
      </c>
      <c r="F46" s="184">
        <f>'Table A (Boulder)'!F46+'Table A (UCCS)  '!F46+'Table A (Denver)  '!F46+'Table A (Anschutz)  '!F46</f>
        <v>3037087.4408475929</v>
      </c>
      <c r="G46" s="21">
        <f t="shared" si="3"/>
        <v>195719623.67584762</v>
      </c>
      <c r="H46" s="2"/>
      <c r="I46" s="51"/>
      <c r="J46" s="51"/>
      <c r="K46" s="51"/>
      <c r="M46" s="22"/>
      <c r="R46" s="2"/>
      <c r="T46" s="2"/>
      <c r="V46" s="2"/>
      <c r="X46" s="2"/>
      <c r="Z46" s="2"/>
    </row>
    <row r="47" spans="1:26" x14ac:dyDescent="0.25">
      <c r="A47" s="27" t="s">
        <v>50</v>
      </c>
      <c r="B47" s="29">
        <f>'Table A (Boulder)'!B47+'Table A (UCCS)  '!B47+'Table A (Denver)  '!B47+'Table A (Anschutz)  '!B47</f>
        <v>307378778.55946469</v>
      </c>
      <c r="C47" s="29">
        <f>'Table A (Boulder)'!C47+'Table A (UCCS)  '!C47+'Table A (Denver)  '!C47+'Table A (Anschutz)  '!C47</f>
        <v>352826303.30966461</v>
      </c>
      <c r="D47" s="29">
        <f>'Table A (Boulder)'!D47+'Table A (UCCS)  '!D47+'Table A (Denver)  '!D47+'Table A (Anschutz)  '!D47</f>
        <v>141944704</v>
      </c>
      <c r="E47" s="178">
        <f>'Table A (Boulder)'!E47+'Table A (UCCS)  '!E47+'Table A (Denver)  '!E47+'Table A (Anschutz)  '!E47</f>
        <v>20653589.48</v>
      </c>
      <c r="F47" s="184">
        <f>'Table A (Boulder)'!F47+'Table A (UCCS)  '!F47+'Table A (Denver)  '!F47+'Table A (Anschutz)  '!F47</f>
        <v>190507131.2756075</v>
      </c>
      <c r="G47" s="21">
        <f t="shared" si="3"/>
        <v>353105424.75560749</v>
      </c>
      <c r="I47" s="51"/>
      <c r="J47" s="51"/>
      <c r="K47" s="51"/>
      <c r="M47" s="22"/>
    </row>
    <row r="48" spans="1:26" x14ac:dyDescent="0.25">
      <c r="A48" s="14" t="s">
        <v>51</v>
      </c>
      <c r="B48" s="29">
        <f>'Table A (Boulder)'!B48+'Table A (UCCS)  '!B48+'Table A (Denver)  '!B48+'Table A (Anschutz)  '!B48</f>
        <v>323193471.47361666</v>
      </c>
      <c r="C48" s="29">
        <f>'Table A (Boulder)'!C48+'Table A (UCCS)  '!C48+'Table A (Denver)  '!C48+'Table A (Anschutz)  '!C48</f>
        <v>340547273.01011771</v>
      </c>
      <c r="D48" s="29">
        <f>'Table A (Boulder)'!D48+'Table A (UCCS)  '!D48+'Table A (Denver)  '!D48+'Table A (Anschutz)  '!D48</f>
        <v>0</v>
      </c>
      <c r="E48" s="178">
        <f>'Table A (Boulder)'!E48+'Table A (UCCS)  '!E48+'Table A (Denver)  '!E48+'Table A (Anschutz)  '!E48</f>
        <v>336120647</v>
      </c>
      <c r="F48" s="184">
        <f>'Table A (Boulder)'!F48+'Table A (UCCS)  '!F48+'Table A (Denver)  '!F48+'Table A (Anschutz)  '!F48</f>
        <v>16887379.799788877</v>
      </c>
      <c r="G48" s="21">
        <f t="shared" si="3"/>
        <v>353008026.79978889</v>
      </c>
      <c r="I48" s="51"/>
      <c r="J48" s="51"/>
      <c r="K48" s="51"/>
      <c r="M48" s="22"/>
    </row>
    <row r="49" spans="1:26" x14ac:dyDescent="0.25">
      <c r="A49" s="14" t="s">
        <v>35</v>
      </c>
      <c r="B49" s="29">
        <f>'Table A (Boulder)'!B49+'Table A (UCCS)  '!B49+'Table A (Denver)  '!B49+'Table A (Anschutz)  '!B49</f>
        <v>1556737946.0278189</v>
      </c>
      <c r="C49" s="29">
        <f>'Table A (Boulder)'!C49+'Table A (UCCS)  '!C49+'Table A (Denver)  '!C49+'Table A (Anschutz)  '!C49</f>
        <v>1676063894.9645712</v>
      </c>
      <c r="D49" s="29">
        <f>'Table A (Boulder)'!D49+'Table A (UCCS)  '!D49+'Table A (Denver)  '!D49+'Table A (Anschutz)  '!D49</f>
        <v>2029134</v>
      </c>
      <c r="E49" s="178">
        <f>'Table A (Boulder)'!E49+'Table A (UCCS)  '!E49+'Table A (Denver)  '!E49+'Table A (Anschutz)  '!E49</f>
        <v>1770727932</v>
      </c>
      <c r="F49" s="184">
        <f>'Table A (Boulder)'!F49+'Table A (UCCS)  '!F49+'Table A (Denver)  '!F49+'Table A (Anschutz)  '!F49</f>
        <v>151861</v>
      </c>
      <c r="G49" s="49">
        <f t="shared" si="3"/>
        <v>1772908927</v>
      </c>
      <c r="I49" s="22"/>
      <c r="J49" s="51"/>
      <c r="K49" s="51"/>
      <c r="M49" s="22"/>
    </row>
    <row r="50" spans="1:26" ht="15.75" thickBot="1" x14ac:dyDescent="0.3">
      <c r="A50" s="14" t="s">
        <v>52</v>
      </c>
      <c r="B50" s="29">
        <f>'Table A (Boulder)'!B50+'Table A (UCCS)  '!B50+'Table A (Denver)  '!B50+'Table A (Anschutz)  '!B50</f>
        <v>43141620</v>
      </c>
      <c r="C50" s="29">
        <f>'Table A (Boulder)'!C50+'Table A (UCCS)  '!C50+'Table A (Denver)  '!C50+'Table A (Anschutz)  '!C50</f>
        <v>42383937.498571426</v>
      </c>
      <c r="D50" s="29">
        <f>'Table A (Boulder)'!D50+'Table A (UCCS)  '!D50+'Table A (Denver)  '!D50+'Table A (Anschutz)  '!D50</f>
        <v>0</v>
      </c>
      <c r="E50" s="179">
        <f>'Table A (Boulder)'!E50+'Table A (UCCS)  '!E50+'Table A (Denver)  '!E50+'Table A (Anschutz)  '!E50</f>
        <v>43104068</v>
      </c>
      <c r="F50" s="184">
        <f>'Table A (Boulder)'!F50+'Table A (UCCS)  '!F50+'Table A (Denver)  '!F50+'Table A (Anschutz)  '!F50</f>
        <v>0</v>
      </c>
      <c r="G50" s="49">
        <f t="shared" si="3"/>
        <v>43104068</v>
      </c>
      <c r="I50" s="51"/>
      <c r="J50" s="51"/>
      <c r="K50" s="51"/>
      <c r="M50" s="22"/>
    </row>
    <row r="51" spans="1:26" ht="16.5" thickTop="1" x14ac:dyDescent="0.25">
      <c r="A51" s="41" t="s">
        <v>53</v>
      </c>
      <c r="B51" s="52">
        <f t="shared" ref="B51:G51" si="4">SUM(B40:B50)</f>
        <v>6049089078.7071342</v>
      </c>
      <c r="C51" s="53">
        <f t="shared" si="4"/>
        <v>6296564811.0564585</v>
      </c>
      <c r="D51" s="53">
        <f t="shared" si="4"/>
        <v>2029891769.2350001</v>
      </c>
      <c r="E51" s="54">
        <f t="shared" si="4"/>
        <v>2778565730.6799998</v>
      </c>
      <c r="F51" s="128">
        <f t="shared" si="4"/>
        <v>1667044676.2912486</v>
      </c>
      <c r="G51" s="46">
        <f t="shared" si="4"/>
        <v>6475502176.2062473</v>
      </c>
      <c r="I51" s="56"/>
      <c r="J51" s="56"/>
      <c r="K51" s="56"/>
    </row>
    <row r="52" spans="1:26" ht="15.75" x14ac:dyDescent="0.25">
      <c r="A52" s="9" t="s">
        <v>54</v>
      </c>
      <c r="B52" s="57"/>
      <c r="C52" s="19"/>
      <c r="D52" s="19"/>
      <c r="E52" s="20"/>
      <c r="F52" s="109"/>
      <c r="G52" s="49"/>
      <c r="J52" s="23"/>
      <c r="K52" s="23"/>
    </row>
    <row r="53" spans="1:26" x14ac:dyDescent="0.25">
      <c r="A53" s="14" t="s">
        <v>55</v>
      </c>
      <c r="B53" s="29"/>
      <c r="C53" s="29"/>
      <c r="D53" s="29"/>
      <c r="E53" s="178"/>
      <c r="F53" s="184"/>
      <c r="G53" s="49"/>
      <c r="J53" s="23"/>
      <c r="K53" s="23"/>
    </row>
    <row r="54" spans="1:26" x14ac:dyDescent="0.25">
      <c r="A54" s="27" t="s">
        <v>56</v>
      </c>
      <c r="B54" s="29">
        <f>'Table A (Boulder)'!B54+'Table A (UCCS)  '!B54+'Table A (Denver)  '!B54+'Table A (Anschutz)  '!B54</f>
        <v>137121120.43000001</v>
      </c>
      <c r="C54" s="29">
        <f>'Table A (Boulder)'!C54+'Table A (UCCS)  '!C54+'Table A (Denver)  '!C54+'Table A (Anschutz)  '!C54</f>
        <v>131199604.45457141</v>
      </c>
      <c r="D54" s="29">
        <f>'Table A (Boulder)'!D54+'Table A (UCCS)  '!D54+'Table A (Denver)  '!D54+'Table A (Anschutz)  '!D54</f>
        <v>30642328</v>
      </c>
      <c r="E54" s="178">
        <f>'Table A (Boulder)'!E54+'Table A (UCCS)  '!E54+'Table A (Denver)  '!E54+'Table A (Anschutz)  '!E54</f>
        <v>107864457</v>
      </c>
      <c r="F54" s="184">
        <f>'Table A (Boulder)'!F54+'Table A (UCCS)  '!F54+'Table A (Denver)  '!F54+'Table A (Anschutz)  '!F54</f>
        <v>0</v>
      </c>
      <c r="G54" s="49">
        <f>SUM(D54:F54)</f>
        <v>138506785</v>
      </c>
      <c r="I54" s="22"/>
      <c r="J54" s="23"/>
      <c r="K54" s="23"/>
      <c r="M54" s="16"/>
    </row>
    <row r="55" spans="1:26" x14ac:dyDescent="0.25">
      <c r="A55" s="27" t="s">
        <v>57</v>
      </c>
      <c r="B55" s="29">
        <f>'Table A (Boulder)'!B55+'Table A (UCCS)  '!B55+'Table A (Denver)  '!B55+'Table A (Anschutz)  '!B55</f>
        <v>0</v>
      </c>
      <c r="C55" s="29">
        <f>'Table A (Boulder)'!C55+'Table A (UCCS)  '!C55+'Table A (Denver)  '!C55+'Table A (Anschutz)  '!C55</f>
        <v>0</v>
      </c>
      <c r="D55" s="29">
        <f>'Table A (Boulder)'!D55+'Table A (UCCS)  '!D55+'Table A (Denver)  '!D55+'Table A (Anschutz)  '!D55</f>
        <v>0</v>
      </c>
      <c r="E55" s="178">
        <f>'Table A (Boulder)'!E55+'Table A (UCCS)  '!E55+'Table A (Denver)  '!E55+'Table A (Anschutz)  '!E55</f>
        <v>0</v>
      </c>
      <c r="F55" s="184">
        <f>'Table A (Boulder)'!F55+'Table A (UCCS)  '!F55+'Table A (Denver)  '!F55+'Table A (Anschutz)  '!F55</f>
        <v>0</v>
      </c>
      <c r="G55" s="49">
        <f>SUM(D55:F55)</f>
        <v>0</v>
      </c>
      <c r="J55" s="23"/>
      <c r="K55" s="23"/>
      <c r="M55" s="25"/>
    </row>
    <row r="56" spans="1:26" x14ac:dyDescent="0.25">
      <c r="A56" s="58" t="s">
        <v>58</v>
      </c>
      <c r="B56" s="66">
        <f>'Table A (Boulder)'!B56+'Table A (UCCS)  '!B56+'Table A (Denver)  '!B56+'Table A (Anschutz)  '!B56</f>
        <v>0</v>
      </c>
      <c r="C56" s="66">
        <f>'Table A (Boulder)'!C56+'Table A (UCCS)  '!C56+'Table A (Denver)  '!C56+'Table A (Anschutz)  '!C56</f>
        <v>0</v>
      </c>
      <c r="D56" s="66">
        <f>'Table A (Boulder)'!D56+'Table A (UCCS)  '!D56+'Table A (Denver)  '!D56+'Table A (Anschutz)  '!D56</f>
        <v>0</v>
      </c>
      <c r="E56" s="180">
        <f>'Table A (Boulder)'!E56+'Table A (UCCS)  '!E56+'Table A (Denver)  '!E56+'Table A (Anschutz)  '!E56</f>
        <v>0</v>
      </c>
      <c r="F56" s="185">
        <f>'Table A (Boulder)'!F56+'Table A (UCCS)  '!F56+'Table A (Denver)  '!F56+'Table A (Anschutz)  '!F56</f>
        <v>0</v>
      </c>
      <c r="G56" s="49">
        <f>SUM(D56:F56)</f>
        <v>0</v>
      </c>
      <c r="J56" s="23"/>
      <c r="K56" s="23"/>
      <c r="M56" s="25"/>
    </row>
    <row r="57" spans="1:26" s="26" customFormat="1" ht="15.75" x14ac:dyDescent="0.25">
      <c r="A57" s="60" t="s">
        <v>59</v>
      </c>
      <c r="B57" s="59">
        <f t="shared" ref="B57:D57" si="5">SUM(B53:B56)</f>
        <v>137121120.43000001</v>
      </c>
      <c r="C57" s="59">
        <f t="shared" si="5"/>
        <v>131199604.45457141</v>
      </c>
      <c r="D57" s="59">
        <f t="shared" si="5"/>
        <v>30642328</v>
      </c>
      <c r="E57" s="59">
        <f>SUM(E53:E56)</f>
        <v>107864457</v>
      </c>
      <c r="F57" s="131">
        <f t="shared" ref="F57" si="6">SUM(F54:F56)</f>
        <v>0</v>
      </c>
      <c r="G57" s="64">
        <f>SUM(G53:G56)</f>
        <v>138506785</v>
      </c>
      <c r="H57" s="2"/>
      <c r="I57" s="35"/>
      <c r="J57" s="36"/>
      <c r="K57" s="36"/>
      <c r="M57" s="65"/>
      <c r="R57" s="2"/>
      <c r="T57" s="2"/>
      <c r="V57" s="2"/>
      <c r="X57" s="2"/>
      <c r="Z57" s="2"/>
    </row>
    <row r="58" spans="1:26" x14ac:dyDescent="0.25">
      <c r="A58" s="14" t="s">
        <v>60</v>
      </c>
      <c r="B58" s="29"/>
      <c r="C58" s="19"/>
      <c r="D58" s="19"/>
      <c r="E58" s="20"/>
      <c r="F58" s="109"/>
      <c r="G58" s="49"/>
      <c r="J58" s="23"/>
      <c r="K58" s="23"/>
      <c r="M58" s="25"/>
    </row>
    <row r="59" spans="1:26" x14ac:dyDescent="0.25">
      <c r="A59" s="27" t="s">
        <v>61</v>
      </c>
      <c r="B59" s="29">
        <f>'Table A (Boulder)'!B59+'Table A (UCCS)  '!B59+'Table A (Denver)  '!B59+'Table A (Anschutz)  '!B59</f>
        <v>6344751</v>
      </c>
      <c r="C59" s="29">
        <f>'Table A (Boulder)'!C59+'Table A (UCCS)  '!C59+'Table A (Denver)  '!C59+'Table A (Anschutz)  '!C59</f>
        <v>3700807</v>
      </c>
      <c r="D59" s="29">
        <f>'Table A (Boulder)'!D59+'Table A (UCCS)  '!D59+'Table A (Denver)  '!D59+'Table A (Anschutz)  '!D59</f>
        <v>0</v>
      </c>
      <c r="E59" s="178">
        <f>'Table A (Boulder)'!E59+'Table A (UCCS)  '!E59+'Table A (Denver)  '!E59+'Table A (Anschutz)  '!E59</f>
        <v>0</v>
      </c>
      <c r="F59" s="184">
        <f>'Table A (Boulder)'!F59+'Table A (UCCS)  '!F59+'Table A (Denver)  '!F59+'Table A (Anschutz)  '!F59</f>
        <v>6587808</v>
      </c>
      <c r="G59" s="49">
        <f>SUM(D59:F59)</f>
        <v>6587808</v>
      </c>
      <c r="J59" s="23"/>
      <c r="K59" s="23"/>
      <c r="M59" s="25"/>
    </row>
    <row r="60" spans="1:26" x14ac:dyDescent="0.25">
      <c r="A60" s="58" t="s">
        <v>52</v>
      </c>
      <c r="B60" s="29">
        <f>'Table A (Boulder)'!B60+'Table A (UCCS)  '!B60+'Table A (Denver)  '!B60+'Table A (Anschutz)  '!B60</f>
        <v>86001066.513982996</v>
      </c>
      <c r="C60" s="66">
        <f>'Table A (Boulder)'!C60+'Table A (UCCS)  '!C60+'Table A (Denver)  '!C60+'Table A (Anschutz)  '!C60</f>
        <v>135876082.23489046</v>
      </c>
      <c r="D60" s="66">
        <f>'Table A (Boulder)'!D60+'Table A (UCCS)  '!D60+'Table A (Denver)  '!D60+'Table A (Anschutz)  '!D60</f>
        <v>56886724</v>
      </c>
      <c r="E60" s="180">
        <f>'Table A (Boulder)'!E60+'Table A (UCCS)  '!E60+'Table A (Denver)  '!E60+'Table A (Anschutz)  '!E60</f>
        <v>39405302</v>
      </c>
      <c r="F60" s="185">
        <f>'Table A (Boulder)'!F60+'Table A (UCCS)  '!F60+'Table A (Denver)  '!F60+'Table A (Anschutz)  '!F60</f>
        <v>-12814960</v>
      </c>
      <c r="G60" s="49">
        <f>SUM(D60:F60)</f>
        <v>83477066</v>
      </c>
      <c r="I60" s="22"/>
      <c r="J60" s="23"/>
      <c r="K60" s="23"/>
      <c r="M60" s="16"/>
    </row>
    <row r="61" spans="1:26" ht="15.75" thickBot="1" x14ac:dyDescent="0.3">
      <c r="A61" s="68" t="s">
        <v>62</v>
      </c>
      <c r="B61" s="69">
        <f>B59+B60</f>
        <v>92345817.513982996</v>
      </c>
      <c r="C61" s="71">
        <f>C59+C60</f>
        <v>139576889.23489046</v>
      </c>
      <c r="D61" s="71">
        <f>D59+D60</f>
        <v>56886724</v>
      </c>
      <c r="E61" s="39">
        <f>E59+E60</f>
        <v>39405302</v>
      </c>
      <c r="F61" s="115">
        <f>F59+F60</f>
        <v>-6227152</v>
      </c>
      <c r="G61" s="72">
        <f>SUM(G59:G60)</f>
        <v>90064874</v>
      </c>
      <c r="I61" s="22"/>
      <c r="J61" s="23"/>
      <c r="K61" s="23"/>
      <c r="M61" s="25"/>
    </row>
    <row r="62" spans="1:26" ht="17.25" thickTop="1" thickBot="1" x14ac:dyDescent="0.3">
      <c r="A62" s="73" t="s">
        <v>63</v>
      </c>
      <c r="B62" s="74">
        <f t="shared" ref="B62:G62" si="7">B51+B57+B61</f>
        <v>6278556016.6511173</v>
      </c>
      <c r="C62" s="75">
        <f t="shared" si="7"/>
        <v>6567341304.7459202</v>
      </c>
      <c r="D62" s="75">
        <f t="shared" si="7"/>
        <v>2117420821.2350001</v>
      </c>
      <c r="E62" s="76">
        <f t="shared" si="7"/>
        <v>2925835489.6799998</v>
      </c>
      <c r="F62" s="76">
        <f t="shared" si="7"/>
        <v>1660817524.2912486</v>
      </c>
      <c r="G62" s="77">
        <f t="shared" si="7"/>
        <v>6704073835.2062473</v>
      </c>
      <c r="I62" s="35"/>
      <c r="J62" s="36"/>
      <c r="K62" s="36"/>
    </row>
    <row r="63" spans="1:26" ht="16.5" thickBot="1" x14ac:dyDescent="0.3">
      <c r="A63" s="78" t="s">
        <v>64</v>
      </c>
      <c r="B63" s="79">
        <v>0</v>
      </c>
      <c r="C63" s="80">
        <v>0</v>
      </c>
      <c r="D63" s="81">
        <f>D36-D62</f>
        <v>-3.5000085830688477E-2</v>
      </c>
      <c r="E63" s="82">
        <f>E36-E62</f>
        <v>0.19000005722045898</v>
      </c>
      <c r="F63" s="82">
        <f>F36-F62</f>
        <v>-0.12983441352844238</v>
      </c>
      <c r="G63" s="83">
        <f t="shared" ref="G63" si="8">G36-G62</f>
        <v>2.5166511535644531E-2</v>
      </c>
      <c r="J63" s="23"/>
      <c r="K63" s="23"/>
    </row>
    <row r="64" spans="1:26" x14ac:dyDescent="0.25">
      <c r="A64" s="84"/>
      <c r="B64" s="84"/>
      <c r="C64" s="84"/>
      <c r="D64" s="84"/>
      <c r="E64" s="84"/>
      <c r="F64" s="84"/>
      <c r="G64" s="84"/>
    </row>
    <row r="65" spans="1:7" ht="14.45" customHeight="1" x14ac:dyDescent="0.25">
      <c r="A65" s="260" t="s">
        <v>85</v>
      </c>
      <c r="B65" s="260"/>
      <c r="C65" s="260"/>
      <c r="D65" s="260"/>
      <c r="E65" s="260"/>
      <c r="F65" s="260"/>
      <c r="G65" s="260"/>
    </row>
    <row r="66" spans="1:7" x14ac:dyDescent="0.25">
      <c r="A66" s="261" t="s">
        <v>88</v>
      </c>
      <c r="B66" s="261"/>
      <c r="C66" s="261"/>
      <c r="D66" s="261"/>
      <c r="E66" s="261"/>
      <c r="F66" s="261"/>
      <c r="G66" s="261"/>
    </row>
    <row r="67" spans="1:7" ht="16.899999999999999" customHeight="1" x14ac:dyDescent="0.25">
      <c r="A67" s="260" t="s">
        <v>89</v>
      </c>
      <c r="B67" s="260"/>
      <c r="C67" s="260"/>
      <c r="D67" s="260"/>
      <c r="E67" s="260"/>
      <c r="F67" s="260"/>
      <c r="G67" s="260"/>
    </row>
    <row r="68" spans="1:7" x14ac:dyDescent="0.25">
      <c r="A68" s="85"/>
      <c r="B68" s="86"/>
      <c r="C68" s="86"/>
      <c r="D68" s="86"/>
      <c r="E68" s="86"/>
      <c r="F68" s="86"/>
      <c r="G68" s="86"/>
    </row>
    <row r="69" spans="1:7" x14ac:dyDescent="0.25">
      <c r="A69" s="87"/>
      <c r="B69" s="87"/>
      <c r="C69" s="87"/>
      <c r="D69" s="87"/>
      <c r="E69" s="87"/>
      <c r="F69" s="87"/>
      <c r="G69" s="87"/>
    </row>
    <row r="70" spans="1:7" x14ac:dyDescent="0.25">
      <c r="B70" s="88"/>
      <c r="C70" s="88"/>
      <c r="D70" s="88"/>
      <c r="E70" s="88"/>
      <c r="F70" s="88"/>
    </row>
    <row r="71" spans="1:7" x14ac:dyDescent="0.25">
      <c r="A71" s="89"/>
      <c r="B71" s="89"/>
      <c r="C71" s="89"/>
      <c r="D71" s="90"/>
      <c r="E71" s="89"/>
      <c r="F71" s="89"/>
    </row>
  </sheetData>
  <mergeCells count="6">
    <mergeCell ref="A65:G65"/>
    <mergeCell ref="A66:G66"/>
    <mergeCell ref="A67:G67"/>
    <mergeCell ref="A5:A6"/>
    <mergeCell ref="B5:C5"/>
    <mergeCell ref="D5:G5"/>
  </mergeCells>
  <printOptions horizontalCentered="1"/>
  <pageMargins left="0.25" right="0.25" top="0.75" bottom="0.75" header="0.3" footer="0.3"/>
  <pageSetup scale="56" orientation="portrait" r:id="rId1"/>
  <headerFooter alignWithMargins="0"/>
  <colBreaks count="1" manualBreakCount="1">
    <brk id="8" max="62" man="1"/>
  </colBreaks>
  <ignoredErrors>
    <ignoredError sqref="G19 G27 F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7A58-5589-48C6-95F1-B043E3CA9116}">
  <sheetPr>
    <pageSetUpPr fitToPage="1"/>
  </sheetPr>
  <dimension ref="A1:M74"/>
  <sheetViews>
    <sheetView topLeftCell="A6" zoomScale="80" zoomScaleNormal="80" workbookViewId="0">
      <selection activeCell="J54" sqref="J54"/>
    </sheetView>
  </sheetViews>
  <sheetFormatPr defaultRowHeight="15.75" x14ac:dyDescent="0.25"/>
  <cols>
    <col min="1" max="1" width="58.85546875" style="96" customWidth="1"/>
    <col min="2" max="2" width="18.85546875" style="96" bestFit="1" customWidth="1"/>
    <col min="3" max="3" width="18.7109375" style="96" customWidth="1"/>
    <col min="4" max="5" width="18.7109375" style="95" customWidth="1"/>
    <col min="6" max="6" width="18" style="95" customWidth="1"/>
    <col min="7" max="7" width="22.140625" style="95" customWidth="1"/>
    <col min="8" max="8" width="15.7109375" customWidth="1"/>
    <col min="9" max="9" width="13.7109375" bestFit="1" customWidth="1"/>
  </cols>
  <sheetData>
    <row r="1" spans="1:13" x14ac:dyDescent="0.25">
      <c r="A1" s="91" t="s">
        <v>0</v>
      </c>
      <c r="B1" s="91"/>
      <c r="C1" s="91"/>
      <c r="D1" s="91"/>
      <c r="E1" s="91"/>
      <c r="F1" s="91"/>
      <c r="G1" s="91"/>
    </row>
    <row r="2" spans="1:13" x14ac:dyDescent="0.25">
      <c r="A2" s="91" t="s">
        <v>1</v>
      </c>
      <c r="B2" s="91"/>
      <c r="C2" s="91"/>
      <c r="D2" s="91"/>
      <c r="E2" s="91"/>
      <c r="F2" s="91"/>
      <c r="G2" s="91"/>
    </row>
    <row r="3" spans="1:13" x14ac:dyDescent="0.25">
      <c r="A3" s="92" t="s">
        <v>67</v>
      </c>
      <c r="B3" s="92"/>
      <c r="C3" s="92"/>
      <c r="D3" s="92"/>
      <c r="E3" s="92"/>
      <c r="F3" s="92"/>
      <c r="G3" s="92"/>
    </row>
    <row r="4" spans="1:13" ht="16.5" thickBot="1" x14ac:dyDescent="0.3">
      <c r="A4" s="93"/>
      <c r="B4" s="94"/>
      <c r="C4" s="94"/>
      <c r="D4" s="94"/>
      <c r="E4" s="93"/>
      <c r="F4" s="93"/>
      <c r="G4" s="93"/>
    </row>
    <row r="5" spans="1:13" ht="16.5" thickBot="1" x14ac:dyDescent="0.3">
      <c r="A5" s="269" t="s">
        <v>3</v>
      </c>
      <c r="B5" s="271" t="s">
        <v>4</v>
      </c>
      <c r="C5" s="272"/>
      <c r="D5" s="273" t="s">
        <v>5</v>
      </c>
      <c r="E5" s="274"/>
      <c r="F5" s="274"/>
      <c r="G5" s="275"/>
    </row>
    <row r="6" spans="1:13" ht="70.150000000000006" customHeight="1" thickBot="1" x14ac:dyDescent="0.3">
      <c r="A6" s="270"/>
      <c r="B6" s="257" t="s">
        <v>6</v>
      </c>
      <c r="C6" s="257" t="s">
        <v>7</v>
      </c>
      <c r="D6" s="258" t="s">
        <v>8</v>
      </c>
      <c r="E6" s="259" t="s">
        <v>9</v>
      </c>
      <c r="F6" s="259" t="s">
        <v>10</v>
      </c>
      <c r="G6" s="257" t="s">
        <v>11</v>
      </c>
    </row>
    <row r="7" spans="1:13" s="205" customFormat="1" x14ac:dyDescent="0.25">
      <c r="A7" s="199" t="s">
        <v>12</v>
      </c>
      <c r="B7" s="200"/>
      <c r="C7" s="201"/>
      <c r="D7" s="202"/>
      <c r="E7" s="203"/>
      <c r="F7" s="203"/>
      <c r="G7" s="204"/>
    </row>
    <row r="8" spans="1:13" s="205" customFormat="1" ht="15" x14ac:dyDescent="0.25">
      <c r="A8" s="206" t="s">
        <v>13</v>
      </c>
      <c r="B8" s="207"/>
      <c r="C8" s="208"/>
      <c r="D8" s="209"/>
      <c r="E8" s="210"/>
      <c r="F8" s="210"/>
      <c r="G8" s="208"/>
      <c r="K8" s="211"/>
      <c r="L8" s="211"/>
    </row>
    <row r="9" spans="1:13" s="205" customFormat="1" ht="15" x14ac:dyDescent="0.25">
      <c r="A9" s="212" t="s">
        <v>68</v>
      </c>
      <c r="B9" s="207"/>
      <c r="C9" s="208"/>
      <c r="D9" s="209"/>
      <c r="E9" s="210"/>
      <c r="F9" s="210"/>
      <c r="G9" s="208"/>
      <c r="K9" s="211"/>
      <c r="L9" s="211"/>
      <c r="M9" s="213"/>
    </row>
    <row r="10" spans="1:13" s="205" customFormat="1" ht="15" x14ac:dyDescent="0.25">
      <c r="A10" s="243" t="s">
        <v>15</v>
      </c>
      <c r="B10" s="207">
        <v>50186294</v>
      </c>
      <c r="C10" s="207">
        <v>50186294</v>
      </c>
      <c r="D10" s="209">
        <v>53259194</v>
      </c>
      <c r="E10" s="214">
        <v>0</v>
      </c>
      <c r="F10" s="210">
        <v>0</v>
      </c>
      <c r="G10" s="208">
        <f>SUM(D10:F10)</f>
        <v>53259194</v>
      </c>
      <c r="K10" s="211"/>
      <c r="L10" s="211"/>
      <c r="M10" s="213"/>
    </row>
    <row r="11" spans="1:13" s="205" customFormat="1" ht="15" x14ac:dyDescent="0.25">
      <c r="A11" s="243" t="s">
        <v>16</v>
      </c>
      <c r="B11" s="207">
        <v>252601255</v>
      </c>
      <c r="C11" s="207">
        <v>262711241</v>
      </c>
      <c r="D11" s="209">
        <v>285621583</v>
      </c>
      <c r="E11" s="214">
        <v>0</v>
      </c>
      <c r="F11" s="210">
        <v>0</v>
      </c>
      <c r="G11" s="208">
        <f>SUM(D11:F11)</f>
        <v>285621583</v>
      </c>
      <c r="K11" s="211"/>
      <c r="L11" s="211"/>
      <c r="M11" s="213"/>
    </row>
    <row r="12" spans="1:13" s="205" customFormat="1" ht="15" x14ac:dyDescent="0.25">
      <c r="A12" s="243" t="s">
        <v>17</v>
      </c>
      <c r="B12" s="207">
        <v>54086880</v>
      </c>
      <c r="C12" s="207">
        <v>57211004</v>
      </c>
      <c r="D12" s="209">
        <v>61384610</v>
      </c>
      <c r="E12" s="214">
        <v>0</v>
      </c>
      <c r="F12" s="210">
        <v>0</v>
      </c>
      <c r="G12" s="208">
        <f>SUM(D12:F12)</f>
        <v>61384610</v>
      </c>
    </row>
    <row r="13" spans="1:13" s="205" customFormat="1" ht="15" x14ac:dyDescent="0.25">
      <c r="A13" s="212" t="s">
        <v>18</v>
      </c>
      <c r="B13" s="207"/>
      <c r="C13" s="207"/>
      <c r="D13" s="209"/>
      <c r="E13" s="214"/>
      <c r="F13" s="210"/>
      <c r="G13" s="208"/>
    </row>
    <row r="14" spans="1:13" s="205" customFormat="1" ht="15" x14ac:dyDescent="0.25">
      <c r="A14" s="243" t="s">
        <v>19</v>
      </c>
      <c r="B14" s="207">
        <v>535139083</v>
      </c>
      <c r="C14" s="207">
        <v>560043846</v>
      </c>
      <c r="D14" s="209">
        <v>599666006</v>
      </c>
      <c r="E14" s="214">
        <v>0</v>
      </c>
      <c r="F14" s="210">
        <v>0</v>
      </c>
      <c r="G14" s="208">
        <f>SUM(D14:F14)</f>
        <v>599666006</v>
      </c>
    </row>
    <row r="15" spans="1:13" s="205" customFormat="1" ht="15" x14ac:dyDescent="0.25">
      <c r="A15" s="243" t="s">
        <v>17</v>
      </c>
      <c r="B15" s="207">
        <v>77644803</v>
      </c>
      <c r="C15" s="207">
        <v>77618827</v>
      </c>
      <c r="D15" s="209">
        <v>66772044</v>
      </c>
      <c r="E15" s="214">
        <v>0</v>
      </c>
      <c r="F15" s="210">
        <v>0</v>
      </c>
      <c r="G15" s="208">
        <f>SUM(D15:F15)</f>
        <v>66772044</v>
      </c>
    </row>
    <row r="16" spans="1:13" s="205" customFormat="1" ht="15" x14ac:dyDescent="0.25">
      <c r="A16" s="243" t="s">
        <v>69</v>
      </c>
      <c r="B16" s="207">
        <v>43650000</v>
      </c>
      <c r="C16" s="207">
        <v>63588477</v>
      </c>
      <c r="D16" s="209">
        <v>0</v>
      </c>
      <c r="E16" s="214">
        <v>65496131.310000002</v>
      </c>
      <c r="F16" s="210">
        <v>0</v>
      </c>
      <c r="G16" s="208">
        <f>SUM(D16:F16)</f>
        <v>65496131.310000002</v>
      </c>
    </row>
    <row r="17" spans="1:9" s="205" customFormat="1" ht="15" x14ac:dyDescent="0.25">
      <c r="A17" s="206" t="s">
        <v>70</v>
      </c>
      <c r="B17" s="207">
        <v>60852518</v>
      </c>
      <c r="C17" s="207">
        <v>65026933</v>
      </c>
      <c r="D17" s="209">
        <v>6214155</v>
      </c>
      <c r="E17" s="214">
        <v>41818007</v>
      </c>
      <c r="F17" s="210">
        <v>0</v>
      </c>
      <c r="G17" s="208">
        <f>SUM(D17:F17)</f>
        <v>48032162</v>
      </c>
    </row>
    <row r="18" spans="1:9" s="205" customFormat="1" ht="15" x14ac:dyDescent="0.25">
      <c r="A18" s="244" t="s">
        <v>22</v>
      </c>
      <c r="B18" s="207">
        <v>0</v>
      </c>
      <c r="C18" s="207">
        <v>0</v>
      </c>
      <c r="D18" s="209">
        <v>0</v>
      </c>
      <c r="E18" s="214">
        <v>0</v>
      </c>
      <c r="F18" s="210">
        <v>0</v>
      </c>
      <c r="G18" s="208">
        <f>SUM(D18:F18)</f>
        <v>0</v>
      </c>
    </row>
    <row r="19" spans="1:9" s="205" customFormat="1" x14ac:dyDescent="0.25">
      <c r="A19" s="215" t="s">
        <v>23</v>
      </c>
      <c r="B19" s="216">
        <f t="shared" ref="B19:G19" si="0">SUM(B10:B18)</f>
        <v>1074160833</v>
      </c>
      <c r="C19" s="216">
        <f t="shared" si="0"/>
        <v>1136386622</v>
      </c>
      <c r="D19" s="217">
        <f t="shared" si="0"/>
        <v>1072917592</v>
      </c>
      <c r="E19" s="218">
        <f t="shared" si="0"/>
        <v>107314138.31</v>
      </c>
      <c r="F19" s="219">
        <f t="shared" si="0"/>
        <v>0</v>
      </c>
      <c r="G19" s="216">
        <f t="shared" si="0"/>
        <v>1180231730.3099999</v>
      </c>
      <c r="H19" s="220"/>
      <c r="I19" s="242"/>
    </row>
    <row r="20" spans="1:9" s="205" customFormat="1" ht="15" x14ac:dyDescent="0.25">
      <c r="A20" s="206" t="s">
        <v>24</v>
      </c>
      <c r="B20" s="207">
        <v>2500</v>
      </c>
      <c r="C20" s="207">
        <v>2500</v>
      </c>
      <c r="D20" s="209">
        <v>0</v>
      </c>
      <c r="E20" s="214">
        <v>0</v>
      </c>
      <c r="F20" s="210">
        <v>2500</v>
      </c>
      <c r="G20" s="208">
        <f>SUM(D20:F20)</f>
        <v>2500</v>
      </c>
      <c r="H20" s="220"/>
      <c r="I20" s="242"/>
    </row>
    <row r="21" spans="1:9" s="205" customFormat="1" ht="15" x14ac:dyDescent="0.25">
      <c r="A21" s="206" t="s">
        <v>25</v>
      </c>
      <c r="B21" s="207"/>
      <c r="C21" s="207"/>
      <c r="D21" s="209"/>
      <c r="E21" s="214"/>
      <c r="F21" s="210"/>
      <c r="G21" s="208"/>
      <c r="I21" s="220"/>
    </row>
    <row r="22" spans="1:9" s="205" customFormat="1" ht="15" x14ac:dyDescent="0.25">
      <c r="A22" s="243" t="s">
        <v>26</v>
      </c>
      <c r="B22" s="207">
        <v>471863616.64000005</v>
      </c>
      <c r="C22" s="207">
        <v>459149023.26504505</v>
      </c>
      <c r="D22" s="209">
        <v>0</v>
      </c>
      <c r="E22" s="214">
        <v>0</v>
      </c>
      <c r="F22" s="210">
        <v>459149023.26504505</v>
      </c>
      <c r="G22" s="208">
        <f t="shared" ref="G22:G26" si="1">SUM(D22:F22)</f>
        <v>459149023.26504505</v>
      </c>
      <c r="H22" s="220"/>
    </row>
    <row r="23" spans="1:9" s="205" customFormat="1" ht="15" x14ac:dyDescent="0.25">
      <c r="A23" s="243" t="s">
        <v>27</v>
      </c>
      <c r="B23" s="207">
        <v>7139593.7600000007</v>
      </c>
      <c r="C23" s="207">
        <v>7686610.8961774735</v>
      </c>
      <c r="D23" s="209">
        <v>0</v>
      </c>
      <c r="E23" s="214">
        <v>0</v>
      </c>
      <c r="F23" s="210">
        <v>7686610.8961774735</v>
      </c>
      <c r="G23" s="208">
        <f t="shared" si="1"/>
        <v>7686610.8961774735</v>
      </c>
      <c r="H23" s="220"/>
    </row>
    <row r="24" spans="1:9" s="205" customFormat="1" ht="15" x14ac:dyDescent="0.25">
      <c r="A24" s="243" t="s">
        <v>71</v>
      </c>
      <c r="B24" s="207">
        <v>0</v>
      </c>
      <c r="C24" s="207">
        <v>0</v>
      </c>
      <c r="D24" s="209">
        <v>0</v>
      </c>
      <c r="E24" s="214">
        <v>0</v>
      </c>
      <c r="F24" s="210">
        <v>0</v>
      </c>
      <c r="G24" s="208">
        <f t="shared" si="1"/>
        <v>0</v>
      </c>
    </row>
    <row r="25" spans="1:9" s="205" customFormat="1" ht="15" x14ac:dyDescent="0.25">
      <c r="A25" s="243" t="s">
        <v>72</v>
      </c>
      <c r="B25" s="207">
        <v>0</v>
      </c>
      <c r="C25" s="207">
        <v>0</v>
      </c>
      <c r="D25" s="209">
        <v>0</v>
      </c>
      <c r="E25" s="214">
        <v>0</v>
      </c>
      <c r="F25" s="210">
        <v>0</v>
      </c>
      <c r="G25" s="208">
        <f t="shared" si="1"/>
        <v>0</v>
      </c>
    </row>
    <row r="26" spans="1:9" s="205" customFormat="1" ht="15" x14ac:dyDescent="0.25">
      <c r="A26" s="245" t="s">
        <v>30</v>
      </c>
      <c r="B26" s="207">
        <v>73691063</v>
      </c>
      <c r="C26" s="207">
        <v>73691063</v>
      </c>
      <c r="D26" s="209">
        <v>73418942</v>
      </c>
      <c r="E26" s="214">
        <v>0</v>
      </c>
      <c r="F26" s="210">
        <v>0</v>
      </c>
      <c r="G26" s="208">
        <f t="shared" si="1"/>
        <v>73418942</v>
      </c>
      <c r="H26" s="220"/>
    </row>
    <row r="27" spans="1:9" s="205" customFormat="1" x14ac:dyDescent="0.25">
      <c r="A27" s="215" t="s">
        <v>31</v>
      </c>
      <c r="B27" s="216">
        <f t="shared" ref="B27:E27" si="2">SUM(B20:B26)</f>
        <v>552696773.4000001</v>
      </c>
      <c r="C27" s="216">
        <f t="shared" si="2"/>
        <v>540529197.16122246</v>
      </c>
      <c r="D27" s="217">
        <f t="shared" si="2"/>
        <v>73418942</v>
      </c>
      <c r="E27" s="218">
        <f t="shared" si="2"/>
        <v>0</v>
      </c>
      <c r="F27" s="219">
        <f>SUM(F20:F26)</f>
        <v>466838134.16122252</v>
      </c>
      <c r="G27" s="216">
        <f>SUM(G20:G26)</f>
        <v>540257076.16122246</v>
      </c>
    </row>
    <row r="28" spans="1:9" s="205" customFormat="1" ht="15" x14ac:dyDescent="0.25">
      <c r="A28" s="206" t="s">
        <v>32</v>
      </c>
      <c r="B28" s="207">
        <v>242635855.28</v>
      </c>
      <c r="C28" s="207">
        <v>301509544.32690454</v>
      </c>
      <c r="D28" s="209">
        <v>0</v>
      </c>
      <c r="E28" s="214">
        <v>0</v>
      </c>
      <c r="F28" s="210">
        <v>301509544.32690454</v>
      </c>
      <c r="G28" s="208">
        <f>SUM(D28:F28)</f>
        <v>301509544.32690454</v>
      </c>
      <c r="H28" s="220"/>
    </row>
    <row r="29" spans="1:9" s="205" customFormat="1" ht="15" x14ac:dyDescent="0.25">
      <c r="A29" s="206" t="s">
        <v>33</v>
      </c>
      <c r="B29" s="207">
        <v>42377628</v>
      </c>
      <c r="C29" s="207">
        <v>38502768</v>
      </c>
      <c r="D29" s="209">
        <v>0</v>
      </c>
      <c r="E29" s="214">
        <v>39657851</v>
      </c>
      <c r="F29" s="210">
        <v>0</v>
      </c>
      <c r="G29" s="208">
        <f>SUM(D29:F29)</f>
        <v>39657851</v>
      </c>
      <c r="H29" s="220"/>
    </row>
    <row r="30" spans="1:9" s="205" customFormat="1" ht="15" x14ac:dyDescent="0.25">
      <c r="A30" s="206" t="s">
        <v>34</v>
      </c>
      <c r="B30" s="207">
        <v>333705988</v>
      </c>
      <c r="C30" s="207">
        <v>329950355</v>
      </c>
      <c r="D30" s="209">
        <v>0</v>
      </c>
      <c r="E30" s="214">
        <v>339859780</v>
      </c>
      <c r="F30" s="210">
        <v>0</v>
      </c>
      <c r="G30" s="208">
        <f>SUM(D30:F30)</f>
        <v>339859780</v>
      </c>
      <c r="H30" s="220"/>
    </row>
    <row r="31" spans="1:9" s="205" customFormat="1" ht="15" x14ac:dyDescent="0.25">
      <c r="A31" s="206" t="s">
        <v>35</v>
      </c>
      <c r="B31" s="207">
        <v>0</v>
      </c>
      <c r="C31" s="207">
        <v>0</v>
      </c>
      <c r="D31" s="209">
        <v>0</v>
      </c>
      <c r="E31" s="214">
        <v>0</v>
      </c>
      <c r="F31" s="210">
        <v>0</v>
      </c>
      <c r="G31" s="208">
        <v>0</v>
      </c>
      <c r="H31" s="220"/>
    </row>
    <row r="32" spans="1:9" s="205" customFormat="1" ht="15" x14ac:dyDescent="0.25">
      <c r="A32" s="206" t="s">
        <v>36</v>
      </c>
      <c r="B32" s="207">
        <v>0</v>
      </c>
      <c r="C32" s="207">
        <v>0</v>
      </c>
      <c r="D32" s="209">
        <v>0</v>
      </c>
      <c r="E32" s="214">
        <v>0</v>
      </c>
      <c r="F32" s="210">
        <v>0</v>
      </c>
      <c r="G32" s="208">
        <v>0</v>
      </c>
      <c r="H32" s="220"/>
    </row>
    <row r="33" spans="1:11" s="205" customFormat="1" ht="15" x14ac:dyDescent="0.25">
      <c r="A33" s="243" t="s">
        <v>37</v>
      </c>
      <c r="B33" s="207">
        <v>160273452.56</v>
      </c>
      <c r="C33" s="207">
        <v>160273452.56</v>
      </c>
      <c r="D33" s="209">
        <v>90581034</v>
      </c>
      <c r="E33" s="214">
        <v>69692418.560000002</v>
      </c>
      <c r="F33" s="210">
        <v>0</v>
      </c>
      <c r="G33" s="208">
        <f>SUM(D33:F33)</f>
        <v>160273452.56</v>
      </c>
      <c r="H33" s="220"/>
    </row>
    <row r="34" spans="1:11" s="205" customFormat="1" ht="15" x14ac:dyDescent="0.25">
      <c r="A34" s="243" t="s">
        <v>38</v>
      </c>
      <c r="B34" s="207">
        <v>0</v>
      </c>
      <c r="C34" s="207">
        <v>0</v>
      </c>
      <c r="D34" s="209">
        <v>0</v>
      </c>
      <c r="E34" s="214">
        <v>0</v>
      </c>
      <c r="F34" s="210">
        <v>0</v>
      </c>
      <c r="G34" s="208">
        <v>0</v>
      </c>
      <c r="H34" s="220"/>
    </row>
    <row r="35" spans="1:11" s="205" customFormat="1" thickBot="1" x14ac:dyDescent="0.3">
      <c r="A35" s="246" t="s">
        <v>39</v>
      </c>
      <c r="B35" s="207">
        <v>41288059</v>
      </c>
      <c r="C35" s="207">
        <v>47272145</v>
      </c>
      <c r="D35" s="209">
        <v>8091805</v>
      </c>
      <c r="E35" s="214">
        <v>40291964</v>
      </c>
      <c r="F35" s="210">
        <v>0</v>
      </c>
      <c r="G35" s="208">
        <f>SUM(D35:F35)</f>
        <v>48383769</v>
      </c>
      <c r="H35" s="220"/>
    </row>
    <row r="36" spans="1:11" s="205" customFormat="1" ht="16.5" thickTop="1" x14ac:dyDescent="0.25">
      <c r="A36" s="221" t="s">
        <v>40</v>
      </c>
      <c r="B36" s="222">
        <f>SUM(B28:B35)+B19+B27</f>
        <v>2447138589.2399998</v>
      </c>
      <c r="C36" s="222">
        <f>SUM(C28:C35)+C19+C27</f>
        <v>2554424084.0481272</v>
      </c>
      <c r="D36" s="223">
        <f>D19+D27+SUM(D28:D35)</f>
        <v>1245009373</v>
      </c>
      <c r="E36" s="224">
        <f>E19+E27+SUM(E28:E35)</f>
        <v>596816151.87</v>
      </c>
      <c r="F36" s="225">
        <f>F19+F27+SUM(F28:F35)</f>
        <v>768347678.48812699</v>
      </c>
      <c r="G36" s="222">
        <f>G19+G27+SUM(G28:G35)</f>
        <v>2610173203.3581266</v>
      </c>
      <c r="I36" s="242"/>
      <c r="J36" s="242"/>
      <c r="K36" s="242"/>
    </row>
    <row r="37" spans="1:11" s="205" customFormat="1" ht="15" x14ac:dyDescent="0.25">
      <c r="A37" s="206"/>
      <c r="B37" s="207"/>
      <c r="C37" s="208"/>
      <c r="D37" s="209"/>
      <c r="E37" s="214"/>
      <c r="F37" s="210"/>
      <c r="G37" s="208"/>
    </row>
    <row r="38" spans="1:11" s="205" customFormat="1" x14ac:dyDescent="0.25">
      <c r="A38" s="199" t="s">
        <v>41</v>
      </c>
      <c r="B38" s="226"/>
      <c r="C38" s="208"/>
      <c r="D38" s="209"/>
      <c r="E38" s="214"/>
      <c r="F38" s="210"/>
      <c r="G38" s="208"/>
    </row>
    <row r="39" spans="1:11" s="205" customFormat="1" ht="15" x14ac:dyDescent="0.25">
      <c r="A39" s="206" t="s">
        <v>42</v>
      </c>
      <c r="B39" s="207"/>
      <c r="C39" s="208"/>
      <c r="D39" s="209"/>
      <c r="E39" s="214"/>
      <c r="F39" s="210"/>
      <c r="G39" s="208"/>
    </row>
    <row r="40" spans="1:11" s="205" customFormat="1" ht="15" x14ac:dyDescent="0.25">
      <c r="A40" s="243" t="s">
        <v>43</v>
      </c>
      <c r="B40" s="207">
        <v>713461823.25976384</v>
      </c>
      <c r="C40" s="207">
        <v>729211593</v>
      </c>
      <c r="D40" s="209">
        <v>634258624.39999998</v>
      </c>
      <c r="E40" s="214">
        <v>72748542.879999995</v>
      </c>
      <c r="F40" s="210">
        <v>64131680</v>
      </c>
      <c r="G40" s="208">
        <f>SUM(D40:F40)</f>
        <v>771138847.27999997</v>
      </c>
    </row>
    <row r="41" spans="1:11" s="205" customFormat="1" ht="15" x14ac:dyDescent="0.25">
      <c r="A41" s="243" t="s">
        <v>44</v>
      </c>
      <c r="B41" s="207">
        <v>563783109.75999999</v>
      </c>
      <c r="C41" s="207">
        <v>587837848</v>
      </c>
      <c r="D41" s="209">
        <v>6576432</v>
      </c>
      <c r="E41" s="214">
        <v>633591.92000000004</v>
      </c>
      <c r="F41" s="210">
        <v>580658446</v>
      </c>
      <c r="G41" s="208">
        <f t="shared" ref="G41:G47" si="3">SUM(D41:F41)</f>
        <v>587868469.91999996</v>
      </c>
    </row>
    <row r="42" spans="1:11" s="205" customFormat="1" ht="15" x14ac:dyDescent="0.25">
      <c r="A42" s="243" t="s">
        <v>45</v>
      </c>
      <c r="B42" s="207">
        <v>19820765.494327698</v>
      </c>
      <c r="C42" s="207">
        <v>17649188.74005881</v>
      </c>
      <c r="D42" s="209">
        <v>439901</v>
      </c>
      <c r="E42" s="214">
        <v>10246205.84</v>
      </c>
      <c r="F42" s="210">
        <v>7360518.7400588114</v>
      </c>
      <c r="G42" s="208">
        <f t="shared" si="3"/>
        <v>18046625.580058813</v>
      </c>
    </row>
    <row r="43" spans="1:11" s="205" customFormat="1" ht="15" x14ac:dyDescent="0.25">
      <c r="A43" s="243" t="s">
        <v>46</v>
      </c>
      <c r="B43" s="207">
        <v>206579623.41590002</v>
      </c>
      <c r="C43" s="207">
        <v>205778202</v>
      </c>
      <c r="D43" s="209">
        <v>174833546.59999999</v>
      </c>
      <c r="E43" s="214">
        <v>37561339.920000002</v>
      </c>
      <c r="F43" s="210">
        <v>3003184</v>
      </c>
      <c r="G43" s="208">
        <f t="shared" si="3"/>
        <v>215398070.51999998</v>
      </c>
    </row>
    <row r="44" spans="1:11" s="205" customFormat="1" ht="15" x14ac:dyDescent="0.25">
      <c r="A44" s="243" t="s">
        <v>47</v>
      </c>
      <c r="B44" s="207">
        <v>139458542.91299608</v>
      </c>
      <c r="C44" s="207">
        <v>145088583.8212173</v>
      </c>
      <c r="D44" s="209">
        <v>73317870</v>
      </c>
      <c r="E44" s="214">
        <v>70910338.719999999</v>
      </c>
      <c r="F44" s="210">
        <v>5480781.8212173125</v>
      </c>
      <c r="G44" s="208">
        <f t="shared" si="3"/>
        <v>149708990.5412173</v>
      </c>
    </row>
    <row r="45" spans="1:11" s="205" customFormat="1" ht="15" x14ac:dyDescent="0.25">
      <c r="A45" s="243" t="s">
        <v>48</v>
      </c>
      <c r="B45" s="207">
        <v>123636511.88</v>
      </c>
      <c r="C45" s="207">
        <v>124132092.37372857</v>
      </c>
      <c r="D45" s="209">
        <v>125157754</v>
      </c>
      <c r="E45" s="214">
        <v>7648989.9199999999</v>
      </c>
      <c r="F45" s="210">
        <v>393200.37372857577</v>
      </c>
      <c r="G45" s="208">
        <f t="shared" si="3"/>
        <v>133199944.29372858</v>
      </c>
    </row>
    <row r="46" spans="1:11" s="205" customFormat="1" ht="15" x14ac:dyDescent="0.25">
      <c r="A46" s="243" t="s">
        <v>49</v>
      </c>
      <c r="B46" s="207">
        <v>105298359.50576191</v>
      </c>
      <c r="C46" s="207">
        <v>105707535.44084759</v>
      </c>
      <c r="D46" s="209">
        <v>108699171</v>
      </c>
      <c r="E46" s="214">
        <v>0</v>
      </c>
      <c r="F46" s="210">
        <v>1869823.4408475929</v>
      </c>
      <c r="G46" s="208">
        <f t="shared" si="3"/>
        <v>110568994.44084759</v>
      </c>
    </row>
    <row r="47" spans="1:11" s="205" customFormat="1" ht="15" x14ac:dyDescent="0.25">
      <c r="A47" s="243" t="s">
        <v>50</v>
      </c>
      <c r="B47" s="207">
        <v>177422951.81519559</v>
      </c>
      <c r="C47" s="207">
        <v>211447180.65880749</v>
      </c>
      <c r="D47" s="209">
        <v>107809520</v>
      </c>
      <c r="E47" s="214">
        <v>16241016.48</v>
      </c>
      <c r="F47" s="210">
        <v>88562664.108807489</v>
      </c>
      <c r="G47" s="208">
        <f t="shared" si="3"/>
        <v>212613200.58880749</v>
      </c>
    </row>
    <row r="48" spans="1:11" s="205" customFormat="1" ht="15" x14ac:dyDescent="0.25">
      <c r="A48" s="206" t="s">
        <v>51</v>
      </c>
      <c r="B48" s="207">
        <v>261922177.03175807</v>
      </c>
      <c r="C48" s="207">
        <v>274095227.79978889</v>
      </c>
      <c r="D48" s="209">
        <v>0</v>
      </c>
      <c r="E48" s="214">
        <v>264932592</v>
      </c>
      <c r="F48" s="210">
        <v>16887379.799788877</v>
      </c>
      <c r="G48" s="208">
        <f>SUM(D48:F48)</f>
        <v>281819971.79978889</v>
      </c>
    </row>
    <row r="49" spans="1:7" s="205" customFormat="1" ht="15" x14ac:dyDescent="0.25">
      <c r="A49" s="206" t="s">
        <v>35</v>
      </c>
      <c r="B49" s="207">
        <v>0</v>
      </c>
      <c r="C49" s="207">
        <v>0</v>
      </c>
      <c r="D49" s="209">
        <v>0</v>
      </c>
      <c r="E49" s="214">
        <v>0</v>
      </c>
      <c r="F49" s="210">
        <v>0</v>
      </c>
      <c r="G49" s="208">
        <f>SUM(D49:F49)</f>
        <v>0</v>
      </c>
    </row>
    <row r="50" spans="1:7" s="205" customFormat="1" thickBot="1" x14ac:dyDescent="0.3">
      <c r="A50" s="206" t="s">
        <v>52</v>
      </c>
      <c r="B50" s="207">
        <v>0</v>
      </c>
      <c r="C50" s="207">
        <v>0</v>
      </c>
      <c r="D50" s="209">
        <v>0</v>
      </c>
      <c r="E50" s="214">
        <v>0</v>
      </c>
      <c r="F50" s="210">
        <v>0</v>
      </c>
      <c r="G50" s="208">
        <f>SUM(D50:F50)</f>
        <v>0</v>
      </c>
    </row>
    <row r="51" spans="1:7" s="205" customFormat="1" ht="16.5" thickTop="1" x14ac:dyDescent="0.25">
      <c r="A51" s="221" t="s">
        <v>53</v>
      </c>
      <c r="B51" s="222">
        <f t="shared" ref="B51:G51" si="4">SUM(B40:B50)</f>
        <v>2311383865.0757031</v>
      </c>
      <c r="C51" s="222">
        <f t="shared" si="4"/>
        <v>2400947451.8344488</v>
      </c>
      <c r="D51" s="223">
        <f t="shared" si="4"/>
        <v>1231092819</v>
      </c>
      <c r="E51" s="224">
        <f t="shared" si="4"/>
        <v>480922617.67999995</v>
      </c>
      <c r="F51" s="225">
        <f>SUM(F40:F50)</f>
        <v>768347678.28444862</v>
      </c>
      <c r="G51" s="222">
        <f t="shared" si="4"/>
        <v>2480363114.9644485</v>
      </c>
    </row>
    <row r="52" spans="1:7" s="205" customFormat="1" x14ac:dyDescent="0.25">
      <c r="A52" s="199" t="s">
        <v>54</v>
      </c>
      <c r="B52" s="226"/>
      <c r="C52" s="208"/>
      <c r="D52" s="209"/>
      <c r="E52" s="214"/>
      <c r="F52" s="210"/>
      <c r="G52" s="208"/>
    </row>
    <row r="53" spans="1:7" s="205" customFormat="1" ht="15" x14ac:dyDescent="0.25">
      <c r="A53" s="206" t="s">
        <v>55</v>
      </c>
      <c r="B53" s="207"/>
      <c r="C53" s="207"/>
      <c r="D53" s="209"/>
      <c r="E53" s="214"/>
      <c r="F53" s="210"/>
      <c r="G53" s="208"/>
    </row>
    <row r="54" spans="1:7" s="205" customFormat="1" ht="15" x14ac:dyDescent="0.25">
      <c r="A54" s="243" t="s">
        <v>56</v>
      </c>
      <c r="B54" s="207">
        <v>70806051</v>
      </c>
      <c r="C54" s="207">
        <v>69807799</v>
      </c>
      <c r="D54" s="209">
        <v>13916554</v>
      </c>
      <c r="E54" s="214">
        <v>55244733</v>
      </c>
      <c r="F54" s="210">
        <v>0</v>
      </c>
      <c r="G54" s="208">
        <f>SUM(D54:F54)</f>
        <v>69161287</v>
      </c>
    </row>
    <row r="55" spans="1:7" s="205" customFormat="1" ht="15" x14ac:dyDescent="0.25">
      <c r="A55" s="243" t="s">
        <v>57</v>
      </c>
      <c r="B55" s="207">
        <v>0</v>
      </c>
      <c r="C55" s="207">
        <v>0</v>
      </c>
      <c r="D55" s="209">
        <v>0</v>
      </c>
      <c r="E55" s="214">
        <v>0</v>
      </c>
      <c r="F55" s="210">
        <v>0</v>
      </c>
      <c r="G55" s="208">
        <f>SUM(D55:F55)</f>
        <v>0</v>
      </c>
    </row>
    <row r="56" spans="1:7" s="205" customFormat="1" ht="15" x14ac:dyDescent="0.25">
      <c r="A56" s="244" t="s">
        <v>58</v>
      </c>
      <c r="B56" s="207">
        <v>0</v>
      </c>
      <c r="C56" s="207">
        <v>0</v>
      </c>
      <c r="D56" s="209">
        <v>0</v>
      </c>
      <c r="E56" s="214">
        <v>0</v>
      </c>
      <c r="F56" s="210">
        <v>0</v>
      </c>
      <c r="G56" s="208">
        <f>SUM(D56:F56)</f>
        <v>0</v>
      </c>
    </row>
    <row r="57" spans="1:7" s="205" customFormat="1" x14ac:dyDescent="0.25">
      <c r="A57" s="227" t="s">
        <v>59</v>
      </c>
      <c r="B57" s="216">
        <f>SUM(B54:B56)</f>
        <v>70806051</v>
      </c>
      <c r="C57" s="216">
        <f>SUM(C54:C56)</f>
        <v>69807799</v>
      </c>
      <c r="D57" s="217">
        <f t="shared" ref="D57:G57" si="5">SUM(D54:D56)</f>
        <v>13916554</v>
      </c>
      <c r="E57" s="218">
        <f t="shared" si="5"/>
        <v>55244733</v>
      </c>
      <c r="F57" s="219">
        <f t="shared" si="5"/>
        <v>0</v>
      </c>
      <c r="G57" s="216">
        <f t="shared" si="5"/>
        <v>69161287</v>
      </c>
    </row>
    <row r="58" spans="1:7" s="205" customFormat="1" ht="15" x14ac:dyDescent="0.25">
      <c r="A58" s="206" t="s">
        <v>60</v>
      </c>
      <c r="B58" s="207"/>
      <c r="C58" s="208"/>
      <c r="D58" s="209"/>
      <c r="E58" s="214"/>
      <c r="F58" s="210"/>
      <c r="G58" s="208"/>
    </row>
    <row r="59" spans="1:7" s="205" customFormat="1" ht="15" x14ac:dyDescent="0.25">
      <c r="A59" s="243" t="s">
        <v>61</v>
      </c>
      <c r="B59" s="207">
        <v>0</v>
      </c>
      <c r="C59" s="207">
        <v>0</v>
      </c>
      <c r="D59" s="209">
        <v>0</v>
      </c>
      <c r="E59" s="214">
        <v>0</v>
      </c>
      <c r="F59" s="210">
        <v>0</v>
      </c>
      <c r="G59" s="208">
        <f>SUM(D59:F59)</f>
        <v>0</v>
      </c>
    </row>
    <row r="60" spans="1:7" s="205" customFormat="1" ht="15" x14ac:dyDescent="0.25">
      <c r="A60" s="244" t="s">
        <v>52</v>
      </c>
      <c r="B60" s="207">
        <v>64948673</v>
      </c>
      <c r="C60" s="207">
        <v>83668833.450000003</v>
      </c>
      <c r="D60" s="209">
        <v>0</v>
      </c>
      <c r="E60" s="214">
        <v>60648801</v>
      </c>
      <c r="F60" s="210">
        <v>0</v>
      </c>
      <c r="G60" s="208">
        <f>SUM(D60:F60)</f>
        <v>60648801</v>
      </c>
    </row>
    <row r="61" spans="1:7" s="205" customFormat="1" ht="16.5" thickBot="1" x14ac:dyDescent="0.3">
      <c r="A61" s="228" t="s">
        <v>62</v>
      </c>
      <c r="B61" s="229">
        <f>SUM(B59:B60)</f>
        <v>64948673</v>
      </c>
      <c r="C61" s="229">
        <f>SUM(C59:C60)</f>
        <v>83668833.450000003</v>
      </c>
      <c r="D61" s="230">
        <f t="shared" ref="D61:G61" si="6">SUM(D59:D60)</f>
        <v>0</v>
      </c>
      <c r="E61" s="231">
        <f t="shared" si="6"/>
        <v>60648801</v>
      </c>
      <c r="F61" s="232">
        <f t="shared" si="6"/>
        <v>0</v>
      </c>
      <c r="G61" s="229">
        <f t="shared" si="6"/>
        <v>60648801</v>
      </c>
    </row>
    <row r="62" spans="1:7" s="205" customFormat="1" ht="17.25" thickTop="1" thickBot="1" x14ac:dyDescent="0.3">
      <c r="A62" s="233" t="s">
        <v>63</v>
      </c>
      <c r="B62" s="234">
        <f>B51+B57+B61</f>
        <v>2447138589.0757031</v>
      </c>
      <c r="C62" s="234">
        <f t="shared" ref="C62:G62" si="7">C51+C57+C61</f>
        <v>2554424084.2844486</v>
      </c>
      <c r="D62" s="235">
        <f t="shared" si="7"/>
        <v>1245009373</v>
      </c>
      <c r="E62" s="236">
        <f t="shared" si="7"/>
        <v>596816151.67999995</v>
      </c>
      <c r="F62" s="237">
        <f t="shared" si="7"/>
        <v>768347678.28444862</v>
      </c>
      <c r="G62" s="234">
        <f t="shared" si="7"/>
        <v>2610173202.9644485</v>
      </c>
    </row>
    <row r="63" spans="1:7" s="205" customFormat="1" ht="16.5" thickBot="1" x14ac:dyDescent="0.3">
      <c r="A63" s="78" t="s">
        <v>64</v>
      </c>
      <c r="B63" s="238">
        <f t="shared" ref="B63:G63" si="8">B36-B62</f>
        <v>0.16429662704467773</v>
      </c>
      <c r="C63" s="238">
        <f t="shared" si="8"/>
        <v>-0.23632144927978516</v>
      </c>
      <c r="D63" s="238">
        <f t="shared" si="8"/>
        <v>0</v>
      </c>
      <c r="E63" s="239">
        <f t="shared" si="8"/>
        <v>0.19000005722045898</v>
      </c>
      <c r="F63" s="240">
        <f t="shared" si="8"/>
        <v>0.20367836952209473</v>
      </c>
      <c r="G63" s="241">
        <f t="shared" si="8"/>
        <v>0.39367818832397461</v>
      </c>
    </row>
    <row r="64" spans="1:7" x14ac:dyDescent="0.25">
      <c r="C64" s="97"/>
      <c r="D64" s="97"/>
      <c r="E64" s="97"/>
      <c r="F64" s="97"/>
    </row>
    <row r="65" spans="1:7" ht="15" x14ac:dyDescent="0.25">
      <c r="A65" s="98"/>
      <c r="B65" s="98"/>
      <c r="C65" s="98"/>
      <c r="D65" s="98"/>
      <c r="E65" s="98"/>
      <c r="F65" s="98"/>
      <c r="G65" s="98"/>
    </row>
    <row r="66" spans="1:7" x14ac:dyDescent="0.25">
      <c r="A66" s="99"/>
      <c r="B66" s="100"/>
      <c r="C66" s="101"/>
      <c r="D66" s="102"/>
      <c r="E66" s="103"/>
      <c r="F66" s="96"/>
      <c r="G66" s="96"/>
    </row>
    <row r="67" spans="1:7" x14ac:dyDescent="0.25">
      <c r="A67" s="99"/>
      <c r="B67" s="104"/>
      <c r="C67" s="104"/>
      <c r="D67" s="104"/>
      <c r="E67" s="104"/>
      <c r="F67" s="104"/>
      <c r="G67" s="104"/>
    </row>
    <row r="68" spans="1:7" x14ac:dyDescent="0.25">
      <c r="A68" s="99"/>
      <c r="B68" s="104"/>
      <c r="C68" s="104"/>
      <c r="D68" s="104"/>
      <c r="E68" s="104"/>
      <c r="F68" s="104"/>
      <c r="G68" s="104"/>
    </row>
    <row r="69" spans="1:7" x14ac:dyDescent="0.25">
      <c r="A69" s="99"/>
      <c r="B69" s="104"/>
      <c r="C69" s="104"/>
      <c r="D69" s="104"/>
      <c r="E69" s="104"/>
      <c r="F69" s="104"/>
      <c r="G69" s="104"/>
    </row>
    <row r="70" spans="1:7" x14ac:dyDescent="0.25">
      <c r="E70" s="103"/>
    </row>
    <row r="71" spans="1:7" x14ac:dyDescent="0.25">
      <c r="A71" s="99"/>
    </row>
    <row r="72" spans="1:7" x14ac:dyDescent="0.25">
      <c r="A72" s="99"/>
      <c r="B72" s="104"/>
      <c r="C72" s="104"/>
      <c r="D72" s="104"/>
      <c r="E72" s="104"/>
      <c r="F72" s="104"/>
      <c r="G72" s="104"/>
    </row>
    <row r="73" spans="1:7" x14ac:dyDescent="0.25">
      <c r="A73" s="99"/>
      <c r="B73" s="104"/>
      <c r="C73" s="104"/>
      <c r="D73" s="104"/>
      <c r="E73" s="104"/>
      <c r="F73" s="104"/>
      <c r="G73" s="104"/>
    </row>
    <row r="74" spans="1:7" x14ac:dyDescent="0.25">
      <c r="A74" s="99"/>
      <c r="B74" s="104"/>
      <c r="C74" s="104"/>
      <c r="D74" s="104"/>
      <c r="E74" s="104"/>
      <c r="F74" s="104"/>
      <c r="G74" s="104"/>
    </row>
  </sheetData>
  <mergeCells count="3">
    <mergeCell ref="A5:A6"/>
    <mergeCell ref="B5:C5"/>
    <mergeCell ref="D5:G5"/>
  </mergeCells>
  <printOptions horizontalCentered="1"/>
  <pageMargins left="0.25" right="0.25" top="0.75" bottom="0.75" header="0.3" footer="0.3"/>
  <pageSetup scale="59" orientation="portrait" horizontalDpi="1200" verticalDpi="1200" r:id="rId1"/>
  <ignoredErrors>
    <ignoredError sqref="G10:G18 G40:G50 G54:G60" formulaRange="1"/>
    <ignoredError sqref="G19:G35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E601-77CB-4F1D-A98F-3AB236CD8D3C}">
  <sheetPr>
    <pageSetUpPr fitToPage="1"/>
  </sheetPr>
  <dimension ref="A1:L68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41" sqref="J41"/>
    </sheetView>
  </sheetViews>
  <sheetFormatPr defaultColWidth="9.140625" defaultRowHeight="15" x14ac:dyDescent="0.25"/>
  <cols>
    <col min="1" max="1" width="52.28515625" style="2" customWidth="1"/>
    <col min="2" max="2" width="20.140625" style="2" customWidth="1"/>
    <col min="3" max="3" width="19.140625" style="2" customWidth="1"/>
    <col min="4" max="4" width="19.42578125" style="2" customWidth="1"/>
    <col min="5" max="5" width="19" style="2" customWidth="1"/>
    <col min="6" max="6" width="17.85546875" style="2" customWidth="1"/>
    <col min="7" max="7" width="19.140625" style="2" customWidth="1"/>
    <col min="8" max="9" width="16.140625" style="2" bestFit="1" customWidth="1"/>
    <col min="10" max="10" width="18.28515625" style="2" bestFit="1" customWidth="1"/>
    <col min="11" max="11" width="14.85546875" style="2" bestFit="1" customWidth="1"/>
    <col min="12" max="12" width="15.5703125" style="2" bestFit="1" customWidth="1"/>
    <col min="13" max="13" width="9.140625" style="2"/>
    <col min="14" max="14" width="14.28515625" style="2" bestFit="1" customWidth="1"/>
    <col min="15" max="16384" width="9.140625" style="2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/>
    </row>
    <row r="2" spans="1:12" ht="15.75" x14ac:dyDescent="0.25">
      <c r="A2" s="1" t="s">
        <v>1</v>
      </c>
      <c r="B2" s="1"/>
      <c r="C2" s="1"/>
      <c r="D2" s="1"/>
      <c r="E2" s="1"/>
      <c r="F2" s="1"/>
      <c r="G2" s="1"/>
    </row>
    <row r="3" spans="1:12" ht="15.75" x14ac:dyDescent="0.25">
      <c r="A3" s="105" t="s">
        <v>90</v>
      </c>
      <c r="B3" s="1"/>
      <c r="C3" s="1"/>
      <c r="D3" s="1"/>
      <c r="E3" s="1"/>
      <c r="F3" s="1"/>
      <c r="G3" s="1"/>
    </row>
    <row r="4" spans="1:12" ht="16.5" thickBot="1" x14ac:dyDescent="0.3">
      <c r="A4" s="1"/>
      <c r="B4" s="1"/>
      <c r="C4" s="1"/>
      <c r="D4" s="1"/>
      <c r="E4" s="1"/>
      <c r="F4" s="1"/>
      <c r="G4" s="1"/>
    </row>
    <row r="5" spans="1:12" ht="15.75" customHeight="1" thickBot="1" x14ac:dyDescent="0.3">
      <c r="A5" s="262" t="s">
        <v>3</v>
      </c>
      <c r="B5" s="264" t="s">
        <v>4</v>
      </c>
      <c r="C5" s="265"/>
      <c r="D5" s="266" t="s">
        <v>5</v>
      </c>
      <c r="E5" s="267"/>
      <c r="F5" s="267"/>
      <c r="G5" s="268"/>
    </row>
    <row r="6" spans="1:12" s="6" customFormat="1" ht="69.599999999999994" customHeight="1" thickBot="1" x14ac:dyDescent="0.3">
      <c r="A6" s="263"/>
      <c r="B6" s="5" t="s">
        <v>6</v>
      </c>
      <c r="C6" s="5" t="s">
        <v>7</v>
      </c>
      <c r="D6" s="3" t="s">
        <v>8</v>
      </c>
      <c r="E6" s="4" t="s">
        <v>9</v>
      </c>
      <c r="F6" s="4" t="s">
        <v>10</v>
      </c>
      <c r="G6" s="5" t="s">
        <v>11</v>
      </c>
      <c r="I6" s="2"/>
      <c r="J6" s="2"/>
      <c r="K6" s="2"/>
      <c r="L6" s="2"/>
    </row>
    <row r="7" spans="1:12" ht="17.100000000000001" customHeight="1" x14ac:dyDescent="0.25">
      <c r="A7" s="9" t="s">
        <v>12</v>
      </c>
      <c r="B7" s="9"/>
      <c r="C7" s="10"/>
      <c r="D7" s="12"/>
      <c r="E7" s="146"/>
      <c r="F7" s="146"/>
      <c r="G7" s="146"/>
      <c r="I7" s="13"/>
      <c r="J7" s="13"/>
    </row>
    <row r="8" spans="1:12" ht="17.100000000000001" customHeight="1" x14ac:dyDescent="0.25">
      <c r="A8" s="14" t="s">
        <v>13</v>
      </c>
      <c r="B8" s="14"/>
      <c r="C8" s="15"/>
      <c r="D8" s="17"/>
      <c r="E8" s="147"/>
      <c r="F8" s="147"/>
      <c r="G8" s="147"/>
    </row>
    <row r="9" spans="1:12" ht="17.100000000000001" customHeight="1" x14ac:dyDescent="0.25">
      <c r="A9" s="106" t="s">
        <v>14</v>
      </c>
      <c r="B9" s="18"/>
      <c r="C9" s="19"/>
      <c r="D9" s="21"/>
      <c r="E9" s="148"/>
      <c r="F9" s="148"/>
      <c r="G9" s="148"/>
    </row>
    <row r="10" spans="1:12" ht="17.100000000000001" customHeight="1" x14ac:dyDescent="0.25">
      <c r="A10" s="243" t="s">
        <v>15</v>
      </c>
      <c r="B10" s="18">
        <v>21079481</v>
      </c>
      <c r="C10" s="18">
        <v>21587716</v>
      </c>
      <c r="D10" s="149">
        <v>21227351</v>
      </c>
      <c r="E10" s="150">
        <v>0</v>
      </c>
      <c r="F10" s="150">
        <v>0</v>
      </c>
      <c r="G10" s="148">
        <f>SUM(D10:F10)</f>
        <v>21227351</v>
      </c>
    </row>
    <row r="11" spans="1:12" ht="17.100000000000001" customHeight="1" x14ac:dyDescent="0.25">
      <c r="A11" s="243" t="s">
        <v>16</v>
      </c>
      <c r="B11" s="18">
        <v>75195814.549999997</v>
      </c>
      <c r="C11" s="18">
        <v>77414201.911098227</v>
      </c>
      <c r="D11" s="149">
        <v>77431172.150000006</v>
      </c>
      <c r="E11" s="150">
        <v>0</v>
      </c>
      <c r="F11" s="150">
        <v>0</v>
      </c>
      <c r="G11" s="148">
        <f>SUM(D11:F11)</f>
        <v>77431172.150000006</v>
      </c>
      <c r="H11" s="22"/>
    </row>
    <row r="12" spans="1:12" ht="17.100000000000001" customHeight="1" x14ac:dyDescent="0.25">
      <c r="A12" s="243" t="s">
        <v>17</v>
      </c>
      <c r="B12" s="18">
        <v>16533417</v>
      </c>
      <c r="C12" s="18">
        <v>18346643.381463155</v>
      </c>
      <c r="D12" s="149">
        <v>18878890.900000002</v>
      </c>
      <c r="E12" s="150">
        <v>0</v>
      </c>
      <c r="F12" s="150">
        <v>0</v>
      </c>
      <c r="G12" s="148">
        <f>SUM(D12:F12)</f>
        <v>18878890.900000002</v>
      </c>
      <c r="L12" s="24"/>
    </row>
    <row r="13" spans="1:12" ht="17.100000000000001" customHeight="1" x14ac:dyDescent="0.25">
      <c r="A13" s="182" t="s">
        <v>18</v>
      </c>
      <c r="B13" s="18"/>
      <c r="C13" s="18"/>
      <c r="D13" s="149"/>
      <c r="E13" s="150"/>
      <c r="F13" s="150"/>
      <c r="G13" s="148"/>
      <c r="I13" s="22"/>
    </row>
    <row r="14" spans="1:12" ht="17.100000000000001" customHeight="1" x14ac:dyDescent="0.25">
      <c r="A14" s="243" t="s">
        <v>19</v>
      </c>
      <c r="B14" s="18">
        <v>28900512.25</v>
      </c>
      <c r="C14" s="18">
        <v>26314739.973442052</v>
      </c>
      <c r="D14" s="149">
        <v>27135883</v>
      </c>
      <c r="E14" s="150">
        <v>0</v>
      </c>
      <c r="F14" s="150">
        <v>0</v>
      </c>
      <c r="G14" s="148">
        <f>SUM(D14:F14)</f>
        <v>27135883</v>
      </c>
    </row>
    <row r="15" spans="1:12" s="26" customFormat="1" ht="17.100000000000001" customHeight="1" x14ac:dyDescent="0.25">
      <c r="A15" s="243" t="s">
        <v>17</v>
      </c>
      <c r="B15" s="18">
        <v>5097718.3999999994</v>
      </c>
      <c r="C15" s="18">
        <v>5031523.4194059847</v>
      </c>
      <c r="D15" s="149">
        <v>5777911.1500000004</v>
      </c>
      <c r="E15" s="150">
        <v>0</v>
      </c>
      <c r="F15" s="150">
        <v>0</v>
      </c>
      <c r="G15" s="148">
        <f t="shared" ref="G15:G18" si="0">SUM(D15:F15)</f>
        <v>5777911.1500000004</v>
      </c>
    </row>
    <row r="16" spans="1:12" ht="17.100000000000001" customHeight="1" x14ac:dyDescent="0.25">
      <c r="A16" s="243" t="s">
        <v>20</v>
      </c>
      <c r="B16" s="18">
        <v>2112200</v>
      </c>
      <c r="C16" s="18">
        <v>2148706.1371428571</v>
      </c>
      <c r="D16" s="149">
        <v>0</v>
      </c>
      <c r="E16" s="150">
        <v>2758100</v>
      </c>
      <c r="F16" s="150">
        <v>0</v>
      </c>
      <c r="G16" s="148">
        <f t="shared" si="0"/>
        <v>2758100</v>
      </c>
    </row>
    <row r="17" spans="1:7" ht="17.100000000000001" customHeight="1" x14ac:dyDescent="0.25">
      <c r="A17" s="181" t="s">
        <v>21</v>
      </c>
      <c r="B17" s="18">
        <v>24842722</v>
      </c>
      <c r="C17" s="18">
        <v>25685319.630000003</v>
      </c>
      <c r="D17" s="149">
        <v>6236812</v>
      </c>
      <c r="E17" s="150">
        <v>19993325</v>
      </c>
      <c r="F17" s="150">
        <v>0</v>
      </c>
      <c r="G17" s="148">
        <f t="shared" si="0"/>
        <v>26230137</v>
      </c>
    </row>
    <row r="18" spans="1:7" ht="17.100000000000001" customHeight="1" x14ac:dyDescent="0.25">
      <c r="A18" s="198" t="s">
        <v>22</v>
      </c>
      <c r="B18" s="29">
        <v>0</v>
      </c>
      <c r="C18" s="19"/>
      <c r="D18" s="21"/>
      <c r="E18" s="148"/>
      <c r="F18" s="148"/>
      <c r="G18" s="148">
        <f t="shared" si="0"/>
        <v>0</v>
      </c>
    </row>
    <row r="19" spans="1:7" ht="17.100000000000001" customHeight="1" x14ac:dyDescent="0.25">
      <c r="A19" s="30" t="s">
        <v>23</v>
      </c>
      <c r="B19" s="31">
        <f>SUM(B10:B18)</f>
        <v>173761865.20000002</v>
      </c>
      <c r="C19" s="151">
        <f>SUM(C10:C12,C14:C18)</f>
        <v>176528850.45255229</v>
      </c>
      <c r="D19" s="152">
        <f>SUM(D10:D12,D14:D18)</f>
        <v>156688020.20000002</v>
      </c>
      <c r="E19" s="153">
        <f>SUM(E10:E12,E14:E18)</f>
        <v>22751425</v>
      </c>
      <c r="F19" s="153">
        <f>SUM(F10:F12,F14:F18)</f>
        <v>0</v>
      </c>
      <c r="G19" s="154">
        <f>SUM(G10:G12,G14:G18)</f>
        <v>179439445.20000002</v>
      </c>
    </row>
    <row r="20" spans="1:7" ht="17.100000000000001" customHeight="1" x14ac:dyDescent="0.25">
      <c r="A20" s="14" t="s">
        <v>24</v>
      </c>
      <c r="B20" s="18">
        <v>0</v>
      </c>
      <c r="C20" s="19">
        <v>0</v>
      </c>
      <c r="D20" s="21">
        <v>0</v>
      </c>
      <c r="E20" s="148">
        <v>0</v>
      </c>
      <c r="F20" s="148">
        <v>0</v>
      </c>
      <c r="G20" s="148">
        <f t="shared" ref="G20:G26" si="1">SUM(D20:F20)</f>
        <v>0</v>
      </c>
    </row>
    <row r="21" spans="1:7" ht="17.100000000000001" customHeight="1" x14ac:dyDescent="0.25">
      <c r="A21" s="14" t="s">
        <v>25</v>
      </c>
      <c r="B21" s="18"/>
      <c r="C21" s="18"/>
      <c r="D21" s="149"/>
      <c r="E21" s="150"/>
      <c r="F21" s="150"/>
      <c r="G21" s="148"/>
    </row>
    <row r="22" spans="1:7" s="26" customFormat="1" ht="17.100000000000001" customHeight="1" x14ac:dyDescent="0.25">
      <c r="A22" s="243" t="s">
        <v>26</v>
      </c>
      <c r="B22" s="18">
        <v>31106004</v>
      </c>
      <c r="C22" s="18">
        <v>29030831</v>
      </c>
      <c r="D22" s="149">
        <v>0</v>
      </c>
      <c r="E22" s="150">
        <v>0</v>
      </c>
      <c r="F22" s="150">
        <v>30269867.4868</v>
      </c>
      <c r="G22" s="148">
        <f t="shared" si="1"/>
        <v>30269867.4868</v>
      </c>
    </row>
    <row r="23" spans="1:7" ht="17.100000000000001" customHeight="1" x14ac:dyDescent="0.25">
      <c r="A23" s="243" t="s">
        <v>27</v>
      </c>
      <c r="B23" s="18">
        <f>14815293+55970</f>
        <v>14871263</v>
      </c>
      <c r="C23" s="18">
        <f>15371501+150000</f>
        <v>15521501</v>
      </c>
      <c r="D23" s="149">
        <v>0</v>
      </c>
      <c r="E23" s="150">
        <v>0</v>
      </c>
      <c r="F23" s="150">
        <v>15348933.470000001</v>
      </c>
      <c r="G23" s="148">
        <f t="shared" si="1"/>
        <v>15348933.470000001</v>
      </c>
    </row>
    <row r="24" spans="1:7" ht="17.100000000000001" customHeight="1" x14ac:dyDescent="0.25">
      <c r="A24" s="243" t="s">
        <v>28</v>
      </c>
      <c r="B24" s="18">
        <v>0</v>
      </c>
      <c r="C24" s="18">
        <v>0</v>
      </c>
      <c r="D24" s="149">
        <v>0</v>
      </c>
      <c r="E24" s="150">
        <v>0</v>
      </c>
      <c r="F24" s="150">
        <v>0</v>
      </c>
      <c r="G24" s="148">
        <f t="shared" si="1"/>
        <v>0</v>
      </c>
    </row>
    <row r="25" spans="1:7" ht="17.100000000000001" customHeight="1" x14ac:dyDescent="0.25">
      <c r="A25" s="243" t="s">
        <v>29</v>
      </c>
      <c r="B25" s="18">
        <v>0</v>
      </c>
      <c r="C25" s="18">
        <v>0</v>
      </c>
      <c r="D25" s="149">
        <v>0</v>
      </c>
      <c r="E25" s="150">
        <v>0</v>
      </c>
      <c r="F25" s="150">
        <v>0</v>
      </c>
      <c r="G25" s="148">
        <f t="shared" si="1"/>
        <v>0</v>
      </c>
    </row>
    <row r="26" spans="1:7" ht="17.100000000000001" customHeight="1" x14ac:dyDescent="0.25">
      <c r="A26" s="243" t="s">
        <v>79</v>
      </c>
      <c r="B26" s="18">
        <v>30568352</v>
      </c>
      <c r="C26" s="18">
        <v>30060117</v>
      </c>
      <c r="D26" s="149">
        <v>30155846</v>
      </c>
      <c r="E26" s="150">
        <v>0</v>
      </c>
      <c r="F26" s="150">
        <v>0</v>
      </c>
      <c r="G26" s="148">
        <f t="shared" si="1"/>
        <v>30155846</v>
      </c>
    </row>
    <row r="27" spans="1:7" ht="17.100000000000001" customHeight="1" x14ac:dyDescent="0.25">
      <c r="A27" s="30" t="s">
        <v>31</v>
      </c>
      <c r="B27" s="31">
        <f t="shared" ref="B27:G27" si="2">SUM(B20:B26)</f>
        <v>76545619</v>
      </c>
      <c r="C27" s="33">
        <f t="shared" si="2"/>
        <v>74612449</v>
      </c>
      <c r="D27" s="152">
        <f t="shared" si="2"/>
        <v>30155846</v>
      </c>
      <c r="E27" s="153">
        <f t="shared" si="2"/>
        <v>0</v>
      </c>
      <c r="F27" s="153">
        <f t="shared" si="2"/>
        <v>45618800.956799999</v>
      </c>
      <c r="G27" s="154">
        <f t="shared" si="2"/>
        <v>75774646.956799999</v>
      </c>
    </row>
    <row r="28" spans="1:7" ht="17.100000000000001" customHeight="1" x14ac:dyDescent="0.25">
      <c r="A28" s="14" t="s">
        <v>32</v>
      </c>
      <c r="B28" s="18">
        <v>18563242.402502399</v>
      </c>
      <c r="C28" s="18">
        <v>15946798.809999999</v>
      </c>
      <c r="D28" s="149">
        <v>0</v>
      </c>
      <c r="E28" s="150">
        <v>0</v>
      </c>
      <c r="F28" s="150">
        <v>18974191.082502399</v>
      </c>
      <c r="G28" s="148">
        <f>SUM(D28:F28)</f>
        <v>18974191.082502399</v>
      </c>
    </row>
    <row r="29" spans="1:7" ht="17.100000000000001" customHeight="1" x14ac:dyDescent="0.25">
      <c r="A29" s="14" t="s">
        <v>33</v>
      </c>
      <c r="B29" s="18">
        <v>530391</v>
      </c>
      <c r="C29" s="18">
        <v>43022.187142857139</v>
      </c>
      <c r="D29" s="149">
        <v>0</v>
      </c>
      <c r="E29" s="150">
        <v>513736</v>
      </c>
      <c r="F29" s="150">
        <v>0</v>
      </c>
      <c r="G29" s="148">
        <f>SUM(D29:F29)</f>
        <v>513736</v>
      </c>
    </row>
    <row r="30" spans="1:7" ht="17.100000000000001" customHeight="1" x14ac:dyDescent="0.25">
      <c r="A30" s="14" t="s">
        <v>34</v>
      </c>
      <c r="B30" s="18">
        <v>38746953</v>
      </c>
      <c r="C30" s="18">
        <v>34889236.742857143</v>
      </c>
      <c r="D30" s="149">
        <v>0</v>
      </c>
      <c r="E30" s="150">
        <v>40432594</v>
      </c>
      <c r="F30" s="150">
        <v>0</v>
      </c>
      <c r="G30" s="148">
        <f>SUM(D30:F30)</f>
        <v>40432594</v>
      </c>
    </row>
    <row r="31" spans="1:7" s="26" customFormat="1" ht="17.100000000000001" customHeight="1" x14ac:dyDescent="0.25">
      <c r="A31" s="14" t="s">
        <v>35</v>
      </c>
      <c r="B31" s="18">
        <v>2736849.6</v>
      </c>
      <c r="C31" s="18">
        <v>2759856</v>
      </c>
      <c r="D31" s="149">
        <v>0</v>
      </c>
      <c r="E31" s="150">
        <v>3029592</v>
      </c>
      <c r="F31" s="150">
        <v>0</v>
      </c>
      <c r="G31" s="148">
        <f>SUM(D31:F31)</f>
        <v>3029592</v>
      </c>
    </row>
    <row r="32" spans="1:7" x14ac:dyDescent="0.25">
      <c r="A32" s="38" t="s">
        <v>36</v>
      </c>
      <c r="B32" s="29"/>
      <c r="C32" s="29"/>
      <c r="D32" s="155"/>
      <c r="E32" s="156"/>
      <c r="F32" s="156"/>
      <c r="G32" s="148"/>
    </row>
    <row r="33" spans="1:10" x14ac:dyDescent="0.25">
      <c r="A33" s="243" t="s">
        <v>37</v>
      </c>
      <c r="B33" s="18">
        <v>1684095</v>
      </c>
      <c r="C33" s="18">
        <v>1786166.58</v>
      </c>
      <c r="D33" s="149">
        <v>1684095</v>
      </c>
      <c r="E33" s="150">
        <v>0</v>
      </c>
      <c r="F33" s="150">
        <v>0</v>
      </c>
      <c r="G33" s="148">
        <f>SUM(D33:F33)</f>
        <v>1684095</v>
      </c>
    </row>
    <row r="34" spans="1:10" x14ac:dyDescent="0.25">
      <c r="A34" s="243" t="s">
        <v>38</v>
      </c>
      <c r="B34" s="18">
        <v>0</v>
      </c>
      <c r="C34" s="18">
        <v>0</v>
      </c>
      <c r="D34" s="149">
        <v>0</v>
      </c>
      <c r="E34" s="150">
        <v>0</v>
      </c>
      <c r="F34" s="150">
        <v>0</v>
      </c>
      <c r="G34" s="148">
        <f>SUM(D34:F34)</f>
        <v>0</v>
      </c>
    </row>
    <row r="35" spans="1:10" ht="15.75" thickBot="1" x14ac:dyDescent="0.3">
      <c r="A35" s="243" t="s">
        <v>39</v>
      </c>
      <c r="B35" s="18">
        <v>45575405</v>
      </c>
      <c r="C35" s="18">
        <v>49594412.172857143</v>
      </c>
      <c r="D35" s="149">
        <v>3255315</v>
      </c>
      <c r="E35" s="150">
        <v>45583284</v>
      </c>
      <c r="F35" s="150">
        <v>0</v>
      </c>
      <c r="G35" s="148">
        <f>SUM(D35:F35)</f>
        <v>48838599</v>
      </c>
    </row>
    <row r="36" spans="1:10" ht="17.25" thickTop="1" thickBot="1" x14ac:dyDescent="0.3">
      <c r="A36" s="41" t="s">
        <v>40</v>
      </c>
      <c r="B36" s="42">
        <f t="shared" ref="B36:G36" si="3">SUM(B28:B35)+B27+B19</f>
        <v>358144420.20250243</v>
      </c>
      <c r="C36" s="157">
        <f t="shared" si="3"/>
        <v>356160791.94540942</v>
      </c>
      <c r="D36" s="158">
        <f t="shared" si="3"/>
        <v>191783276.20000002</v>
      </c>
      <c r="E36" s="159">
        <f t="shared" si="3"/>
        <v>112310631</v>
      </c>
      <c r="F36" s="159">
        <f t="shared" si="3"/>
        <v>64592992.039302394</v>
      </c>
      <c r="G36" s="159">
        <f t="shared" si="3"/>
        <v>368686899.2393024</v>
      </c>
      <c r="H36" s="22"/>
      <c r="I36" s="22"/>
      <c r="J36" s="22"/>
    </row>
    <row r="37" spans="1:10" x14ac:dyDescent="0.25">
      <c r="A37" s="14"/>
      <c r="B37" s="18"/>
      <c r="C37" s="160"/>
      <c r="D37" s="161"/>
      <c r="E37" s="189"/>
      <c r="F37" s="161"/>
      <c r="G37" s="162"/>
    </row>
    <row r="38" spans="1:10" ht="17.100000000000001" customHeight="1" x14ac:dyDescent="0.25">
      <c r="A38" s="9" t="s">
        <v>41</v>
      </c>
      <c r="B38" s="50"/>
      <c r="C38" s="50"/>
      <c r="D38" s="163"/>
      <c r="E38" s="190"/>
      <c r="F38" s="163"/>
      <c r="G38" s="164"/>
    </row>
    <row r="39" spans="1:10" ht="17.100000000000001" customHeight="1" x14ac:dyDescent="0.25">
      <c r="A39" s="14" t="s">
        <v>42</v>
      </c>
      <c r="B39" s="18"/>
      <c r="C39" s="18"/>
      <c r="D39" s="149"/>
      <c r="E39" s="177"/>
      <c r="F39" s="149"/>
      <c r="G39" s="164"/>
    </row>
    <row r="40" spans="1:10" ht="17.100000000000001" customHeight="1" x14ac:dyDescent="0.25">
      <c r="A40" s="243" t="s">
        <v>43</v>
      </c>
      <c r="B40" s="18">
        <v>91100959.665035143</v>
      </c>
      <c r="C40" s="18">
        <v>87026097.051714301</v>
      </c>
      <c r="D40" s="149">
        <v>86022210.200000003</v>
      </c>
      <c r="E40" s="177">
        <v>3246358</v>
      </c>
      <c r="F40" s="149">
        <v>1929081</v>
      </c>
      <c r="G40" s="164">
        <f>SUM(D40:F40)</f>
        <v>91197649.200000003</v>
      </c>
    </row>
    <row r="41" spans="1:10" ht="17.100000000000001" customHeight="1" x14ac:dyDescent="0.25">
      <c r="A41" s="243" t="s">
        <v>44</v>
      </c>
      <c r="B41" s="18">
        <v>8134661.028435817</v>
      </c>
      <c r="C41" s="18">
        <v>9616637.5305713974</v>
      </c>
      <c r="D41" s="149">
        <v>652720</v>
      </c>
      <c r="E41" s="177">
        <v>28290</v>
      </c>
      <c r="F41" s="149">
        <v>8006997.2599999998</v>
      </c>
      <c r="G41" s="164">
        <f t="shared" ref="G41:G50" si="4">SUM(D41:F41)</f>
        <v>8688007.2599999998</v>
      </c>
    </row>
    <row r="42" spans="1:10" ht="17.100000000000001" customHeight="1" x14ac:dyDescent="0.25">
      <c r="A42" s="243" t="s">
        <v>45</v>
      </c>
      <c r="B42" s="18">
        <v>5433665.7295330008</v>
      </c>
      <c r="C42" s="18">
        <v>3097087.1345714284</v>
      </c>
      <c r="D42" s="149">
        <v>58382</v>
      </c>
      <c r="E42" s="177">
        <v>764798</v>
      </c>
      <c r="F42" s="149">
        <v>1723773.88</v>
      </c>
      <c r="G42" s="164">
        <f t="shared" si="4"/>
        <v>2546953.88</v>
      </c>
    </row>
    <row r="43" spans="1:10" ht="17.100000000000001" customHeight="1" x14ac:dyDescent="0.25">
      <c r="A43" s="243" t="s">
        <v>46</v>
      </c>
      <c r="B43" s="18">
        <v>25765614.552152686</v>
      </c>
      <c r="C43" s="18">
        <v>27192722.676000003</v>
      </c>
      <c r="D43" s="149">
        <v>25671713.399999999</v>
      </c>
      <c r="E43" s="177">
        <v>383207</v>
      </c>
      <c r="F43" s="149">
        <v>175012.6</v>
      </c>
      <c r="G43" s="164">
        <f t="shared" si="4"/>
        <v>26229933</v>
      </c>
    </row>
    <row r="44" spans="1:10" ht="17.100000000000001" customHeight="1" x14ac:dyDescent="0.25">
      <c r="A44" s="243" t="s">
        <v>47</v>
      </c>
      <c r="B44" s="18">
        <v>19067896.411970779</v>
      </c>
      <c r="C44" s="18">
        <v>22885155.930285711</v>
      </c>
      <c r="D44" s="149">
        <v>15575954</v>
      </c>
      <c r="E44" s="177">
        <v>5653775</v>
      </c>
      <c r="F44" s="149">
        <v>723779.1</v>
      </c>
      <c r="G44" s="164">
        <f t="shared" si="4"/>
        <v>21953508.100000001</v>
      </c>
    </row>
    <row r="45" spans="1:10" ht="17.100000000000001" customHeight="1" x14ac:dyDescent="0.25">
      <c r="A45" s="243" t="s">
        <v>48</v>
      </c>
      <c r="B45" s="18">
        <v>39880801.368680552</v>
      </c>
      <c r="C45" s="18">
        <v>27359411.001428574</v>
      </c>
      <c r="D45" s="149">
        <v>27175678.399999999</v>
      </c>
      <c r="E45" s="177">
        <v>663840</v>
      </c>
      <c r="F45" s="149">
        <v>5740981</v>
      </c>
      <c r="G45" s="164">
        <f t="shared" si="4"/>
        <v>33580499.399999999</v>
      </c>
    </row>
    <row r="46" spans="1:10" s="26" customFormat="1" ht="17.100000000000001" customHeight="1" x14ac:dyDescent="0.25">
      <c r="A46" s="243" t="s">
        <v>49</v>
      </c>
      <c r="B46" s="18">
        <v>14652744.680762684</v>
      </c>
      <c r="C46" s="18">
        <v>14491028.794285715</v>
      </c>
      <c r="D46" s="149">
        <v>15407364.234999999</v>
      </c>
      <c r="E46" s="177">
        <v>12000</v>
      </c>
      <c r="F46" s="149">
        <v>1148196</v>
      </c>
      <c r="G46" s="148">
        <f t="shared" si="4"/>
        <v>16567560.234999999</v>
      </c>
    </row>
    <row r="47" spans="1:10" ht="17.100000000000001" customHeight="1" x14ac:dyDescent="0.25">
      <c r="A47" s="243" t="s">
        <v>50</v>
      </c>
      <c r="B47" s="18">
        <v>48838245.350000001</v>
      </c>
      <c r="C47" s="18">
        <v>54510574.068857141</v>
      </c>
      <c r="D47" s="149">
        <v>15661264</v>
      </c>
      <c r="E47" s="177">
        <v>3164662</v>
      </c>
      <c r="F47" s="149">
        <v>38557363.1668</v>
      </c>
      <c r="G47" s="164">
        <f t="shared" si="4"/>
        <v>57383289.1668</v>
      </c>
    </row>
    <row r="48" spans="1:10" ht="17.100000000000001" customHeight="1" x14ac:dyDescent="0.25">
      <c r="A48" s="198" t="s">
        <v>51</v>
      </c>
      <c r="B48" s="18">
        <v>29132225</v>
      </c>
      <c r="C48" s="18">
        <v>37309423.66914285</v>
      </c>
      <c r="D48" s="149">
        <v>0</v>
      </c>
      <c r="E48" s="177">
        <v>41361791</v>
      </c>
      <c r="F48" s="149">
        <v>0</v>
      </c>
      <c r="G48" s="164">
        <f t="shared" si="4"/>
        <v>41361791</v>
      </c>
    </row>
    <row r="49" spans="1:12" ht="17.100000000000001" customHeight="1" x14ac:dyDescent="0.25">
      <c r="A49" s="198" t="s">
        <v>35</v>
      </c>
      <c r="B49" s="18">
        <v>2835265</v>
      </c>
      <c r="C49" s="18">
        <v>2653103.5525714285</v>
      </c>
      <c r="D49" s="149">
        <v>182085</v>
      </c>
      <c r="E49" s="177">
        <v>0</v>
      </c>
      <c r="F49" s="149">
        <v>0</v>
      </c>
      <c r="G49" s="164">
        <f>SUM(D49:F49)</f>
        <v>182085</v>
      </c>
    </row>
    <row r="50" spans="1:12" ht="17.100000000000001" customHeight="1" thickBot="1" x14ac:dyDescent="0.3">
      <c r="A50" s="198" t="s">
        <v>52</v>
      </c>
      <c r="B50" s="18">
        <v>43141620</v>
      </c>
      <c r="C50" s="18">
        <v>42383937.498571426</v>
      </c>
      <c r="D50" s="149">
        <v>0</v>
      </c>
      <c r="E50" s="177">
        <v>43104068</v>
      </c>
      <c r="F50" s="149">
        <v>0</v>
      </c>
      <c r="G50" s="164">
        <f t="shared" si="4"/>
        <v>43104068</v>
      </c>
    </row>
    <row r="51" spans="1:12" ht="17.100000000000001" customHeight="1" thickTop="1" x14ac:dyDescent="0.25">
      <c r="A51" s="41" t="s">
        <v>53</v>
      </c>
      <c r="B51" s="52">
        <f t="shared" ref="B51:G51" si="5">SUM(B40:B50)</f>
        <v>327983698.78657061</v>
      </c>
      <c r="C51" s="53">
        <f t="shared" si="5"/>
        <v>328525178.90799999</v>
      </c>
      <c r="D51" s="187">
        <f t="shared" si="5"/>
        <v>186407371.23500001</v>
      </c>
      <c r="E51" s="45">
        <f t="shared" si="5"/>
        <v>98382789</v>
      </c>
      <c r="F51" s="187">
        <f t="shared" si="5"/>
        <v>58005184.006799996</v>
      </c>
      <c r="G51" s="165">
        <f t="shared" si="5"/>
        <v>342795344.24179995</v>
      </c>
    </row>
    <row r="52" spans="1:12" ht="17.100000000000001" customHeight="1" x14ac:dyDescent="0.25">
      <c r="A52" s="9" t="s">
        <v>54</v>
      </c>
      <c r="B52" s="57"/>
      <c r="C52" s="19"/>
      <c r="D52" s="21"/>
      <c r="E52" s="20"/>
      <c r="F52" s="21"/>
      <c r="G52" s="164"/>
    </row>
    <row r="53" spans="1:12" ht="17.100000000000001" customHeight="1" x14ac:dyDescent="0.25">
      <c r="A53" s="14" t="s">
        <v>55</v>
      </c>
      <c r="B53" s="29"/>
      <c r="C53" s="29"/>
      <c r="D53" s="155"/>
      <c r="E53" s="178"/>
      <c r="F53" s="155"/>
      <c r="G53" s="164"/>
    </row>
    <row r="54" spans="1:12" ht="17.100000000000001" customHeight="1" x14ac:dyDescent="0.25">
      <c r="A54" s="243" t="s">
        <v>56</v>
      </c>
      <c r="B54" s="29">
        <v>17693911</v>
      </c>
      <c r="C54" s="29">
        <f>10985190.3085714+4912386</f>
        <v>15897576.3085714</v>
      </c>
      <c r="D54" s="21">
        <v>5115853</v>
      </c>
      <c r="E54" s="20">
        <v>12715852</v>
      </c>
      <c r="F54" s="21">
        <v>0</v>
      </c>
      <c r="G54" s="164">
        <f>SUM(D54:F54)</f>
        <v>17831705</v>
      </c>
    </row>
    <row r="55" spans="1:12" ht="17.100000000000001" customHeight="1" x14ac:dyDescent="0.25">
      <c r="A55" s="243" t="s">
        <v>57</v>
      </c>
      <c r="B55" s="29">
        <v>0</v>
      </c>
      <c r="C55" s="29">
        <v>0</v>
      </c>
      <c r="D55" s="21">
        <v>0</v>
      </c>
      <c r="E55" s="20">
        <v>0</v>
      </c>
      <c r="F55" s="21">
        <v>0</v>
      </c>
      <c r="G55" s="164">
        <f>SUM(D55:F55)</f>
        <v>0</v>
      </c>
    </row>
    <row r="56" spans="1:12" ht="17.100000000000001" customHeight="1" x14ac:dyDescent="0.25">
      <c r="A56" s="243" t="s">
        <v>58</v>
      </c>
      <c r="B56" s="29">
        <v>0</v>
      </c>
      <c r="C56" s="29">
        <v>0</v>
      </c>
      <c r="D56" s="21">
        <v>0</v>
      </c>
      <c r="E56" s="20">
        <v>0</v>
      </c>
      <c r="F56" s="21">
        <v>0</v>
      </c>
      <c r="G56" s="164">
        <f>SUM(D56:F56)</f>
        <v>0</v>
      </c>
    </row>
    <row r="57" spans="1:12" s="26" customFormat="1" ht="17.100000000000001" customHeight="1" x14ac:dyDescent="0.25">
      <c r="A57" s="60" t="s">
        <v>59</v>
      </c>
      <c r="B57" s="61">
        <f>SUM(B52:B56)</f>
        <v>17693911</v>
      </c>
      <c r="C57" s="61">
        <f t="shared" ref="C57:G57" si="6">SUM(C52:C56)</f>
        <v>15897576.3085714</v>
      </c>
      <c r="D57" s="166">
        <f t="shared" si="6"/>
        <v>5115853</v>
      </c>
      <c r="E57" s="167">
        <f t="shared" si="6"/>
        <v>12715852</v>
      </c>
      <c r="F57" s="166">
        <f t="shared" si="6"/>
        <v>0</v>
      </c>
      <c r="G57" s="186">
        <f t="shared" si="6"/>
        <v>17831705</v>
      </c>
      <c r="J57" s="2"/>
      <c r="L57" s="2"/>
    </row>
    <row r="58" spans="1:12" ht="17.100000000000001" customHeight="1" x14ac:dyDescent="0.25">
      <c r="A58" s="14" t="s">
        <v>60</v>
      </c>
      <c r="B58" s="29"/>
      <c r="C58" s="19"/>
      <c r="D58" s="21"/>
      <c r="E58" s="20"/>
      <c r="F58" s="21"/>
      <c r="G58" s="164"/>
    </row>
    <row r="59" spans="1:12" x14ac:dyDescent="0.25">
      <c r="A59" s="243" t="s">
        <v>61</v>
      </c>
      <c r="B59" s="29">
        <v>6344751</v>
      </c>
      <c r="C59" s="29">
        <v>3700807</v>
      </c>
      <c r="D59" s="155">
        <v>0</v>
      </c>
      <c r="E59" s="178">
        <v>0</v>
      </c>
      <c r="F59" s="155">
        <v>6587808</v>
      </c>
      <c r="G59" s="164">
        <f>SUM(D59:F59)</f>
        <v>6587808</v>
      </c>
    </row>
    <row r="60" spans="1:12" x14ac:dyDescent="0.25">
      <c r="A60" s="243" t="s">
        <v>52</v>
      </c>
      <c r="B60" s="29">
        <v>6122059</v>
      </c>
      <c r="C60" s="29">
        <v>8037230.0685714288</v>
      </c>
      <c r="D60" s="193">
        <v>260052</v>
      </c>
      <c r="E60" s="180">
        <v>1211990</v>
      </c>
      <c r="F60" s="168">
        <v>0</v>
      </c>
      <c r="G60" s="164">
        <f>SUM(D60:F60)</f>
        <v>1472042</v>
      </c>
    </row>
    <row r="61" spans="1:12" ht="22.5" customHeight="1" thickBot="1" x14ac:dyDescent="0.3">
      <c r="A61" s="68" t="s">
        <v>62</v>
      </c>
      <c r="B61" s="69">
        <f t="shared" ref="B61:G61" si="7">B59+B60</f>
        <v>12466810</v>
      </c>
      <c r="C61" s="69">
        <f t="shared" si="7"/>
        <v>11738037.06857143</v>
      </c>
      <c r="D61" s="194">
        <f t="shared" si="7"/>
        <v>260052</v>
      </c>
      <c r="E61" s="191">
        <f t="shared" si="7"/>
        <v>1211990</v>
      </c>
      <c r="F61" s="169">
        <f t="shared" si="7"/>
        <v>6587808</v>
      </c>
      <c r="G61" s="170">
        <f t="shared" si="7"/>
        <v>8059850</v>
      </c>
    </row>
    <row r="62" spans="1:12" ht="19.5" customHeight="1" thickTop="1" thickBot="1" x14ac:dyDescent="0.3">
      <c r="A62" s="73" t="s">
        <v>63</v>
      </c>
      <c r="B62" s="171">
        <f t="shared" ref="B62:C62" si="8">B51+B57+B61</f>
        <v>358144419.78657061</v>
      </c>
      <c r="C62" s="172">
        <f t="shared" si="8"/>
        <v>356160792.28514284</v>
      </c>
      <c r="D62" s="188">
        <f>D51+D57+D61</f>
        <v>191783276.23500001</v>
      </c>
      <c r="E62" s="173">
        <f>E51+E57+E61</f>
        <v>112310631</v>
      </c>
      <c r="F62" s="188">
        <f>F51+F57+F61</f>
        <v>64592992.006799996</v>
      </c>
      <c r="G62" s="174">
        <f>G51+G57+G61</f>
        <v>368686899.24179995</v>
      </c>
    </row>
    <row r="63" spans="1:12" ht="16.149999999999999" customHeight="1" thickBot="1" x14ac:dyDescent="0.3">
      <c r="A63" s="78" t="s">
        <v>64</v>
      </c>
      <c r="B63" s="79">
        <f>B36-B62</f>
        <v>0.4159318208694458</v>
      </c>
      <c r="C63" s="80">
        <f>C36-C62</f>
        <v>-0.33973342180252075</v>
      </c>
      <c r="D63" s="192">
        <f t="shared" ref="D63:F63" si="9">D36-D62</f>
        <v>-3.4999996423721313E-2</v>
      </c>
      <c r="E63" s="82">
        <f t="shared" si="9"/>
        <v>0</v>
      </c>
      <c r="F63" s="83">
        <f t="shared" si="9"/>
        <v>3.2502397894859314E-2</v>
      </c>
      <c r="G63" s="175">
        <f>G36-G62</f>
        <v>-2.497553825378418E-3</v>
      </c>
    </row>
    <row r="64" spans="1:12" x14ac:dyDescent="0.25">
      <c r="A64" s="84"/>
      <c r="B64" s="84"/>
      <c r="C64" s="84"/>
      <c r="D64" s="84"/>
      <c r="E64" s="84"/>
      <c r="F64" s="84"/>
      <c r="G64" s="84"/>
    </row>
    <row r="65" spans="1:7" ht="15" customHeight="1" x14ac:dyDescent="0.25">
      <c r="A65" s="277" t="s">
        <v>78</v>
      </c>
      <c r="B65" s="277"/>
      <c r="C65" s="277"/>
      <c r="D65" s="277"/>
      <c r="E65" s="277"/>
      <c r="F65" s="277"/>
      <c r="G65" s="277"/>
    </row>
    <row r="66" spans="1:7" x14ac:dyDescent="0.25">
      <c r="A66" s="145"/>
      <c r="B66" s="176"/>
      <c r="C66" s="145"/>
      <c r="D66" s="145"/>
      <c r="E66" s="145"/>
      <c r="F66" s="145"/>
      <c r="G66" s="145"/>
    </row>
    <row r="67" spans="1:7" x14ac:dyDescent="0.25">
      <c r="A67" s="87"/>
      <c r="B67" s="87"/>
      <c r="C67" s="87"/>
      <c r="D67" s="87"/>
      <c r="E67" s="87"/>
      <c r="F67" s="87"/>
      <c r="G67" s="87"/>
    </row>
    <row r="68" spans="1:7" x14ac:dyDescent="0.25">
      <c r="A68" s="85"/>
      <c r="B68" s="86"/>
      <c r="C68" s="86"/>
      <c r="D68" s="86"/>
      <c r="E68" s="86"/>
      <c r="F68" s="86"/>
      <c r="G68" s="86"/>
    </row>
  </sheetData>
  <mergeCells count="4">
    <mergeCell ref="A5:A6"/>
    <mergeCell ref="B5:C5"/>
    <mergeCell ref="D5:G5"/>
    <mergeCell ref="A65:G65"/>
  </mergeCells>
  <printOptions horizontalCentered="1"/>
  <pageMargins left="0.7" right="0.7" top="0.5" bottom="0.5" header="0.3" footer="0.3"/>
  <pageSetup scale="54" orientation="portrait" r:id="rId1"/>
  <headerFooter alignWithMargins="0"/>
  <rowBreaks count="1" manualBreakCount="1">
    <brk id="3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3208-6071-452E-9644-80BA91E412A0}">
  <sheetPr>
    <pageSetUpPr fitToPage="1"/>
  </sheetPr>
  <dimension ref="A1:L72"/>
  <sheetViews>
    <sheetView topLeftCell="A15" zoomScale="80" zoomScaleNormal="80" workbookViewId="0">
      <selection activeCell="D62" sqref="D62"/>
    </sheetView>
  </sheetViews>
  <sheetFormatPr defaultColWidth="9.140625" defaultRowHeight="15" x14ac:dyDescent="0.25"/>
  <cols>
    <col min="1" max="1" width="57.5703125" style="2" customWidth="1"/>
    <col min="2" max="2" width="19.5703125" style="2" customWidth="1"/>
    <col min="3" max="3" width="16.42578125" style="2" bestFit="1" customWidth="1"/>
    <col min="4" max="4" width="16.140625" style="2" bestFit="1" customWidth="1"/>
    <col min="5" max="5" width="14.85546875" style="2" bestFit="1" customWidth="1"/>
    <col min="6" max="6" width="17.5703125" style="2" bestFit="1" customWidth="1"/>
    <col min="7" max="8" width="16.140625" style="2" bestFit="1" customWidth="1"/>
    <col min="9" max="9" width="13.5703125" style="2" bestFit="1" customWidth="1"/>
    <col min="10" max="11" width="14.85546875" style="2" bestFit="1" customWidth="1"/>
    <col min="12" max="12" width="10.28515625" style="2" bestFit="1" customWidth="1"/>
    <col min="13" max="16384" width="9.140625" style="2"/>
  </cols>
  <sheetData>
    <row r="1" spans="1:12" ht="15.75" x14ac:dyDescent="0.25">
      <c r="A1" s="1" t="s">
        <v>73</v>
      </c>
      <c r="B1" s="1"/>
      <c r="C1" s="1"/>
      <c r="D1" s="1"/>
      <c r="E1" s="1"/>
      <c r="F1" s="1"/>
      <c r="G1" s="1"/>
    </row>
    <row r="2" spans="1:12" ht="15.75" x14ac:dyDescent="0.25">
      <c r="A2" s="1" t="s">
        <v>1</v>
      </c>
      <c r="B2" s="1"/>
      <c r="C2" s="1"/>
      <c r="D2" s="1"/>
      <c r="E2" s="1"/>
      <c r="F2" s="1"/>
      <c r="G2" s="1"/>
    </row>
    <row r="3" spans="1:12" ht="15.75" x14ac:dyDescent="0.25">
      <c r="A3" s="105" t="s">
        <v>74</v>
      </c>
      <c r="B3" s="1"/>
      <c r="C3" s="1"/>
      <c r="D3" s="1"/>
      <c r="E3" s="1"/>
      <c r="F3" s="1"/>
      <c r="G3" s="1"/>
    </row>
    <row r="4" spans="1:12" ht="16.5" thickBot="1" x14ac:dyDescent="0.3">
      <c r="A4" s="1"/>
      <c r="B4" s="1"/>
      <c r="C4" s="1"/>
      <c r="D4" s="1"/>
      <c r="E4" s="1"/>
      <c r="F4" s="1"/>
      <c r="G4" s="1"/>
    </row>
    <row r="5" spans="1:12" ht="15.75" customHeight="1" thickBot="1" x14ac:dyDescent="0.3">
      <c r="A5" s="262" t="s">
        <v>3</v>
      </c>
      <c r="B5" s="264" t="s">
        <v>4</v>
      </c>
      <c r="C5" s="265"/>
      <c r="D5" s="266" t="s">
        <v>5</v>
      </c>
      <c r="E5" s="267"/>
      <c r="F5" s="267"/>
      <c r="G5" s="268"/>
    </row>
    <row r="6" spans="1:12" s="6" customFormat="1" ht="69.75" customHeight="1" thickBot="1" x14ac:dyDescent="0.3">
      <c r="A6" s="263"/>
      <c r="B6" s="5" t="s">
        <v>6</v>
      </c>
      <c r="C6" s="5" t="s">
        <v>7</v>
      </c>
      <c r="D6" s="3" t="s">
        <v>8</v>
      </c>
      <c r="E6" s="4" t="s">
        <v>9</v>
      </c>
      <c r="F6" s="4" t="s">
        <v>10</v>
      </c>
      <c r="G6" s="5" t="s">
        <v>11</v>
      </c>
      <c r="I6" s="2"/>
      <c r="J6" s="2"/>
      <c r="K6" s="2"/>
      <c r="L6" s="2"/>
    </row>
    <row r="7" spans="1:12" ht="17.100000000000001" customHeight="1" x14ac:dyDescent="0.25">
      <c r="A7" s="9" t="s">
        <v>12</v>
      </c>
      <c r="B7" s="9"/>
      <c r="C7" s="10"/>
      <c r="D7" s="10"/>
      <c r="E7" s="11"/>
      <c r="F7" s="11"/>
      <c r="G7" s="12"/>
      <c r="I7" s="13"/>
      <c r="J7" s="13"/>
    </row>
    <row r="8" spans="1:12" ht="17.100000000000001" customHeight="1" x14ac:dyDescent="0.25">
      <c r="A8" s="14" t="s">
        <v>13</v>
      </c>
      <c r="B8" s="14"/>
      <c r="C8" s="15"/>
      <c r="D8" s="15"/>
      <c r="E8" s="16"/>
      <c r="F8" s="16"/>
      <c r="G8" s="17"/>
    </row>
    <row r="9" spans="1:12" ht="17.100000000000001" customHeight="1" x14ac:dyDescent="0.25">
      <c r="A9" s="106" t="s">
        <v>14</v>
      </c>
      <c r="B9" s="18"/>
      <c r="C9" s="19"/>
      <c r="D9" s="19"/>
      <c r="E9" s="20"/>
      <c r="F9" s="20"/>
      <c r="G9" s="21"/>
    </row>
    <row r="10" spans="1:12" ht="17.100000000000001" customHeight="1" x14ac:dyDescent="0.25">
      <c r="A10" s="243" t="s">
        <v>15</v>
      </c>
      <c r="B10" s="107">
        <v>21878704</v>
      </c>
      <c r="C10" s="108">
        <v>21878704</v>
      </c>
      <c r="D10" s="108">
        <v>22268565</v>
      </c>
      <c r="E10" s="109">
        <v>0</v>
      </c>
      <c r="F10" s="109">
        <v>0</v>
      </c>
      <c r="G10" s="110">
        <f>SUM(D10:F10)</f>
        <v>22268565</v>
      </c>
    </row>
    <row r="11" spans="1:12" ht="17.100000000000001" customHeight="1" x14ac:dyDescent="0.25">
      <c r="A11" s="243" t="s">
        <v>16</v>
      </c>
      <c r="B11" s="107">
        <v>83471312</v>
      </c>
      <c r="C11" s="108">
        <v>86551043</v>
      </c>
      <c r="D11" s="108">
        <v>88321221</v>
      </c>
      <c r="E11" s="109">
        <v>0</v>
      </c>
      <c r="F11" s="109">
        <v>0</v>
      </c>
      <c r="G11" s="110">
        <f>SUM(D11:F11)</f>
        <v>88321221</v>
      </c>
      <c r="I11" s="22"/>
    </row>
    <row r="12" spans="1:12" ht="17.100000000000001" customHeight="1" x14ac:dyDescent="0.25">
      <c r="A12" s="243" t="s">
        <v>17</v>
      </c>
      <c r="B12" s="107">
        <v>25033156</v>
      </c>
      <c r="C12" s="108">
        <v>27461685</v>
      </c>
      <c r="D12" s="108">
        <v>27900743</v>
      </c>
      <c r="E12" s="109">
        <v>0</v>
      </c>
      <c r="F12" s="109">
        <v>0</v>
      </c>
      <c r="G12" s="110">
        <f>SUM(D12:F12)</f>
        <v>27900743</v>
      </c>
      <c r="L12" s="24"/>
    </row>
    <row r="13" spans="1:12" ht="17.100000000000001" customHeight="1" x14ac:dyDescent="0.25">
      <c r="A13" s="182" t="s">
        <v>18</v>
      </c>
      <c r="B13" s="107"/>
      <c r="C13" s="108"/>
      <c r="D13" s="108"/>
      <c r="E13" s="109"/>
      <c r="F13" s="109"/>
      <c r="G13" s="110"/>
      <c r="H13" s="22"/>
    </row>
    <row r="14" spans="1:12" ht="17.100000000000001" customHeight="1" x14ac:dyDescent="0.25">
      <c r="A14" s="243" t="s">
        <v>19</v>
      </c>
      <c r="B14" s="107">
        <v>37579514</v>
      </c>
      <c r="C14" s="108">
        <v>37966668</v>
      </c>
      <c r="D14" s="108">
        <v>35194555</v>
      </c>
      <c r="E14" s="109">
        <v>0</v>
      </c>
      <c r="F14" s="109">
        <v>0</v>
      </c>
      <c r="G14" s="110">
        <f>SUM(D14:F14)</f>
        <v>35194555</v>
      </c>
    </row>
    <row r="15" spans="1:12" s="26" customFormat="1" ht="17.100000000000001" customHeight="1" x14ac:dyDescent="0.25">
      <c r="A15" s="243" t="s">
        <v>17</v>
      </c>
      <c r="B15" s="107">
        <v>17889655</v>
      </c>
      <c r="C15" s="108">
        <v>14412195</v>
      </c>
      <c r="D15" s="108">
        <v>14807303</v>
      </c>
      <c r="E15" s="109">
        <v>0</v>
      </c>
      <c r="F15" s="109">
        <v>0</v>
      </c>
      <c r="G15" s="110">
        <f t="shared" ref="G15:G18" si="0">SUM(D15:F15)</f>
        <v>14807303</v>
      </c>
    </row>
    <row r="16" spans="1:12" ht="17.100000000000001" customHeight="1" x14ac:dyDescent="0.25">
      <c r="A16" s="243" t="s">
        <v>20</v>
      </c>
      <c r="B16" s="107">
        <v>21732808</v>
      </c>
      <c r="C16" s="108">
        <v>21436066.239999998</v>
      </c>
      <c r="D16" s="108">
        <v>0</v>
      </c>
      <c r="E16" s="109">
        <v>22312959</v>
      </c>
      <c r="F16" s="109">
        <v>0</v>
      </c>
      <c r="G16" s="110">
        <f t="shared" si="0"/>
        <v>22312959</v>
      </c>
    </row>
    <row r="17" spans="1:10" ht="17.100000000000001" customHeight="1" x14ac:dyDescent="0.25">
      <c r="A17" s="181" t="s">
        <v>21</v>
      </c>
      <c r="B17" s="107">
        <v>22407139</v>
      </c>
      <c r="C17" s="108">
        <v>22229579</v>
      </c>
      <c r="D17" s="108">
        <v>9504115</v>
      </c>
      <c r="E17" s="109">
        <v>14875980</v>
      </c>
      <c r="F17" s="109">
        <v>0</v>
      </c>
      <c r="G17" s="110">
        <f>SUM(D17:F17)</f>
        <v>24380095</v>
      </c>
    </row>
    <row r="18" spans="1:10" ht="17.100000000000001" customHeight="1" x14ac:dyDescent="0.25">
      <c r="A18" s="198" t="s">
        <v>22</v>
      </c>
      <c r="B18" s="107">
        <v>0</v>
      </c>
      <c r="C18" s="108">
        <v>0</v>
      </c>
      <c r="D18" s="108">
        <v>0</v>
      </c>
      <c r="E18" s="109">
        <v>0</v>
      </c>
      <c r="F18" s="109">
        <v>0</v>
      </c>
      <c r="G18" s="110">
        <f t="shared" si="0"/>
        <v>0</v>
      </c>
    </row>
    <row r="19" spans="1:10" ht="17.100000000000001" customHeight="1" x14ac:dyDescent="0.25">
      <c r="A19" s="30" t="s">
        <v>23</v>
      </c>
      <c r="B19" s="111">
        <f>SUM(B10:B18)</f>
        <v>229992288</v>
      </c>
      <c r="C19" s="112">
        <f>SUM(C10:C12,C14:C18)</f>
        <v>231935940.24000001</v>
      </c>
      <c r="D19" s="113">
        <f>SUM(D10:D12,D14:D18)</f>
        <v>197996502</v>
      </c>
      <c r="E19" s="114">
        <f>SUM(E10:E12,E14:E18)</f>
        <v>37188939</v>
      </c>
      <c r="F19" s="114">
        <f>SUM(F10:F12,F14:F18)</f>
        <v>0</v>
      </c>
      <c r="G19" s="112">
        <f>SUM(G10:G12,G14:G18)</f>
        <v>235185441</v>
      </c>
      <c r="J19" s="24"/>
    </row>
    <row r="20" spans="1:10" ht="17.100000000000001" customHeight="1" x14ac:dyDescent="0.25">
      <c r="A20" s="14" t="s">
        <v>24</v>
      </c>
      <c r="B20" s="107"/>
      <c r="C20" s="108">
        <v>0</v>
      </c>
      <c r="D20" s="108">
        <v>0</v>
      </c>
      <c r="E20" s="109">
        <v>0</v>
      </c>
      <c r="F20" s="109">
        <v>0</v>
      </c>
      <c r="G20" s="110">
        <f t="shared" ref="G20:G26" si="1">SUM(D20:F20)</f>
        <v>0</v>
      </c>
    </row>
    <row r="21" spans="1:10" ht="17.100000000000001" customHeight="1" x14ac:dyDescent="0.25">
      <c r="A21" s="14" t="s">
        <v>25</v>
      </c>
      <c r="B21" s="107"/>
      <c r="C21" s="108"/>
      <c r="D21" s="108"/>
      <c r="E21" s="109"/>
      <c r="F21" s="109"/>
      <c r="G21" s="110"/>
    </row>
    <row r="22" spans="1:10" s="26" customFormat="1" ht="17.100000000000001" customHeight="1" x14ac:dyDescent="0.25">
      <c r="A22" s="243" t="s">
        <v>26</v>
      </c>
      <c r="B22" s="107">
        <v>38374195</v>
      </c>
      <c r="C22" s="108">
        <v>44606112.409336381</v>
      </c>
      <c r="D22" s="108">
        <v>0</v>
      </c>
      <c r="E22" s="109">
        <v>0</v>
      </c>
      <c r="F22" s="109">
        <v>38374195</v>
      </c>
      <c r="G22" s="110">
        <f t="shared" si="1"/>
        <v>38374195</v>
      </c>
    </row>
    <row r="23" spans="1:10" ht="17.100000000000001" customHeight="1" x14ac:dyDescent="0.25">
      <c r="A23" s="243" t="s">
        <v>27</v>
      </c>
      <c r="B23" s="107">
        <v>21883218</v>
      </c>
      <c r="C23" s="108">
        <v>22508075</v>
      </c>
      <c r="D23" s="108">
        <v>0</v>
      </c>
      <c r="E23" s="109">
        <v>0</v>
      </c>
      <c r="F23" s="109">
        <v>21883218</v>
      </c>
      <c r="G23" s="110">
        <f t="shared" si="1"/>
        <v>21883218</v>
      </c>
    </row>
    <row r="24" spans="1:10" ht="17.100000000000001" customHeight="1" x14ac:dyDescent="0.25">
      <c r="A24" s="243" t="s">
        <v>28</v>
      </c>
      <c r="B24" s="107">
        <v>0</v>
      </c>
      <c r="C24" s="108">
        <v>0</v>
      </c>
      <c r="D24" s="108">
        <v>0</v>
      </c>
      <c r="E24" s="109">
        <v>0</v>
      </c>
      <c r="F24" s="109">
        <v>0</v>
      </c>
      <c r="G24" s="110">
        <f t="shared" si="1"/>
        <v>0</v>
      </c>
    </row>
    <row r="25" spans="1:10" ht="17.100000000000001" customHeight="1" x14ac:dyDescent="0.25">
      <c r="A25" s="243" t="s">
        <v>29</v>
      </c>
      <c r="B25" s="107">
        <v>0</v>
      </c>
      <c r="C25" s="108">
        <v>0</v>
      </c>
      <c r="D25" s="108">
        <v>0</v>
      </c>
      <c r="E25" s="109">
        <v>0</v>
      </c>
      <c r="F25" s="109">
        <v>0</v>
      </c>
      <c r="G25" s="110">
        <f t="shared" si="1"/>
        <v>0</v>
      </c>
    </row>
    <row r="26" spans="1:10" ht="17.100000000000001" customHeight="1" x14ac:dyDescent="0.25">
      <c r="A26" s="243" t="s">
        <v>76</v>
      </c>
      <c r="B26" s="107">
        <v>40406719</v>
      </c>
      <c r="C26" s="108">
        <v>40406719</v>
      </c>
      <c r="D26" s="108">
        <v>30021899</v>
      </c>
      <c r="E26" s="109">
        <v>0</v>
      </c>
      <c r="F26" s="109">
        <v>0</v>
      </c>
      <c r="G26" s="110">
        <f t="shared" si="1"/>
        <v>30021899</v>
      </c>
    </row>
    <row r="27" spans="1:10" ht="17.100000000000001" customHeight="1" x14ac:dyDescent="0.25">
      <c r="A27" s="30" t="s">
        <v>31</v>
      </c>
      <c r="B27" s="111">
        <f t="shared" ref="B27:G27" si="2">SUM(B20:B26)</f>
        <v>100664132</v>
      </c>
      <c r="C27" s="113">
        <f t="shared" si="2"/>
        <v>107520906.40933639</v>
      </c>
      <c r="D27" s="113">
        <f t="shared" si="2"/>
        <v>30021899</v>
      </c>
      <c r="E27" s="114">
        <f t="shared" si="2"/>
        <v>0</v>
      </c>
      <c r="F27" s="114">
        <f t="shared" si="2"/>
        <v>60257413</v>
      </c>
      <c r="G27" s="112">
        <f t="shared" si="2"/>
        <v>90279312</v>
      </c>
    </row>
    <row r="28" spans="1:10" ht="17.100000000000001" customHeight="1" x14ac:dyDescent="0.25">
      <c r="A28" s="14" t="s">
        <v>32</v>
      </c>
      <c r="B28" s="107">
        <v>20499399</v>
      </c>
      <c r="C28" s="108">
        <v>22281369.189999998</v>
      </c>
      <c r="D28" s="108">
        <v>0</v>
      </c>
      <c r="E28" s="109">
        <v>0</v>
      </c>
      <c r="F28" s="109">
        <v>20499398.633984488</v>
      </c>
      <c r="G28" s="110">
        <f>SUM(D28:F28)</f>
        <v>20499398.633984488</v>
      </c>
    </row>
    <row r="29" spans="1:10" ht="17.100000000000001" customHeight="1" x14ac:dyDescent="0.25">
      <c r="A29" s="14" t="s">
        <v>33</v>
      </c>
      <c r="B29" s="107">
        <v>13581271</v>
      </c>
      <c r="C29" s="108">
        <v>12800892</v>
      </c>
      <c r="D29" s="108">
        <v>0</v>
      </c>
      <c r="E29" s="109">
        <v>11800892</v>
      </c>
      <c r="F29" s="109">
        <v>0</v>
      </c>
      <c r="G29" s="110">
        <f>SUM(D29:F29)</f>
        <v>11800892</v>
      </c>
    </row>
    <row r="30" spans="1:10" ht="17.100000000000001" customHeight="1" x14ac:dyDescent="0.25">
      <c r="A30" s="14" t="s">
        <v>34</v>
      </c>
      <c r="B30" s="107">
        <v>15884266</v>
      </c>
      <c r="C30" s="108">
        <v>17950941.806992877</v>
      </c>
      <c r="D30" s="108">
        <v>0</v>
      </c>
      <c r="E30" s="109">
        <v>17321107</v>
      </c>
      <c r="F30" s="109">
        <v>0</v>
      </c>
      <c r="G30" s="110">
        <f>SUM(D30:F30)</f>
        <v>17321107</v>
      </c>
    </row>
    <row r="31" spans="1:10" s="26" customFormat="1" ht="17.100000000000001" customHeight="1" x14ac:dyDescent="0.25">
      <c r="A31" s="14" t="s">
        <v>35</v>
      </c>
      <c r="B31" s="107">
        <v>0</v>
      </c>
      <c r="C31" s="108">
        <v>0</v>
      </c>
      <c r="D31" s="108">
        <v>0</v>
      </c>
      <c r="E31" s="109">
        <v>0</v>
      </c>
      <c r="F31" s="109">
        <v>0</v>
      </c>
      <c r="G31" s="110">
        <f>SUM(D31:F31)</f>
        <v>0</v>
      </c>
    </row>
    <row r="32" spans="1:10" x14ac:dyDescent="0.25">
      <c r="A32" s="38" t="s">
        <v>36</v>
      </c>
      <c r="B32" s="107"/>
      <c r="C32" s="108"/>
      <c r="D32" s="108"/>
      <c r="E32" s="109"/>
      <c r="F32" s="109"/>
      <c r="G32" s="110"/>
    </row>
    <row r="33" spans="1:11" x14ac:dyDescent="0.25">
      <c r="A33" s="243" t="s">
        <v>37</v>
      </c>
      <c r="B33" s="107">
        <v>3763995</v>
      </c>
      <c r="C33" s="108">
        <v>4178815</v>
      </c>
      <c r="D33" s="108">
        <v>3763995</v>
      </c>
      <c r="E33" s="109">
        <v>0</v>
      </c>
      <c r="F33" s="109">
        <v>0</v>
      </c>
      <c r="G33" s="110">
        <f>SUM(D33:F33)</f>
        <v>3763995</v>
      </c>
    </row>
    <row r="34" spans="1:11" x14ac:dyDescent="0.25">
      <c r="A34" s="243" t="s">
        <v>38</v>
      </c>
      <c r="B34" s="107">
        <v>5516891</v>
      </c>
      <c r="C34" s="108">
        <v>5516891</v>
      </c>
      <c r="D34" s="108">
        <v>5602892</v>
      </c>
      <c r="E34" s="109">
        <v>0</v>
      </c>
      <c r="F34" s="109">
        <v>0</v>
      </c>
      <c r="G34" s="110">
        <f>SUM(D34:F34)</f>
        <v>5602892</v>
      </c>
    </row>
    <row r="35" spans="1:11" ht="15.75" thickBot="1" x14ac:dyDescent="0.3">
      <c r="A35" s="243" t="s">
        <v>39</v>
      </c>
      <c r="B35" s="107">
        <v>4111067</v>
      </c>
      <c r="C35" s="108">
        <v>4320351.53</v>
      </c>
      <c r="D35" s="108">
        <v>1550853</v>
      </c>
      <c r="E35" s="115">
        <v>2645533</v>
      </c>
      <c r="F35" s="109">
        <v>39399</v>
      </c>
      <c r="G35" s="110">
        <f>SUM(D35:F35)</f>
        <v>4235785</v>
      </c>
    </row>
    <row r="36" spans="1:11" ht="16.5" thickTop="1" x14ac:dyDescent="0.25">
      <c r="A36" s="41" t="s">
        <v>40</v>
      </c>
      <c r="B36" s="116">
        <f t="shared" ref="B36:G36" si="3">SUM(B28:B35)+B27+B19</f>
        <v>394013309</v>
      </c>
      <c r="C36" s="117">
        <f t="shared" si="3"/>
        <v>406506107.17632926</v>
      </c>
      <c r="D36" s="117">
        <f t="shared" si="3"/>
        <v>238936141</v>
      </c>
      <c r="E36" s="118">
        <f t="shared" si="3"/>
        <v>68956471</v>
      </c>
      <c r="F36" s="119">
        <f t="shared" si="3"/>
        <v>80796210.633984491</v>
      </c>
      <c r="G36" s="120">
        <f t="shared" si="3"/>
        <v>388688822.63398451</v>
      </c>
      <c r="I36" s="22"/>
      <c r="J36" s="22"/>
      <c r="K36" s="22"/>
    </row>
    <row r="37" spans="1:11" x14ac:dyDescent="0.25">
      <c r="A37" s="14"/>
      <c r="B37" s="107"/>
      <c r="C37" s="121"/>
      <c r="D37" s="121"/>
      <c r="E37" s="122"/>
      <c r="F37" s="122"/>
      <c r="G37" s="123"/>
    </row>
    <row r="38" spans="1:11" ht="17.100000000000001" customHeight="1" x14ac:dyDescent="0.25">
      <c r="A38" s="9" t="s">
        <v>41</v>
      </c>
      <c r="B38" s="124"/>
      <c r="C38" s="121"/>
      <c r="D38" s="121"/>
      <c r="E38" s="122"/>
      <c r="F38" s="122"/>
      <c r="G38" s="123"/>
    </row>
    <row r="39" spans="1:11" ht="17.100000000000001" customHeight="1" x14ac:dyDescent="0.25">
      <c r="A39" s="14" t="s">
        <v>42</v>
      </c>
      <c r="B39" s="107"/>
      <c r="C39" s="121"/>
      <c r="D39" s="121"/>
      <c r="E39" s="122"/>
      <c r="F39" s="122"/>
      <c r="G39" s="123"/>
    </row>
    <row r="40" spans="1:11" ht="17.100000000000001" customHeight="1" x14ac:dyDescent="0.25">
      <c r="A40" s="243" t="s">
        <v>43</v>
      </c>
      <c r="B40" s="107">
        <v>149273089.3851999</v>
      </c>
      <c r="C40" s="108">
        <v>161974982</v>
      </c>
      <c r="D40" s="108">
        <v>115269644</v>
      </c>
      <c r="E40" s="109">
        <v>26765388</v>
      </c>
      <c r="F40" s="109">
        <v>10495107</v>
      </c>
      <c r="G40" s="123">
        <f t="shared" ref="G40:G50" si="4">SUM(D40:F40)</f>
        <v>152530139</v>
      </c>
    </row>
    <row r="41" spans="1:11" ht="17.100000000000001" customHeight="1" x14ac:dyDescent="0.25">
      <c r="A41" s="243" t="s">
        <v>44</v>
      </c>
      <c r="B41" s="107">
        <v>14408868</v>
      </c>
      <c r="C41" s="108">
        <v>14623370</v>
      </c>
      <c r="D41" s="108">
        <v>48241</v>
      </c>
      <c r="E41" s="109">
        <v>390263</v>
      </c>
      <c r="F41" s="109">
        <v>14176090</v>
      </c>
      <c r="G41" s="123">
        <f t="shared" si="4"/>
        <v>14614594</v>
      </c>
    </row>
    <row r="42" spans="1:11" ht="17.100000000000001" customHeight="1" x14ac:dyDescent="0.25">
      <c r="A42" s="243" t="s">
        <v>45</v>
      </c>
      <c r="B42" s="107">
        <v>11862727</v>
      </c>
      <c r="C42" s="108">
        <v>10670466</v>
      </c>
      <c r="D42" s="108">
        <v>18836</v>
      </c>
      <c r="E42" s="109">
        <v>4800733</v>
      </c>
      <c r="F42" s="109">
        <v>5888638</v>
      </c>
      <c r="G42" s="123">
        <f t="shared" si="4"/>
        <v>10708207</v>
      </c>
    </row>
    <row r="43" spans="1:11" ht="17.100000000000001" customHeight="1" x14ac:dyDescent="0.25">
      <c r="A43" s="243" t="s">
        <v>46</v>
      </c>
      <c r="B43" s="107">
        <v>42589498.321370907</v>
      </c>
      <c r="C43" s="108">
        <v>40249000.5</v>
      </c>
      <c r="D43" s="108">
        <v>43663693</v>
      </c>
      <c r="E43" s="109">
        <v>519353</v>
      </c>
      <c r="F43" s="109">
        <v>191450</v>
      </c>
      <c r="G43" s="123">
        <f t="shared" si="4"/>
        <v>44374496</v>
      </c>
    </row>
    <row r="44" spans="1:11" ht="17.100000000000001" customHeight="1" x14ac:dyDescent="0.25">
      <c r="A44" s="243" t="s">
        <v>47</v>
      </c>
      <c r="B44" s="107">
        <v>20748972.250771455</v>
      </c>
      <c r="C44" s="108">
        <v>21792144</v>
      </c>
      <c r="D44" s="108">
        <v>13799339</v>
      </c>
      <c r="E44" s="109">
        <v>8089031</v>
      </c>
      <c r="F44" s="109">
        <v>126919</v>
      </c>
      <c r="G44" s="123">
        <f t="shared" si="4"/>
        <v>22015289</v>
      </c>
    </row>
    <row r="45" spans="1:11" ht="17.100000000000001" customHeight="1" x14ac:dyDescent="0.25">
      <c r="A45" s="243" t="s">
        <v>48</v>
      </c>
      <c r="B45" s="107">
        <v>39684303.525894672</v>
      </c>
      <c r="C45" s="108">
        <v>41505311.5</v>
      </c>
      <c r="D45" s="108">
        <v>35572024</v>
      </c>
      <c r="E45" s="109">
        <v>606599</v>
      </c>
      <c r="F45" s="109">
        <v>5137971</v>
      </c>
      <c r="G45" s="123">
        <f t="shared" si="4"/>
        <v>41316594</v>
      </c>
    </row>
    <row r="46" spans="1:11" s="26" customFormat="1" ht="17.100000000000001" customHeight="1" x14ac:dyDescent="0.25">
      <c r="A46" s="243" t="s">
        <v>49</v>
      </c>
      <c r="B46" s="107">
        <v>18925286.883151826</v>
      </c>
      <c r="C46" s="108">
        <v>20311708.743830122</v>
      </c>
      <c r="D46" s="108">
        <v>8488718</v>
      </c>
      <c r="E46" s="109">
        <v>1878884</v>
      </c>
      <c r="F46" s="109">
        <v>8895</v>
      </c>
      <c r="G46" s="110">
        <f t="shared" si="4"/>
        <v>10376497</v>
      </c>
    </row>
    <row r="47" spans="1:11" ht="17.100000000000001" customHeight="1" x14ac:dyDescent="0.25">
      <c r="A47" s="243" t="s">
        <v>50</v>
      </c>
      <c r="B47" s="107">
        <v>65634183</v>
      </c>
      <c r="C47" s="108">
        <v>68883711.909999996</v>
      </c>
      <c r="D47" s="108">
        <v>16032940</v>
      </c>
      <c r="E47" s="109">
        <v>1238409</v>
      </c>
      <c r="F47" s="109">
        <v>47909297</v>
      </c>
      <c r="G47" s="123">
        <f t="shared" si="4"/>
        <v>65180646</v>
      </c>
    </row>
    <row r="48" spans="1:11" ht="17.100000000000001" customHeight="1" x14ac:dyDescent="0.25">
      <c r="A48" s="198" t="s">
        <v>51</v>
      </c>
      <c r="B48" s="107">
        <v>18723514</v>
      </c>
      <c r="C48" s="108">
        <v>15062755.5</v>
      </c>
      <c r="D48" s="108">
        <v>0</v>
      </c>
      <c r="E48" s="109">
        <v>15198417</v>
      </c>
      <c r="F48" s="109">
        <v>0</v>
      </c>
      <c r="G48" s="123">
        <f t="shared" si="4"/>
        <v>15198417</v>
      </c>
    </row>
    <row r="49" spans="1:7" ht="17.100000000000001" customHeight="1" x14ac:dyDescent="0.25">
      <c r="A49" s="198" t="s">
        <v>35</v>
      </c>
      <c r="B49" s="107">
        <v>0</v>
      </c>
      <c r="C49" s="108">
        <v>0</v>
      </c>
      <c r="D49" s="108">
        <v>0</v>
      </c>
      <c r="E49" s="109">
        <v>0</v>
      </c>
      <c r="F49" s="109">
        <v>0</v>
      </c>
      <c r="G49" s="123">
        <f t="shared" si="4"/>
        <v>0</v>
      </c>
    </row>
    <row r="50" spans="1:7" ht="17.100000000000001" customHeight="1" thickBot="1" x14ac:dyDescent="0.3">
      <c r="A50" s="198" t="s">
        <v>52</v>
      </c>
      <c r="B50" s="107">
        <v>0</v>
      </c>
      <c r="C50" s="108">
        <v>0</v>
      </c>
      <c r="D50" s="108">
        <v>0</v>
      </c>
      <c r="E50" s="115">
        <v>0</v>
      </c>
      <c r="F50" s="109">
        <v>0</v>
      </c>
      <c r="G50" s="123">
        <f t="shared" si="4"/>
        <v>0</v>
      </c>
    </row>
    <row r="51" spans="1:7" ht="17.100000000000001" customHeight="1" thickTop="1" x14ac:dyDescent="0.25">
      <c r="A51" s="41" t="s">
        <v>53</v>
      </c>
      <c r="B51" s="125">
        <f t="shared" ref="B51:G51" si="5">SUM(B40:B50)</f>
        <v>381850442.36638874</v>
      </c>
      <c r="C51" s="126">
        <f t="shared" si="5"/>
        <v>395073450.15383017</v>
      </c>
      <c r="D51" s="126">
        <f t="shared" si="5"/>
        <v>232893435</v>
      </c>
      <c r="E51" s="127">
        <f t="shared" si="5"/>
        <v>59487077</v>
      </c>
      <c r="F51" s="128">
        <f t="shared" si="5"/>
        <v>83934367</v>
      </c>
      <c r="G51" s="120">
        <f t="shared" si="5"/>
        <v>376314879</v>
      </c>
    </row>
    <row r="52" spans="1:7" ht="17.100000000000001" customHeight="1" x14ac:dyDescent="0.25">
      <c r="A52" s="9" t="s">
        <v>54</v>
      </c>
      <c r="B52" s="129"/>
      <c r="C52" s="108"/>
      <c r="D52" s="108"/>
      <c r="E52" s="109"/>
      <c r="F52" s="109"/>
      <c r="G52" s="123"/>
    </row>
    <row r="53" spans="1:7" ht="17.100000000000001" customHeight="1" x14ac:dyDescent="0.25">
      <c r="A53" s="14" t="s">
        <v>55</v>
      </c>
      <c r="B53" s="130"/>
      <c r="C53" s="108"/>
      <c r="D53" s="108"/>
      <c r="E53" s="109"/>
      <c r="F53" s="109"/>
      <c r="G53" s="123"/>
    </row>
    <row r="54" spans="1:7" ht="17.100000000000001" customHeight="1" x14ac:dyDescent="0.25">
      <c r="A54" s="243" t="s">
        <v>56</v>
      </c>
      <c r="B54" s="107">
        <v>14604102.43</v>
      </c>
      <c r="C54" s="108">
        <v>14604103.43</v>
      </c>
      <c r="D54" s="108">
        <v>6904184</v>
      </c>
      <c r="E54" s="109">
        <v>8164814</v>
      </c>
      <c r="F54" s="109">
        <v>0</v>
      </c>
      <c r="G54" s="123">
        <f>SUM(D54:F54)</f>
        <v>15068998</v>
      </c>
    </row>
    <row r="55" spans="1:7" ht="17.100000000000001" customHeight="1" x14ac:dyDescent="0.25">
      <c r="A55" s="243" t="s">
        <v>57</v>
      </c>
      <c r="B55" s="130">
        <v>0</v>
      </c>
      <c r="C55" s="108">
        <v>0</v>
      </c>
      <c r="D55" s="108">
        <v>0</v>
      </c>
      <c r="E55" s="109">
        <v>0</v>
      </c>
      <c r="F55" s="109">
        <v>0</v>
      </c>
      <c r="G55" s="123">
        <f>SUM(D55:F55)</f>
        <v>0</v>
      </c>
    </row>
    <row r="56" spans="1:7" ht="17.100000000000001" customHeight="1" x14ac:dyDescent="0.25">
      <c r="A56" s="243" t="s">
        <v>58</v>
      </c>
      <c r="B56" s="130">
        <v>0</v>
      </c>
      <c r="C56" s="108">
        <v>0</v>
      </c>
      <c r="D56" s="108">
        <v>0</v>
      </c>
      <c r="E56" s="131">
        <v>0</v>
      </c>
      <c r="F56" s="109">
        <v>0</v>
      </c>
      <c r="G56" s="123">
        <f>SUM(D56:F56)</f>
        <v>0</v>
      </c>
    </row>
    <row r="57" spans="1:7" s="26" customFormat="1" ht="17.100000000000001" customHeight="1" x14ac:dyDescent="0.25">
      <c r="A57" s="60" t="s">
        <v>59</v>
      </c>
      <c r="B57" s="132">
        <f t="shared" ref="B57:G57" si="6">SUM(B54:B56)</f>
        <v>14604102.43</v>
      </c>
      <c r="C57" s="133">
        <f t="shared" si="6"/>
        <v>14604103.43</v>
      </c>
      <c r="D57" s="133">
        <f t="shared" si="6"/>
        <v>6904184</v>
      </c>
      <c r="E57" s="131">
        <f t="shared" si="6"/>
        <v>8164814</v>
      </c>
      <c r="F57" s="134">
        <f t="shared" si="6"/>
        <v>0</v>
      </c>
      <c r="G57" s="135">
        <f t="shared" si="6"/>
        <v>15068998</v>
      </c>
    </row>
    <row r="58" spans="1:7" ht="17.100000000000001" customHeight="1" x14ac:dyDescent="0.25">
      <c r="A58" s="14" t="s">
        <v>60</v>
      </c>
      <c r="B58" s="130"/>
      <c r="C58" s="108"/>
      <c r="D58" s="108"/>
      <c r="E58" s="109"/>
      <c r="F58" s="109"/>
      <c r="G58" s="123"/>
    </row>
    <row r="59" spans="1:7" x14ac:dyDescent="0.25">
      <c r="A59" s="243" t="s">
        <v>61</v>
      </c>
      <c r="B59" s="130"/>
      <c r="C59" s="108"/>
      <c r="D59" s="108"/>
      <c r="E59" s="109"/>
      <c r="F59" s="109"/>
      <c r="G59" s="123">
        <f>SUM(D59:F59)</f>
        <v>0</v>
      </c>
    </row>
    <row r="60" spans="1:7" x14ac:dyDescent="0.25">
      <c r="A60" s="243" t="s">
        <v>52</v>
      </c>
      <c r="B60" s="107">
        <v>-2441236</v>
      </c>
      <c r="C60" s="136">
        <v>-3171446.4075008631</v>
      </c>
      <c r="D60" s="136">
        <v>-861478</v>
      </c>
      <c r="E60" s="131">
        <v>1304580</v>
      </c>
      <c r="F60" s="131">
        <v>-3138156</v>
      </c>
      <c r="G60" s="123">
        <f>SUM(D60:F60)</f>
        <v>-2695054</v>
      </c>
    </row>
    <row r="61" spans="1:7" ht="22.5" customHeight="1" thickBot="1" x14ac:dyDescent="0.3">
      <c r="A61" s="68" t="s">
        <v>62</v>
      </c>
      <c r="B61" s="137">
        <f>B59+B60</f>
        <v>-2441236</v>
      </c>
      <c r="C61" s="138">
        <f>C59+C60</f>
        <v>-3171446.4075008631</v>
      </c>
      <c r="D61" s="139">
        <f>D59+D60</f>
        <v>-861478</v>
      </c>
      <c r="E61" s="115">
        <f>E59+E60</f>
        <v>1304580</v>
      </c>
      <c r="F61" s="115">
        <f>F59+F60</f>
        <v>-3138156</v>
      </c>
      <c r="G61" s="140">
        <f>SUM(G59:G60)</f>
        <v>-2695054</v>
      </c>
    </row>
    <row r="62" spans="1:7" ht="19.5" customHeight="1" thickTop="1" thickBot="1" x14ac:dyDescent="0.3">
      <c r="A62" s="73" t="s">
        <v>63</v>
      </c>
      <c r="B62" s="141">
        <f t="shared" ref="B62:G62" si="7">B51+B57+B61</f>
        <v>394013308.79638875</v>
      </c>
      <c r="C62" s="142">
        <f t="shared" si="7"/>
        <v>406506107.17632931</v>
      </c>
      <c r="D62" s="142">
        <f t="shared" si="7"/>
        <v>238936141</v>
      </c>
      <c r="E62" s="143">
        <f t="shared" si="7"/>
        <v>68956471</v>
      </c>
      <c r="F62" s="143">
        <f t="shared" si="7"/>
        <v>80796211</v>
      </c>
      <c r="G62" s="144">
        <f t="shared" si="7"/>
        <v>388688823</v>
      </c>
    </row>
    <row r="63" spans="1:7" ht="16.149999999999999" customHeight="1" thickBot="1" x14ac:dyDescent="0.3">
      <c r="A63" s="78" t="s">
        <v>64</v>
      </c>
      <c r="B63" s="79">
        <f t="shared" ref="B63:G63" si="8">B36-B62</f>
        <v>0.20361125469207764</v>
      </c>
      <c r="C63" s="80">
        <f t="shared" si="8"/>
        <v>0</v>
      </c>
      <c r="D63" s="81">
        <f t="shared" si="8"/>
        <v>0</v>
      </c>
      <c r="E63" s="82">
        <f t="shared" si="8"/>
        <v>0</v>
      </c>
      <c r="F63" s="82">
        <f t="shared" si="8"/>
        <v>-0.36601550877094269</v>
      </c>
      <c r="G63" s="83">
        <f t="shared" si="8"/>
        <v>-0.36601549386978149</v>
      </c>
    </row>
    <row r="64" spans="1:7" x14ac:dyDescent="0.25">
      <c r="A64" s="84"/>
      <c r="B64" s="84"/>
      <c r="C64" s="84"/>
      <c r="D64" s="84"/>
      <c r="E64" s="84"/>
      <c r="F64" s="84"/>
      <c r="G64" s="84"/>
    </row>
    <row r="65" spans="1:7" ht="14.45" customHeight="1" x14ac:dyDescent="0.25">
      <c r="A65" s="276" t="s">
        <v>77</v>
      </c>
      <c r="B65" s="276"/>
      <c r="C65" s="276"/>
      <c r="D65" s="276"/>
      <c r="E65" s="276"/>
      <c r="F65" s="276"/>
      <c r="G65" s="276"/>
    </row>
    <row r="66" spans="1:7" ht="12" customHeight="1" x14ac:dyDescent="0.25">
      <c r="A66" s="276"/>
      <c r="B66" s="276"/>
      <c r="C66" s="276"/>
      <c r="D66" s="276"/>
      <c r="E66" s="276"/>
      <c r="F66" s="276"/>
      <c r="G66" s="276"/>
    </row>
    <row r="67" spans="1:7" x14ac:dyDescent="0.25">
      <c r="A67" s="145"/>
      <c r="B67" s="145"/>
      <c r="C67" s="145"/>
      <c r="D67" s="145"/>
      <c r="E67" s="145"/>
      <c r="F67" s="145"/>
      <c r="G67" s="145"/>
    </row>
    <row r="68" spans="1:7" x14ac:dyDescent="0.25">
      <c r="A68" s="87"/>
      <c r="B68" s="87"/>
      <c r="C68" s="87"/>
      <c r="D68" s="87"/>
      <c r="E68" s="87"/>
      <c r="F68" s="87"/>
      <c r="G68" s="87"/>
    </row>
    <row r="69" spans="1:7" x14ac:dyDescent="0.25">
      <c r="A69" s="85"/>
      <c r="B69" s="86"/>
      <c r="C69" s="86"/>
      <c r="D69" s="86"/>
      <c r="E69" s="86"/>
      <c r="F69" s="86"/>
      <c r="G69" s="86"/>
    </row>
    <row r="70" spans="1:7" x14ac:dyDescent="0.25">
      <c r="A70" s="87"/>
      <c r="B70" s="87"/>
      <c r="C70" s="87"/>
      <c r="D70" s="87"/>
      <c r="E70" s="87"/>
      <c r="F70" s="87"/>
      <c r="G70" s="87"/>
    </row>
    <row r="71" spans="1:7" x14ac:dyDescent="0.25">
      <c r="B71" s="88"/>
      <c r="C71" s="88"/>
      <c r="D71" s="88"/>
      <c r="E71" s="88"/>
      <c r="F71" s="88"/>
    </row>
    <row r="72" spans="1:7" x14ac:dyDescent="0.25">
      <c r="A72" s="89"/>
      <c r="B72" s="89"/>
      <c r="C72" s="89"/>
      <c r="D72" s="90"/>
      <c r="E72" s="89"/>
      <c r="F72" s="89"/>
    </row>
  </sheetData>
  <mergeCells count="4">
    <mergeCell ref="A5:A6"/>
    <mergeCell ref="B5:C5"/>
    <mergeCell ref="D5:G5"/>
    <mergeCell ref="A65:G66"/>
  </mergeCells>
  <printOptions horizontalCentered="1"/>
  <pageMargins left="0.7" right="0.7" top="0.5" bottom="0.5" header="0.3" footer="0.3"/>
  <pageSetup scale="53" orientation="portrait" r:id="rId1"/>
  <headerFooter alignWithMargins="0"/>
  <rowBreaks count="1" manualBreakCount="1">
    <brk id="3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368A-6111-477A-8894-81BC433D837E}">
  <sheetPr>
    <pageSetUpPr fitToPage="1"/>
  </sheetPr>
  <dimension ref="A1:Z72"/>
  <sheetViews>
    <sheetView zoomScale="80" zoomScaleNormal="80" workbookViewId="0">
      <selection activeCell="I15" sqref="I15"/>
    </sheetView>
  </sheetViews>
  <sheetFormatPr defaultColWidth="9.140625" defaultRowHeight="15" x14ac:dyDescent="0.25"/>
  <cols>
    <col min="1" max="1" width="54.7109375" style="2" customWidth="1"/>
    <col min="2" max="2" width="23.7109375" style="2" bestFit="1" customWidth="1"/>
    <col min="3" max="3" width="19.140625" style="2" customWidth="1"/>
    <col min="4" max="4" width="19.42578125" style="2" customWidth="1"/>
    <col min="5" max="5" width="19" style="2" customWidth="1"/>
    <col min="6" max="6" width="17.85546875" style="2" customWidth="1"/>
    <col min="7" max="7" width="19.140625" style="2" customWidth="1"/>
    <col min="8" max="8" width="4.28515625" style="2" customWidth="1"/>
    <col min="9" max="9" width="22.28515625" style="2" bestFit="1" customWidth="1"/>
    <col min="10" max="10" width="21.85546875" style="2" customWidth="1"/>
    <col min="11" max="11" width="22.28515625" style="2" customWidth="1"/>
    <col min="12" max="12" width="3.85546875" style="2" customWidth="1"/>
    <col min="13" max="13" width="101.140625" style="2" customWidth="1"/>
    <col min="14" max="14" width="10.28515625" style="2" bestFit="1" customWidth="1"/>
    <col min="15" max="15" width="9.140625" style="2"/>
    <col min="16" max="16" width="19.85546875" style="2" customWidth="1"/>
    <col min="17" max="17" width="17.7109375" style="2" bestFit="1" customWidth="1"/>
    <col min="18" max="18" width="16.28515625" style="2" bestFit="1" customWidth="1"/>
    <col min="19" max="19" width="15.7109375" style="2" bestFit="1" customWidth="1"/>
    <col min="20" max="20" width="16.28515625" style="2" bestFit="1" customWidth="1"/>
    <col min="21" max="21" width="17.7109375" style="2" bestFit="1" customWidth="1"/>
    <col min="22" max="22" width="15.140625" style="2" bestFit="1" customWidth="1"/>
    <col min="23" max="23" width="15.7109375" style="2" bestFit="1" customWidth="1"/>
    <col min="24" max="24" width="16.28515625" style="2" bestFit="1" customWidth="1"/>
    <col min="25" max="25" width="17.7109375" style="2" bestFit="1" customWidth="1"/>
    <col min="26" max="26" width="16.28515625" style="2" bestFit="1" customWidth="1"/>
    <col min="27" max="16384" width="9.140625" style="2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</row>
    <row r="2" spans="1:14" ht="15.75" x14ac:dyDescent="0.25">
      <c r="A2" s="1" t="s">
        <v>1</v>
      </c>
      <c r="B2" s="1"/>
      <c r="C2" s="1"/>
      <c r="D2" s="1"/>
      <c r="E2" s="1"/>
      <c r="F2" s="1"/>
      <c r="G2" s="1"/>
    </row>
    <row r="3" spans="1:14" s="256" customFormat="1" x14ac:dyDescent="0.25">
      <c r="A3" s="105" t="s">
        <v>2</v>
      </c>
      <c r="B3" s="255"/>
      <c r="C3" s="105"/>
      <c r="D3" s="105"/>
      <c r="E3" s="105"/>
      <c r="F3" s="105"/>
      <c r="G3" s="105"/>
    </row>
    <row r="4" spans="1:14" ht="16.5" thickBot="1" x14ac:dyDescent="0.3">
      <c r="A4" s="1"/>
      <c r="B4" s="1"/>
      <c r="C4" s="1"/>
      <c r="D4" s="1"/>
      <c r="E4" s="1"/>
      <c r="F4" s="1"/>
      <c r="G4" s="1"/>
    </row>
    <row r="5" spans="1:14" ht="16.5" thickBot="1" x14ac:dyDescent="0.3">
      <c r="A5" s="262" t="s">
        <v>3</v>
      </c>
      <c r="B5" s="264" t="s">
        <v>4</v>
      </c>
      <c r="C5" s="265"/>
      <c r="D5" s="266" t="s">
        <v>5</v>
      </c>
      <c r="E5" s="267"/>
      <c r="F5" s="267"/>
      <c r="G5" s="268"/>
    </row>
    <row r="6" spans="1:14" s="6" customFormat="1" ht="70.150000000000006" customHeight="1" thickBot="1" x14ac:dyDescent="0.3">
      <c r="A6" s="263"/>
      <c r="B6" s="5" t="s">
        <v>6</v>
      </c>
      <c r="C6" s="5" t="s">
        <v>7</v>
      </c>
      <c r="D6" s="3" t="s">
        <v>8</v>
      </c>
      <c r="E6" s="4" t="s">
        <v>9</v>
      </c>
      <c r="F6" s="4" t="s">
        <v>10</v>
      </c>
      <c r="G6" s="5" t="s">
        <v>11</v>
      </c>
      <c r="I6" s="7"/>
      <c r="J6" s="7"/>
      <c r="K6" s="7"/>
      <c r="L6" s="7"/>
      <c r="M6" s="8"/>
      <c r="N6" s="2"/>
    </row>
    <row r="7" spans="1:14" ht="15.75" x14ac:dyDescent="0.25">
      <c r="A7" s="9" t="s">
        <v>12</v>
      </c>
      <c r="B7" s="9"/>
      <c r="C7" s="10"/>
      <c r="D7" s="10"/>
      <c r="E7" s="11"/>
      <c r="F7" s="11"/>
      <c r="G7" s="12"/>
      <c r="J7" s="13"/>
      <c r="K7" s="13"/>
      <c r="L7" s="13"/>
    </row>
    <row r="8" spans="1:14" x14ac:dyDescent="0.25">
      <c r="A8" s="14" t="s">
        <v>13</v>
      </c>
      <c r="B8" s="14"/>
      <c r="C8" s="15"/>
      <c r="D8" s="15"/>
      <c r="E8" s="16"/>
      <c r="F8" s="16"/>
      <c r="G8" s="17"/>
    </row>
    <row r="9" spans="1:14" x14ac:dyDescent="0.25">
      <c r="A9" s="106" t="s">
        <v>14</v>
      </c>
      <c r="B9" s="18"/>
      <c r="C9" s="19"/>
      <c r="D9" s="19"/>
      <c r="E9" s="20"/>
      <c r="F9" s="20"/>
      <c r="G9" s="21"/>
    </row>
    <row r="10" spans="1:14" x14ac:dyDescent="0.25">
      <c r="A10" s="247" t="s">
        <v>15</v>
      </c>
      <c r="B10" s="18">
        <v>1636575</v>
      </c>
      <c r="C10" s="19">
        <v>1636575</v>
      </c>
      <c r="D10" s="19">
        <v>1711882</v>
      </c>
      <c r="E10" s="20">
        <v>0</v>
      </c>
      <c r="F10" s="20">
        <v>0</v>
      </c>
      <c r="G10" s="21">
        <f>SUM(D10:F10)</f>
        <v>1711882</v>
      </c>
      <c r="I10" s="37"/>
      <c r="J10" s="22"/>
      <c r="K10" s="23"/>
      <c r="L10" s="23"/>
      <c r="M10" s="16"/>
    </row>
    <row r="11" spans="1:14" x14ac:dyDescent="0.25">
      <c r="A11" s="248" t="s">
        <v>16</v>
      </c>
      <c r="B11" s="18">
        <v>9125550</v>
      </c>
      <c r="C11" s="19">
        <v>8643062</v>
      </c>
      <c r="D11" s="19">
        <v>9714685</v>
      </c>
      <c r="E11" s="20">
        <v>0</v>
      </c>
      <c r="F11" s="20">
        <v>0</v>
      </c>
      <c r="G11" s="21">
        <f>SUM(D11:F11)</f>
        <v>9714685</v>
      </c>
      <c r="I11" s="22"/>
      <c r="J11" s="23"/>
      <c r="K11" s="23"/>
      <c r="M11" s="16"/>
    </row>
    <row r="12" spans="1:14" x14ac:dyDescent="0.25">
      <c r="A12" s="248" t="s">
        <v>17</v>
      </c>
      <c r="B12" s="18">
        <v>60602698</v>
      </c>
      <c r="C12" s="19">
        <v>62127555</v>
      </c>
      <c r="D12" s="19">
        <v>66109996</v>
      </c>
      <c r="E12" s="20">
        <v>0</v>
      </c>
      <c r="F12" s="20">
        <v>0</v>
      </c>
      <c r="G12" s="21">
        <f>SUM(D12:F12)</f>
        <v>66109996</v>
      </c>
      <c r="I12" s="22"/>
      <c r="J12" s="23"/>
      <c r="K12" s="23"/>
      <c r="M12" s="16"/>
      <c r="N12" s="24"/>
    </row>
    <row r="13" spans="1:14" x14ac:dyDescent="0.25">
      <c r="A13" s="182" t="s">
        <v>18</v>
      </c>
      <c r="B13" s="18"/>
      <c r="C13" s="19"/>
      <c r="D13" s="19"/>
      <c r="E13" s="20"/>
      <c r="F13" s="20"/>
      <c r="G13" s="21"/>
      <c r="J13" s="23"/>
      <c r="K13" s="23"/>
      <c r="M13" s="25"/>
    </row>
    <row r="14" spans="1:14" x14ac:dyDescent="0.25">
      <c r="A14" s="249" t="s">
        <v>19</v>
      </c>
      <c r="B14" s="18">
        <v>2481672</v>
      </c>
      <c r="C14" s="19">
        <v>2918314</v>
      </c>
      <c r="D14" s="19">
        <v>2180127</v>
      </c>
      <c r="E14" s="20">
        <v>0</v>
      </c>
      <c r="F14" s="20">
        <v>0</v>
      </c>
      <c r="G14" s="21">
        <f>SUM(D14:F14)</f>
        <v>2180127</v>
      </c>
      <c r="I14" s="22"/>
      <c r="J14" s="23"/>
      <c r="K14" s="23"/>
      <c r="M14" s="16"/>
    </row>
    <row r="15" spans="1:14" s="26" customFormat="1" ht="15.75" x14ac:dyDescent="0.25">
      <c r="A15" s="249" t="s">
        <v>17</v>
      </c>
      <c r="B15" s="18">
        <v>36823790</v>
      </c>
      <c r="C15" s="19">
        <v>36066890</v>
      </c>
      <c r="D15" s="19">
        <v>37842842</v>
      </c>
      <c r="E15" s="20">
        <v>0</v>
      </c>
      <c r="F15" s="20">
        <v>0</v>
      </c>
      <c r="G15" s="21">
        <f t="shared" ref="G15:G18" si="0">SUM(D15:F15)</f>
        <v>37842842</v>
      </c>
      <c r="H15" s="2"/>
      <c r="I15" s="22"/>
      <c r="J15" s="23"/>
      <c r="K15" s="23"/>
      <c r="M15" s="16"/>
    </row>
    <row r="16" spans="1:14" x14ac:dyDescent="0.25">
      <c r="A16" s="247" t="s">
        <v>20</v>
      </c>
      <c r="B16" s="18">
        <v>10551410</v>
      </c>
      <c r="C16" s="19">
        <v>10552356</v>
      </c>
      <c r="D16" s="19">
        <v>0</v>
      </c>
      <c r="E16" s="20">
        <v>10249751</v>
      </c>
      <c r="F16" s="20">
        <v>0</v>
      </c>
      <c r="G16" s="21">
        <f t="shared" si="0"/>
        <v>10249751</v>
      </c>
      <c r="J16" s="23"/>
      <c r="K16" s="23"/>
      <c r="M16" s="16"/>
    </row>
    <row r="17" spans="1:20" x14ac:dyDescent="0.25">
      <c r="A17" s="181" t="s">
        <v>21</v>
      </c>
      <c r="B17" s="18">
        <v>11277003</v>
      </c>
      <c r="C17" s="19">
        <v>12176475</v>
      </c>
      <c r="D17" s="19">
        <v>3329988</v>
      </c>
      <c r="E17" s="20">
        <v>9176004</v>
      </c>
      <c r="F17" s="20">
        <v>0</v>
      </c>
      <c r="G17" s="21">
        <f t="shared" si="0"/>
        <v>12505992</v>
      </c>
      <c r="I17" s="22"/>
      <c r="J17" s="23"/>
      <c r="K17" s="23"/>
      <c r="M17" s="16"/>
    </row>
    <row r="18" spans="1:20" x14ac:dyDescent="0.25">
      <c r="A18" s="28" t="s">
        <v>22</v>
      </c>
      <c r="B18" s="29">
        <v>11604944</v>
      </c>
      <c r="C18" s="19">
        <v>11506247</v>
      </c>
      <c r="D18" s="19">
        <v>10576451</v>
      </c>
      <c r="E18" s="20">
        <v>0</v>
      </c>
      <c r="F18" s="20">
        <v>0</v>
      </c>
      <c r="G18" s="21">
        <f t="shared" si="0"/>
        <v>10576451</v>
      </c>
      <c r="I18" s="22"/>
      <c r="J18" s="23"/>
      <c r="K18" s="23"/>
      <c r="M18" s="16"/>
    </row>
    <row r="19" spans="1:20" ht="15.75" x14ac:dyDescent="0.25">
      <c r="A19" s="30" t="s">
        <v>23</v>
      </c>
      <c r="B19" s="31">
        <f>SUM(B10:B18)</f>
        <v>144103642</v>
      </c>
      <c r="C19" s="32">
        <f>SUM(C10:C12,C14:C18)</f>
        <v>145627474</v>
      </c>
      <c r="D19" s="33">
        <f>SUM(D10:D12,D14:D18)</f>
        <v>131465971</v>
      </c>
      <c r="E19" s="34">
        <f>SUM(E10:E12,E14:E18)</f>
        <v>19425755</v>
      </c>
      <c r="F19" s="34">
        <f>SUM(F10:F12,F14:F18)</f>
        <v>0</v>
      </c>
      <c r="G19" s="32">
        <f>SUM(G10:G12,G14:G18)</f>
        <v>150891726</v>
      </c>
      <c r="I19" s="35"/>
      <c r="J19" s="36"/>
      <c r="K19" s="36"/>
      <c r="L19" s="24"/>
      <c r="M19" s="25"/>
    </row>
    <row r="20" spans="1:20" x14ac:dyDescent="0.25">
      <c r="A20" s="14" t="s">
        <v>24</v>
      </c>
      <c r="B20" s="18">
        <v>22452093</v>
      </c>
      <c r="C20" s="19">
        <v>28488440</v>
      </c>
      <c r="D20" s="19">
        <v>0</v>
      </c>
      <c r="E20" s="20">
        <v>19216358</v>
      </c>
      <c r="F20" s="20">
        <v>0</v>
      </c>
      <c r="G20" s="21">
        <f>SUM(D20:F20)</f>
        <v>19216358</v>
      </c>
      <c r="I20" s="22"/>
      <c r="J20" s="23"/>
      <c r="K20" s="23"/>
      <c r="M20" s="16"/>
    </row>
    <row r="21" spans="1:20" x14ac:dyDescent="0.25">
      <c r="A21" s="14" t="s">
        <v>25</v>
      </c>
      <c r="B21" s="18"/>
      <c r="C21" s="19"/>
      <c r="D21" s="19"/>
      <c r="E21" s="20"/>
      <c r="F21" s="20"/>
      <c r="G21" s="21"/>
      <c r="J21" s="23"/>
      <c r="K21" s="23"/>
      <c r="M21" s="25"/>
    </row>
    <row r="22" spans="1:20" s="26" customFormat="1" ht="15.75" x14ac:dyDescent="0.25">
      <c r="A22" s="247" t="s">
        <v>26</v>
      </c>
      <c r="B22" s="18">
        <v>396294956</v>
      </c>
      <c r="C22" s="19">
        <v>385165023</v>
      </c>
      <c r="D22" s="19">
        <v>0</v>
      </c>
      <c r="E22" s="20">
        <v>0</v>
      </c>
      <c r="F22" s="20">
        <v>385165023</v>
      </c>
      <c r="G22" s="21">
        <f>SUM(D22:F22)</f>
        <v>385165023</v>
      </c>
      <c r="H22" s="2"/>
      <c r="I22" s="22"/>
      <c r="J22" s="23"/>
      <c r="K22" s="23"/>
      <c r="M22" s="16"/>
      <c r="P22" s="2"/>
      <c r="Q22" s="2"/>
      <c r="R22" s="2"/>
      <c r="S22" s="2"/>
      <c r="T22" s="2"/>
    </row>
    <row r="23" spans="1:20" x14ac:dyDescent="0.25">
      <c r="A23" s="247" t="s">
        <v>27</v>
      </c>
      <c r="B23" s="18">
        <v>35478831</v>
      </c>
      <c r="C23" s="19">
        <v>33358668</v>
      </c>
      <c r="D23" s="19">
        <v>0</v>
      </c>
      <c r="E23" s="20">
        <v>0</v>
      </c>
      <c r="F23" s="20">
        <v>36793422</v>
      </c>
      <c r="G23" s="21">
        <f>SUM(D23:F23)</f>
        <v>36793422</v>
      </c>
      <c r="I23" s="22"/>
      <c r="J23" s="23"/>
      <c r="K23" s="23"/>
      <c r="M23" s="16"/>
    </row>
    <row r="24" spans="1:20" ht="18" x14ac:dyDescent="0.25">
      <c r="A24" s="247" t="s">
        <v>80</v>
      </c>
      <c r="B24" s="18">
        <v>15180586</v>
      </c>
      <c r="C24" s="19">
        <v>14758677</v>
      </c>
      <c r="D24" s="19">
        <v>13838573</v>
      </c>
      <c r="E24" s="20">
        <v>0</v>
      </c>
      <c r="F24" s="20">
        <v>0</v>
      </c>
      <c r="G24" s="21">
        <f>SUM(D24:F24)</f>
        <v>13838573</v>
      </c>
      <c r="I24" s="37"/>
      <c r="J24" s="23"/>
      <c r="K24" s="23"/>
      <c r="M24" s="16"/>
    </row>
    <row r="25" spans="1:20" ht="18" x14ac:dyDescent="0.25">
      <c r="A25" s="247" t="s">
        <v>81</v>
      </c>
      <c r="B25" s="18">
        <v>6250000</v>
      </c>
      <c r="C25" s="19">
        <v>6250000</v>
      </c>
      <c r="D25" s="19">
        <v>3125000</v>
      </c>
      <c r="E25" s="20">
        <v>0</v>
      </c>
      <c r="F25" s="20">
        <v>0</v>
      </c>
      <c r="G25" s="21">
        <f>SUM(D25:F25)</f>
        <v>3125000</v>
      </c>
      <c r="I25" s="22"/>
      <c r="J25" s="23"/>
      <c r="K25" s="23"/>
      <c r="M25" s="16"/>
    </row>
    <row r="26" spans="1:20" ht="18" x14ac:dyDescent="0.25">
      <c r="A26" s="247" t="s">
        <v>84</v>
      </c>
      <c r="B26" s="18">
        <v>115252046</v>
      </c>
      <c r="C26" s="19">
        <v>115252046</v>
      </c>
      <c r="D26" s="19">
        <v>116435493</v>
      </c>
      <c r="E26" s="20">
        <v>0</v>
      </c>
      <c r="F26" s="20">
        <v>0</v>
      </c>
      <c r="G26" s="21">
        <f>SUM(D26:F26)</f>
        <v>116435493</v>
      </c>
      <c r="I26" s="22"/>
      <c r="J26" s="23"/>
      <c r="K26" s="23"/>
      <c r="M26" s="16"/>
    </row>
    <row r="27" spans="1:20" ht="15.75" x14ac:dyDescent="0.25">
      <c r="A27" s="30" t="s">
        <v>31</v>
      </c>
      <c r="B27" s="31">
        <f t="shared" ref="B27:G27" si="1">SUM(B20:B26)</f>
        <v>590908512</v>
      </c>
      <c r="C27" s="33">
        <f t="shared" si="1"/>
        <v>583272854</v>
      </c>
      <c r="D27" s="33">
        <f t="shared" si="1"/>
        <v>133399066</v>
      </c>
      <c r="E27" s="34">
        <f t="shared" si="1"/>
        <v>19216358</v>
      </c>
      <c r="F27" s="34">
        <f t="shared" si="1"/>
        <v>421958445</v>
      </c>
      <c r="G27" s="32">
        <f t="shared" si="1"/>
        <v>574573869</v>
      </c>
      <c r="I27" s="35"/>
      <c r="J27" s="36"/>
      <c r="K27" s="36"/>
      <c r="M27" s="25"/>
    </row>
    <row r="28" spans="1:20" ht="15.75" x14ac:dyDescent="0.25">
      <c r="A28" s="14" t="s">
        <v>32</v>
      </c>
      <c r="B28" s="18">
        <v>269350076</v>
      </c>
      <c r="C28" s="19">
        <v>311977028</v>
      </c>
      <c r="D28" s="19">
        <v>0</v>
      </c>
      <c r="E28" s="20">
        <v>0</v>
      </c>
      <c r="F28" s="20">
        <v>318682841</v>
      </c>
      <c r="G28" s="21">
        <f>SUM(D28:F28)</f>
        <v>318682841</v>
      </c>
      <c r="I28" s="22"/>
      <c r="J28" s="23"/>
      <c r="K28" s="23"/>
      <c r="M28" s="16"/>
      <c r="P28" s="26"/>
      <c r="Q28" s="26"/>
      <c r="R28" s="26"/>
      <c r="S28" s="26"/>
      <c r="T28" s="26"/>
    </row>
    <row r="29" spans="1:20" x14ac:dyDescent="0.25">
      <c r="A29" s="14" t="s">
        <v>33</v>
      </c>
      <c r="B29" s="18">
        <v>265792514</v>
      </c>
      <c r="C29" s="19">
        <v>267101223</v>
      </c>
      <c r="D29" s="19">
        <v>0</v>
      </c>
      <c r="E29" s="20">
        <v>278489160</v>
      </c>
      <c r="F29" s="20">
        <v>0</v>
      </c>
      <c r="G29" s="21">
        <f>SUM(D29:F29)</f>
        <v>278489160</v>
      </c>
      <c r="I29" s="22"/>
      <c r="J29" s="23"/>
      <c r="K29" s="23"/>
      <c r="M29" s="16"/>
    </row>
    <row r="30" spans="1:20" x14ac:dyDescent="0.25">
      <c r="A30" s="14" t="s">
        <v>34</v>
      </c>
      <c r="B30" s="18">
        <v>8401119</v>
      </c>
      <c r="C30" s="19">
        <v>8427398</v>
      </c>
      <c r="D30" s="19">
        <v>0</v>
      </c>
      <c r="E30" s="20">
        <v>8723099</v>
      </c>
      <c r="F30" s="20">
        <v>0</v>
      </c>
      <c r="G30" s="21">
        <f>SUM(D30:F30)</f>
        <v>8723099</v>
      </c>
      <c r="I30" s="22"/>
      <c r="J30" s="23"/>
      <c r="K30" s="23"/>
      <c r="M30" s="16"/>
    </row>
    <row r="31" spans="1:20" s="26" customFormat="1" ht="15.75" x14ac:dyDescent="0.25">
      <c r="A31" s="247" t="s">
        <v>35</v>
      </c>
      <c r="B31" s="18">
        <v>1594899519</v>
      </c>
      <c r="C31" s="19">
        <v>1728598928</v>
      </c>
      <c r="D31" s="19">
        <v>1985000</v>
      </c>
      <c r="E31" s="20">
        <v>1795539954</v>
      </c>
      <c r="F31" s="20">
        <v>0</v>
      </c>
      <c r="G31" s="21">
        <f>SUM(D31:F31)</f>
        <v>1797524954</v>
      </c>
      <c r="H31" s="2"/>
      <c r="I31" s="22"/>
      <c r="J31" s="23"/>
      <c r="K31" s="23"/>
      <c r="M31" s="16"/>
      <c r="P31" s="2"/>
      <c r="Q31" s="2"/>
      <c r="R31" s="2"/>
      <c r="S31" s="2"/>
      <c r="T31" s="2"/>
    </row>
    <row r="32" spans="1:20" x14ac:dyDescent="0.25">
      <c r="A32" s="248" t="s">
        <v>36</v>
      </c>
      <c r="B32" s="29"/>
      <c r="C32" s="19"/>
      <c r="D32" s="19"/>
      <c r="E32" s="20"/>
      <c r="F32" s="20"/>
      <c r="G32" s="21"/>
      <c r="I32" s="22"/>
      <c r="J32" s="23"/>
      <c r="K32" s="23"/>
      <c r="M32" s="25"/>
    </row>
    <row r="33" spans="1:26" x14ac:dyDescent="0.25">
      <c r="A33" s="247" t="s">
        <v>37</v>
      </c>
      <c r="B33" s="18">
        <v>154973476</v>
      </c>
      <c r="C33" s="19">
        <v>156589624</v>
      </c>
      <c r="D33" s="19">
        <v>156589624</v>
      </c>
      <c r="E33" s="20">
        <v>0</v>
      </c>
      <c r="F33" s="20">
        <v>0</v>
      </c>
      <c r="G33" s="21">
        <f>SUM(D33:F33)</f>
        <v>156589624</v>
      </c>
      <c r="I33" s="22"/>
      <c r="J33" s="23"/>
      <c r="K33" s="23"/>
      <c r="M33" s="16"/>
    </row>
    <row r="34" spans="1:26" x14ac:dyDescent="0.25">
      <c r="A34" s="247" t="s">
        <v>38</v>
      </c>
      <c r="B34" s="18">
        <v>0</v>
      </c>
      <c r="C34" s="19">
        <v>0</v>
      </c>
      <c r="D34" s="19">
        <v>0</v>
      </c>
      <c r="E34" s="20">
        <v>0</v>
      </c>
      <c r="F34" s="20">
        <v>0</v>
      </c>
      <c r="G34" s="21">
        <f>SUM(D34:F34)</f>
        <v>0</v>
      </c>
      <c r="I34" s="22"/>
      <c r="J34" s="23"/>
      <c r="K34" s="23"/>
      <c r="M34" s="25"/>
    </row>
    <row r="35" spans="1:26" ht="15.75" thickBot="1" x14ac:dyDescent="0.3">
      <c r="A35" s="250" t="s">
        <v>39</v>
      </c>
      <c r="B35" s="18">
        <v>50830841</v>
      </c>
      <c r="C35" s="19">
        <v>48655792</v>
      </c>
      <c r="D35" s="19">
        <v>18252370</v>
      </c>
      <c r="E35" s="39">
        <v>26357910</v>
      </c>
      <c r="F35" s="20">
        <v>6439357</v>
      </c>
      <c r="G35" s="21">
        <f>SUM(D35:F35)</f>
        <v>51049637</v>
      </c>
      <c r="I35" s="22"/>
      <c r="J35" s="23"/>
      <c r="K35" s="22"/>
      <c r="M35" s="16"/>
      <c r="N35" s="40"/>
    </row>
    <row r="36" spans="1:26" ht="16.5" thickTop="1" x14ac:dyDescent="0.25">
      <c r="A36" s="41" t="s">
        <v>40</v>
      </c>
      <c r="B36" s="42">
        <f t="shared" ref="B36:G36" si="2">SUM(B28:B35)+B27+B19</f>
        <v>3079259699</v>
      </c>
      <c r="C36" s="43">
        <f t="shared" si="2"/>
        <v>3250250321</v>
      </c>
      <c r="D36" s="43">
        <f t="shared" si="2"/>
        <v>441692031</v>
      </c>
      <c r="E36" s="44">
        <f t="shared" si="2"/>
        <v>2147752236</v>
      </c>
      <c r="F36" s="45">
        <f t="shared" si="2"/>
        <v>747080643</v>
      </c>
      <c r="G36" s="46">
        <f t="shared" si="2"/>
        <v>3336524910</v>
      </c>
      <c r="I36" s="35"/>
      <c r="J36" s="35"/>
      <c r="K36" s="35"/>
    </row>
    <row r="37" spans="1:26" x14ac:dyDescent="0.25">
      <c r="A37" s="14"/>
      <c r="B37" s="18"/>
      <c r="C37" s="47"/>
      <c r="D37" s="47"/>
      <c r="E37" s="48"/>
      <c r="F37" s="48"/>
      <c r="G37" s="49"/>
      <c r="J37" s="23"/>
      <c r="K37" s="23"/>
    </row>
    <row r="38" spans="1:26" ht="15.75" x14ac:dyDescent="0.25">
      <c r="A38" s="9" t="s">
        <v>41</v>
      </c>
      <c r="B38" s="50"/>
      <c r="C38" s="47"/>
      <c r="D38" s="47"/>
      <c r="E38" s="48"/>
      <c r="F38" s="48"/>
      <c r="G38" s="49"/>
      <c r="J38" s="23"/>
      <c r="K38" s="23"/>
    </row>
    <row r="39" spans="1:26" x14ac:dyDescent="0.25">
      <c r="A39" s="14" t="s">
        <v>42</v>
      </c>
      <c r="B39" s="18"/>
      <c r="C39" s="47"/>
      <c r="D39" s="47"/>
      <c r="E39" s="48"/>
      <c r="F39" s="48"/>
      <c r="G39" s="49"/>
      <c r="J39" s="23"/>
      <c r="K39" s="23"/>
    </row>
    <row r="40" spans="1:26" x14ac:dyDescent="0.25">
      <c r="A40" s="247" t="s">
        <v>43</v>
      </c>
      <c r="B40" s="29">
        <v>528629819.37178147</v>
      </c>
      <c r="C40" s="19">
        <v>539969678.55510473</v>
      </c>
      <c r="D40" s="19">
        <v>219260611</v>
      </c>
      <c r="E40" s="20">
        <v>166689649</v>
      </c>
      <c r="F40" s="20">
        <v>164132954</v>
      </c>
      <c r="G40" s="49">
        <f t="shared" ref="G40:G50" si="3">SUM(D40:F40)</f>
        <v>550083214</v>
      </c>
      <c r="I40" s="51"/>
      <c r="J40" s="51"/>
      <c r="K40" s="51"/>
      <c r="M40" s="278"/>
    </row>
    <row r="41" spans="1:26" x14ac:dyDescent="0.25">
      <c r="A41" s="247" t="s">
        <v>44</v>
      </c>
      <c r="B41" s="29">
        <v>508659989.40221685</v>
      </c>
      <c r="C41" s="19">
        <v>514285672.52637732</v>
      </c>
      <c r="D41" s="19">
        <v>8860</v>
      </c>
      <c r="E41" s="20">
        <v>3647911</v>
      </c>
      <c r="F41" s="20">
        <v>502330637</v>
      </c>
      <c r="G41" s="21">
        <f t="shared" si="3"/>
        <v>505987408</v>
      </c>
      <c r="I41" s="51"/>
      <c r="J41" s="51"/>
      <c r="K41" s="51"/>
      <c r="M41" s="278"/>
    </row>
    <row r="42" spans="1:26" x14ac:dyDescent="0.25">
      <c r="A42" s="247" t="s">
        <v>45</v>
      </c>
      <c r="B42" s="29">
        <v>196853519.34343767</v>
      </c>
      <c r="C42" s="19">
        <v>197328941.90760845</v>
      </c>
      <c r="D42" s="19">
        <v>0</v>
      </c>
      <c r="E42" s="20">
        <v>125892207</v>
      </c>
      <c r="F42" s="20">
        <v>71403182</v>
      </c>
      <c r="G42" s="21">
        <f t="shared" si="3"/>
        <v>197295389</v>
      </c>
      <c r="I42" s="51"/>
      <c r="J42" s="51"/>
      <c r="K42" s="51"/>
      <c r="M42" s="278"/>
    </row>
    <row r="43" spans="1:26" x14ac:dyDescent="0.25">
      <c r="A43" s="247" t="s">
        <v>46</v>
      </c>
      <c r="B43" s="29">
        <v>64958745.360397309</v>
      </c>
      <c r="C43" s="19">
        <v>67123774.94106397</v>
      </c>
      <c r="D43" s="19">
        <v>58436187</v>
      </c>
      <c r="E43" s="20">
        <v>8127681</v>
      </c>
      <c r="F43" s="20">
        <v>1016096</v>
      </c>
      <c r="G43" s="21">
        <f t="shared" si="3"/>
        <v>67579964</v>
      </c>
      <c r="I43" s="51"/>
      <c r="J43" s="51"/>
      <c r="K43" s="51"/>
      <c r="M43" s="278"/>
    </row>
    <row r="44" spans="1:26" x14ac:dyDescent="0.25">
      <c r="A44" s="247" t="s">
        <v>47</v>
      </c>
      <c r="B44" s="29">
        <v>5724698.5916265147</v>
      </c>
      <c r="C44" s="19">
        <v>6154810.8863220029</v>
      </c>
      <c r="D44" s="19">
        <v>5846194</v>
      </c>
      <c r="E44" s="20">
        <v>500579</v>
      </c>
      <c r="F44" s="20">
        <v>58038</v>
      </c>
      <c r="G44" s="21">
        <f t="shared" si="3"/>
        <v>6404811</v>
      </c>
      <c r="I44" s="51"/>
      <c r="J44" s="51"/>
      <c r="K44" s="51"/>
      <c r="M44" s="278"/>
    </row>
    <row r="45" spans="1:26" x14ac:dyDescent="0.25">
      <c r="A45" s="247" t="s">
        <v>48</v>
      </c>
      <c r="B45" s="29">
        <v>85251491.554449037</v>
      </c>
      <c r="C45" s="19">
        <v>83949590.962578267</v>
      </c>
      <c r="D45" s="19">
        <v>61568017</v>
      </c>
      <c r="E45" s="20">
        <v>21443786</v>
      </c>
      <c r="F45" s="20">
        <v>2176699</v>
      </c>
      <c r="G45" s="21">
        <f t="shared" si="3"/>
        <v>85188502</v>
      </c>
      <c r="I45" s="51"/>
      <c r="J45" s="51"/>
      <c r="K45" s="51"/>
      <c r="M45" s="278"/>
    </row>
    <row r="46" spans="1:26" s="26" customFormat="1" ht="15.75" x14ac:dyDescent="0.25">
      <c r="A46" s="247" t="s">
        <v>49</v>
      </c>
      <c r="B46" s="29">
        <v>54991173.990616716</v>
      </c>
      <c r="C46" s="19">
        <v>57730766.25594005</v>
      </c>
      <c r="D46" s="19">
        <v>30090246</v>
      </c>
      <c r="E46" s="20">
        <v>28106153</v>
      </c>
      <c r="F46" s="20">
        <v>10173</v>
      </c>
      <c r="G46" s="21">
        <f t="shared" si="3"/>
        <v>58206572</v>
      </c>
      <c r="H46" s="2"/>
      <c r="I46" s="51"/>
      <c r="J46" s="51"/>
      <c r="K46" s="51"/>
      <c r="M46" s="278"/>
      <c r="R46" s="2"/>
      <c r="T46" s="2"/>
      <c r="V46" s="2"/>
      <c r="X46" s="2"/>
      <c r="Z46" s="2"/>
    </row>
    <row r="47" spans="1:26" x14ac:dyDescent="0.25">
      <c r="A47" s="247" t="s">
        <v>50</v>
      </c>
      <c r="B47" s="29">
        <v>15483398.39426912</v>
      </c>
      <c r="C47" s="19">
        <v>17984836.672000006</v>
      </c>
      <c r="D47" s="19">
        <v>2440980</v>
      </c>
      <c r="E47" s="20">
        <v>9502</v>
      </c>
      <c r="F47" s="20">
        <v>15477807</v>
      </c>
      <c r="G47" s="21">
        <f t="shared" si="3"/>
        <v>17928289</v>
      </c>
      <c r="I47" s="51"/>
      <c r="J47" s="51"/>
      <c r="K47" s="51"/>
      <c r="M47" s="278"/>
    </row>
    <row r="48" spans="1:26" x14ac:dyDescent="0.25">
      <c r="A48" s="14" t="s">
        <v>51</v>
      </c>
      <c r="B48" s="29">
        <v>13415555.441858601</v>
      </c>
      <c r="C48" s="19">
        <v>14079866.041185997</v>
      </c>
      <c r="D48" s="19">
        <v>0</v>
      </c>
      <c r="E48" s="20">
        <v>14627847</v>
      </c>
      <c r="F48" s="20">
        <v>0</v>
      </c>
      <c r="G48" s="21">
        <f t="shared" si="3"/>
        <v>14627847</v>
      </c>
      <c r="I48" s="51"/>
      <c r="J48" s="51"/>
      <c r="K48" s="51"/>
      <c r="M48" s="278"/>
    </row>
    <row r="49" spans="1:26" x14ac:dyDescent="0.25">
      <c r="A49" s="14" t="s">
        <v>35</v>
      </c>
      <c r="B49" s="29">
        <v>1553902681.0278189</v>
      </c>
      <c r="C49" s="19">
        <v>1673410791.4119997</v>
      </c>
      <c r="D49" s="19">
        <v>1847049</v>
      </c>
      <c r="E49" s="20">
        <v>1770727932</v>
      </c>
      <c r="F49" s="20">
        <v>151861</v>
      </c>
      <c r="G49" s="49">
        <f t="shared" si="3"/>
        <v>1772726842</v>
      </c>
      <c r="I49" s="51"/>
      <c r="J49" s="51"/>
      <c r="K49" s="51"/>
      <c r="M49" s="278"/>
    </row>
    <row r="50" spans="1:26" ht="15.75" thickBot="1" x14ac:dyDescent="0.3">
      <c r="A50" s="14" t="s">
        <v>52</v>
      </c>
      <c r="B50" s="29">
        <v>0</v>
      </c>
      <c r="C50" s="19">
        <v>0</v>
      </c>
      <c r="D50" s="19">
        <v>0</v>
      </c>
      <c r="E50" s="39">
        <v>0</v>
      </c>
      <c r="F50" s="20">
        <v>0</v>
      </c>
      <c r="G50" s="49">
        <f t="shared" si="3"/>
        <v>0</v>
      </c>
      <c r="I50" s="51"/>
      <c r="J50" s="51"/>
      <c r="K50" s="51"/>
      <c r="M50" s="22"/>
    </row>
    <row r="51" spans="1:26" ht="16.5" thickTop="1" x14ac:dyDescent="0.25">
      <c r="A51" s="41" t="s">
        <v>53</v>
      </c>
      <c r="B51" s="52">
        <f t="shared" ref="B51:G51" si="4">SUM(B40:B50)</f>
        <v>3027871072.4784722</v>
      </c>
      <c r="C51" s="53">
        <f t="shared" si="4"/>
        <v>3172018730.1601801</v>
      </c>
      <c r="D51" s="53">
        <f t="shared" si="4"/>
        <v>379498144</v>
      </c>
      <c r="E51" s="54">
        <f t="shared" si="4"/>
        <v>2139773247</v>
      </c>
      <c r="F51" s="55">
        <f t="shared" si="4"/>
        <v>756757447</v>
      </c>
      <c r="G51" s="46">
        <f t="shared" si="4"/>
        <v>3276028838</v>
      </c>
      <c r="I51" s="56"/>
      <c r="J51" s="56"/>
      <c r="K51" s="56"/>
    </row>
    <row r="52" spans="1:26" ht="15.75" x14ac:dyDescent="0.25">
      <c r="A52" s="9" t="s">
        <v>54</v>
      </c>
      <c r="B52" s="57"/>
      <c r="C52" s="19"/>
      <c r="D52" s="19"/>
      <c r="E52" s="20"/>
      <c r="F52" s="20"/>
      <c r="G52" s="49"/>
      <c r="J52" s="23"/>
      <c r="K52" s="23"/>
    </row>
    <row r="53" spans="1:26" x14ac:dyDescent="0.25">
      <c r="A53" s="14" t="s">
        <v>55</v>
      </c>
      <c r="B53" s="29"/>
      <c r="C53" s="19"/>
      <c r="D53" s="19"/>
      <c r="E53" s="20"/>
      <c r="F53" s="20"/>
      <c r="G53" s="49"/>
      <c r="J53" s="23"/>
      <c r="K53" s="23"/>
    </row>
    <row r="54" spans="1:26" x14ac:dyDescent="0.25">
      <c r="A54" s="247" t="s">
        <v>56</v>
      </c>
      <c r="B54" s="29">
        <v>34017056</v>
      </c>
      <c r="C54" s="19">
        <v>30890125.716000002</v>
      </c>
      <c r="D54" s="19">
        <v>4705737</v>
      </c>
      <c r="E54" s="20">
        <v>31739058</v>
      </c>
      <c r="F54" s="20">
        <v>0</v>
      </c>
      <c r="G54" s="49">
        <f>SUM(D54:F54)</f>
        <v>36444795</v>
      </c>
      <c r="I54" s="22"/>
      <c r="J54" s="23"/>
      <c r="K54" s="23"/>
      <c r="M54" s="16"/>
    </row>
    <row r="55" spans="1:26" x14ac:dyDescent="0.25">
      <c r="A55" s="247" t="s">
        <v>57</v>
      </c>
      <c r="B55" s="29">
        <v>0</v>
      </c>
      <c r="C55" s="19">
        <v>0</v>
      </c>
      <c r="D55" s="19">
        <v>0</v>
      </c>
      <c r="E55" s="20">
        <v>0</v>
      </c>
      <c r="F55" s="20">
        <v>0</v>
      </c>
      <c r="G55" s="49">
        <f>SUM(D55:F55)</f>
        <v>0</v>
      </c>
      <c r="J55" s="23"/>
      <c r="K55" s="23"/>
      <c r="M55" s="25"/>
    </row>
    <row r="56" spans="1:26" x14ac:dyDescent="0.25">
      <c r="A56" s="251" t="s">
        <v>58</v>
      </c>
      <c r="B56" s="29">
        <v>0</v>
      </c>
      <c r="C56" s="19">
        <v>0</v>
      </c>
      <c r="D56" s="19">
        <v>0</v>
      </c>
      <c r="E56" s="59">
        <v>0</v>
      </c>
      <c r="F56" s="20">
        <v>0</v>
      </c>
      <c r="G56" s="49">
        <f>SUM(D56:F56)</f>
        <v>0</v>
      </c>
      <c r="J56" s="23"/>
      <c r="K56" s="23"/>
      <c r="M56" s="25"/>
    </row>
    <row r="57" spans="1:26" s="26" customFormat="1" ht="15.75" x14ac:dyDescent="0.25">
      <c r="A57" s="60" t="s">
        <v>59</v>
      </c>
      <c r="B57" s="61">
        <f t="shared" ref="B57:G57" si="5">SUM(B54:B56)</f>
        <v>34017056</v>
      </c>
      <c r="C57" s="62">
        <f t="shared" si="5"/>
        <v>30890125.716000002</v>
      </c>
      <c r="D57" s="62">
        <f t="shared" si="5"/>
        <v>4705737</v>
      </c>
      <c r="E57" s="59">
        <f t="shared" si="5"/>
        <v>31739058</v>
      </c>
      <c r="F57" s="63">
        <f t="shared" si="5"/>
        <v>0</v>
      </c>
      <c r="G57" s="64">
        <f t="shared" si="5"/>
        <v>36444795</v>
      </c>
      <c r="H57" s="2"/>
      <c r="I57" s="35"/>
      <c r="J57" s="36"/>
      <c r="K57" s="36"/>
      <c r="M57" s="65"/>
      <c r="R57" s="2"/>
      <c r="T57" s="2"/>
      <c r="V57" s="2"/>
      <c r="X57" s="2"/>
      <c r="Z57" s="2"/>
    </row>
    <row r="58" spans="1:26" x14ac:dyDescent="0.25">
      <c r="A58" s="14" t="s">
        <v>60</v>
      </c>
      <c r="B58" s="29"/>
      <c r="C58" s="19"/>
      <c r="D58" s="19"/>
      <c r="E58" s="20"/>
      <c r="F58" s="20"/>
      <c r="G58" s="49"/>
      <c r="J58" s="23"/>
      <c r="K58" s="23"/>
      <c r="M58" s="25"/>
    </row>
    <row r="59" spans="1:26" x14ac:dyDescent="0.25">
      <c r="A59" s="247" t="s">
        <v>61</v>
      </c>
      <c r="B59" s="29">
        <v>0</v>
      </c>
      <c r="C59" s="19">
        <v>0</v>
      </c>
      <c r="D59" s="19">
        <v>0</v>
      </c>
      <c r="E59" s="20">
        <v>0</v>
      </c>
      <c r="F59" s="20">
        <v>0</v>
      </c>
      <c r="G59" s="49">
        <f>SUM(D59:F59)</f>
        <v>0</v>
      </c>
      <c r="J59" s="23"/>
      <c r="K59" s="23"/>
      <c r="M59" s="25"/>
    </row>
    <row r="60" spans="1:26" x14ac:dyDescent="0.25">
      <c r="A60" s="251" t="s">
        <v>52</v>
      </c>
      <c r="B60" s="66">
        <v>17371570.513982996</v>
      </c>
      <c r="C60" s="67">
        <v>47341465.123819903</v>
      </c>
      <c r="D60" s="67">
        <v>57488150</v>
      </c>
      <c r="E60" s="131">
        <v>-23760069</v>
      </c>
      <c r="F60" s="195">
        <v>-9676804</v>
      </c>
      <c r="G60" s="49">
        <f>SUM(D60:F60)</f>
        <v>24051277</v>
      </c>
      <c r="I60" s="22"/>
      <c r="J60" s="23"/>
      <c r="K60" s="23"/>
      <c r="M60" s="16"/>
    </row>
    <row r="61" spans="1:26" ht="15.75" thickBot="1" x14ac:dyDescent="0.3">
      <c r="A61" s="68" t="s">
        <v>62</v>
      </c>
      <c r="B61" s="69">
        <f>B59+B60</f>
        <v>17371570.513982996</v>
      </c>
      <c r="C61" s="70">
        <f>C59+C60</f>
        <v>47341465.123819903</v>
      </c>
      <c r="D61" s="71">
        <f>D59+D60</f>
        <v>57488150</v>
      </c>
      <c r="E61" s="115">
        <f>E59+E60</f>
        <v>-23760069</v>
      </c>
      <c r="F61" s="115">
        <f>F59+F60</f>
        <v>-9676804</v>
      </c>
      <c r="G61" s="72">
        <f>SUM(G59:G60)</f>
        <v>24051277</v>
      </c>
      <c r="I61" s="22"/>
      <c r="J61" s="23"/>
      <c r="K61" s="23"/>
      <c r="M61" s="25"/>
    </row>
    <row r="62" spans="1:26" ht="17.25" thickTop="1" thickBot="1" x14ac:dyDescent="0.3">
      <c r="A62" s="73" t="s">
        <v>63</v>
      </c>
      <c r="B62" s="74">
        <f t="shared" ref="B62:G62" si="6">B51+B57+B61</f>
        <v>3079259698.992455</v>
      </c>
      <c r="C62" s="75">
        <f t="shared" si="6"/>
        <v>3250250321</v>
      </c>
      <c r="D62" s="75">
        <f t="shared" si="6"/>
        <v>441692031</v>
      </c>
      <c r="E62" s="76">
        <f t="shared" si="6"/>
        <v>2147752236</v>
      </c>
      <c r="F62" s="76">
        <f t="shared" si="6"/>
        <v>747080643</v>
      </c>
      <c r="G62" s="77">
        <f t="shared" si="6"/>
        <v>3336524910</v>
      </c>
      <c r="I62" s="35"/>
      <c r="J62" s="36"/>
      <c r="K62" s="36"/>
    </row>
    <row r="63" spans="1:26" ht="16.5" thickBot="1" x14ac:dyDescent="0.3">
      <c r="A63" s="78" t="s">
        <v>64</v>
      </c>
      <c r="B63" s="79">
        <f t="shared" ref="B63:G63" si="7">B36-B62</f>
        <v>7.5449943542480469E-3</v>
      </c>
      <c r="C63" s="80">
        <f t="shared" si="7"/>
        <v>0</v>
      </c>
      <c r="D63" s="81">
        <f>D36-D62</f>
        <v>0</v>
      </c>
      <c r="E63" s="82">
        <f>E36-E62</f>
        <v>0</v>
      </c>
      <c r="F63" s="82">
        <f>F36-F62</f>
        <v>0</v>
      </c>
      <c r="G63" s="83">
        <f t="shared" si="7"/>
        <v>0</v>
      </c>
      <c r="J63" s="23"/>
      <c r="K63" s="23"/>
    </row>
    <row r="64" spans="1:26" x14ac:dyDescent="0.25">
      <c r="A64" s="84"/>
      <c r="B64" s="84"/>
      <c r="C64" s="84"/>
      <c r="D64" s="84"/>
      <c r="E64" s="84"/>
      <c r="F64" s="84"/>
      <c r="G64" s="84"/>
    </row>
    <row r="65" spans="1:7" ht="14.45" customHeight="1" x14ac:dyDescent="0.25">
      <c r="A65" s="260" t="s">
        <v>65</v>
      </c>
      <c r="B65" s="260"/>
      <c r="C65" s="260"/>
      <c r="D65" s="260"/>
      <c r="E65" s="260"/>
      <c r="F65" s="260"/>
      <c r="G65" s="260"/>
    </row>
    <row r="66" spans="1:7" ht="38.450000000000003" customHeight="1" x14ac:dyDescent="0.25">
      <c r="A66" s="261" t="s">
        <v>82</v>
      </c>
      <c r="B66" s="261"/>
      <c r="C66" s="261"/>
      <c r="D66" s="261"/>
      <c r="E66" s="261"/>
      <c r="F66" s="261"/>
      <c r="G66" s="261"/>
    </row>
    <row r="67" spans="1:7" ht="61.15" customHeight="1" x14ac:dyDescent="0.25">
      <c r="A67" s="260" t="s">
        <v>83</v>
      </c>
      <c r="B67" s="260"/>
      <c r="C67" s="260"/>
      <c r="D67" s="260"/>
      <c r="E67" s="260"/>
      <c r="F67" s="260"/>
      <c r="G67" s="260"/>
    </row>
    <row r="68" spans="1:7" ht="36" customHeight="1" x14ac:dyDescent="0.25">
      <c r="A68" s="261" t="s">
        <v>66</v>
      </c>
      <c r="B68" s="261"/>
      <c r="C68" s="261"/>
      <c r="D68" s="261"/>
      <c r="E68" s="261"/>
      <c r="F68" s="261"/>
      <c r="G68" s="261"/>
    </row>
    <row r="69" spans="1:7" x14ac:dyDescent="0.25">
      <c r="A69" s="85"/>
      <c r="B69" s="86"/>
      <c r="C69" s="86"/>
      <c r="D69" s="86"/>
      <c r="E69" s="86"/>
      <c r="F69" s="86"/>
      <c r="G69" s="86"/>
    </row>
    <row r="70" spans="1:7" x14ac:dyDescent="0.25">
      <c r="A70" s="87"/>
      <c r="B70" s="87"/>
      <c r="C70" s="87"/>
      <c r="D70" s="87"/>
      <c r="E70" s="87"/>
      <c r="F70" s="87"/>
      <c r="G70" s="87"/>
    </row>
    <row r="71" spans="1:7" x14ac:dyDescent="0.25">
      <c r="B71" s="88"/>
      <c r="C71" s="88"/>
      <c r="D71" s="88"/>
      <c r="E71" s="88"/>
      <c r="F71" s="88"/>
    </row>
    <row r="72" spans="1:7" x14ac:dyDescent="0.25">
      <c r="A72" s="89"/>
      <c r="B72" s="89"/>
      <c r="C72" s="89"/>
      <c r="D72" s="90"/>
      <c r="E72" s="89"/>
      <c r="F72" s="89"/>
    </row>
  </sheetData>
  <mergeCells count="8">
    <mergeCell ref="A5:A6"/>
    <mergeCell ref="B5:C5"/>
    <mergeCell ref="D5:G5"/>
    <mergeCell ref="M40:M49"/>
    <mergeCell ref="A65:G65"/>
    <mergeCell ref="A66:G66"/>
    <mergeCell ref="A67:G67"/>
    <mergeCell ref="A68:G68"/>
  </mergeCells>
  <printOptions horizontalCentered="1"/>
  <pageMargins left="0.25" right="0.25" top="0.75" bottom="0.75" header="0.3" footer="0.3"/>
  <pageSetup scale="50" orientation="portrait" r:id="rId1"/>
  <headerFooter alignWithMargins="0"/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Table A (Consolidated)</vt:lpstr>
      <vt:lpstr>Table A (Boulder)</vt:lpstr>
      <vt:lpstr>Table A (UCCS)  </vt:lpstr>
      <vt:lpstr>Table A (Denver)  </vt:lpstr>
      <vt:lpstr>Table A (Anschutz)  </vt:lpstr>
      <vt:lpstr>'Table A (Anschutz)  '!Print_Area</vt:lpstr>
      <vt:lpstr>'Table A (Consolidated)'!Print_Area</vt:lpstr>
      <vt:lpstr>'Table A (Denver)  '!Print_Area</vt:lpstr>
      <vt:lpstr>'Table A (UCCS)  '!Print_Area</vt:lpstr>
      <vt:lpstr>'Table A (Anschutz)  '!Print_Titles</vt:lpstr>
      <vt:lpstr>'Table A (Consolidated)'!Print_Titles</vt:lpstr>
      <vt:lpstr>'Table A (Denver)  '!Print_Titles</vt:lpstr>
      <vt:lpstr>'Table A (UCCS)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2025-05-26T23:03:32Z</cp:lastPrinted>
  <dcterms:created xsi:type="dcterms:W3CDTF">2025-05-16T16:32:11Z</dcterms:created>
  <dcterms:modified xsi:type="dcterms:W3CDTF">2025-07-10T22:48:45Z</dcterms:modified>
</cp:coreProperties>
</file>