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Budget\Current Funds Budget\"/>
    </mc:Choice>
  </mc:AlternateContent>
  <xr:revisionPtr revIDLastSave="0" documentId="13_ncr:1_{AB156422-B163-49C6-8013-FA35EB8801CC}" xr6:coauthVersionLast="47" xr6:coauthVersionMax="47" xr10:uidLastSave="{00000000-0000-0000-0000-000000000000}"/>
  <bookViews>
    <workbookView xWindow="-120" yWindow="-120" windowWidth="38640" windowHeight="21120" xr2:uid="{DE7CE320-0985-4569-8EC4-2FA9AC308B29}"/>
  </bookViews>
  <sheets>
    <sheet name="Table A (Consolidated)" sheetId="10" r:id="rId1"/>
    <sheet name="Boulder" sheetId="12" r:id="rId2"/>
    <sheet name="UCCS" sheetId="13" r:id="rId3"/>
    <sheet name="Denver" sheetId="14" r:id="rId4"/>
    <sheet name="Anschutz" sheetId="15" r:id="rId5"/>
    <sheet name="System Administration" sheetId="16" r:id="rId6"/>
  </sheets>
  <externalReferences>
    <externalReference r:id="rId7"/>
    <externalReference r:id="rId8"/>
  </externalReferences>
  <definedNames>
    <definedName name="_AMO_UniqueIdentifier" hidden="1">"'acc1e002-9ecb-40d3-87aa-6dac8a4a0db4'"</definedName>
    <definedName name="cb">[1]controls!$B$7</definedName>
    <definedName name="OK" localSheetId="4">#REF!</definedName>
    <definedName name="OK" localSheetId="1">#REF!</definedName>
    <definedName name="OK" localSheetId="0">#REF!</definedName>
    <definedName name="OK" localSheetId="2">#REF!</definedName>
    <definedName name="OK">#REF!</definedName>
    <definedName name="_xlnm.Print_Area" localSheetId="4">Anschutz!$B$1:$H$68</definedName>
    <definedName name="_xlnm.Print_Area" localSheetId="1">Boulder!$B$1:$H$63</definedName>
    <definedName name="_xlnm.Print_Area" localSheetId="3">Denver!$B$1:$H$63</definedName>
    <definedName name="_xlnm.Print_Area" localSheetId="5">'System Administration'!$B$1:$H$60</definedName>
    <definedName name="_xlnm.Print_Area" localSheetId="0">'Table A (Consolidated)'!$B$1:$H$68</definedName>
    <definedName name="_xlnm.Print_Area" localSheetId="2">UCCS!$B$1:$H$63</definedName>
    <definedName name="_xlnm.Print_Titles" localSheetId="4">Anschutz!$1:$6</definedName>
    <definedName name="_xlnm.Print_Titles" localSheetId="3">Denver!$1:$6</definedName>
    <definedName name="_xlnm.Print_Titles" localSheetId="0">'Table A (Consolidated)'!$1:$6</definedName>
    <definedName name="QRY_FTETOTAL" localSheetId="4">#REF!</definedName>
    <definedName name="QRY_FTETOTAL" localSheetId="1">#REF!</definedName>
    <definedName name="QRY_FTETOTAL" localSheetId="0">#REF!</definedName>
    <definedName name="QRY_FTETOTAL" localSheetId="2">#REF!</definedName>
    <definedName name="QRY_FTETOTAL">#REF!</definedName>
    <definedName name="what" localSheetId="1">#REF!</definedName>
    <definedName name="what" localSheetId="0">#REF!</definedName>
    <definedName name="what" localSheetId="2">#REF!</definedName>
    <definedName name="wha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8" i="16" l="1"/>
  <c r="G58" i="16"/>
  <c r="F58" i="16"/>
  <c r="E58" i="16"/>
  <c r="D58" i="16"/>
  <c r="C58" i="16"/>
  <c r="H57" i="16"/>
  <c r="H56" i="16"/>
  <c r="G53" i="16"/>
  <c r="G59" i="16" s="1"/>
  <c r="F53" i="16"/>
  <c r="F59" i="16" s="1"/>
  <c r="E53" i="16"/>
  <c r="H53" i="16" s="1"/>
  <c r="D53" i="16"/>
  <c r="D59" i="16" s="1"/>
  <c r="C53" i="16"/>
  <c r="C59" i="16" s="1"/>
  <c r="H52" i="16"/>
  <c r="H51" i="16"/>
  <c r="H50" i="16"/>
  <c r="G46" i="16"/>
  <c r="F46" i="16"/>
  <c r="E46" i="16"/>
  <c r="H46" i="16" s="1"/>
  <c r="D46" i="16"/>
  <c r="C46" i="16"/>
  <c r="H45" i="16"/>
  <c r="H44" i="16"/>
  <c r="H43" i="16"/>
  <c r="H42" i="16"/>
  <c r="H41" i="16"/>
  <c r="H40" i="16"/>
  <c r="H39" i="16"/>
  <c r="H38" i="16"/>
  <c r="H37" i="16"/>
  <c r="H36" i="16"/>
  <c r="H35" i="16"/>
  <c r="E31" i="16"/>
  <c r="D31" i="16"/>
  <c r="G30" i="16"/>
  <c r="H30" i="16" s="1"/>
  <c r="F30" i="16"/>
  <c r="D30" i="16"/>
  <c r="H29" i="16"/>
  <c r="H28" i="16"/>
  <c r="H26" i="16"/>
  <c r="H25" i="16"/>
  <c r="H24" i="16"/>
  <c r="G23" i="16"/>
  <c r="H23" i="16" s="1"/>
  <c r="G22" i="16"/>
  <c r="E22" i="16"/>
  <c r="D22" i="16"/>
  <c r="C22" i="16"/>
  <c r="H21" i="16"/>
  <c r="H20" i="16"/>
  <c r="H19" i="16"/>
  <c r="H18" i="16"/>
  <c r="H17" i="16"/>
  <c r="F15" i="16"/>
  <c r="F22" i="16" s="1"/>
  <c r="F31" i="16" s="1"/>
  <c r="F60" i="16" s="1"/>
  <c r="H14" i="16"/>
  <c r="G14" i="16"/>
  <c r="F14" i="16"/>
  <c r="E14" i="16"/>
  <c r="D14" i="16"/>
  <c r="C14" i="16"/>
  <c r="C31" i="16" s="1"/>
  <c r="H13" i="16"/>
  <c r="H12" i="16"/>
  <c r="H11" i="16"/>
  <c r="H10" i="16"/>
  <c r="H9" i="16"/>
  <c r="G31" i="16" l="1"/>
  <c r="G60" i="16" s="1"/>
  <c r="H15" i="16"/>
  <c r="H22" i="16"/>
  <c r="H31" i="16" s="1"/>
  <c r="D60" i="16"/>
  <c r="E59" i="16"/>
  <c r="H59" i="16" s="1"/>
  <c r="E60" i="16" l="1"/>
  <c r="H60" i="16" s="1"/>
  <c r="C62" i="15" l="1"/>
  <c r="G61" i="15"/>
  <c r="E61" i="15"/>
  <c r="C61" i="15"/>
  <c r="F60" i="15"/>
  <c r="F61" i="15" s="1"/>
  <c r="D60" i="15"/>
  <c r="D61" i="15" s="1"/>
  <c r="H59" i="15"/>
  <c r="H57" i="15"/>
  <c r="G57" i="15"/>
  <c r="F57" i="15"/>
  <c r="E57" i="15"/>
  <c r="D57" i="15"/>
  <c r="C57" i="15"/>
  <c r="H56" i="15"/>
  <c r="H55" i="15"/>
  <c r="H54" i="15"/>
  <c r="G51" i="15"/>
  <c r="G62" i="15" s="1"/>
  <c r="F51" i="15"/>
  <c r="F62" i="15" s="1"/>
  <c r="E51" i="15"/>
  <c r="E62" i="15" s="1"/>
  <c r="D51" i="15"/>
  <c r="D62" i="15" s="1"/>
  <c r="C51" i="15"/>
  <c r="H50" i="15"/>
  <c r="H49" i="15"/>
  <c r="F48" i="15"/>
  <c r="H48" i="15" s="1"/>
  <c r="H47" i="15"/>
  <c r="H46" i="15"/>
  <c r="H45" i="15"/>
  <c r="H44" i="15"/>
  <c r="H43" i="15"/>
  <c r="H42" i="15"/>
  <c r="H41" i="15"/>
  <c r="H40" i="15"/>
  <c r="H35" i="15"/>
  <c r="H34" i="15"/>
  <c r="H33" i="15"/>
  <c r="H31" i="15"/>
  <c r="D31" i="15"/>
  <c r="H30" i="15"/>
  <c r="H29" i="15"/>
  <c r="H28" i="15"/>
  <c r="G27" i="15"/>
  <c r="G36" i="15" s="1"/>
  <c r="G63" i="15" s="1"/>
  <c r="F27" i="15"/>
  <c r="F36" i="15" s="1"/>
  <c r="F63" i="15" s="1"/>
  <c r="E27" i="15"/>
  <c r="E36" i="15" s="1"/>
  <c r="E63" i="15" s="1"/>
  <c r="D27" i="15"/>
  <c r="D36" i="15" s="1"/>
  <c r="D63" i="15" s="1"/>
  <c r="C27" i="15"/>
  <c r="C36" i="15" s="1"/>
  <c r="C63" i="15" s="1"/>
  <c r="H26" i="15"/>
  <c r="H25" i="15"/>
  <c r="H24" i="15"/>
  <c r="H23" i="15"/>
  <c r="H22" i="15"/>
  <c r="H27" i="15" s="1"/>
  <c r="H36" i="15" s="1"/>
  <c r="H20" i="15"/>
  <c r="D20" i="15"/>
  <c r="G19" i="15"/>
  <c r="F19" i="15"/>
  <c r="E19" i="15"/>
  <c r="D19" i="15"/>
  <c r="C19" i="15"/>
  <c r="H18" i="15"/>
  <c r="H17" i="15"/>
  <c r="H16" i="15"/>
  <c r="H15" i="15"/>
  <c r="H14" i="15"/>
  <c r="H12" i="15"/>
  <c r="H11" i="15"/>
  <c r="H10" i="15"/>
  <c r="H19" i="15" s="1"/>
  <c r="H51" i="15" l="1"/>
  <c r="H60" i="15"/>
  <c r="H61" i="15" s="1"/>
  <c r="H62" i="15" l="1"/>
  <c r="H63" i="15" s="1"/>
  <c r="G62" i="14" l="1"/>
  <c r="F62" i="14"/>
  <c r="G61" i="14"/>
  <c r="F61" i="14"/>
  <c r="E61" i="14"/>
  <c r="D61" i="14"/>
  <c r="C61" i="14"/>
  <c r="H60" i="14"/>
  <c r="H59" i="14"/>
  <c r="H61" i="14" s="1"/>
  <c r="H57" i="14"/>
  <c r="G57" i="14"/>
  <c r="F57" i="14"/>
  <c r="E57" i="14"/>
  <c r="D57" i="14"/>
  <c r="D62" i="14" s="1"/>
  <c r="C57" i="14"/>
  <c r="C62" i="14" s="1"/>
  <c r="H56" i="14"/>
  <c r="H55" i="14"/>
  <c r="H54" i="14"/>
  <c r="G51" i="14"/>
  <c r="F51" i="14"/>
  <c r="E51" i="14"/>
  <c r="E62" i="14" s="1"/>
  <c r="D51" i="14"/>
  <c r="C51" i="14"/>
  <c r="H50" i="14"/>
  <c r="H49" i="14"/>
  <c r="H48" i="14"/>
  <c r="H47" i="14"/>
  <c r="H46" i="14"/>
  <c r="H45" i="14"/>
  <c r="H44" i="14"/>
  <c r="H43" i="14"/>
  <c r="H42" i="14"/>
  <c r="H41" i="14"/>
  <c r="H51" i="14" s="1"/>
  <c r="H62" i="14" s="1"/>
  <c r="H40" i="14"/>
  <c r="H35" i="14"/>
  <c r="H34" i="14"/>
  <c r="H33" i="14"/>
  <c r="H31" i="14"/>
  <c r="H30" i="14"/>
  <c r="H29" i="14"/>
  <c r="H28" i="14"/>
  <c r="G27" i="14"/>
  <c r="G36" i="14" s="1"/>
  <c r="F27" i="14"/>
  <c r="F36" i="14" s="1"/>
  <c r="E27" i="14"/>
  <c r="E36" i="14" s="1"/>
  <c r="D27" i="14"/>
  <c r="D36" i="14" s="1"/>
  <c r="C27" i="14"/>
  <c r="C36" i="14" s="1"/>
  <c r="H26" i="14"/>
  <c r="H25" i="14"/>
  <c r="H24" i="14"/>
  <c r="H23" i="14"/>
  <c r="H27" i="14" s="1"/>
  <c r="H22" i="14"/>
  <c r="H20" i="14"/>
  <c r="G19" i="14"/>
  <c r="F19" i="14"/>
  <c r="E19" i="14"/>
  <c r="D19" i="14"/>
  <c r="C19" i="14"/>
  <c r="H18" i="14"/>
  <c r="H17" i="14"/>
  <c r="H16" i="14"/>
  <c r="H15" i="14"/>
  <c r="H14" i="14"/>
  <c r="H12" i="14"/>
  <c r="H11" i="14"/>
  <c r="H10" i="14"/>
  <c r="H19" i="14" s="1"/>
  <c r="H36" i="14" l="1"/>
  <c r="H61" i="13" l="1"/>
  <c r="G61" i="13"/>
  <c r="F61" i="13"/>
  <c r="F62" i="13" s="1"/>
  <c r="E61" i="13"/>
  <c r="E62" i="13" s="1"/>
  <c r="D61" i="13"/>
  <c r="C61" i="13"/>
  <c r="H60" i="13"/>
  <c r="H59" i="13"/>
  <c r="G57" i="13"/>
  <c r="F57" i="13"/>
  <c r="E57" i="13"/>
  <c r="D57" i="13"/>
  <c r="C57" i="13"/>
  <c r="C62" i="13" s="1"/>
  <c r="H56" i="13"/>
  <c r="H55" i="13"/>
  <c r="H54" i="13"/>
  <c r="H57" i="13" s="1"/>
  <c r="H51" i="13"/>
  <c r="G51" i="13"/>
  <c r="G62" i="13" s="1"/>
  <c r="F51" i="13"/>
  <c r="E51" i="13"/>
  <c r="D51" i="13"/>
  <c r="D62" i="13" s="1"/>
  <c r="C51" i="13"/>
  <c r="H50" i="13"/>
  <c r="H49" i="13"/>
  <c r="H48" i="13"/>
  <c r="H47" i="13"/>
  <c r="H46" i="13"/>
  <c r="H45" i="13"/>
  <c r="H44" i="13"/>
  <c r="H43" i="13"/>
  <c r="H42" i="13"/>
  <c r="H41" i="13"/>
  <c r="H40" i="13"/>
  <c r="H35" i="13"/>
  <c r="H34" i="13"/>
  <c r="H33" i="13"/>
  <c r="H31" i="13"/>
  <c r="H30" i="13"/>
  <c r="H29" i="13"/>
  <c r="H28" i="13"/>
  <c r="G27" i="13"/>
  <c r="G36" i="13" s="1"/>
  <c r="F27" i="13"/>
  <c r="F36" i="13" s="1"/>
  <c r="E27" i="13"/>
  <c r="E36" i="13" s="1"/>
  <c r="D27" i="13"/>
  <c r="D36" i="13" s="1"/>
  <c r="C27" i="13"/>
  <c r="C36" i="13" s="1"/>
  <c r="H26" i="13"/>
  <c r="H25" i="13"/>
  <c r="H24" i="13"/>
  <c r="H23" i="13"/>
  <c r="H22" i="13"/>
  <c r="H27" i="13" s="1"/>
  <c r="H20" i="13"/>
  <c r="G19" i="13"/>
  <c r="F19" i="13"/>
  <c r="E19" i="13"/>
  <c r="D19" i="13"/>
  <c r="C19" i="13"/>
  <c r="H18" i="13"/>
  <c r="H17" i="13"/>
  <c r="H16" i="13"/>
  <c r="H15" i="13"/>
  <c r="H14" i="13"/>
  <c r="H12" i="13"/>
  <c r="H11" i="13"/>
  <c r="H10" i="13"/>
  <c r="H19" i="13" s="1"/>
  <c r="H62" i="13" l="1"/>
  <c r="H36" i="13"/>
  <c r="H57" i="12" l="1"/>
  <c r="H62" i="12" s="1"/>
  <c r="G57" i="12"/>
  <c r="G62" i="12" s="1"/>
  <c r="F57" i="12"/>
  <c r="F62" i="12" s="1"/>
  <c r="E57" i="12"/>
  <c r="E62" i="12" s="1"/>
  <c r="D57" i="12"/>
  <c r="D62" i="12" s="1"/>
  <c r="C57" i="12"/>
  <c r="C62" i="12" s="1"/>
  <c r="H51" i="12"/>
  <c r="G51" i="12"/>
  <c r="F51" i="12"/>
  <c r="E51" i="12"/>
  <c r="D51" i="12"/>
  <c r="C51" i="12"/>
  <c r="F36" i="12"/>
  <c r="H27" i="12"/>
  <c r="G27" i="12"/>
  <c r="F27" i="12"/>
  <c r="E27" i="12"/>
  <c r="D27" i="12"/>
  <c r="C27" i="12"/>
  <c r="H19" i="12"/>
  <c r="H36" i="12" s="1"/>
  <c r="G19" i="12"/>
  <c r="G36" i="12" s="1"/>
  <c r="F19" i="12"/>
  <c r="E19" i="12"/>
  <c r="E36" i="12" s="1"/>
  <c r="D19" i="12"/>
  <c r="D36" i="12" s="1"/>
  <c r="C19" i="12"/>
  <c r="C36" i="12" s="1"/>
  <c r="H18" i="12"/>
  <c r="H36" i="10" l="1"/>
  <c r="H27" i="10"/>
  <c r="H19" i="10"/>
  <c r="H62" i="10" l="1"/>
  <c r="C62" i="10"/>
  <c r="C61" i="10"/>
  <c r="D57" i="10"/>
  <c r="E57" i="10"/>
  <c r="F57" i="10"/>
  <c r="G57" i="10"/>
  <c r="C57" i="10"/>
  <c r="H60" i="10" l="1"/>
  <c r="H40" i="10"/>
  <c r="H29" i="10"/>
  <c r="H28" i="10"/>
  <c r="G27" i="10"/>
  <c r="H26" i="10"/>
  <c r="H25" i="10"/>
  <c r="H24" i="10"/>
  <c r="H23" i="10"/>
  <c r="H22" i="10"/>
  <c r="H20" i="10"/>
  <c r="H10" i="10" l="1"/>
  <c r="H43" i="10" l="1"/>
  <c r="D61" i="10"/>
  <c r="H50" i="10"/>
  <c r="H31" i="10"/>
  <c r="H44" i="10"/>
  <c r="H42" i="10"/>
  <c r="G61" i="10"/>
  <c r="F51" i="10"/>
  <c r="H30" i="10"/>
  <c r="H35" i="10"/>
  <c r="H33" i="10"/>
  <c r="H18" i="10"/>
  <c r="H41" i="10"/>
  <c r="H55" i="10"/>
  <c r="H46" i="10"/>
  <c r="G51" i="10"/>
  <c r="H59" i="10"/>
  <c r="E61" i="10"/>
  <c r="H34" i="10"/>
  <c r="H49" i="10"/>
  <c r="F61" i="10"/>
  <c r="C51" i="10"/>
  <c r="H56" i="10"/>
  <c r="D51" i="10"/>
  <c r="H47" i="10"/>
  <c r="E51" i="10"/>
  <c r="H54" i="10"/>
  <c r="H11" i="10"/>
  <c r="H14" i="10"/>
  <c r="H16" i="10"/>
  <c r="D27" i="10"/>
  <c r="D19" i="10"/>
  <c r="H15" i="10"/>
  <c r="G19" i="10"/>
  <c r="G36" i="10" s="1"/>
  <c r="C27" i="10"/>
  <c r="E19" i="10"/>
  <c r="E27" i="10"/>
  <c r="C19" i="10"/>
  <c r="F27" i="10"/>
  <c r="F19" i="10"/>
  <c r="H17" i="10"/>
  <c r="H48" i="10" l="1"/>
  <c r="H61" i="10"/>
  <c r="F62" i="10"/>
  <c r="E62" i="10"/>
  <c r="H57" i="10"/>
  <c r="D62" i="10"/>
  <c r="G62" i="10"/>
  <c r="H45" i="10"/>
  <c r="H51" i="10" s="1"/>
  <c r="D36" i="10"/>
  <c r="F36" i="10"/>
  <c r="H12" i="10"/>
  <c r="C36" i="10"/>
  <c r="E36" i="10"/>
  <c r="H63" i="10" l="1"/>
</calcChain>
</file>

<file path=xl/sharedStrings.xml><?xml version="1.0" encoding="utf-8"?>
<sst xmlns="http://schemas.openxmlformats.org/spreadsheetml/2006/main" count="411" uniqueCount="83">
  <si>
    <t>University of Colorado</t>
  </si>
  <si>
    <t>Description</t>
  </si>
  <si>
    <t>FY 2023-24</t>
  </si>
  <si>
    <t>FY 2024-25</t>
  </si>
  <si>
    <t xml:space="preserve">Original Total Current Funds </t>
  </si>
  <si>
    <t xml:space="preserve">June Estimate Total Current Funds </t>
  </si>
  <si>
    <t>Education &amp; General Fund</t>
  </si>
  <si>
    <t>Auxiliary &amp; 
Self-Funded Activities</t>
  </si>
  <si>
    <t>Restricted Fund</t>
  </si>
  <si>
    <t>Total Current Funds Budget</t>
  </si>
  <si>
    <t>Revenues</t>
  </si>
  <si>
    <t>Student Tuition and Fees</t>
  </si>
  <si>
    <t>Resident Tuition - COF</t>
  </si>
  <si>
    <t>Non-Resident Tuition</t>
  </si>
  <si>
    <t>Other Tuition - Continuing Education</t>
  </si>
  <si>
    <t>Student Fees</t>
  </si>
  <si>
    <t>Subtotal - Student Tuition and Fees</t>
  </si>
  <si>
    <t>Investment and Interest Income</t>
  </si>
  <si>
    <t>Grants and Contracts</t>
  </si>
  <si>
    <t>Federal Grants &amp; Contracts</t>
  </si>
  <si>
    <t>State and Local Grants &amp; Contracts</t>
  </si>
  <si>
    <t xml:space="preserve">Fee for Service Contract </t>
  </si>
  <si>
    <t>Subtotal - Grants &amp; Contracts</t>
  </si>
  <si>
    <t>Auxiliary Operating Revenues</t>
  </si>
  <si>
    <t>Health Services</t>
  </si>
  <si>
    <t>Indirect Cost Reimbursement</t>
  </si>
  <si>
    <t>Denver AHEC Library Funding</t>
  </si>
  <si>
    <t>TOTAL REVENUES</t>
  </si>
  <si>
    <t>Expenditures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</si>
  <si>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</si>
  <si>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</si>
  <si>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</si>
  <si>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</si>
  <si>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</si>
  <si>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</si>
  <si>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Operations of Plant</t>
  </si>
  <si>
    <t>Scholarships &amp; Fellowships</t>
  </si>
  <si>
    <t>Other</t>
  </si>
  <si>
    <t>TOTAL EXPENDITURES</t>
  </si>
  <si>
    <t>Transfers Between Funds</t>
  </si>
  <si>
    <t>Mandatory Transfers</t>
  </si>
  <si>
    <t>Voluntary Transfers &amp; Other</t>
  </si>
  <si>
    <t>TOTAL EXPENDITURES &amp; TRANSFERS</t>
  </si>
  <si>
    <t>Over/(Under)</t>
  </si>
  <si>
    <t>Accountable Student Fees</t>
  </si>
  <si>
    <t>Graduate</t>
  </si>
  <si>
    <t>Undergraduate</t>
  </si>
  <si>
    <t>Table A:  FY 2024-25 Current Funds Budget</t>
  </si>
  <si>
    <t xml:space="preserve">Resident Tuition </t>
  </si>
  <si>
    <t>UndergraduateTuition - Student Share</t>
  </si>
  <si>
    <r>
      <t>Tobacco Funding</t>
    </r>
    <r>
      <rPr>
        <sz val="11"/>
        <color theme="1"/>
        <rFont val="Aptos Narrow"/>
        <family val="2"/>
        <scheme val="minor"/>
      </rPr>
      <t xml:space="preserve"> </t>
    </r>
  </si>
  <si>
    <r>
      <t>Marijuana Tax Cash Fund</t>
    </r>
    <r>
      <rPr>
        <sz val="11"/>
        <color theme="1"/>
        <rFont val="Aptos Narrow"/>
        <family val="2"/>
        <scheme val="minor"/>
      </rPr>
      <t xml:space="preserve"> </t>
    </r>
  </si>
  <si>
    <t>&lt;1&gt;   Of this FY 2024-25 Tobacco Funding amount, $1,734,924 is for tobacco-related in-state Cancer Research at the CU Anschutz Medical Campus.</t>
  </si>
  <si>
    <t>CU Consolidated</t>
  </si>
  <si>
    <t>Private/Other Gifts, Grants and Contracts</t>
  </si>
  <si>
    <t>Sales &amp; Services of Educational Departments</t>
  </si>
  <si>
    <t>Other Revenues</t>
  </si>
  <si>
    <t xml:space="preserve">  Other Sources</t>
  </si>
  <si>
    <t>Educational &amp; General</t>
  </si>
  <si>
    <t>Auxiliary Operating Expenditures</t>
  </si>
  <si>
    <t>Principal and Interest</t>
  </si>
  <si>
    <t>Renewals &amp; Replacements</t>
  </si>
  <si>
    <t>Matching Funds/Other</t>
  </si>
  <si>
    <t>Subtotal - Mandatory Transfers</t>
  </si>
  <si>
    <t>Restricted Receipts to be Expended in Future Years</t>
  </si>
  <si>
    <t>Subtotal - Voluntary Transfers</t>
  </si>
  <si>
    <t>&lt;2&gt;   Of this FY 2024-25 Marijuana Tax Cash Fund amount:
         $4,250,000 is for the expansion of the Medication-Assisted Treatment Pilot Program and Public Awareness Campaign and items in the Behavioral Health Recovery Act (SB 21-137).
         $2,000,000  is for the School of Public Health for the Regulation of Marijuana for Safe Consumption (HB 21-1317).</t>
  </si>
  <si>
    <t>&lt;3&gt;  Of this FY 2024-25 Fee for Service Contract amount:
        $500,000 is for the Alzheimer's Disease Treatment and Research Center (SB 14-211, COF FFS 23-18-304).
        $1,351,667 is for the Rural Health (SB 22-172).
        $239,778 is for the Educator Workforce (SB 21-185, COF FFS 23-18-308).
        $1,949,697 is for the Access to Healthcare for Older Coloradoans (SB 23-031, COF FFS 23-18-308).
        $303,752 is for Substance Use Disorders Recovery (SB 24-048).
        $250,000 is for the Prevention of Substance Use Disorders (SB24-047).</t>
  </si>
  <si>
    <t>&lt;4&gt;  Of this FY 2024-25 Fee for Service Contract amount, $108,959,770 is for Specialty Education Programs identified for the CU Anschutz Medical Campus  (COF FFS 23-18-304).   
        Of this Specialty Education Programs amount, $2,197,382 may be from CU Medicine for the purpose of fee-for-service replacement, including replacement due to HB 20-1385 (Enhanced FMAP).
        See FY 2024-25 Long Bill - HB 24-1430, Footnote 30, for more detail on the Colorado Department of Higher Education transfers to the Colorado Department of Health Care. 
        Policy and Financing.</t>
  </si>
  <si>
    <t>Table A: FY 2024-25 Current Funds Budget</t>
  </si>
  <si>
    <t>Boulder Campus</t>
  </si>
  <si>
    <t>Colorado Springs Campus</t>
  </si>
  <si>
    <t>Denver Campus</t>
  </si>
  <si>
    <t xml:space="preserve">Revised Total Current Funds </t>
  </si>
  <si>
    <t>Anschutz Medical Campus</t>
  </si>
  <si>
    <r>
      <t>Tobacco Funding</t>
    </r>
    <r>
      <rPr>
        <sz val="12"/>
        <color theme="1"/>
        <rFont val="Arial"/>
        <family val="2"/>
      </rPr>
      <t xml:space="preserve"> &lt;1&gt;</t>
    </r>
  </si>
  <si>
    <r>
      <t>Marijuana Tax Cash Fund</t>
    </r>
    <r>
      <rPr>
        <sz val="12"/>
        <color theme="1"/>
        <rFont val="Arial"/>
        <family val="2"/>
      </rPr>
      <t xml:space="preserve"> &lt;2&gt;</t>
    </r>
  </si>
  <si>
    <r>
      <t xml:space="preserve">Fee for Service Contract </t>
    </r>
    <r>
      <rPr>
        <sz val="12"/>
        <color theme="1"/>
        <rFont val="Arial"/>
        <family val="2"/>
      </rPr>
      <t>&lt;3&gt; &lt;4&gt;</t>
    </r>
  </si>
  <si>
    <t>Other Sources</t>
  </si>
  <si>
    <t>Principal &amp; Interest</t>
  </si>
  <si>
    <t>System Administration</t>
  </si>
  <si>
    <t>Resident Tuition - Student Share</t>
  </si>
  <si>
    <r>
      <t>Marijuana Tax Cash Fund</t>
    </r>
    <r>
      <rPr>
        <sz val="11"/>
        <rFont val="Aptos Narrow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</si>
</sst>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409]#,##0_);[Red]\([$$-409]#,##0\)"/>
    <numFmt numFmtId="165" formatCode="&quot;$&quot;#,##0"/>
    <numFmt numFmtId="166" formatCode="0.0%"/>
    <numFmt numFmtId="167" formatCode="[$$-409]#,##0"/>
    <numFmt numFmtId="168" formatCode="[$$-409]#,##0.0000_);[Red]\([$$-409]#,##0.0000\)"/>
    <numFmt numFmtId="169" formatCode="[$$-409]#,##0.00_);[Red]\([$$-409]#,##0.00\)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i/>
      <sz val="12"/>
      <name val="Arial"/>
      <family val="2"/>
    </font>
    <font>
      <sz val="8"/>
      <color rgb="FFFF0000"/>
      <name val="Arial"/>
      <family val="2"/>
    </font>
    <font>
      <sz val="12"/>
      <color rgb="FFFF0000"/>
      <name val="Arial"/>
      <family val="2"/>
    </font>
    <font>
      <sz val="10.5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i/>
      <sz val="12"/>
      <color theme="1"/>
      <name val="Arial"/>
      <family val="2"/>
    </font>
    <font>
      <b/>
      <i/>
      <sz val="12"/>
      <color rgb="FFFF0000"/>
      <name val="Arial"/>
      <family val="2"/>
    </font>
    <font>
      <sz val="11"/>
      <name val="Arial"/>
      <family val="2"/>
    </font>
    <font>
      <sz val="11"/>
      <name val="Aptos Narrow"/>
      <family val="2"/>
      <scheme val="minor"/>
    </font>
    <font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</cellStyleXfs>
  <cellXfs count="293">
    <xf numFmtId="0" fontId="0" fillId="0" borderId="0" xfId="0"/>
    <xf numFmtId="166" fontId="3" fillId="0" borderId="0" xfId="1" applyNumberFormat="1" applyFont="1"/>
    <xf numFmtId="0" fontId="7" fillId="0" borderId="0" xfId="3" applyFont="1" applyAlignment="1">
      <alignment horizontal="centerContinuous"/>
    </xf>
    <xf numFmtId="0" fontId="5" fillId="0" borderId="0" xfId="3" applyFont="1" applyAlignment="1">
      <alignment horizontal="centerContinuous"/>
    </xf>
    <xf numFmtId="0" fontId="5" fillId="0" borderId="0" xfId="3" applyFont="1" applyAlignment="1">
      <alignment horizontal="centerContinuous" vertical="center"/>
    </xf>
    <xf numFmtId="164" fontId="3" fillId="0" borderId="0" xfId="3" applyNumberFormat="1" applyFont="1" applyAlignment="1">
      <alignment vertical="center"/>
    </xf>
    <xf numFmtId="164" fontId="5" fillId="2" borderId="2" xfId="3" applyNumberFormat="1" applyFont="1" applyFill="1" applyBorder="1" applyAlignment="1">
      <alignment horizontal="center" vertical="center" wrapText="1"/>
    </xf>
    <xf numFmtId="164" fontId="5" fillId="2" borderId="4" xfId="3" applyNumberFormat="1" applyFont="1" applyFill="1" applyBorder="1" applyAlignment="1">
      <alignment horizontal="center" vertical="center" wrapText="1"/>
    </xf>
    <xf numFmtId="164" fontId="5" fillId="2" borderId="6" xfId="3" applyNumberFormat="1" applyFont="1" applyFill="1" applyBorder="1" applyAlignment="1">
      <alignment horizontal="center" vertical="center" wrapText="1"/>
    </xf>
    <xf numFmtId="164" fontId="5" fillId="0" borderId="0" xfId="3" applyNumberFormat="1" applyFont="1" applyAlignment="1">
      <alignment horizontal="center" vertical="center"/>
    </xf>
    <xf numFmtId="164" fontId="5" fillId="0" borderId="7" xfId="3" applyNumberFormat="1" applyFont="1" applyBorder="1" applyAlignment="1">
      <alignment vertical="center"/>
    </xf>
    <xf numFmtId="164" fontId="3" fillId="0" borderId="7" xfId="3" applyNumberFormat="1" applyFont="1" applyBorder="1" applyAlignment="1">
      <alignment vertical="center"/>
    </xf>
    <xf numFmtId="164" fontId="6" fillId="0" borderId="8" xfId="3" applyNumberFormat="1" applyFont="1" applyBorder="1" applyAlignment="1">
      <alignment horizontal="left" vertical="center"/>
    </xf>
    <xf numFmtId="164" fontId="6" fillId="0" borderId="7" xfId="3" applyNumberFormat="1" applyFont="1" applyBorder="1" applyAlignment="1">
      <alignment horizontal="left" vertical="center"/>
    </xf>
    <xf numFmtId="164" fontId="5" fillId="0" borderId="0" xfId="3" applyNumberFormat="1" applyFont="1" applyAlignment="1">
      <alignment vertical="center"/>
    </xf>
    <xf numFmtId="164" fontId="3" fillId="0" borderId="7" xfId="3" applyNumberFormat="1" applyFont="1" applyBorder="1" applyAlignment="1">
      <alignment horizontal="left" vertical="center"/>
    </xf>
    <xf numFmtId="164" fontId="3" fillId="0" borderId="21" xfId="3" applyNumberFormat="1" applyFont="1" applyBorder="1" applyAlignment="1">
      <alignment horizontal="left" vertical="center"/>
    </xf>
    <xf numFmtId="164" fontId="5" fillId="0" borderId="15" xfId="3" applyNumberFormat="1" applyFont="1" applyBorder="1" applyAlignment="1">
      <alignment vertical="center"/>
    </xf>
    <xf numFmtId="166" fontId="3" fillId="0" borderId="0" xfId="1" applyNumberFormat="1" applyFont="1" applyAlignment="1">
      <alignment vertical="center"/>
    </xf>
    <xf numFmtId="164" fontId="4" fillId="0" borderId="0" xfId="3" applyNumberFormat="1" applyFont="1" applyAlignment="1">
      <alignment horizontal="left" vertical="center"/>
    </xf>
    <xf numFmtId="164" fontId="8" fillId="0" borderId="0" xfId="3" applyNumberFormat="1" applyFont="1" applyAlignment="1">
      <alignment horizontal="left" vertical="center" wrapText="1"/>
    </xf>
    <xf numFmtId="164" fontId="8" fillId="0" borderId="0" xfId="3" applyNumberFormat="1" applyFont="1" applyAlignment="1">
      <alignment vertical="center"/>
    </xf>
    <xf numFmtId="164" fontId="4" fillId="0" borderId="0" xfId="3" applyNumberFormat="1" applyFont="1" applyAlignment="1">
      <alignment vertical="center"/>
    </xf>
    <xf numFmtId="0" fontId="3" fillId="0" borderId="0" xfId="3" applyFont="1" applyAlignment="1">
      <alignment vertical="center"/>
    </xf>
    <xf numFmtId="0" fontId="2" fillId="0" borderId="0" xfId="3" applyAlignment="1">
      <alignment vertical="center" wrapText="1"/>
    </xf>
    <xf numFmtId="164" fontId="2" fillId="0" borderId="0" xfId="3" applyNumberFormat="1" applyAlignment="1">
      <alignment vertical="center" wrapText="1"/>
    </xf>
    <xf numFmtId="0" fontId="7" fillId="0" borderId="0" xfId="3" applyFont="1" applyAlignment="1">
      <alignment horizontal="centerContinuous" vertical="center"/>
    </xf>
    <xf numFmtId="10" fontId="3" fillId="0" borderId="0" xfId="1" applyNumberFormat="1" applyFont="1" applyAlignment="1">
      <alignment vertical="center"/>
    </xf>
    <xf numFmtId="166" fontId="5" fillId="0" borderId="0" xfId="1" applyNumberFormat="1" applyFont="1" applyAlignment="1">
      <alignment vertical="center"/>
    </xf>
    <xf numFmtId="164" fontId="3" fillId="0" borderId="8" xfId="3" applyNumberFormat="1" applyFont="1" applyBorder="1" applyAlignment="1">
      <alignment horizontal="left" vertical="center"/>
    </xf>
    <xf numFmtId="5" fontId="5" fillId="0" borderId="7" xfId="3" applyNumberFormat="1" applyFont="1" applyBorder="1" applyAlignment="1">
      <alignment horizontal="right" vertical="center" indent="1"/>
    </xf>
    <xf numFmtId="5" fontId="3" fillId="0" borderId="1" xfId="3" applyNumberFormat="1" applyFont="1" applyBorder="1" applyAlignment="1">
      <alignment horizontal="right" vertical="center" wrapText="1" indent="1"/>
    </xf>
    <xf numFmtId="5" fontId="3" fillId="0" borderId="30" xfId="3" applyNumberFormat="1" applyFont="1" applyBorder="1" applyAlignment="1">
      <alignment horizontal="right" vertical="center" wrapText="1" indent="1"/>
    </xf>
    <xf numFmtId="5" fontId="3" fillId="0" borderId="31" xfId="3" applyNumberFormat="1" applyFont="1" applyBorder="1" applyAlignment="1">
      <alignment horizontal="right" vertical="center" wrapText="1" indent="1"/>
    </xf>
    <xf numFmtId="5" fontId="3" fillId="0" borderId="7" xfId="3" applyNumberFormat="1" applyFont="1" applyBorder="1" applyAlignment="1">
      <alignment horizontal="right" vertical="center" indent="1"/>
    </xf>
    <xf numFmtId="5" fontId="3" fillId="0" borderId="7" xfId="3" applyNumberFormat="1" applyFont="1" applyBorder="1" applyAlignment="1">
      <alignment horizontal="right" vertical="center" wrapText="1" indent="1"/>
    </xf>
    <xf numFmtId="5" fontId="3" fillId="0" borderId="0" xfId="3" applyNumberFormat="1" applyFont="1" applyAlignment="1">
      <alignment horizontal="right" vertical="center" wrapText="1" indent="1"/>
    </xf>
    <xf numFmtId="5" fontId="3" fillId="0" borderId="26" xfId="3" applyNumberFormat="1" applyFont="1" applyBorder="1" applyAlignment="1">
      <alignment horizontal="right" vertical="center" wrapText="1" indent="1"/>
    </xf>
    <xf numFmtId="5" fontId="3" fillId="0" borderId="7" xfId="2" applyNumberFormat="1" applyFont="1" applyBorder="1" applyAlignment="1">
      <alignment horizontal="right" vertical="center" indent="1"/>
    </xf>
    <xf numFmtId="5" fontId="3" fillId="0" borderId="7" xfId="2" applyNumberFormat="1" applyFont="1" applyFill="1" applyBorder="1" applyAlignment="1">
      <alignment horizontal="right" vertical="center" wrapText="1" indent="1"/>
    </xf>
    <xf numFmtId="5" fontId="3" fillId="0" borderId="0" xfId="2" applyNumberFormat="1" applyFont="1" applyFill="1" applyBorder="1" applyAlignment="1">
      <alignment horizontal="right" vertical="center" wrapText="1" indent="1"/>
    </xf>
    <xf numFmtId="5" fontId="3" fillId="0" borderId="26" xfId="2" applyNumberFormat="1" applyFont="1" applyFill="1" applyBorder="1" applyAlignment="1">
      <alignment horizontal="right" vertical="center" wrapText="1" indent="1"/>
    </xf>
    <xf numFmtId="5" fontId="3" fillId="0" borderId="0" xfId="2" applyNumberFormat="1" applyFont="1" applyBorder="1" applyAlignment="1">
      <alignment horizontal="right" vertical="center" indent="1"/>
    </xf>
    <xf numFmtId="5" fontId="3" fillId="0" borderId="26" xfId="2" applyNumberFormat="1" applyFont="1" applyBorder="1" applyAlignment="1">
      <alignment horizontal="right" vertical="center" indent="1"/>
    </xf>
    <xf numFmtId="5" fontId="3" fillId="0" borderId="10" xfId="2" applyNumberFormat="1" applyFont="1" applyBorder="1" applyAlignment="1">
      <alignment horizontal="right" vertical="center" indent="1"/>
    </xf>
    <xf numFmtId="5" fontId="3" fillId="0" borderId="22" xfId="2" applyNumberFormat="1" applyFont="1" applyBorder="1" applyAlignment="1">
      <alignment horizontal="right" vertical="center" indent="1"/>
    </xf>
    <xf numFmtId="5" fontId="3" fillId="0" borderId="25" xfId="2" applyNumberFormat="1" applyFont="1" applyBorder="1" applyAlignment="1">
      <alignment horizontal="right" vertical="center" indent="1"/>
    </xf>
    <xf numFmtId="5" fontId="3" fillId="0" borderId="25" xfId="2" applyNumberFormat="1" applyFont="1" applyFill="1" applyBorder="1" applyAlignment="1">
      <alignment horizontal="right" vertical="center" wrapText="1" indent="1"/>
    </xf>
    <xf numFmtId="5" fontId="5" fillId="0" borderId="11" xfId="2" applyNumberFormat="1" applyFont="1" applyBorder="1" applyAlignment="1">
      <alignment horizontal="right" vertical="center" indent="1"/>
    </xf>
    <xf numFmtId="5" fontId="5" fillId="0" borderId="11" xfId="2" applyNumberFormat="1" applyFont="1" applyFill="1" applyBorder="1" applyAlignment="1">
      <alignment horizontal="right" vertical="center" wrapText="1" indent="1"/>
    </xf>
    <xf numFmtId="5" fontId="5" fillId="0" borderId="11" xfId="2" applyNumberFormat="1" applyFont="1" applyBorder="1" applyAlignment="1">
      <alignment horizontal="right" vertical="center" wrapText="1" indent="1"/>
    </xf>
    <xf numFmtId="5" fontId="5" fillId="0" borderId="13" xfId="2" applyNumberFormat="1" applyFont="1" applyBorder="1" applyAlignment="1">
      <alignment horizontal="right" vertical="center" wrapText="1" indent="1"/>
    </xf>
    <xf numFmtId="5" fontId="5" fillId="0" borderId="27" xfId="2" applyNumberFormat="1" applyFont="1" applyBorder="1" applyAlignment="1">
      <alignment horizontal="right" vertical="center" wrapText="1" indent="1"/>
    </xf>
    <xf numFmtId="5" fontId="5" fillId="0" borderId="27" xfId="2" applyNumberFormat="1" applyFont="1" applyFill="1" applyBorder="1" applyAlignment="1">
      <alignment horizontal="right" vertical="center" wrapText="1" indent="1"/>
    </xf>
    <xf numFmtId="5" fontId="3" fillId="0" borderId="7" xfId="2" applyNumberFormat="1" applyFont="1" applyFill="1" applyBorder="1" applyAlignment="1">
      <alignment horizontal="right" vertical="center" indent="1"/>
    </xf>
    <xf numFmtId="5" fontId="3" fillId="0" borderId="14" xfId="2" applyNumberFormat="1" applyFont="1" applyBorder="1" applyAlignment="1">
      <alignment horizontal="right" vertical="center" indent="1"/>
    </xf>
    <xf numFmtId="5" fontId="3" fillId="0" borderId="33" xfId="2" applyNumberFormat="1" applyFont="1" applyBorder="1" applyAlignment="1">
      <alignment horizontal="right" vertical="center" indent="1"/>
    </xf>
    <xf numFmtId="5" fontId="3" fillId="0" borderId="29" xfId="2" applyNumberFormat="1" applyFont="1" applyBorder="1" applyAlignment="1">
      <alignment horizontal="right" vertical="center" indent="1"/>
    </xf>
    <xf numFmtId="5" fontId="5" fillId="0" borderId="10" xfId="2" applyNumberFormat="1" applyFont="1" applyBorder="1" applyAlignment="1">
      <alignment horizontal="right" vertical="center" indent="1"/>
    </xf>
    <xf numFmtId="5" fontId="5" fillId="0" borderId="10" xfId="2" applyNumberFormat="1" applyFont="1" applyBorder="1" applyAlignment="1">
      <alignment horizontal="right" vertical="center" wrapText="1" indent="1"/>
    </xf>
    <xf numFmtId="5" fontId="5" fillId="0" borderId="22" xfId="2" applyNumberFormat="1" applyFont="1" applyBorder="1" applyAlignment="1">
      <alignment horizontal="right" vertical="center" wrapText="1" indent="1"/>
    </xf>
    <xf numFmtId="5" fontId="5" fillId="0" borderId="25" xfId="2" applyNumberFormat="1" applyFont="1" applyBorder="1" applyAlignment="1">
      <alignment horizontal="right" vertical="center" wrapText="1" indent="1"/>
    </xf>
    <xf numFmtId="5" fontId="5" fillId="0" borderId="28" xfId="2" applyNumberFormat="1" applyFont="1" applyBorder="1" applyAlignment="1">
      <alignment horizontal="right" vertical="center" wrapText="1" indent="1"/>
    </xf>
    <xf numFmtId="5" fontId="3" fillId="0" borderId="7" xfId="2" applyNumberFormat="1" applyFont="1" applyBorder="1" applyAlignment="1">
      <alignment horizontal="right" vertical="center" wrapText="1" indent="1"/>
    </xf>
    <xf numFmtId="5" fontId="3" fillId="0" borderId="0" xfId="2" applyNumberFormat="1" applyFont="1" applyBorder="1" applyAlignment="1">
      <alignment horizontal="right" vertical="center" wrapText="1" indent="1"/>
    </xf>
    <xf numFmtId="5" fontId="3" fillId="0" borderId="26" xfId="2" applyNumberFormat="1" applyFont="1" applyBorder="1" applyAlignment="1">
      <alignment horizontal="right" vertical="center" wrapText="1" indent="1"/>
    </xf>
    <xf numFmtId="5" fontId="5" fillId="0" borderId="7" xfId="2" applyNumberFormat="1" applyFont="1" applyBorder="1" applyAlignment="1">
      <alignment horizontal="right" vertical="center" indent="1"/>
    </xf>
    <xf numFmtId="5" fontId="3" fillId="0" borderId="0" xfId="2" applyNumberFormat="1" applyFont="1" applyFill="1" applyBorder="1" applyAlignment="1">
      <alignment horizontal="right" vertical="center" indent="1"/>
    </xf>
    <xf numFmtId="5" fontId="3" fillId="0" borderId="26" xfId="2" applyNumberFormat="1" applyFont="1" applyFill="1" applyBorder="1" applyAlignment="1">
      <alignment horizontal="right" vertical="center" indent="1"/>
    </xf>
    <xf numFmtId="5" fontId="3" fillId="0" borderId="14" xfId="2" applyNumberFormat="1" applyFont="1" applyFill="1" applyBorder="1" applyAlignment="1">
      <alignment horizontal="right" vertical="center" indent="1"/>
    </xf>
    <xf numFmtId="5" fontId="3" fillId="0" borderId="33" xfId="2" applyNumberFormat="1" applyFont="1" applyFill="1" applyBorder="1" applyAlignment="1">
      <alignment horizontal="right" vertical="center" indent="1"/>
    </xf>
    <xf numFmtId="5" fontId="3" fillId="0" borderId="29" xfId="2" applyNumberFormat="1" applyFont="1" applyFill="1" applyBorder="1" applyAlignment="1">
      <alignment horizontal="right" vertical="center" indent="1"/>
    </xf>
    <xf numFmtId="5" fontId="5" fillId="0" borderId="15" xfId="2" applyNumberFormat="1" applyFont="1" applyFill="1" applyBorder="1" applyAlignment="1">
      <alignment horizontal="right" vertical="center" indent="1"/>
    </xf>
    <xf numFmtId="5" fontId="5" fillId="0" borderId="15" xfId="2" applyNumberFormat="1" applyFont="1" applyFill="1" applyBorder="1" applyAlignment="1">
      <alignment horizontal="right" vertical="center" wrapText="1" indent="1"/>
    </xf>
    <xf numFmtId="5" fontId="5" fillId="0" borderId="17" xfId="2" applyNumberFormat="1" applyFont="1" applyFill="1" applyBorder="1" applyAlignment="1">
      <alignment horizontal="right" vertical="center" wrapText="1" indent="1"/>
    </xf>
    <xf numFmtId="5" fontId="5" fillId="0" borderId="28" xfId="2" applyNumberFormat="1" applyFont="1" applyFill="1" applyBorder="1" applyAlignment="1">
      <alignment horizontal="right" vertical="center" wrapText="1" indent="1"/>
    </xf>
    <xf numFmtId="5" fontId="5" fillId="0" borderId="7" xfId="2" applyNumberFormat="1" applyFont="1" applyFill="1" applyBorder="1" applyAlignment="1">
      <alignment horizontal="right" vertical="center" indent="1"/>
    </xf>
    <xf numFmtId="5" fontId="3" fillId="0" borderId="10" xfId="2" applyNumberFormat="1" applyFont="1" applyFill="1" applyBorder="1" applyAlignment="1">
      <alignment horizontal="right" vertical="center" indent="1"/>
    </xf>
    <xf numFmtId="5" fontId="3" fillId="0" borderId="22" xfId="2" applyNumberFormat="1" applyFont="1" applyFill="1" applyBorder="1" applyAlignment="1">
      <alignment horizontal="right" vertical="center" indent="1"/>
    </xf>
    <xf numFmtId="5" fontId="3" fillId="0" borderId="25" xfId="2" applyNumberFormat="1" applyFont="1" applyFill="1" applyBorder="1" applyAlignment="1">
      <alignment horizontal="right" vertical="center" indent="1"/>
    </xf>
    <xf numFmtId="5" fontId="5" fillId="0" borderId="10" xfId="2" applyNumberFormat="1" applyFont="1" applyFill="1" applyBorder="1" applyAlignment="1">
      <alignment horizontal="right" vertical="center" indent="1"/>
    </xf>
    <xf numFmtId="5" fontId="5" fillId="0" borderId="10" xfId="2" applyNumberFormat="1" applyFont="1" applyFill="1" applyBorder="1" applyAlignment="1">
      <alignment horizontal="right" vertical="center" wrapText="1" indent="1"/>
    </xf>
    <xf numFmtId="5" fontId="3" fillId="0" borderId="5" xfId="2" applyNumberFormat="1" applyFont="1" applyFill="1" applyBorder="1" applyAlignment="1">
      <alignment horizontal="right" vertical="center" indent="1"/>
    </xf>
    <xf numFmtId="5" fontId="3" fillId="0" borderId="5" xfId="2" applyNumberFormat="1" applyFont="1" applyBorder="1" applyAlignment="1">
      <alignment horizontal="right" vertical="center" wrapText="1" indent="1"/>
    </xf>
    <xf numFmtId="5" fontId="3" fillId="0" borderId="5" xfId="2" applyNumberFormat="1" applyFont="1" applyFill="1" applyBorder="1" applyAlignment="1">
      <alignment horizontal="right" vertical="center" wrapText="1" indent="1"/>
    </xf>
    <xf numFmtId="5" fontId="3" fillId="0" borderId="23" xfId="2" applyNumberFormat="1" applyFont="1" applyBorder="1" applyAlignment="1">
      <alignment horizontal="right" vertical="center" wrapText="1" indent="1"/>
    </xf>
    <xf numFmtId="5" fontId="3" fillId="0" borderId="34" xfId="2" applyNumberFormat="1" applyFont="1" applyBorder="1" applyAlignment="1">
      <alignment horizontal="right" vertical="center" wrapText="1" indent="1"/>
    </xf>
    <xf numFmtId="5" fontId="3" fillId="0" borderId="32" xfId="2" applyNumberFormat="1" applyFont="1" applyBorder="1" applyAlignment="1">
      <alignment horizontal="right" vertical="center" wrapText="1" indent="1"/>
    </xf>
    <xf numFmtId="164" fontId="5" fillId="0" borderId="11" xfId="3" applyNumberFormat="1" applyFont="1" applyBorder="1" applyAlignment="1">
      <alignment horizontal="right" vertical="center" indent="1"/>
    </xf>
    <xf numFmtId="164" fontId="3" fillId="0" borderId="7" xfId="3" applyNumberFormat="1" applyFont="1" applyBorder="1" applyAlignment="1">
      <alignment horizontal="left" vertical="center" indent="1"/>
    </xf>
    <xf numFmtId="164" fontId="3" fillId="0" borderId="8" xfId="3" applyNumberFormat="1" applyFont="1" applyBorder="1" applyAlignment="1">
      <alignment horizontal="left" vertical="center" indent="1"/>
    </xf>
    <xf numFmtId="164" fontId="6" fillId="0" borderId="7" xfId="3" applyNumberFormat="1" applyFont="1" applyBorder="1" applyAlignment="1">
      <alignment vertical="center"/>
    </xf>
    <xf numFmtId="0" fontId="3" fillId="0" borderId="14" xfId="3" applyFont="1" applyBorder="1" applyAlignment="1">
      <alignment vertical="center"/>
    </xf>
    <xf numFmtId="164" fontId="3" fillId="0" borderId="10" xfId="3" applyNumberFormat="1" applyFont="1" applyBorder="1" applyAlignment="1">
      <alignment horizontal="left" vertical="center" indent="1"/>
    </xf>
    <xf numFmtId="164" fontId="5" fillId="0" borderId="18" xfId="3" applyNumberFormat="1" applyFont="1" applyBorder="1" applyAlignment="1">
      <alignment horizontal="right" vertical="center" indent="1"/>
    </xf>
    <xf numFmtId="164" fontId="5" fillId="0" borderId="16" xfId="3" applyNumberFormat="1" applyFont="1" applyBorder="1" applyAlignment="1">
      <alignment vertical="center"/>
    </xf>
    <xf numFmtId="0" fontId="5" fillId="0" borderId="32" xfId="3" applyFont="1" applyBorder="1" applyAlignment="1">
      <alignment vertical="center"/>
    </xf>
    <xf numFmtId="5" fontId="5" fillId="0" borderId="11" xfId="2" applyNumberFormat="1" applyFont="1" applyFill="1" applyBorder="1" applyAlignment="1">
      <alignment horizontal="right" vertical="center" indent="1"/>
    </xf>
    <xf numFmtId="5" fontId="5" fillId="0" borderId="13" xfId="2" applyNumberFormat="1" applyFont="1" applyFill="1" applyBorder="1" applyAlignment="1">
      <alignment horizontal="right" vertical="center" indent="1"/>
    </xf>
    <xf numFmtId="5" fontId="5" fillId="0" borderId="27" xfId="2" applyNumberFormat="1" applyFont="1" applyFill="1" applyBorder="1" applyAlignment="1">
      <alignment horizontal="right" vertical="center" indent="1"/>
    </xf>
    <xf numFmtId="5" fontId="5" fillId="0" borderId="18" xfId="2" applyNumberFormat="1" applyFont="1" applyFill="1" applyBorder="1" applyAlignment="1">
      <alignment horizontal="right" vertical="center" indent="1"/>
    </xf>
    <xf numFmtId="5" fontId="5" fillId="0" borderId="18" xfId="2" applyNumberFormat="1" applyFont="1" applyFill="1" applyBorder="1" applyAlignment="1">
      <alignment horizontal="right" vertical="center" wrapText="1" indent="1"/>
    </xf>
    <xf numFmtId="5" fontId="5" fillId="0" borderId="14" xfId="2" applyNumberFormat="1" applyFont="1" applyFill="1" applyBorder="1" applyAlignment="1">
      <alignment horizontal="right" vertical="center" wrapText="1" indent="1"/>
    </xf>
    <xf numFmtId="5" fontId="5" fillId="0" borderId="33" xfId="2" applyNumberFormat="1" applyFont="1" applyFill="1" applyBorder="1" applyAlignment="1">
      <alignment horizontal="right" vertical="center" wrapText="1" indent="1"/>
    </xf>
    <xf numFmtId="5" fontId="5" fillId="0" borderId="29" xfId="2" applyNumberFormat="1" applyFont="1" applyFill="1" applyBorder="1" applyAlignment="1">
      <alignment horizontal="right" vertical="center" wrapText="1" indent="1"/>
    </xf>
    <xf numFmtId="5" fontId="5" fillId="0" borderId="24" xfId="2" applyNumberFormat="1" applyFont="1" applyBorder="1" applyAlignment="1">
      <alignment horizontal="right" vertical="center" wrapText="1" indent="1"/>
    </xf>
    <xf numFmtId="0" fontId="3" fillId="0" borderId="8" xfId="3" applyFont="1" applyBorder="1" applyAlignment="1">
      <alignment horizontal="left" vertical="center" indent="1"/>
    </xf>
    <xf numFmtId="0" fontId="11" fillId="0" borderId="0" xfId="0" applyFont="1" applyAlignment="1">
      <alignment horizontal="centerContinuous"/>
    </xf>
    <xf numFmtId="0" fontId="12" fillId="0" borderId="0" xfId="0" applyFont="1"/>
    <xf numFmtId="0" fontId="13" fillId="0" borderId="0" xfId="0" applyFont="1" applyAlignment="1">
      <alignment horizontal="centerContinuous"/>
    </xf>
    <xf numFmtId="164" fontId="13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164" fontId="11" fillId="2" borderId="2" xfId="0" applyNumberFormat="1" applyFont="1" applyFill="1" applyBorder="1" applyAlignment="1">
      <alignment horizontal="center" wrapText="1"/>
    </xf>
    <xf numFmtId="164" fontId="11" fillId="2" borderId="4" xfId="0" applyNumberFormat="1" applyFont="1" applyFill="1" applyBorder="1" applyAlignment="1">
      <alignment horizontal="center" wrapText="1"/>
    </xf>
    <xf numFmtId="164" fontId="11" fillId="2" borderId="6" xfId="0" applyNumberFormat="1" applyFont="1" applyFill="1" applyBorder="1" applyAlignment="1">
      <alignment horizontal="center" wrapText="1"/>
    </xf>
    <xf numFmtId="5" fontId="11" fillId="0" borderId="8" xfId="0" applyNumberFormat="1" applyFont="1" applyBorder="1" applyAlignment="1">
      <alignment horizontal="right" vertical="center" indent="1"/>
    </xf>
    <xf numFmtId="5" fontId="12" fillId="0" borderId="8" xfId="0" applyNumberFormat="1" applyFont="1" applyBorder="1" applyAlignment="1">
      <alignment horizontal="right" vertical="center" wrapText="1" indent="1"/>
    </xf>
    <xf numFmtId="5" fontId="12" fillId="0" borderId="7" xfId="0" applyNumberFormat="1" applyFont="1" applyBorder="1" applyAlignment="1">
      <alignment horizontal="right" vertical="center" wrapText="1" indent="1"/>
    </xf>
    <xf numFmtId="5" fontId="12" fillId="0" borderId="0" xfId="0" applyNumberFormat="1" applyFont="1" applyAlignment="1">
      <alignment horizontal="right" vertical="center" wrapText="1" indent="1"/>
    </xf>
    <xf numFmtId="5" fontId="12" fillId="0" borderId="9" xfId="0" applyNumberFormat="1" applyFont="1" applyBorder="1" applyAlignment="1">
      <alignment horizontal="right" vertical="center" wrapText="1" indent="1"/>
    </xf>
    <xf numFmtId="5" fontId="12" fillId="0" borderId="8" xfId="0" applyNumberFormat="1" applyFont="1" applyBorder="1" applyAlignment="1">
      <alignment horizontal="right" vertical="center" indent="1"/>
    </xf>
    <xf numFmtId="5" fontId="3" fillId="0" borderId="8" xfId="2" applyNumberFormat="1" applyFont="1" applyFill="1" applyBorder="1" applyAlignment="1">
      <alignment horizontal="right" vertical="center" wrapText="1" indent="1"/>
    </xf>
    <xf numFmtId="5" fontId="5" fillId="0" borderId="13" xfId="2" applyNumberFormat="1" applyFont="1" applyFill="1" applyBorder="1" applyAlignment="1">
      <alignment horizontal="right" vertical="center" wrapText="1" indent="1"/>
    </xf>
    <xf numFmtId="5" fontId="5" fillId="0" borderId="12" xfId="2" applyNumberFormat="1" applyFont="1" applyFill="1" applyBorder="1" applyAlignment="1">
      <alignment horizontal="right" vertical="center" wrapText="1" indent="1"/>
    </xf>
    <xf numFmtId="165" fontId="12" fillId="0" borderId="0" xfId="0" applyNumberFormat="1" applyFont="1"/>
    <xf numFmtId="5" fontId="12" fillId="0" borderId="35" xfId="0" applyNumberFormat="1" applyFont="1" applyBorder="1" applyAlignment="1">
      <alignment horizontal="right" vertical="center" wrapText="1" indent="1"/>
    </xf>
    <xf numFmtId="5" fontId="12" fillId="0" borderId="36" xfId="0" applyNumberFormat="1" applyFont="1" applyBorder="1" applyAlignment="1">
      <alignment horizontal="right" vertical="center" wrapText="1" indent="1"/>
    </xf>
    <xf numFmtId="5" fontId="5" fillId="0" borderId="15" xfId="2" applyNumberFormat="1" applyFont="1" applyBorder="1" applyAlignment="1">
      <alignment horizontal="right" vertical="center" indent="1"/>
    </xf>
    <xf numFmtId="5" fontId="5" fillId="0" borderId="15" xfId="2" applyNumberFormat="1" applyFont="1" applyBorder="1" applyAlignment="1">
      <alignment horizontal="right" vertical="center" wrapText="1" indent="1"/>
    </xf>
    <xf numFmtId="5" fontId="5" fillId="0" borderId="17" xfId="2" applyNumberFormat="1" applyFont="1" applyBorder="1" applyAlignment="1">
      <alignment horizontal="right" vertical="center" wrapText="1" indent="1"/>
    </xf>
    <xf numFmtId="5" fontId="5" fillId="0" borderId="16" xfId="2" applyNumberFormat="1" applyFont="1" applyBorder="1" applyAlignment="1">
      <alignment horizontal="right" vertical="center" wrapText="1" indent="1"/>
    </xf>
    <xf numFmtId="164" fontId="12" fillId="0" borderId="7" xfId="0" applyNumberFormat="1" applyFont="1" applyBorder="1"/>
    <xf numFmtId="5" fontId="3" fillId="0" borderId="33" xfId="2" applyNumberFormat="1" applyFont="1" applyFill="1" applyBorder="1" applyAlignment="1">
      <alignment horizontal="right" vertical="center" wrapText="1" indent="1"/>
    </xf>
    <xf numFmtId="5" fontId="3" fillId="0" borderId="8" xfId="2" applyNumberFormat="1" applyFont="1" applyBorder="1" applyAlignment="1">
      <alignment horizontal="right" vertical="center" wrapText="1" indent="1"/>
    </xf>
    <xf numFmtId="5" fontId="5" fillId="0" borderId="22" xfId="2" applyNumberFormat="1" applyFont="1" applyFill="1" applyBorder="1" applyAlignment="1">
      <alignment horizontal="right" vertical="center" wrapText="1" indent="1"/>
    </xf>
    <xf numFmtId="5" fontId="5" fillId="0" borderId="12" xfId="2" applyNumberFormat="1" applyFont="1" applyBorder="1" applyAlignment="1">
      <alignment horizontal="right" vertical="center" wrapText="1" indent="1"/>
    </xf>
    <xf numFmtId="5" fontId="12" fillId="0" borderId="10" xfId="0" applyNumberFormat="1" applyFont="1" applyBorder="1" applyAlignment="1">
      <alignment horizontal="right" vertical="center" wrapText="1" indent="1"/>
    </xf>
    <xf numFmtId="5" fontId="12" fillId="0" borderId="22" xfId="0" applyNumberFormat="1" applyFont="1" applyBorder="1" applyAlignment="1">
      <alignment horizontal="right" vertical="center" wrapText="1" indent="1"/>
    </xf>
    <xf numFmtId="5" fontId="5" fillId="0" borderId="20" xfId="2" applyNumberFormat="1" applyFont="1" applyFill="1" applyBorder="1" applyAlignment="1">
      <alignment horizontal="right" vertical="center" wrapText="1" indent="1"/>
    </xf>
    <xf numFmtId="5" fontId="5" fillId="0" borderId="19" xfId="2" applyNumberFormat="1" applyFont="1" applyBorder="1" applyAlignment="1">
      <alignment horizontal="right" vertical="center" wrapText="1" indent="1"/>
    </xf>
    <xf numFmtId="5" fontId="5" fillId="0" borderId="37" xfId="2" applyNumberFormat="1" applyFont="1" applyFill="1" applyBorder="1" applyAlignment="1">
      <alignment horizontal="right" vertical="center" wrapText="1" indent="1"/>
    </xf>
    <xf numFmtId="5" fontId="3" fillId="0" borderId="38" xfId="2" applyNumberFormat="1" applyFont="1" applyBorder="1" applyAlignment="1">
      <alignment horizontal="right" vertical="center" wrapText="1" indent="1"/>
    </xf>
    <xf numFmtId="164" fontId="12" fillId="0" borderId="0" xfId="0" applyNumberFormat="1" applyFont="1"/>
    <xf numFmtId="167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vertical="center" wrapText="1"/>
    </xf>
    <xf numFmtId="5" fontId="3" fillId="0" borderId="9" xfId="3" applyNumberFormat="1" applyFont="1" applyBorder="1" applyAlignment="1">
      <alignment horizontal="right" vertical="center" wrapText="1" indent="1"/>
    </xf>
    <xf numFmtId="10" fontId="3" fillId="0" borderId="0" xfId="4" applyNumberFormat="1" applyFont="1" applyAlignment="1">
      <alignment vertical="center"/>
    </xf>
    <xf numFmtId="5" fontId="3" fillId="0" borderId="8" xfId="3" applyNumberFormat="1" applyFont="1" applyBorder="1" applyAlignment="1">
      <alignment horizontal="right" vertical="center" wrapText="1" indent="1"/>
    </xf>
    <xf numFmtId="168" fontId="3" fillId="0" borderId="0" xfId="3" applyNumberFormat="1" applyFont="1" applyAlignment="1">
      <alignment vertical="center"/>
    </xf>
    <xf numFmtId="0" fontId="15" fillId="0" borderId="8" xfId="3" applyFont="1" applyBorder="1" applyAlignment="1">
      <alignment horizontal="left" vertical="center"/>
    </xf>
    <xf numFmtId="5" fontId="5" fillId="0" borderId="12" xfId="2" applyNumberFormat="1" applyFont="1" applyFill="1" applyBorder="1" applyAlignment="1">
      <alignment horizontal="right" vertical="center" indent="1"/>
    </xf>
    <xf numFmtId="5" fontId="5" fillId="0" borderId="16" xfId="2" applyNumberFormat="1" applyFont="1" applyFill="1" applyBorder="1" applyAlignment="1">
      <alignment horizontal="right" vertical="center" indent="1"/>
    </xf>
    <xf numFmtId="5" fontId="3" fillId="0" borderId="10" xfId="2" applyNumberFormat="1" applyFont="1" applyFill="1" applyBorder="1" applyAlignment="1">
      <alignment horizontal="right" vertical="center" wrapText="1" indent="1"/>
    </xf>
    <xf numFmtId="5" fontId="3" fillId="0" borderId="22" xfId="2" applyNumberFormat="1" applyFont="1" applyFill="1" applyBorder="1" applyAlignment="1">
      <alignment horizontal="right" vertical="center" wrapText="1" indent="1"/>
    </xf>
    <xf numFmtId="0" fontId="4" fillId="0" borderId="0" xfId="3" applyFont="1" applyAlignment="1">
      <alignment horizontal="left" vertical="center" wrapText="1"/>
    </xf>
    <xf numFmtId="166" fontId="4" fillId="0" borderId="0" xfId="1" applyNumberFormat="1" applyFont="1" applyAlignment="1">
      <alignment horizontal="left" vertical="center" wrapText="1"/>
    </xf>
    <xf numFmtId="0" fontId="4" fillId="0" borderId="0" xfId="3" applyFont="1" applyAlignment="1">
      <alignment vertical="center" wrapText="1"/>
    </xf>
    <xf numFmtId="0" fontId="8" fillId="0" borderId="0" xfId="3" applyFont="1" applyAlignment="1">
      <alignment vertical="center" wrapText="1"/>
    </xf>
    <xf numFmtId="166" fontId="4" fillId="0" borderId="0" xfId="1" applyNumberFormat="1" applyFont="1" applyAlignment="1">
      <alignment horizontal="left" vertical="center"/>
    </xf>
    <xf numFmtId="164" fontId="5" fillId="0" borderId="7" xfId="3" applyNumberFormat="1" applyFont="1" applyBorder="1"/>
    <xf numFmtId="164" fontId="5" fillId="0" borderId="7" xfId="3" applyNumberFormat="1" applyFont="1" applyBorder="1" applyAlignment="1">
      <alignment horizontal="right" vertical="center" indent="1"/>
    </xf>
    <xf numFmtId="164" fontId="3" fillId="0" borderId="1" xfId="3" applyNumberFormat="1" applyFont="1" applyBorder="1" applyAlignment="1">
      <alignment horizontal="right" vertical="center" wrapText="1" indent="1"/>
    </xf>
    <xf numFmtId="164" fontId="3" fillId="0" borderId="30" xfId="3" applyNumberFormat="1" applyFont="1" applyBorder="1" applyAlignment="1">
      <alignment horizontal="right" vertical="center" wrapText="1" indent="1"/>
    </xf>
    <xf numFmtId="164" fontId="3" fillId="0" borderId="9" xfId="3" applyNumberFormat="1" applyFont="1" applyBorder="1" applyAlignment="1">
      <alignment horizontal="right" vertical="center" wrapText="1" indent="1"/>
    </xf>
    <xf numFmtId="164" fontId="3" fillId="0" borderId="7" xfId="3" applyNumberFormat="1" applyFont="1" applyBorder="1"/>
    <xf numFmtId="164" fontId="3" fillId="0" borderId="7" xfId="3" applyNumberFormat="1" applyFont="1" applyBorder="1" applyAlignment="1">
      <alignment horizontal="right" vertical="center" indent="1"/>
    </xf>
    <xf numFmtId="164" fontId="3" fillId="0" borderId="7" xfId="3" applyNumberFormat="1" applyFont="1" applyBorder="1" applyAlignment="1">
      <alignment horizontal="right" vertical="center" wrapText="1" indent="1"/>
    </xf>
    <xf numFmtId="164" fontId="3" fillId="0" borderId="0" xfId="3" applyNumberFormat="1" applyFont="1" applyAlignment="1">
      <alignment horizontal="right" vertical="center" wrapText="1" indent="1"/>
    </xf>
    <xf numFmtId="164" fontId="3" fillId="0" borderId="8" xfId="3" applyNumberFormat="1" applyFont="1" applyBorder="1" applyAlignment="1">
      <alignment horizontal="right" vertical="center" wrapText="1" indent="1"/>
    </xf>
    <xf numFmtId="164" fontId="6" fillId="0" borderId="8" xfId="3" applyNumberFormat="1" applyFont="1" applyBorder="1" applyAlignment="1">
      <alignment horizontal="left"/>
    </xf>
    <xf numFmtId="165" fontId="3" fillId="0" borderId="7" xfId="2" applyNumberFormat="1" applyFont="1" applyBorder="1" applyAlignment="1">
      <alignment horizontal="right" vertical="center" indent="1"/>
    </xf>
    <xf numFmtId="165" fontId="3" fillId="0" borderId="7" xfId="2" applyNumberFormat="1" applyFont="1" applyFill="1" applyBorder="1" applyAlignment="1">
      <alignment horizontal="right" vertical="center" wrapText="1" indent="1"/>
    </xf>
    <xf numFmtId="165" fontId="3" fillId="0" borderId="0" xfId="2" applyNumberFormat="1" applyFont="1" applyFill="1" applyBorder="1" applyAlignment="1">
      <alignment horizontal="right" vertical="center" wrapText="1" indent="1"/>
    </xf>
    <xf numFmtId="165" fontId="3" fillId="0" borderId="8" xfId="2" applyNumberFormat="1" applyFont="1" applyFill="1" applyBorder="1" applyAlignment="1">
      <alignment horizontal="right" vertical="center" wrapText="1" indent="1"/>
    </xf>
    <xf numFmtId="164" fontId="3" fillId="0" borderId="7" xfId="3" applyNumberFormat="1" applyFont="1" applyBorder="1" applyAlignment="1">
      <alignment horizontal="left"/>
    </xf>
    <xf numFmtId="164" fontId="3" fillId="0" borderId="8" xfId="3" applyNumberFormat="1" applyFont="1" applyBorder="1" applyAlignment="1">
      <alignment horizontal="left"/>
    </xf>
    <xf numFmtId="164" fontId="6" fillId="0" borderId="7" xfId="3" applyNumberFormat="1" applyFont="1" applyBorder="1" applyAlignment="1">
      <alignment horizontal="left"/>
    </xf>
    <xf numFmtId="0" fontId="3" fillId="0" borderId="8" xfId="3" applyFont="1" applyBorder="1" applyAlignment="1">
      <alignment horizontal="left"/>
    </xf>
    <xf numFmtId="164" fontId="3" fillId="0" borderId="21" xfId="3" applyNumberFormat="1" applyFont="1" applyBorder="1" applyAlignment="1">
      <alignment horizontal="left"/>
    </xf>
    <xf numFmtId="165" fontId="3" fillId="0" borderId="7" xfId="2" applyNumberFormat="1" applyFont="1" applyFill="1" applyBorder="1" applyAlignment="1">
      <alignment horizontal="right" vertical="center" indent="1"/>
    </xf>
    <xf numFmtId="164" fontId="5" fillId="0" borderId="11" xfId="3" applyNumberFormat="1" applyFont="1" applyBorder="1" applyAlignment="1">
      <alignment horizontal="right" indent="1"/>
    </xf>
    <xf numFmtId="165" fontId="5" fillId="0" borderId="11" xfId="2" applyNumberFormat="1" applyFont="1" applyBorder="1" applyAlignment="1">
      <alignment horizontal="right" vertical="center" indent="1"/>
    </xf>
    <xf numFmtId="165" fontId="5" fillId="0" borderId="12" xfId="2" applyNumberFormat="1" applyFont="1" applyFill="1" applyBorder="1" applyAlignment="1">
      <alignment horizontal="right" vertical="center" wrapText="1" indent="1"/>
    </xf>
    <xf numFmtId="165" fontId="5" fillId="0" borderId="11" xfId="2" applyNumberFormat="1" applyFont="1" applyBorder="1" applyAlignment="1">
      <alignment horizontal="right" vertical="center" wrapText="1" indent="1"/>
    </xf>
    <xf numFmtId="165" fontId="5" fillId="0" borderId="13" xfId="2" applyNumberFormat="1" applyFont="1" applyBorder="1" applyAlignment="1">
      <alignment horizontal="right" vertical="center" wrapText="1" indent="1"/>
    </xf>
    <xf numFmtId="164" fontId="6" fillId="0" borderId="7" xfId="3" applyNumberFormat="1" applyFont="1" applyBorder="1"/>
    <xf numFmtId="164" fontId="3" fillId="0" borderId="8" xfId="3" applyNumberFormat="1" applyFont="1" applyBorder="1"/>
    <xf numFmtId="165" fontId="3" fillId="0" borderId="33" xfId="2" applyNumberFormat="1" applyFont="1" applyFill="1" applyBorder="1" applyAlignment="1">
      <alignment horizontal="right" vertical="center" wrapText="1" indent="1"/>
    </xf>
    <xf numFmtId="164" fontId="5" fillId="0" borderId="15" xfId="3" applyNumberFormat="1" applyFont="1" applyBorder="1"/>
    <xf numFmtId="165" fontId="5" fillId="0" borderId="15" xfId="2" applyNumberFormat="1" applyFont="1" applyBorder="1" applyAlignment="1">
      <alignment horizontal="right" vertical="center" indent="1"/>
    </xf>
    <xf numFmtId="165" fontId="5" fillId="0" borderId="15" xfId="2" applyNumberFormat="1" applyFont="1" applyBorder="1" applyAlignment="1">
      <alignment horizontal="right" vertical="center" wrapText="1" indent="1"/>
    </xf>
    <xf numFmtId="165" fontId="5" fillId="0" borderId="22" xfId="2" applyNumberFormat="1" applyFont="1" applyBorder="1" applyAlignment="1">
      <alignment horizontal="right" vertical="center" wrapText="1" indent="1"/>
    </xf>
    <xf numFmtId="165" fontId="5" fillId="0" borderId="17" xfId="2" applyNumberFormat="1" applyFont="1" applyBorder="1" applyAlignment="1">
      <alignment horizontal="right" vertical="center" wrapText="1" indent="1"/>
    </xf>
    <xf numFmtId="165" fontId="5" fillId="0" borderId="16" xfId="2" applyNumberFormat="1" applyFont="1" applyBorder="1" applyAlignment="1">
      <alignment horizontal="right" vertical="center" wrapText="1" indent="1"/>
    </xf>
    <xf numFmtId="165" fontId="3" fillId="0" borderId="7" xfId="2" applyNumberFormat="1" applyFont="1" applyBorder="1" applyAlignment="1">
      <alignment horizontal="right" vertical="center" wrapText="1" indent="1"/>
    </xf>
    <xf numFmtId="165" fontId="3" fillId="0" borderId="0" xfId="2" applyNumberFormat="1" applyFont="1" applyBorder="1" applyAlignment="1">
      <alignment horizontal="right" vertical="center" wrapText="1" indent="1"/>
    </xf>
    <xf numFmtId="165" fontId="3" fillId="0" borderId="8" xfId="2" applyNumberFormat="1" applyFont="1" applyBorder="1" applyAlignment="1">
      <alignment horizontal="right" vertical="center" wrapText="1" indent="1"/>
    </xf>
    <xf numFmtId="165" fontId="5" fillId="0" borderId="7" xfId="2" applyNumberFormat="1" applyFont="1" applyBorder="1" applyAlignment="1">
      <alignment horizontal="right" vertical="center" indent="1"/>
    </xf>
    <xf numFmtId="169" fontId="3" fillId="0" borderId="7" xfId="3" applyNumberFormat="1" applyFont="1" applyBorder="1" applyAlignment="1">
      <alignment horizontal="left"/>
    </xf>
    <xf numFmtId="165" fontId="5" fillId="0" borderId="15" xfId="2" applyNumberFormat="1" applyFont="1" applyFill="1" applyBorder="1" applyAlignment="1">
      <alignment horizontal="right" vertical="center" indent="1"/>
    </xf>
    <xf numFmtId="165" fontId="5" fillId="0" borderId="15" xfId="2" applyNumberFormat="1" applyFont="1" applyFill="1" applyBorder="1" applyAlignment="1">
      <alignment horizontal="right" vertical="center" wrapText="1" indent="1"/>
    </xf>
    <xf numFmtId="165" fontId="5" fillId="0" borderId="22" xfId="2" applyNumberFormat="1" applyFont="1" applyFill="1" applyBorder="1" applyAlignment="1">
      <alignment horizontal="right" vertical="center" wrapText="1" indent="1"/>
    </xf>
    <xf numFmtId="165" fontId="5" fillId="0" borderId="17" xfId="2" applyNumberFormat="1" applyFont="1" applyFill="1" applyBorder="1" applyAlignment="1">
      <alignment horizontal="right" vertical="center" wrapText="1" indent="1"/>
    </xf>
    <xf numFmtId="165" fontId="5" fillId="0" borderId="7" xfId="2" applyNumberFormat="1" applyFont="1" applyFill="1" applyBorder="1" applyAlignment="1">
      <alignment horizontal="right" vertical="center" indent="1"/>
    </xf>
    <xf numFmtId="165" fontId="3" fillId="0" borderId="22" xfId="2" applyNumberFormat="1" applyFont="1" applyFill="1" applyBorder="1" applyAlignment="1">
      <alignment horizontal="right" vertical="center" wrapText="1" indent="1"/>
    </xf>
    <xf numFmtId="165" fontId="3" fillId="0" borderId="11" xfId="2" applyNumberFormat="1" applyFont="1" applyFill="1" applyBorder="1" applyAlignment="1">
      <alignment horizontal="right" vertical="center" indent="1"/>
    </xf>
    <xf numFmtId="165" fontId="3" fillId="0" borderId="11" xfId="2" applyNumberFormat="1" applyFont="1" applyFill="1" applyBorder="1" applyAlignment="1">
      <alignment horizontal="right" vertical="center" wrapText="1" indent="1"/>
    </xf>
    <xf numFmtId="165" fontId="3" fillId="0" borderId="13" xfId="2" applyNumberFormat="1" applyFont="1" applyFill="1" applyBorder="1" applyAlignment="1">
      <alignment horizontal="right" vertical="center" wrapText="1" indent="1"/>
    </xf>
    <xf numFmtId="165" fontId="3" fillId="0" borderId="12" xfId="2" applyNumberFormat="1" applyFont="1" applyBorder="1" applyAlignment="1">
      <alignment horizontal="right" vertical="center" wrapText="1" indent="1"/>
    </xf>
    <xf numFmtId="165" fontId="3" fillId="0" borderId="10" xfId="2" applyNumberFormat="1" applyFont="1" applyFill="1" applyBorder="1" applyAlignment="1">
      <alignment horizontal="right" vertical="center" indent="1"/>
    </xf>
    <xf numFmtId="165" fontId="3" fillId="0" borderId="10" xfId="2" applyNumberFormat="1" applyFont="1" applyFill="1" applyBorder="1" applyAlignment="1">
      <alignment horizontal="right" vertical="center" wrapText="1" indent="1"/>
    </xf>
    <xf numFmtId="164" fontId="5" fillId="0" borderId="18" xfId="3" applyNumberFormat="1" applyFont="1" applyBorder="1" applyAlignment="1">
      <alignment horizontal="right" indent="1"/>
    </xf>
    <xf numFmtId="165" fontId="3" fillId="0" borderId="18" xfId="2" applyNumberFormat="1" applyFont="1" applyFill="1" applyBorder="1" applyAlignment="1">
      <alignment horizontal="right" vertical="center" indent="1"/>
    </xf>
    <xf numFmtId="165" fontId="3" fillId="0" borderId="18" xfId="2" applyNumberFormat="1" applyFont="1" applyFill="1" applyBorder="1" applyAlignment="1">
      <alignment horizontal="right" vertical="center" wrapText="1" indent="1"/>
    </xf>
    <xf numFmtId="165" fontId="3" fillId="0" borderId="14" xfId="2" applyNumberFormat="1" applyFont="1" applyFill="1" applyBorder="1" applyAlignment="1">
      <alignment horizontal="right" vertical="center" wrapText="1" indent="1"/>
    </xf>
    <xf numFmtId="165" fontId="3" fillId="0" borderId="19" xfId="2" applyNumberFormat="1" applyFont="1" applyBorder="1" applyAlignment="1">
      <alignment horizontal="right" vertical="center" wrapText="1" indent="1"/>
    </xf>
    <xf numFmtId="164" fontId="5" fillId="0" borderId="16" xfId="3" applyNumberFormat="1" applyFont="1" applyBorder="1"/>
    <xf numFmtId="165" fontId="5" fillId="0" borderId="10" xfId="2" applyNumberFormat="1" applyFont="1" applyFill="1" applyBorder="1" applyAlignment="1">
      <alignment horizontal="right" vertical="center" indent="1"/>
    </xf>
    <xf numFmtId="165" fontId="5" fillId="0" borderId="10" xfId="2" applyNumberFormat="1" applyFont="1" applyFill="1" applyBorder="1" applyAlignment="1">
      <alignment horizontal="right" vertical="center" wrapText="1" indent="1"/>
    </xf>
    <xf numFmtId="165" fontId="5" fillId="0" borderId="37" xfId="2" applyNumberFormat="1" applyFont="1" applyFill="1" applyBorder="1" applyAlignment="1">
      <alignment horizontal="right" vertical="center" wrapText="1" indent="1"/>
    </xf>
    <xf numFmtId="0" fontId="5" fillId="0" borderId="32" xfId="3" applyFont="1" applyBorder="1"/>
    <xf numFmtId="165" fontId="3" fillId="0" borderId="5" xfId="2" applyNumberFormat="1" applyFont="1" applyFill="1" applyBorder="1" applyAlignment="1">
      <alignment horizontal="right" vertical="center" indent="1"/>
    </xf>
    <xf numFmtId="165" fontId="3" fillId="0" borderId="5" xfId="2" applyNumberFormat="1" applyFont="1" applyBorder="1" applyAlignment="1">
      <alignment horizontal="right" vertical="center" wrapText="1" indent="1"/>
    </xf>
    <xf numFmtId="165" fontId="3" fillId="0" borderId="5" xfId="2" applyNumberFormat="1" applyFont="1" applyFill="1" applyBorder="1" applyAlignment="1">
      <alignment horizontal="right" vertical="center" wrapText="1" indent="1"/>
    </xf>
    <xf numFmtId="165" fontId="3" fillId="0" borderId="38" xfId="2" applyNumberFormat="1" applyFont="1" applyBorder="1" applyAlignment="1">
      <alignment horizontal="right" vertical="center" wrapText="1" indent="1"/>
    </xf>
    <xf numFmtId="165" fontId="3" fillId="0" borderId="23" xfId="2" applyNumberFormat="1" applyFont="1" applyBorder="1" applyAlignment="1">
      <alignment horizontal="right" vertical="center" wrapText="1" indent="1"/>
    </xf>
    <xf numFmtId="165" fontId="3" fillId="0" borderId="32" xfId="2" applyNumberFormat="1" applyFont="1" applyBorder="1" applyAlignment="1">
      <alignment horizontal="right" vertical="center" wrapText="1" indent="1"/>
    </xf>
    <xf numFmtId="164" fontId="3" fillId="0" borderId="0" xfId="3" applyNumberFormat="1" applyFont="1" applyAlignment="1">
      <alignment horizontal="left" vertical="center"/>
    </xf>
    <xf numFmtId="166" fontId="3" fillId="0" borderId="0" xfId="1" applyNumberFormat="1" applyFont="1" applyAlignment="1">
      <alignment horizontal="left" vertical="center"/>
    </xf>
    <xf numFmtId="164" fontId="9" fillId="0" borderId="0" xfId="3" applyNumberFormat="1" applyFont="1" applyAlignment="1">
      <alignment vertical="center"/>
    </xf>
    <xf numFmtId="164" fontId="9" fillId="0" borderId="0" xfId="3" applyNumberFormat="1" applyFont="1" applyAlignment="1">
      <alignment horizontal="left" vertical="center" wrapText="1"/>
    </xf>
    <xf numFmtId="0" fontId="3" fillId="0" borderId="0" xfId="3" applyFont="1" applyAlignment="1">
      <alignment vertical="center" wrapText="1"/>
    </xf>
    <xf numFmtId="164" fontId="3" fillId="0" borderId="0" xfId="3" applyNumberFormat="1" applyFont="1" applyAlignment="1">
      <alignment vertical="center" wrapText="1"/>
    </xf>
    <xf numFmtId="164" fontId="3" fillId="0" borderId="0" xfId="3" applyNumberFormat="1" applyFont="1"/>
    <xf numFmtId="164" fontId="7" fillId="0" borderId="0" xfId="3" applyNumberFormat="1" applyFont="1" applyAlignment="1">
      <alignment horizontal="center"/>
    </xf>
    <xf numFmtId="164" fontId="5" fillId="0" borderId="0" xfId="3" applyNumberFormat="1" applyFont="1" applyAlignment="1">
      <alignment horizontal="center"/>
    </xf>
    <xf numFmtId="164" fontId="5" fillId="0" borderId="8" xfId="3" applyNumberFormat="1" applyFont="1" applyBorder="1" applyAlignment="1">
      <alignment vertical="center"/>
    </xf>
    <xf numFmtId="164" fontId="3" fillId="0" borderId="8" xfId="3" applyNumberFormat="1" applyFont="1" applyBorder="1" applyAlignment="1">
      <alignment vertical="center" wrapText="1"/>
    </xf>
    <xf numFmtId="164" fontId="3" fillId="0" borderId="7" xfId="3" applyNumberFormat="1" applyFont="1" applyBorder="1" applyAlignment="1">
      <alignment vertical="center" wrapText="1"/>
    </xf>
    <xf numFmtId="164" fontId="3" fillId="0" borderId="9" xfId="3" applyNumberFormat="1" applyFont="1" applyBorder="1" applyAlignment="1">
      <alignment vertical="center" wrapText="1"/>
    </xf>
    <xf numFmtId="164" fontId="3" fillId="0" borderId="8" xfId="3" applyNumberFormat="1" applyFont="1" applyBorder="1" applyAlignment="1">
      <alignment horizontal="right" vertical="center" indent="1"/>
    </xf>
    <xf numFmtId="5" fontId="3" fillId="0" borderId="8" xfId="3" applyNumberFormat="1" applyFont="1" applyBorder="1" applyAlignment="1">
      <alignment horizontal="right" vertical="center" indent="1"/>
    </xf>
    <xf numFmtId="5" fontId="3" fillId="0" borderId="0" xfId="3" applyNumberFormat="1" applyFont="1" applyAlignment="1">
      <alignment horizontal="right" vertical="center" indent="1"/>
    </xf>
    <xf numFmtId="5" fontId="3" fillId="0" borderId="26" xfId="3" applyNumberFormat="1" applyFont="1" applyBorder="1" applyAlignment="1">
      <alignment horizontal="right" vertical="center" indent="1"/>
    </xf>
    <xf numFmtId="164" fontId="3" fillId="0" borderId="10" xfId="3" applyNumberFormat="1" applyFont="1" applyBorder="1" applyAlignment="1">
      <alignment horizontal="left" vertical="center"/>
    </xf>
    <xf numFmtId="5" fontId="5" fillId="0" borderId="12" xfId="3" applyNumberFormat="1" applyFont="1" applyBorder="1" applyAlignment="1">
      <alignment horizontal="right" vertical="center" indent="1"/>
    </xf>
    <xf numFmtId="5" fontId="5" fillId="0" borderId="11" xfId="3" applyNumberFormat="1" applyFont="1" applyBorder="1" applyAlignment="1">
      <alignment horizontal="right" vertical="center" indent="1"/>
    </xf>
    <xf numFmtId="5" fontId="5" fillId="0" borderId="13" xfId="3" applyNumberFormat="1" applyFont="1" applyBorder="1" applyAlignment="1">
      <alignment horizontal="right" vertical="center" indent="1"/>
    </xf>
    <xf numFmtId="5" fontId="5" fillId="0" borderId="27" xfId="3" applyNumberFormat="1" applyFont="1" applyBorder="1" applyAlignment="1">
      <alignment horizontal="right" vertical="center" indent="1"/>
    </xf>
    <xf numFmtId="164" fontId="5" fillId="0" borderId="0" xfId="3" applyNumberFormat="1" applyFont="1"/>
    <xf numFmtId="166" fontId="5" fillId="0" borderId="0" xfId="8" applyNumberFormat="1" applyFont="1"/>
    <xf numFmtId="5" fontId="3" fillId="0" borderId="33" xfId="3" applyNumberFormat="1" applyFont="1" applyBorder="1" applyAlignment="1">
      <alignment horizontal="right" vertical="center" indent="1"/>
    </xf>
    <xf numFmtId="5" fontId="5" fillId="0" borderId="16" xfId="3" applyNumberFormat="1" applyFont="1" applyBorder="1" applyAlignment="1">
      <alignment horizontal="right" vertical="center" indent="1"/>
    </xf>
    <xf numFmtId="5" fontId="5" fillId="0" borderId="15" xfId="3" applyNumberFormat="1" applyFont="1" applyBorder="1" applyAlignment="1">
      <alignment horizontal="right" vertical="center" indent="1"/>
    </xf>
    <xf numFmtId="5" fontId="5" fillId="0" borderId="17" xfId="3" applyNumberFormat="1" applyFont="1" applyBorder="1" applyAlignment="1">
      <alignment horizontal="right" vertical="center" indent="1"/>
    </xf>
    <xf numFmtId="5" fontId="5" fillId="0" borderId="28" xfId="3" applyNumberFormat="1" applyFont="1" applyBorder="1" applyAlignment="1">
      <alignment horizontal="right" vertical="center" indent="1"/>
    </xf>
    <xf numFmtId="5" fontId="5" fillId="0" borderId="8" xfId="3" applyNumberFormat="1" applyFont="1" applyBorder="1" applyAlignment="1">
      <alignment horizontal="right" vertical="center" indent="1"/>
    </xf>
    <xf numFmtId="5" fontId="5" fillId="0" borderId="19" xfId="3" applyNumberFormat="1" applyFont="1" applyBorder="1" applyAlignment="1">
      <alignment horizontal="right" vertical="center" indent="1"/>
    </xf>
    <xf numFmtId="5" fontId="5" fillId="0" borderId="18" xfId="3" applyNumberFormat="1" applyFont="1" applyBorder="1" applyAlignment="1">
      <alignment horizontal="right" vertical="center" indent="1"/>
    </xf>
    <xf numFmtId="5" fontId="5" fillId="0" borderId="20" xfId="3" applyNumberFormat="1" applyFont="1" applyBorder="1" applyAlignment="1">
      <alignment horizontal="right" vertical="center" indent="1"/>
    </xf>
    <xf numFmtId="5" fontId="5" fillId="0" borderId="24" xfId="3" applyNumberFormat="1" applyFont="1" applyBorder="1" applyAlignment="1">
      <alignment horizontal="right" vertical="center" indent="1"/>
    </xf>
    <xf numFmtId="164" fontId="5" fillId="0" borderId="10" xfId="3" applyNumberFormat="1" applyFont="1" applyBorder="1" applyAlignment="1">
      <alignment vertical="center"/>
    </xf>
    <xf numFmtId="5" fontId="5" fillId="0" borderId="21" xfId="3" applyNumberFormat="1" applyFont="1" applyBorder="1" applyAlignment="1">
      <alignment horizontal="right" vertical="center" indent="1"/>
    </xf>
    <xf numFmtId="5" fontId="3" fillId="0" borderId="32" xfId="3" applyNumberFormat="1" applyFont="1" applyBorder="1" applyAlignment="1">
      <alignment horizontal="right" vertical="center" indent="1"/>
    </xf>
    <xf numFmtId="5" fontId="3" fillId="0" borderId="5" xfId="3" applyNumberFormat="1" applyFont="1" applyBorder="1" applyAlignment="1">
      <alignment horizontal="right" vertical="center" wrapText="1" indent="1"/>
    </xf>
    <xf numFmtId="5" fontId="3" fillId="0" borderId="23" xfId="3" applyNumberFormat="1" applyFont="1" applyBorder="1" applyAlignment="1">
      <alignment horizontal="right" vertical="center" wrapText="1" indent="1"/>
    </xf>
    <xf numFmtId="5" fontId="3" fillId="0" borderId="32" xfId="3" applyNumberFormat="1" applyFont="1" applyBorder="1" applyAlignment="1">
      <alignment horizontal="right" vertical="center" wrapText="1" indent="1"/>
    </xf>
    <xf numFmtId="167" fontId="3" fillId="0" borderId="0" xfId="3" applyNumberFormat="1" applyFont="1" applyAlignment="1">
      <alignment wrapText="1"/>
    </xf>
    <xf numFmtId="164" fontId="3" fillId="0" borderId="0" xfId="3" applyNumberFormat="1" applyFont="1" applyAlignment="1">
      <alignment wrapText="1"/>
    </xf>
    <xf numFmtId="164" fontId="17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indent="1"/>
    </xf>
    <xf numFmtId="166" fontId="3" fillId="0" borderId="0" xfId="8" applyNumberFormat="1" applyFont="1" applyFill="1" applyAlignment="1">
      <alignment horizontal="right" indent="1"/>
    </xf>
    <xf numFmtId="165" fontId="3" fillId="0" borderId="0" xfId="3" applyNumberFormat="1" applyFont="1" applyAlignment="1">
      <alignment horizontal="right"/>
    </xf>
    <xf numFmtId="0" fontId="10" fillId="0" borderId="0" xfId="3" applyFont="1" applyAlignment="1">
      <alignment horizontal="left" vertical="center" wrapText="1" indent="1"/>
    </xf>
    <xf numFmtId="164" fontId="5" fillId="2" borderId="1" xfId="3" applyNumberFormat="1" applyFont="1" applyFill="1" applyBorder="1" applyAlignment="1">
      <alignment horizontal="center" vertical="center"/>
    </xf>
    <xf numFmtId="164" fontId="5" fillId="2" borderId="5" xfId="3" applyNumberFormat="1" applyFont="1" applyFill="1" applyBorder="1" applyAlignment="1">
      <alignment horizontal="center" vertical="center"/>
    </xf>
    <xf numFmtId="164" fontId="5" fillId="2" borderId="2" xfId="3" applyNumberFormat="1" applyFont="1" applyFill="1" applyBorder="1" applyAlignment="1">
      <alignment horizontal="center" vertical="center"/>
    </xf>
    <xf numFmtId="164" fontId="5" fillId="2" borderId="3" xfId="3" applyNumberFormat="1" applyFont="1" applyFill="1" applyBorder="1" applyAlignment="1">
      <alignment horizontal="center" vertical="center"/>
    </xf>
    <xf numFmtId="164" fontId="5" fillId="2" borderId="2" xfId="3" applyNumberFormat="1" applyFont="1" applyFill="1" applyBorder="1" applyAlignment="1">
      <alignment horizontal="center" vertical="center" wrapText="1"/>
    </xf>
    <xf numFmtId="164" fontId="5" fillId="2" borderId="4" xfId="3" applyNumberFormat="1" applyFont="1" applyFill="1" applyBorder="1" applyAlignment="1">
      <alignment horizontal="center" vertical="center" wrapText="1"/>
    </xf>
    <xf numFmtId="164" fontId="5" fillId="2" borderId="3" xfId="3" applyNumberFormat="1" applyFont="1" applyFill="1" applyBorder="1" applyAlignment="1">
      <alignment horizontal="center" vertical="center" wrapText="1"/>
    </xf>
    <xf numFmtId="164" fontId="10" fillId="0" borderId="0" xfId="3" applyNumberFormat="1" applyFont="1" applyAlignment="1">
      <alignment horizontal="left" vertical="center" indent="1"/>
    </xf>
    <xf numFmtId="164" fontId="10" fillId="0" borderId="0" xfId="3" applyNumberFormat="1" applyFont="1" applyAlignment="1">
      <alignment horizontal="left" vertical="center" wrapText="1" indent="1"/>
    </xf>
    <xf numFmtId="164" fontId="11" fillId="2" borderId="1" xfId="0" applyNumberFormat="1" applyFont="1" applyFill="1" applyBorder="1" applyAlignment="1">
      <alignment horizontal="center" vertical="center"/>
    </xf>
    <xf numFmtId="164" fontId="11" fillId="2" borderId="5" xfId="0" applyNumberFormat="1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/>
    </xf>
    <xf numFmtId="164" fontId="11" fillId="2" borderId="3" xfId="0" applyNumberFormat="1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center" wrapText="1"/>
    </xf>
    <xf numFmtId="164" fontId="11" fillId="2" borderId="4" xfId="0" applyNumberFormat="1" applyFont="1" applyFill="1" applyBorder="1" applyAlignment="1">
      <alignment horizontal="center" wrapText="1"/>
    </xf>
    <xf numFmtId="164" fontId="11" fillId="2" borderId="3" xfId="0" applyNumberFormat="1" applyFont="1" applyFill="1" applyBorder="1" applyAlignment="1">
      <alignment horizontal="center" wrapText="1"/>
    </xf>
    <xf numFmtId="0" fontId="7" fillId="0" borderId="0" xfId="3" applyFont="1" applyAlignment="1">
      <alignment horizontal="center" vertical="center"/>
    </xf>
  </cellXfs>
  <cellStyles count="9">
    <cellStyle name="Comma 2" xfId="5" xr:uid="{45D76B3D-E5CB-4F00-A8C5-34AC37479181}"/>
    <cellStyle name="Currency 2 2" xfId="2" xr:uid="{CB709735-8D82-43BE-8560-4CA41CBB1F25}"/>
    <cellStyle name="Normal" xfId="0" builtinId="0"/>
    <cellStyle name="Normal 2" xfId="3" xr:uid="{8A5A3C2D-079F-4F30-9326-DAFDE931C08E}"/>
    <cellStyle name="Normal 2 2" xfId="6" xr:uid="{D8D0AAD1-73A9-4163-A719-A885C1221CD0}"/>
    <cellStyle name="Normal 4" xfId="7" xr:uid="{A77FBE64-732E-4D3C-A06C-540DCA7E784C}"/>
    <cellStyle name="Percent" xfId="1" builtinId="5"/>
    <cellStyle name="Percent 2" xfId="4" xr:uid="{47E665A3-FBC1-4546-9D46-76329941A454}"/>
    <cellStyle name="Percent 3" xfId="8" xr:uid="{50C1611A-BD38-49DC-900A-5E15A6128C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nior%20Staff\budget%20documents\08-09\FY%2009%20request%20budget.0424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Budget%20and%20Finance\Budget%20Office\CU%20Budget\FY%202025\June%20Budget%20Submissions\Binder\6.%20System_FINAL%20Tables_revised.xlsx" TargetMode="External"/><Relationship Id="rId1" Type="http://schemas.openxmlformats.org/officeDocument/2006/relationships/externalLinkPath" Target="/Budget%20and%20Finance/Budget%20Office/CU%20Budget/FY%202025/June%20Budget%20Submissions/Binder/6.%20System_FINAL%20Tables_revise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cca"/>
      <sheetName val="aux"/>
      <sheetName val="era"/>
      <sheetName val="controls"/>
    </sheetNames>
    <sheetDataSet>
      <sheetData sheetId="0" refreshError="1"/>
      <sheetData sheetId="1" refreshError="1"/>
      <sheetData sheetId="2" refreshError="1"/>
      <sheetData sheetId="3" refreshError="1">
        <row r="7">
          <cell r="B7">
            <v>0.23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A"/>
      <sheetName val="Table B"/>
      <sheetName val="ICCA Summary"/>
      <sheetName val="Auxiliary Summary"/>
      <sheetName val="Initiatives"/>
      <sheetName val="Advancement Summary"/>
      <sheetName val="Restricted Summary"/>
      <sheetName val="Table F"/>
    </sheetNames>
    <sheetDataSet>
      <sheetData sheetId="0"/>
      <sheetData sheetId="1"/>
      <sheetData sheetId="2"/>
      <sheetData sheetId="3">
        <row r="47">
          <cell r="C47">
            <v>66506648.219999999</v>
          </cell>
        </row>
      </sheetData>
      <sheetData sheetId="4">
        <row r="3">
          <cell r="C3">
            <v>109320685</v>
          </cell>
        </row>
      </sheetData>
      <sheetData sheetId="5">
        <row r="31">
          <cell r="C31">
            <v>47342304</v>
          </cell>
        </row>
      </sheetData>
      <sheetData sheetId="6">
        <row r="5">
          <cell r="C5">
            <v>718457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748F0-0E9D-440E-9D44-48A67E520193}">
  <sheetPr>
    <pageSetUpPr fitToPage="1"/>
  </sheetPr>
  <dimension ref="B1:N72"/>
  <sheetViews>
    <sheetView tabSelected="1" zoomScale="80" zoomScaleNormal="80" workbookViewId="0">
      <selection activeCell="J28" sqref="J28"/>
    </sheetView>
  </sheetViews>
  <sheetFormatPr defaultColWidth="9.140625" defaultRowHeight="15" x14ac:dyDescent="0.25"/>
  <cols>
    <col min="1" max="1" width="2.28515625" style="5" customWidth="1"/>
    <col min="2" max="2" width="61.5703125" style="5" customWidth="1"/>
    <col min="3" max="8" width="20.28515625" style="5" customWidth="1"/>
    <col min="9" max="9" width="7.140625" style="5" customWidth="1"/>
    <col min="10" max="10" width="17.42578125" style="5" bestFit="1" customWidth="1"/>
    <col min="11" max="11" width="16.140625" style="5" customWidth="1"/>
    <col min="12" max="12" width="18.140625" style="5" bestFit="1" customWidth="1"/>
    <col min="13" max="13" width="16.140625" style="5" bestFit="1" customWidth="1"/>
    <col min="14" max="16" width="9.140625" style="5"/>
    <col min="17" max="17" width="18.140625" style="5" bestFit="1" customWidth="1"/>
    <col min="18" max="16384" width="9.140625" style="5"/>
  </cols>
  <sheetData>
    <row r="1" spans="2:14" ht="15.75" x14ac:dyDescent="0.25">
      <c r="B1" s="4" t="s">
        <v>47</v>
      </c>
      <c r="C1" s="4"/>
      <c r="D1" s="4"/>
      <c r="E1" s="4"/>
      <c r="F1" s="4"/>
      <c r="G1" s="4"/>
      <c r="H1" s="4"/>
    </row>
    <row r="2" spans="2:14" ht="15.75" x14ac:dyDescent="0.25">
      <c r="B2" s="4" t="s">
        <v>0</v>
      </c>
      <c r="C2" s="4"/>
      <c r="D2" s="4"/>
      <c r="E2" s="4"/>
      <c r="F2" s="4"/>
      <c r="G2" s="4"/>
      <c r="H2" s="4"/>
    </row>
    <row r="3" spans="2:14" ht="15.75" x14ac:dyDescent="0.25">
      <c r="B3" s="26" t="s">
        <v>53</v>
      </c>
      <c r="C3" s="4"/>
      <c r="D3" s="4"/>
      <c r="E3" s="4"/>
      <c r="F3" s="4"/>
      <c r="G3" s="4"/>
      <c r="H3" s="4"/>
    </row>
    <row r="4" spans="2:14" ht="16.5" thickBot="1" x14ac:dyDescent="0.3">
      <c r="B4" s="4"/>
      <c r="C4" s="4"/>
      <c r="D4" s="4"/>
      <c r="E4" s="4"/>
      <c r="F4" s="4"/>
      <c r="G4" s="4"/>
      <c r="H4" s="4"/>
    </row>
    <row r="5" spans="2:14" ht="23.45" customHeight="1" thickBot="1" x14ac:dyDescent="0.3">
      <c r="B5" s="276" t="s">
        <v>1</v>
      </c>
      <c r="C5" s="278" t="s">
        <v>2</v>
      </c>
      <c r="D5" s="279"/>
      <c r="E5" s="280" t="s">
        <v>3</v>
      </c>
      <c r="F5" s="281"/>
      <c r="G5" s="281"/>
      <c r="H5" s="282"/>
    </row>
    <row r="6" spans="2:14" s="9" customFormat="1" ht="61.15" customHeight="1" thickBot="1" x14ac:dyDescent="0.3">
      <c r="B6" s="277"/>
      <c r="C6" s="8" t="s">
        <v>4</v>
      </c>
      <c r="D6" s="8" t="s">
        <v>5</v>
      </c>
      <c r="E6" s="6" t="s">
        <v>6</v>
      </c>
      <c r="F6" s="7" t="s">
        <v>7</v>
      </c>
      <c r="G6" s="7" t="s">
        <v>8</v>
      </c>
      <c r="H6" s="8" t="s">
        <v>9</v>
      </c>
    </row>
    <row r="7" spans="2:14" ht="17.100000000000001" customHeight="1" x14ac:dyDescent="0.25">
      <c r="B7" s="10" t="s">
        <v>10</v>
      </c>
      <c r="C7" s="30"/>
      <c r="D7" s="31"/>
      <c r="E7" s="31"/>
      <c r="F7" s="32"/>
      <c r="G7" s="33"/>
      <c r="H7" s="33"/>
    </row>
    <row r="8" spans="2:14" ht="17.100000000000001" customHeight="1" x14ac:dyDescent="0.25">
      <c r="B8" s="11" t="s">
        <v>11</v>
      </c>
      <c r="C8" s="34"/>
      <c r="D8" s="35"/>
      <c r="E8" s="35"/>
      <c r="F8" s="36"/>
      <c r="G8" s="37"/>
      <c r="H8" s="37"/>
    </row>
    <row r="9" spans="2:14" ht="17.100000000000001" customHeight="1" x14ac:dyDescent="0.25">
      <c r="B9" s="12" t="s">
        <v>48</v>
      </c>
      <c r="C9" s="38"/>
      <c r="D9" s="39"/>
      <c r="E9" s="39"/>
      <c r="F9" s="40"/>
      <c r="G9" s="41"/>
      <c r="H9" s="41"/>
    </row>
    <row r="10" spans="2:14" ht="17.100000000000001" customHeight="1" x14ac:dyDescent="0.25">
      <c r="B10" s="89" t="s">
        <v>12</v>
      </c>
      <c r="C10" s="38">
        <v>94148802</v>
      </c>
      <c r="D10" s="38">
        <v>93672339</v>
      </c>
      <c r="E10" s="38">
        <v>94781054</v>
      </c>
      <c r="F10" s="42">
        <v>0</v>
      </c>
      <c r="G10" s="43">
        <v>0</v>
      </c>
      <c r="H10" s="41">
        <f>SUM(E10:G10)</f>
        <v>94781054</v>
      </c>
    </row>
    <row r="11" spans="2:14" ht="17.100000000000001" customHeight="1" x14ac:dyDescent="0.25">
      <c r="B11" s="90" t="s">
        <v>49</v>
      </c>
      <c r="C11" s="38">
        <v>392091643</v>
      </c>
      <c r="D11" s="38">
        <v>409688707.96000004</v>
      </c>
      <c r="E11" s="38">
        <v>420393931.55000001</v>
      </c>
      <c r="F11" s="42">
        <v>0</v>
      </c>
      <c r="G11" s="43">
        <v>0</v>
      </c>
      <c r="H11" s="41">
        <f>SUM(E11:G11)</f>
        <v>420393931.55000001</v>
      </c>
    </row>
    <row r="12" spans="2:14" ht="17.100000000000001" customHeight="1" x14ac:dyDescent="0.25">
      <c r="B12" s="90" t="s">
        <v>45</v>
      </c>
      <c r="C12" s="38">
        <v>149811068</v>
      </c>
      <c r="D12" s="38">
        <v>152133578.91</v>
      </c>
      <c r="E12" s="38">
        <v>156256151</v>
      </c>
      <c r="F12" s="42">
        <v>0</v>
      </c>
      <c r="G12" s="43">
        <v>0</v>
      </c>
      <c r="H12" s="41">
        <f>SUM(E12:G12)</f>
        <v>156256151</v>
      </c>
    </row>
    <row r="13" spans="2:14" ht="17.100000000000001" customHeight="1" x14ac:dyDescent="0.25">
      <c r="B13" s="13" t="s">
        <v>13</v>
      </c>
      <c r="C13" s="38"/>
      <c r="D13" s="38"/>
      <c r="E13" s="38"/>
      <c r="F13" s="42"/>
      <c r="G13" s="43"/>
      <c r="H13" s="41"/>
      <c r="K13" s="18"/>
    </row>
    <row r="14" spans="2:14" ht="17.100000000000001" customHeight="1" x14ac:dyDescent="0.25">
      <c r="B14" s="106" t="s">
        <v>46</v>
      </c>
      <c r="C14" s="38">
        <v>587280774</v>
      </c>
      <c r="D14" s="38">
        <v>587267838.19000006</v>
      </c>
      <c r="E14" s="38">
        <v>604100781.25</v>
      </c>
      <c r="F14" s="42">
        <v>0</v>
      </c>
      <c r="G14" s="43">
        <v>0</v>
      </c>
      <c r="H14" s="41">
        <f>SUM(E14:G14)</f>
        <v>604100781.25</v>
      </c>
      <c r="N14" s="18"/>
    </row>
    <row r="15" spans="2:14" s="14" customFormat="1" ht="17.100000000000001" customHeight="1" x14ac:dyDescent="0.25">
      <c r="B15" s="106" t="s">
        <v>45</v>
      </c>
      <c r="C15" s="38">
        <v>132661034</v>
      </c>
      <c r="D15" s="38">
        <v>132933798.89</v>
      </c>
      <c r="E15" s="38">
        <v>137455966.40000001</v>
      </c>
      <c r="F15" s="42">
        <v>0</v>
      </c>
      <c r="G15" s="43">
        <v>0</v>
      </c>
      <c r="H15" s="41">
        <f t="shared" ref="H15:H17" si="0">SUM(E15:G15)</f>
        <v>137455966.40000001</v>
      </c>
    </row>
    <row r="16" spans="2:14" ht="17.100000000000001" customHeight="1" x14ac:dyDescent="0.25">
      <c r="B16" s="15" t="s">
        <v>14</v>
      </c>
      <c r="C16" s="38">
        <v>76084967</v>
      </c>
      <c r="D16" s="38">
        <v>77101209.409999996</v>
      </c>
      <c r="E16" s="38">
        <v>0</v>
      </c>
      <c r="F16" s="42">
        <v>78046418</v>
      </c>
      <c r="G16" s="43">
        <v>0</v>
      </c>
      <c r="H16" s="41">
        <f>SUM(E16:G16)</f>
        <v>78046418</v>
      </c>
      <c r="K16" s="18"/>
    </row>
    <row r="17" spans="2:13" ht="17.100000000000001" customHeight="1" x14ac:dyDescent="0.25">
      <c r="B17" s="29" t="s">
        <v>15</v>
      </c>
      <c r="C17" s="38">
        <v>114175306</v>
      </c>
      <c r="D17" s="38">
        <v>115553642.83</v>
      </c>
      <c r="E17" s="38">
        <v>26375114</v>
      </c>
      <c r="F17" s="42">
        <v>92881677</v>
      </c>
      <c r="G17" s="43">
        <v>0</v>
      </c>
      <c r="H17" s="41">
        <f t="shared" si="0"/>
        <v>119256791</v>
      </c>
    </row>
    <row r="18" spans="2:13" ht="17.100000000000001" customHeight="1" x14ac:dyDescent="0.25">
      <c r="B18" s="16" t="s">
        <v>44</v>
      </c>
      <c r="C18" s="44">
        <v>11069069</v>
      </c>
      <c r="D18" s="44">
        <v>10450737</v>
      </c>
      <c r="E18" s="44">
        <v>11727535</v>
      </c>
      <c r="F18" s="45">
        <v>0</v>
      </c>
      <c r="G18" s="46">
        <v>0</v>
      </c>
      <c r="H18" s="47">
        <f>SUM(E18:G18)</f>
        <v>11727535</v>
      </c>
    </row>
    <row r="19" spans="2:13" ht="17.100000000000001" customHeight="1" x14ac:dyDescent="0.25">
      <c r="B19" s="88" t="s">
        <v>16</v>
      </c>
      <c r="C19" s="48">
        <f>SUM(C10:C18)</f>
        <v>1557322663</v>
      </c>
      <c r="D19" s="49">
        <f>SUM(D10:D12,D14:D18)</f>
        <v>1578801852.1900001</v>
      </c>
      <c r="E19" s="50">
        <f>SUM(E10:E12,E14:E18)</f>
        <v>1451090533.2</v>
      </c>
      <c r="F19" s="51">
        <f>SUM(F10:F12,F14:F18)</f>
        <v>170928095</v>
      </c>
      <c r="G19" s="52">
        <f>SUM(G10:G12,G14:G18)</f>
        <v>0</v>
      </c>
      <c r="H19" s="53">
        <f>SUM(H10:H12,H14:H18)</f>
        <v>1622018628.2</v>
      </c>
    </row>
    <row r="20" spans="2:13" ht="17.100000000000001" customHeight="1" x14ac:dyDescent="0.25">
      <c r="B20" s="11" t="s">
        <v>17</v>
      </c>
      <c r="C20" s="38">
        <v>32224225</v>
      </c>
      <c r="D20" s="38">
        <v>58763019</v>
      </c>
      <c r="E20" s="38">
        <v>0</v>
      </c>
      <c r="F20" s="42">
        <v>22452093</v>
      </c>
      <c r="G20" s="43">
        <v>2500</v>
      </c>
      <c r="H20" s="41">
        <f>SUM(E20:G20)</f>
        <v>22454593</v>
      </c>
    </row>
    <row r="21" spans="2:13" ht="17.100000000000001" customHeight="1" x14ac:dyDescent="0.25">
      <c r="B21" s="91" t="s">
        <v>18</v>
      </c>
      <c r="C21" s="38"/>
      <c r="D21" s="39"/>
      <c r="E21" s="39"/>
      <c r="F21" s="40"/>
      <c r="G21" s="41"/>
      <c r="H21" s="41"/>
    </row>
    <row r="22" spans="2:13" s="14" customFormat="1" ht="17.100000000000001" customHeight="1" x14ac:dyDescent="0.25">
      <c r="B22" s="89" t="s">
        <v>19</v>
      </c>
      <c r="C22" s="38">
        <v>876440363</v>
      </c>
      <c r="D22" s="38">
        <v>888604465</v>
      </c>
      <c r="E22" s="38">
        <v>0</v>
      </c>
      <c r="F22" s="42">
        <v>0</v>
      </c>
      <c r="G22" s="43">
        <v>937638771.6400001</v>
      </c>
      <c r="H22" s="41">
        <f>SUM(E22:G22)</f>
        <v>937638771.6400001</v>
      </c>
    </row>
    <row r="23" spans="2:13" ht="17.100000000000001" customHeight="1" x14ac:dyDescent="0.25">
      <c r="B23" s="89" t="s">
        <v>20</v>
      </c>
      <c r="C23" s="38">
        <v>67505799</v>
      </c>
      <c r="D23" s="38">
        <v>77412390</v>
      </c>
      <c r="E23" s="38">
        <v>0</v>
      </c>
      <c r="F23" s="42">
        <v>0</v>
      </c>
      <c r="G23" s="43">
        <v>79316935.760000005</v>
      </c>
      <c r="H23" s="41">
        <f>SUM(E23:G23)</f>
        <v>79316935.760000005</v>
      </c>
    </row>
    <row r="24" spans="2:13" ht="17.100000000000001" customHeight="1" x14ac:dyDescent="0.25">
      <c r="B24" s="15" t="s">
        <v>50</v>
      </c>
      <c r="C24" s="38">
        <v>16669533</v>
      </c>
      <c r="D24" s="38">
        <v>16669533</v>
      </c>
      <c r="E24" s="38">
        <v>15180586</v>
      </c>
      <c r="F24" s="42">
        <v>0</v>
      </c>
      <c r="G24" s="43">
        <v>0</v>
      </c>
      <c r="H24" s="41">
        <f>SUM(E24:G24)</f>
        <v>15180586</v>
      </c>
    </row>
    <row r="25" spans="2:13" ht="17.100000000000001" customHeight="1" x14ac:dyDescent="0.25">
      <c r="B25" s="15" t="s">
        <v>51</v>
      </c>
      <c r="C25" s="38">
        <v>5250000</v>
      </c>
      <c r="D25" s="38">
        <v>7250000</v>
      </c>
      <c r="E25" s="38">
        <v>6250000</v>
      </c>
      <c r="F25" s="42">
        <v>0</v>
      </c>
      <c r="G25" s="43">
        <v>0</v>
      </c>
      <c r="H25" s="41">
        <f>SUM(E25:G25)</f>
        <v>6250000</v>
      </c>
    </row>
    <row r="26" spans="2:13" ht="17.100000000000001" customHeight="1" x14ac:dyDescent="0.25">
      <c r="B26" s="15" t="s">
        <v>21</v>
      </c>
      <c r="C26" s="38">
        <v>226818866</v>
      </c>
      <c r="D26" s="38">
        <v>227295329</v>
      </c>
      <c r="E26" s="38">
        <v>259918180</v>
      </c>
      <c r="F26" s="42">
        <v>0</v>
      </c>
      <c r="G26" s="43">
        <v>0</v>
      </c>
      <c r="H26" s="41">
        <f>SUM(E26:G26)</f>
        <v>259918180</v>
      </c>
    </row>
    <row r="27" spans="2:13" ht="17.100000000000001" customHeight="1" x14ac:dyDescent="0.25">
      <c r="B27" s="88" t="s">
        <v>22</v>
      </c>
      <c r="C27" s="48">
        <f t="shared" ref="C27:G27" si="1">SUM(C20:C26)</f>
        <v>1224908786</v>
      </c>
      <c r="D27" s="50">
        <f t="shared" si="1"/>
        <v>1275994736</v>
      </c>
      <c r="E27" s="50">
        <f t="shared" si="1"/>
        <v>281348766</v>
      </c>
      <c r="F27" s="51">
        <f t="shared" si="1"/>
        <v>22452093</v>
      </c>
      <c r="G27" s="52">
        <f t="shared" si="1"/>
        <v>1016958207.4000001</v>
      </c>
      <c r="H27" s="53">
        <f>SUM(H20:H26)</f>
        <v>1320759066.4000001</v>
      </c>
    </row>
    <row r="28" spans="2:13" ht="17.100000000000001" customHeight="1" x14ac:dyDescent="0.25">
      <c r="B28" s="11" t="s">
        <v>54</v>
      </c>
      <c r="C28" s="38">
        <v>488419606</v>
      </c>
      <c r="D28" s="38">
        <v>531823289.44398451</v>
      </c>
      <c r="E28" s="38">
        <v>0</v>
      </c>
      <c r="F28" s="42">
        <v>55970</v>
      </c>
      <c r="G28" s="43">
        <v>551048572.31648684</v>
      </c>
      <c r="H28" s="41">
        <f>SUM(E28:G28)</f>
        <v>551104542.31648684</v>
      </c>
    </row>
    <row r="29" spans="2:13" ht="17.100000000000001" customHeight="1" x14ac:dyDescent="0.25">
      <c r="B29" s="11" t="s">
        <v>55</v>
      </c>
      <c r="C29" s="38">
        <v>285090854.92000002</v>
      </c>
      <c r="D29" s="38">
        <v>307911623.63999999</v>
      </c>
      <c r="E29" s="38">
        <v>0</v>
      </c>
      <c r="F29" s="42">
        <v>322281804</v>
      </c>
      <c r="G29" s="43">
        <v>0</v>
      </c>
      <c r="H29" s="41">
        <f>SUM(E29:G29)</f>
        <v>322281804</v>
      </c>
    </row>
    <row r="30" spans="2:13" ht="17.100000000000001" customHeight="1" x14ac:dyDescent="0.25">
      <c r="B30" s="11" t="s">
        <v>23</v>
      </c>
      <c r="C30" s="38">
        <v>363923093</v>
      </c>
      <c r="D30" s="38">
        <v>384160015.36000001</v>
      </c>
      <c r="E30" s="38">
        <v>0</v>
      </c>
      <c r="F30" s="42">
        <v>396738326</v>
      </c>
      <c r="G30" s="43">
        <v>0</v>
      </c>
      <c r="H30" s="41">
        <f>SUM(E30:G30)</f>
        <v>396738326</v>
      </c>
    </row>
    <row r="31" spans="2:13" s="14" customFormat="1" ht="17.100000000000001" customHeight="1" x14ac:dyDescent="0.25">
      <c r="B31" s="11" t="s">
        <v>24</v>
      </c>
      <c r="C31" s="38">
        <v>1551472725</v>
      </c>
      <c r="D31" s="38">
        <v>1536847890.1542857</v>
      </c>
      <c r="E31" s="38">
        <v>1820000</v>
      </c>
      <c r="F31" s="42">
        <v>1595816369</v>
      </c>
      <c r="G31" s="43">
        <v>0</v>
      </c>
      <c r="H31" s="41">
        <f>SUM(E31:G31)</f>
        <v>1597636369</v>
      </c>
      <c r="M31" s="28"/>
    </row>
    <row r="32" spans="2:13" x14ac:dyDescent="0.25">
      <c r="B32" s="11" t="s">
        <v>56</v>
      </c>
      <c r="C32" s="54"/>
      <c r="D32" s="39"/>
      <c r="E32" s="39"/>
      <c r="F32" s="40"/>
      <c r="G32" s="41"/>
      <c r="H32" s="41"/>
    </row>
    <row r="33" spans="2:10" x14ac:dyDescent="0.25">
      <c r="B33" s="89" t="s">
        <v>25</v>
      </c>
      <c r="C33" s="38">
        <v>296847691</v>
      </c>
      <c r="D33" s="38">
        <v>311021897</v>
      </c>
      <c r="E33" s="38">
        <v>251002600</v>
      </c>
      <c r="F33" s="42">
        <v>69692418.560000002</v>
      </c>
      <c r="G33" s="43">
        <v>0</v>
      </c>
      <c r="H33" s="41">
        <f>SUM(E33:G33)</f>
        <v>320695018.56</v>
      </c>
    </row>
    <row r="34" spans="2:10" x14ac:dyDescent="0.25">
      <c r="B34" s="89" t="s">
        <v>26</v>
      </c>
      <c r="C34" s="38">
        <v>5731507</v>
      </c>
      <c r="D34" s="38">
        <v>5731507</v>
      </c>
      <c r="E34" s="38">
        <v>5516891</v>
      </c>
      <c r="F34" s="42">
        <v>0</v>
      </c>
      <c r="G34" s="43">
        <v>0</v>
      </c>
      <c r="H34" s="41">
        <f>SUM(E34:G34)</f>
        <v>5516891</v>
      </c>
    </row>
    <row r="35" spans="2:10" ht="15.75" thickBot="1" x14ac:dyDescent="0.3">
      <c r="B35" s="92" t="s">
        <v>57</v>
      </c>
      <c r="C35" s="55">
        <v>116967998</v>
      </c>
      <c r="D35" s="55">
        <v>136548104.20428571</v>
      </c>
      <c r="E35" s="55">
        <v>29407405</v>
      </c>
      <c r="F35" s="56">
        <v>105264439</v>
      </c>
      <c r="G35" s="57">
        <v>7133527.79</v>
      </c>
      <c r="H35" s="41">
        <f>SUM(E35:G35)</f>
        <v>141805371.78999999</v>
      </c>
    </row>
    <row r="36" spans="2:10" ht="16.5" thickTop="1" x14ac:dyDescent="0.25">
      <c r="B36" s="17" t="s">
        <v>27</v>
      </c>
      <c r="C36" s="58">
        <f t="shared" ref="C36:F36" si="2">SUM(C28:C35)+C27+C19</f>
        <v>5890684923.9200001</v>
      </c>
      <c r="D36" s="59">
        <f t="shared" si="2"/>
        <v>6068840914.9925556</v>
      </c>
      <c r="E36" s="59">
        <f t="shared" si="2"/>
        <v>2020186195.2</v>
      </c>
      <c r="F36" s="60">
        <f t="shared" si="2"/>
        <v>2683229514.5599999</v>
      </c>
      <c r="G36" s="61">
        <f>SUM(G28:G35)+G27+G19</f>
        <v>1575140307.5064869</v>
      </c>
      <c r="H36" s="62">
        <f>SUM(H28:H35)+H27+H19</f>
        <v>6278556017.2664862</v>
      </c>
    </row>
    <row r="37" spans="2:10" x14ac:dyDescent="0.25">
      <c r="B37" s="11"/>
      <c r="C37" s="38"/>
      <c r="D37" s="63"/>
      <c r="E37" s="63"/>
      <c r="F37" s="64"/>
      <c r="G37" s="65"/>
      <c r="H37" s="65"/>
    </row>
    <row r="38" spans="2:10" ht="17.100000000000001" customHeight="1" x14ac:dyDescent="0.25">
      <c r="B38" s="10" t="s">
        <v>28</v>
      </c>
      <c r="C38" s="66"/>
      <c r="D38" s="63"/>
      <c r="E38" s="63"/>
      <c r="F38" s="64"/>
      <c r="G38" s="65"/>
      <c r="H38" s="65"/>
    </row>
    <row r="39" spans="2:10" ht="17.100000000000001" customHeight="1" x14ac:dyDescent="0.25">
      <c r="B39" s="91" t="s">
        <v>58</v>
      </c>
      <c r="C39" s="38"/>
      <c r="D39" s="63"/>
      <c r="E39" s="63"/>
      <c r="F39" s="64"/>
      <c r="G39" s="65"/>
      <c r="H39" s="65"/>
    </row>
    <row r="40" spans="2:10" ht="17.100000000000001" customHeight="1" x14ac:dyDescent="0.25">
      <c r="B40" s="89" t="s">
        <v>29</v>
      </c>
      <c r="C40" s="54">
        <v>1436735433.9261971</v>
      </c>
      <c r="D40" s="54">
        <v>1442395394.9663782</v>
      </c>
      <c r="E40" s="54">
        <v>994737150.62494433</v>
      </c>
      <c r="F40" s="67">
        <v>250836557.03294742</v>
      </c>
      <c r="G40" s="68">
        <v>234570142.62388864</v>
      </c>
      <c r="H40" s="65">
        <f>SUM(E40:G40)</f>
        <v>1480143850.2817805</v>
      </c>
    </row>
    <row r="41" spans="2:10" ht="17.100000000000001" customHeight="1" x14ac:dyDescent="0.25">
      <c r="B41" s="89" t="s">
        <v>30</v>
      </c>
      <c r="C41" s="54">
        <v>997409924.83260763</v>
      </c>
      <c r="D41" s="54">
        <v>1066331581.6020648</v>
      </c>
      <c r="E41" s="54">
        <v>7798350.9324358171</v>
      </c>
      <c r="F41" s="67">
        <v>3928145.3778864006</v>
      </c>
      <c r="G41" s="68">
        <v>1083842865.8803306</v>
      </c>
      <c r="H41" s="65">
        <f t="shared" ref="H41:H50" si="3">SUM(E41:G41)</f>
        <v>1095569362.1906528</v>
      </c>
      <c r="J41" s="18"/>
    </row>
    <row r="42" spans="2:10" ht="17.100000000000001" customHeight="1" x14ac:dyDescent="0.25">
      <c r="B42" s="89" t="s">
        <v>31</v>
      </c>
      <c r="C42" s="54">
        <v>187066059.85985434</v>
      </c>
      <c r="D42" s="54">
        <v>231423991.71398026</v>
      </c>
      <c r="E42" s="54">
        <v>415448.7295330005</v>
      </c>
      <c r="F42" s="67">
        <v>178907339.74680537</v>
      </c>
      <c r="G42" s="68">
        <v>54490267.090960026</v>
      </c>
      <c r="H42" s="65">
        <f t="shared" si="3"/>
        <v>233813055.56729838</v>
      </c>
      <c r="J42" s="18"/>
    </row>
    <row r="43" spans="2:10" ht="17.100000000000001" customHeight="1" x14ac:dyDescent="0.25">
      <c r="B43" s="89" t="s">
        <v>32</v>
      </c>
      <c r="C43" s="54">
        <v>316914314.35098386</v>
      </c>
      <c r="D43" s="54">
        <v>327242941.70804942</v>
      </c>
      <c r="E43" s="54">
        <v>292218270.53306711</v>
      </c>
      <c r="F43" s="67">
        <v>45166532.859280005</v>
      </c>
      <c r="G43" s="68">
        <v>3100446.5574738467</v>
      </c>
      <c r="H43" s="65">
        <f t="shared" si="3"/>
        <v>340485249.94982094</v>
      </c>
    </row>
    <row r="44" spans="2:10" ht="17.100000000000001" customHeight="1" x14ac:dyDescent="0.25">
      <c r="B44" s="89" t="s">
        <v>33</v>
      </c>
      <c r="C44" s="54">
        <v>173551294.19326279</v>
      </c>
      <c r="D44" s="54">
        <v>180286616.98851711</v>
      </c>
      <c r="E44" s="54">
        <v>92387389.554983214</v>
      </c>
      <c r="F44" s="67">
        <v>89118353.065934822</v>
      </c>
      <c r="G44" s="68">
        <v>5577982.3464468233</v>
      </c>
      <c r="H44" s="65">
        <f t="shared" si="3"/>
        <v>187083724.96736485</v>
      </c>
    </row>
    <row r="45" spans="2:10" ht="17.100000000000001" customHeight="1" x14ac:dyDescent="0.25">
      <c r="B45" s="89" t="s">
        <v>34</v>
      </c>
      <c r="C45" s="54">
        <v>261246508.28688705</v>
      </c>
      <c r="D45" s="54">
        <v>267461778.32463092</v>
      </c>
      <c r="E45" s="54">
        <v>232204552.93115222</v>
      </c>
      <c r="F45" s="67">
        <v>34454335.260399997</v>
      </c>
      <c r="G45" s="68">
        <v>12782772.937472044</v>
      </c>
      <c r="H45" s="65">
        <f t="shared" si="3"/>
        <v>279441661.12902427</v>
      </c>
      <c r="I45" s="27"/>
    </row>
    <row r="46" spans="2:10" s="14" customFormat="1" ht="17.100000000000001" customHeight="1" x14ac:dyDescent="0.25">
      <c r="B46" s="89" t="s">
        <v>35</v>
      </c>
      <c r="C46" s="54">
        <v>191844704.48000002</v>
      </c>
      <c r="D46" s="54">
        <v>197554481.73447934</v>
      </c>
      <c r="E46" s="54">
        <v>170175097.19003743</v>
      </c>
      <c r="F46" s="67">
        <v>27830164.264493816</v>
      </c>
      <c r="G46" s="68">
        <v>3260849.6057619117</v>
      </c>
      <c r="H46" s="41">
        <f t="shared" si="3"/>
        <v>201266111.06029317</v>
      </c>
    </row>
    <row r="47" spans="2:10" ht="17.100000000000001" customHeight="1" x14ac:dyDescent="0.25">
      <c r="B47" s="89" t="s">
        <v>36</v>
      </c>
      <c r="C47" s="54">
        <v>276874581.96995199</v>
      </c>
      <c r="D47" s="54">
        <v>291948329.52747822</v>
      </c>
      <c r="E47" s="54">
        <v>125585313.392</v>
      </c>
      <c r="F47" s="67">
        <v>12122218.300000001</v>
      </c>
      <c r="G47" s="68">
        <v>171012465.52746469</v>
      </c>
      <c r="H47" s="65">
        <f t="shared" si="3"/>
        <v>308719997.21946466</v>
      </c>
    </row>
    <row r="48" spans="2:10" ht="17.100000000000001" customHeight="1" x14ac:dyDescent="0.25">
      <c r="B48" s="11" t="s">
        <v>59</v>
      </c>
      <c r="C48" s="54">
        <v>301776667.30000001</v>
      </c>
      <c r="D48" s="54">
        <v>317175961.39415592</v>
      </c>
      <c r="E48" s="54">
        <v>0</v>
      </c>
      <c r="F48" s="67">
        <v>311676726.44185859</v>
      </c>
      <c r="G48" s="68">
        <v>11516745.031758077</v>
      </c>
      <c r="H48" s="65">
        <f t="shared" si="3"/>
        <v>323193471.47361666</v>
      </c>
    </row>
    <row r="49" spans="2:11" ht="17.100000000000001" customHeight="1" x14ac:dyDescent="0.25">
      <c r="B49" s="11" t="s">
        <v>24</v>
      </c>
      <c r="C49" s="54">
        <v>1464417553</v>
      </c>
      <c r="D49" s="54">
        <v>1471966426.6342859</v>
      </c>
      <c r="E49" s="54">
        <v>1936653.8053185749</v>
      </c>
      <c r="F49" s="67">
        <v>1553838197.1364105</v>
      </c>
      <c r="G49" s="68">
        <v>963095.0860899603</v>
      </c>
      <c r="H49" s="65">
        <f t="shared" si="3"/>
        <v>1556737946.0278189</v>
      </c>
      <c r="J49" s="18"/>
    </row>
    <row r="50" spans="2:11" ht="17.100000000000001" customHeight="1" thickBot="1" x14ac:dyDescent="0.3">
      <c r="B50" s="11" t="s">
        <v>37</v>
      </c>
      <c r="C50" s="54">
        <v>36674252</v>
      </c>
      <c r="D50" s="54">
        <v>41010482.529714294</v>
      </c>
      <c r="E50" s="69">
        <v>0</v>
      </c>
      <c r="F50" s="70">
        <v>43141620</v>
      </c>
      <c r="G50" s="71">
        <v>0</v>
      </c>
      <c r="H50" s="65">
        <f t="shared" si="3"/>
        <v>43141620</v>
      </c>
    </row>
    <row r="51" spans="2:11" ht="17.100000000000001" customHeight="1" thickTop="1" x14ac:dyDescent="0.25">
      <c r="B51" s="17" t="s">
        <v>38</v>
      </c>
      <c r="C51" s="72">
        <f t="shared" ref="C51:G51" si="4">SUM(C40:C50)</f>
        <v>5644511294.1997452</v>
      </c>
      <c r="D51" s="73">
        <f t="shared" si="4"/>
        <v>5834797987.1237345</v>
      </c>
      <c r="E51" s="73">
        <f t="shared" si="4"/>
        <v>1917458227.6934717</v>
      </c>
      <c r="F51" s="74">
        <f t="shared" si="4"/>
        <v>2551020189.4860172</v>
      </c>
      <c r="G51" s="75">
        <f t="shared" si="4"/>
        <v>1581117632.6876466</v>
      </c>
      <c r="H51" s="62">
        <f>SUM(H40:H50)</f>
        <v>6049596049.867135</v>
      </c>
    </row>
    <row r="52" spans="2:11" ht="17.100000000000001" customHeight="1" x14ac:dyDescent="0.25">
      <c r="B52" s="10" t="s">
        <v>39</v>
      </c>
      <c r="C52" s="76"/>
      <c r="D52" s="39"/>
      <c r="E52" s="39"/>
      <c r="F52" s="40"/>
      <c r="G52" s="41"/>
      <c r="H52" s="65"/>
    </row>
    <row r="53" spans="2:11" ht="17.100000000000001" customHeight="1" x14ac:dyDescent="0.25">
      <c r="B53" s="91" t="s">
        <v>40</v>
      </c>
      <c r="C53" s="54"/>
      <c r="D53" s="39"/>
      <c r="E53" s="39"/>
      <c r="F53" s="40"/>
      <c r="G53" s="41"/>
      <c r="H53" s="65"/>
    </row>
    <row r="54" spans="2:11" ht="17.100000000000001" customHeight="1" x14ac:dyDescent="0.25">
      <c r="B54" s="89" t="s">
        <v>60</v>
      </c>
      <c r="C54" s="54">
        <v>130989299</v>
      </c>
      <c r="D54" s="54">
        <v>131399007.86285713</v>
      </c>
      <c r="E54" s="54">
        <v>29941260</v>
      </c>
      <c r="F54" s="67">
        <v>106672890.43000001</v>
      </c>
      <c r="G54" s="68">
        <v>0</v>
      </c>
      <c r="H54" s="65">
        <f>SUM(E54:G54)</f>
        <v>136614150.43000001</v>
      </c>
    </row>
    <row r="55" spans="2:11" ht="17.100000000000001" customHeight="1" x14ac:dyDescent="0.25">
      <c r="B55" s="89" t="s">
        <v>61</v>
      </c>
      <c r="C55" s="54">
        <v>0</v>
      </c>
      <c r="D55" s="54">
        <v>0</v>
      </c>
      <c r="E55" s="54">
        <v>0</v>
      </c>
      <c r="F55" s="67">
        <v>0</v>
      </c>
      <c r="G55" s="68">
        <v>0</v>
      </c>
      <c r="H55" s="65">
        <f>SUM(E55:G55)</f>
        <v>0</v>
      </c>
    </row>
    <row r="56" spans="2:11" ht="17.100000000000001" customHeight="1" x14ac:dyDescent="0.25">
      <c r="B56" s="93" t="s">
        <v>62</v>
      </c>
      <c r="C56" s="54">
        <v>0</v>
      </c>
      <c r="D56" s="54">
        <v>0</v>
      </c>
      <c r="E56" s="54">
        <v>0</v>
      </c>
      <c r="F56" s="67">
        <v>0</v>
      </c>
      <c r="G56" s="68">
        <v>0</v>
      </c>
      <c r="H56" s="65">
        <f>SUM(E56:G56)</f>
        <v>0</v>
      </c>
    </row>
    <row r="57" spans="2:11" s="14" customFormat="1" ht="17.100000000000001" customHeight="1" x14ac:dyDescent="0.25">
      <c r="B57" s="88" t="s">
        <v>63</v>
      </c>
      <c r="C57" s="97">
        <f>SUM(C54:C56)</f>
        <v>130989299</v>
      </c>
      <c r="D57" s="97">
        <f t="shared" ref="D57:G57" si="5">SUM(D54:D56)</f>
        <v>131399007.86285713</v>
      </c>
      <c r="E57" s="97">
        <f t="shared" si="5"/>
        <v>29941260</v>
      </c>
      <c r="F57" s="98">
        <f t="shared" si="5"/>
        <v>106672890.43000001</v>
      </c>
      <c r="G57" s="99">
        <f t="shared" si="5"/>
        <v>0</v>
      </c>
      <c r="H57" s="52">
        <f t="shared" ref="H57" si="6">SUM(H54:H56)</f>
        <v>136614150.43000001</v>
      </c>
    </row>
    <row r="58" spans="2:11" ht="17.100000000000001" customHeight="1" x14ac:dyDescent="0.25">
      <c r="B58" s="91" t="s">
        <v>41</v>
      </c>
      <c r="C58" s="54"/>
      <c r="D58" s="39"/>
      <c r="E58" s="39"/>
      <c r="F58" s="40"/>
      <c r="G58" s="41"/>
      <c r="H58" s="65"/>
    </row>
    <row r="59" spans="2:11" x14ac:dyDescent="0.25">
      <c r="B59" s="89" t="s">
        <v>64</v>
      </c>
      <c r="C59" s="54">
        <v>3252953</v>
      </c>
      <c r="D59" s="54">
        <v>3110617</v>
      </c>
      <c r="E59" s="54">
        <v>0</v>
      </c>
      <c r="F59" s="67">
        <v>0</v>
      </c>
      <c r="G59" s="68">
        <v>6344751</v>
      </c>
      <c r="H59" s="65">
        <f>SUM(E59:G59)</f>
        <v>6344751</v>
      </c>
    </row>
    <row r="60" spans="2:11" x14ac:dyDescent="0.25">
      <c r="B60" s="89" t="s">
        <v>37</v>
      </c>
      <c r="C60" s="54">
        <v>111931378</v>
      </c>
      <c r="D60" s="54">
        <v>99533303.128571406</v>
      </c>
      <c r="E60" s="77">
        <v>72786708</v>
      </c>
      <c r="F60" s="78">
        <v>25536435.513982996</v>
      </c>
      <c r="G60" s="79">
        <v>-12322077</v>
      </c>
      <c r="H60" s="65">
        <f>SUM(E60:G60)</f>
        <v>86001066.513982996</v>
      </c>
    </row>
    <row r="61" spans="2:11" ht="22.5" customHeight="1" thickBot="1" x14ac:dyDescent="0.3">
      <c r="B61" s="94" t="s">
        <v>65</v>
      </c>
      <c r="C61" s="100">
        <f>C59+C60</f>
        <v>115184331</v>
      </c>
      <c r="D61" s="101">
        <f>D59+D60</f>
        <v>102643920.12857141</v>
      </c>
      <c r="E61" s="102">
        <f>E59+E60</f>
        <v>72786708</v>
      </c>
      <c r="F61" s="103">
        <f>F59+F60</f>
        <v>25536435.513982996</v>
      </c>
      <c r="G61" s="104">
        <f>G59+G60</f>
        <v>-5977326</v>
      </c>
      <c r="H61" s="105">
        <f>SUM(H59:H60)</f>
        <v>92345817.513982996</v>
      </c>
      <c r="I61" s="11"/>
    </row>
    <row r="62" spans="2:11" ht="19.5" customHeight="1" thickTop="1" x14ac:dyDescent="0.25">
      <c r="B62" s="95" t="s">
        <v>42</v>
      </c>
      <c r="C62" s="80">
        <f>C51+C57+C61</f>
        <v>5890684924.1997452</v>
      </c>
      <c r="D62" s="81">
        <f t="shared" ref="D62:F62" si="7">D51+D57+D61</f>
        <v>6068840915.1151628</v>
      </c>
      <c r="E62" s="73">
        <f t="shared" si="7"/>
        <v>2020186195.6934717</v>
      </c>
      <c r="F62" s="74">
        <f t="shared" si="7"/>
        <v>2683229515.4299998</v>
      </c>
      <c r="G62" s="75">
        <f>G51+G57+G61</f>
        <v>1575140306.6876466</v>
      </c>
      <c r="H62" s="62">
        <f>H51+H57+H61</f>
        <v>6278556017.8111181</v>
      </c>
      <c r="J62" s="18"/>
      <c r="K62" s="18"/>
    </row>
    <row r="63" spans="2:11" ht="21" customHeight="1" thickBot="1" x14ac:dyDescent="0.3">
      <c r="B63" s="96" t="s">
        <v>43</v>
      </c>
      <c r="C63" s="82">
        <v>0</v>
      </c>
      <c r="D63" s="83">
        <v>0</v>
      </c>
      <c r="E63" s="84">
        <v>0</v>
      </c>
      <c r="F63" s="85">
        <v>0</v>
      </c>
      <c r="G63" s="86">
        <v>0</v>
      </c>
      <c r="H63" s="87">
        <f>H36-H62+1</f>
        <v>0.4553680419921875</v>
      </c>
    </row>
    <row r="64" spans="2:11" x14ac:dyDescent="0.25">
      <c r="B64" s="19"/>
      <c r="C64" s="19"/>
      <c r="D64" s="19"/>
      <c r="E64" s="19"/>
      <c r="F64" s="19"/>
      <c r="G64" s="19"/>
      <c r="H64" s="19"/>
    </row>
    <row r="65" spans="2:8" x14ac:dyDescent="0.25">
      <c r="B65" s="283" t="s">
        <v>52</v>
      </c>
      <c r="C65" s="283"/>
      <c r="D65" s="283"/>
      <c r="E65" s="283"/>
      <c r="F65" s="283"/>
      <c r="G65" s="283"/>
      <c r="H65" s="283"/>
    </row>
    <row r="66" spans="2:8" ht="45.6" customHeight="1" x14ac:dyDescent="0.25">
      <c r="B66" s="275" t="s">
        <v>66</v>
      </c>
      <c r="C66" s="275"/>
      <c r="D66" s="275"/>
      <c r="E66" s="275"/>
      <c r="F66" s="275"/>
      <c r="G66" s="275"/>
      <c r="H66" s="275"/>
    </row>
    <row r="67" spans="2:8" ht="96" customHeight="1" x14ac:dyDescent="0.25">
      <c r="B67" s="284" t="s">
        <v>67</v>
      </c>
      <c r="C67" s="284"/>
      <c r="D67" s="284"/>
      <c r="E67" s="284"/>
      <c r="F67" s="284"/>
      <c r="G67" s="284"/>
      <c r="H67" s="284"/>
    </row>
    <row r="68" spans="2:8" ht="55.9" customHeight="1" x14ac:dyDescent="0.25">
      <c r="B68" s="275" t="s">
        <v>68</v>
      </c>
      <c r="C68" s="275"/>
      <c r="D68" s="275"/>
      <c r="E68" s="275"/>
      <c r="F68" s="275"/>
      <c r="G68" s="275"/>
      <c r="H68" s="275"/>
    </row>
    <row r="69" spans="2:8" x14ac:dyDescent="0.25">
      <c r="B69" s="21"/>
      <c r="C69" s="22"/>
      <c r="D69" s="22"/>
      <c r="E69" s="22"/>
      <c r="F69" s="22"/>
      <c r="G69" s="22"/>
      <c r="H69" s="22"/>
    </row>
    <row r="70" spans="2:8" x14ac:dyDescent="0.25">
      <c r="B70" s="20"/>
      <c r="C70" s="20"/>
      <c r="D70" s="20"/>
      <c r="E70" s="20"/>
      <c r="F70" s="20"/>
      <c r="G70" s="20"/>
      <c r="H70" s="20"/>
    </row>
    <row r="71" spans="2:8" x14ac:dyDescent="0.25">
      <c r="C71" s="23"/>
      <c r="D71" s="23"/>
      <c r="E71" s="23"/>
      <c r="F71" s="23"/>
      <c r="G71" s="23"/>
    </row>
    <row r="72" spans="2:8" x14ac:dyDescent="0.25">
      <c r="B72" s="24"/>
      <c r="C72" s="24"/>
      <c r="D72" s="24"/>
      <c r="E72" s="25"/>
      <c r="F72" s="24"/>
      <c r="G72" s="24"/>
    </row>
  </sheetData>
  <mergeCells count="7">
    <mergeCell ref="B68:H68"/>
    <mergeCell ref="B5:B6"/>
    <mergeCell ref="C5:D5"/>
    <mergeCell ref="E5:H5"/>
    <mergeCell ref="B65:H65"/>
    <mergeCell ref="B66:H66"/>
    <mergeCell ref="B67:H67"/>
  </mergeCells>
  <printOptions horizontalCentered="1"/>
  <pageMargins left="0.2" right="0.2" top="0.5" bottom="0.25" header="0.3" footer="0"/>
  <pageSetup scale="48" orientation="portrait" r:id="rId1"/>
  <headerFooter alignWithMargins="0"/>
  <rowBreaks count="1" manualBreakCount="1">
    <brk id="36" min="1" max="7" man="1"/>
  </rowBreaks>
  <ignoredErrors>
    <ignoredError sqref="H10:H18 H20:H26 H28:H35 H37:H6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E302A-C210-4054-9542-246543B6FA9B}">
  <sheetPr>
    <pageSetUpPr fitToPage="1"/>
  </sheetPr>
  <dimension ref="B1:I65"/>
  <sheetViews>
    <sheetView zoomScale="80" zoomScaleNormal="80" workbookViewId="0">
      <selection activeCell="J61" sqref="J61"/>
    </sheetView>
  </sheetViews>
  <sheetFormatPr defaultColWidth="9.140625" defaultRowHeight="15" x14ac:dyDescent="0.2"/>
  <cols>
    <col min="1" max="1" width="4.140625" style="108" customWidth="1"/>
    <col min="2" max="2" width="61.28515625" style="142" customWidth="1"/>
    <col min="3" max="4" width="19.7109375" style="142" customWidth="1"/>
    <col min="5" max="8" width="19.7109375" style="144" customWidth="1"/>
    <col min="9" max="9" width="15.7109375" style="108" customWidth="1"/>
    <col min="10" max="16384" width="9.140625" style="108"/>
  </cols>
  <sheetData>
    <row r="1" spans="2:8" ht="15.75" x14ac:dyDescent="0.25">
      <c r="B1" s="107" t="s">
        <v>69</v>
      </c>
      <c r="C1" s="107"/>
      <c r="D1" s="107"/>
      <c r="E1" s="107"/>
      <c r="F1" s="107"/>
      <c r="G1" s="107"/>
      <c r="H1" s="107"/>
    </row>
    <row r="2" spans="2:8" ht="15.75" x14ac:dyDescent="0.25">
      <c r="B2" s="107" t="s">
        <v>0</v>
      </c>
      <c r="C2" s="107"/>
      <c r="D2" s="107"/>
      <c r="E2" s="107"/>
      <c r="F2" s="107"/>
      <c r="G2" s="107"/>
      <c r="H2" s="107"/>
    </row>
    <row r="3" spans="2:8" x14ac:dyDescent="0.2">
      <c r="B3" s="109" t="s">
        <v>70</v>
      </c>
      <c r="C3" s="109"/>
      <c r="D3" s="109"/>
      <c r="E3" s="109"/>
      <c r="F3" s="109"/>
      <c r="G3" s="109"/>
      <c r="H3" s="109"/>
    </row>
    <row r="4" spans="2:8" ht="15.75" thickBot="1" x14ac:dyDescent="0.25">
      <c r="B4" s="110"/>
      <c r="C4" s="111"/>
      <c r="D4" s="111"/>
      <c r="E4" s="111"/>
      <c r="F4" s="110"/>
      <c r="G4" s="110"/>
      <c r="H4" s="110"/>
    </row>
    <row r="5" spans="2:8" ht="19.149999999999999" customHeight="1" thickBot="1" x14ac:dyDescent="0.3">
      <c r="B5" s="285" t="s">
        <v>1</v>
      </c>
      <c r="C5" s="287" t="s">
        <v>2</v>
      </c>
      <c r="D5" s="288"/>
      <c r="E5" s="289" t="s">
        <v>3</v>
      </c>
      <c r="F5" s="290"/>
      <c r="G5" s="290"/>
      <c r="H5" s="291"/>
    </row>
    <row r="6" spans="2:8" ht="54.6" customHeight="1" thickBot="1" x14ac:dyDescent="0.3">
      <c r="B6" s="286"/>
      <c r="C6" s="114" t="s">
        <v>4</v>
      </c>
      <c r="D6" s="114" t="s">
        <v>5</v>
      </c>
      <c r="E6" s="112" t="s">
        <v>6</v>
      </c>
      <c r="F6" s="113" t="s">
        <v>7</v>
      </c>
      <c r="G6" s="113" t="s">
        <v>8</v>
      </c>
      <c r="H6" s="114" t="s">
        <v>9</v>
      </c>
    </row>
    <row r="7" spans="2:8" ht="15.75" x14ac:dyDescent="0.2">
      <c r="B7" s="10" t="s">
        <v>10</v>
      </c>
      <c r="C7" s="115"/>
      <c r="D7" s="116"/>
      <c r="E7" s="117"/>
      <c r="F7" s="118"/>
      <c r="G7" s="118"/>
      <c r="H7" s="119"/>
    </row>
    <row r="8" spans="2:8" x14ac:dyDescent="0.2">
      <c r="B8" s="11" t="s">
        <v>11</v>
      </c>
      <c r="C8" s="120"/>
      <c r="D8" s="116"/>
      <c r="E8" s="117"/>
      <c r="F8" s="118"/>
      <c r="G8" s="118"/>
      <c r="H8" s="116"/>
    </row>
    <row r="9" spans="2:8" x14ac:dyDescent="0.2">
      <c r="B9" s="12" t="s">
        <v>48</v>
      </c>
      <c r="C9" s="120"/>
      <c r="D9" s="116"/>
      <c r="E9" s="117"/>
      <c r="F9" s="118"/>
      <c r="G9" s="118"/>
      <c r="H9" s="116"/>
    </row>
    <row r="10" spans="2:8" x14ac:dyDescent="0.2">
      <c r="B10" s="89" t="s">
        <v>12</v>
      </c>
      <c r="C10" s="120">
        <v>48841930</v>
      </c>
      <c r="D10" s="120">
        <v>48841930</v>
      </c>
      <c r="E10" s="117">
        <v>50186294</v>
      </c>
      <c r="F10" s="118">
        <v>0</v>
      </c>
      <c r="G10" s="118">
        <v>0</v>
      </c>
      <c r="H10" s="116">
        <v>50186294</v>
      </c>
    </row>
    <row r="11" spans="2:8" x14ac:dyDescent="0.2">
      <c r="B11" s="90" t="s">
        <v>49</v>
      </c>
      <c r="C11" s="120">
        <v>226011740</v>
      </c>
      <c r="D11" s="120">
        <v>241362956</v>
      </c>
      <c r="E11" s="117">
        <v>252601255</v>
      </c>
      <c r="F11" s="118">
        <v>0</v>
      </c>
      <c r="G11" s="118">
        <v>0</v>
      </c>
      <c r="H11" s="116">
        <v>252601255</v>
      </c>
    </row>
    <row r="12" spans="2:8" x14ac:dyDescent="0.2">
      <c r="B12" s="90" t="s">
        <v>45</v>
      </c>
      <c r="C12" s="120">
        <v>52467857</v>
      </c>
      <c r="D12" s="120">
        <v>51938911</v>
      </c>
      <c r="E12" s="117">
        <v>54086880</v>
      </c>
      <c r="F12" s="118">
        <v>0</v>
      </c>
      <c r="G12" s="118">
        <v>0</v>
      </c>
      <c r="H12" s="116">
        <v>54086880</v>
      </c>
    </row>
    <row r="13" spans="2:8" x14ac:dyDescent="0.2">
      <c r="B13" s="13" t="s">
        <v>13</v>
      </c>
      <c r="C13" s="120"/>
      <c r="D13" s="120"/>
      <c r="E13" s="117"/>
      <c r="F13" s="118"/>
      <c r="G13" s="118"/>
      <c r="H13" s="116"/>
    </row>
    <row r="14" spans="2:8" x14ac:dyDescent="0.2">
      <c r="B14" s="106" t="s">
        <v>46</v>
      </c>
      <c r="C14" s="120">
        <v>516997121</v>
      </c>
      <c r="D14" s="120">
        <v>519367559</v>
      </c>
      <c r="E14" s="117">
        <v>535139083</v>
      </c>
      <c r="F14" s="118">
        <v>0</v>
      </c>
      <c r="G14" s="118">
        <v>0</v>
      </c>
      <c r="H14" s="116">
        <v>535139083</v>
      </c>
    </row>
    <row r="15" spans="2:8" x14ac:dyDescent="0.2">
      <c r="B15" s="106" t="s">
        <v>45</v>
      </c>
      <c r="C15" s="120">
        <v>73454212</v>
      </c>
      <c r="D15" s="120">
        <v>75233806</v>
      </c>
      <c r="E15" s="117">
        <v>77644803</v>
      </c>
      <c r="F15" s="118">
        <v>0</v>
      </c>
      <c r="G15" s="118">
        <v>0</v>
      </c>
      <c r="H15" s="116">
        <v>77644803</v>
      </c>
    </row>
    <row r="16" spans="2:8" x14ac:dyDescent="0.2">
      <c r="B16" s="15" t="s">
        <v>14</v>
      </c>
      <c r="C16" s="120">
        <v>44300000</v>
      </c>
      <c r="D16" s="120">
        <v>42800000</v>
      </c>
      <c r="E16" s="117">
        <v>0</v>
      </c>
      <c r="F16" s="118">
        <v>43650000</v>
      </c>
      <c r="G16" s="118">
        <v>0</v>
      </c>
      <c r="H16" s="116">
        <v>43650000</v>
      </c>
    </row>
    <row r="17" spans="2:9" x14ac:dyDescent="0.2">
      <c r="B17" s="29" t="s">
        <v>15</v>
      </c>
      <c r="C17" s="120">
        <v>57667877</v>
      </c>
      <c r="D17" s="120">
        <v>59042500</v>
      </c>
      <c r="E17" s="117">
        <v>9037753</v>
      </c>
      <c r="F17" s="118">
        <v>51814765</v>
      </c>
      <c r="G17" s="118">
        <v>0</v>
      </c>
      <c r="H17" s="116">
        <v>60852518</v>
      </c>
    </row>
    <row r="18" spans="2:9" s="5" customFormat="1" ht="17.100000000000001" customHeight="1" x14ac:dyDescent="0.25">
      <c r="B18" s="16" t="s">
        <v>44</v>
      </c>
      <c r="C18" s="38">
        <v>0</v>
      </c>
      <c r="D18" s="38">
        <v>0</v>
      </c>
      <c r="E18" s="39">
        <v>0</v>
      </c>
      <c r="F18" s="40">
        <v>0</v>
      </c>
      <c r="G18" s="41">
        <v>0</v>
      </c>
      <c r="H18" s="121">
        <f t="shared" ref="H18" si="0">SUM(E18:G18)</f>
        <v>0</v>
      </c>
    </row>
    <row r="19" spans="2:9" ht="15.75" x14ac:dyDescent="0.2">
      <c r="B19" s="88" t="s">
        <v>16</v>
      </c>
      <c r="C19" s="48">
        <f t="shared" ref="C19:H19" si="1">SUM(C10:C17)</f>
        <v>1019740737</v>
      </c>
      <c r="D19" s="48">
        <f t="shared" si="1"/>
        <v>1038587662</v>
      </c>
      <c r="E19" s="49">
        <f t="shared" si="1"/>
        <v>978696068</v>
      </c>
      <c r="F19" s="122">
        <f t="shared" si="1"/>
        <v>95464765</v>
      </c>
      <c r="G19" s="53">
        <f t="shared" si="1"/>
        <v>0</v>
      </c>
      <c r="H19" s="123">
        <f t="shared" si="1"/>
        <v>1074160833</v>
      </c>
      <c r="I19" s="124"/>
    </row>
    <row r="20" spans="2:9" x14ac:dyDescent="0.2">
      <c r="B20" s="11" t="s">
        <v>17</v>
      </c>
      <c r="C20" s="120">
        <v>8330</v>
      </c>
      <c r="D20" s="120">
        <v>2186</v>
      </c>
      <c r="E20" s="125">
        <v>0</v>
      </c>
      <c r="F20" s="126">
        <v>0</v>
      </c>
      <c r="G20" s="118">
        <v>2500</v>
      </c>
      <c r="H20" s="116">
        <v>2500</v>
      </c>
      <c r="I20" s="124"/>
    </row>
    <row r="21" spans="2:9" x14ac:dyDescent="0.2">
      <c r="B21" s="91" t="s">
        <v>18</v>
      </c>
      <c r="C21" s="120"/>
      <c r="D21" s="120"/>
      <c r="E21" s="117"/>
      <c r="F21" s="118"/>
      <c r="G21" s="118"/>
      <c r="H21" s="116"/>
    </row>
    <row r="22" spans="2:9" x14ac:dyDescent="0.2">
      <c r="B22" s="89" t="s">
        <v>19</v>
      </c>
      <c r="C22" s="120">
        <v>441992569</v>
      </c>
      <c r="D22" s="120">
        <v>453715016</v>
      </c>
      <c r="E22" s="117">
        <v>0</v>
      </c>
      <c r="F22" s="118">
        <v>0</v>
      </c>
      <c r="G22" s="118">
        <v>471863616.64000005</v>
      </c>
      <c r="H22" s="116">
        <v>471863616.64000005</v>
      </c>
      <c r="I22" s="124"/>
    </row>
    <row r="23" spans="2:9" x14ac:dyDescent="0.2">
      <c r="B23" s="89" t="s">
        <v>20</v>
      </c>
      <c r="C23" s="120">
        <v>4933227</v>
      </c>
      <c r="D23" s="120">
        <v>6864994</v>
      </c>
      <c r="E23" s="117">
        <v>0</v>
      </c>
      <c r="F23" s="118">
        <v>0</v>
      </c>
      <c r="G23" s="118">
        <v>7139593.7600000007</v>
      </c>
      <c r="H23" s="116">
        <v>7139593.7600000007</v>
      </c>
      <c r="I23" s="124"/>
    </row>
    <row r="24" spans="2:9" x14ac:dyDescent="0.2">
      <c r="B24" s="15" t="s">
        <v>50</v>
      </c>
      <c r="C24" s="120">
        <v>0</v>
      </c>
      <c r="D24" s="120">
        <v>0</v>
      </c>
      <c r="E24" s="117">
        <v>0</v>
      </c>
      <c r="F24" s="118">
        <v>0</v>
      </c>
      <c r="G24" s="118">
        <v>0</v>
      </c>
      <c r="H24" s="116">
        <v>0</v>
      </c>
    </row>
    <row r="25" spans="2:9" x14ac:dyDescent="0.2">
      <c r="B25" s="15" t="s">
        <v>51</v>
      </c>
      <c r="C25" s="120">
        <v>0</v>
      </c>
      <c r="D25" s="120">
        <v>0</v>
      </c>
      <c r="E25" s="117">
        <v>0</v>
      </c>
      <c r="F25" s="118">
        <v>0</v>
      </c>
      <c r="G25" s="118">
        <v>0</v>
      </c>
      <c r="H25" s="116">
        <v>0</v>
      </c>
    </row>
    <row r="26" spans="2:9" x14ac:dyDescent="0.2">
      <c r="B26" s="15" t="s">
        <v>21</v>
      </c>
      <c r="C26" s="120">
        <v>63635978</v>
      </c>
      <c r="D26" s="120">
        <v>63635978</v>
      </c>
      <c r="E26" s="117">
        <v>73691063</v>
      </c>
      <c r="F26" s="118">
        <v>0</v>
      </c>
      <c r="G26" s="118">
        <v>0</v>
      </c>
      <c r="H26" s="116">
        <v>73691063</v>
      </c>
      <c r="I26" s="124"/>
    </row>
    <row r="27" spans="2:9" ht="15.75" x14ac:dyDescent="0.2">
      <c r="B27" s="88" t="s">
        <v>22</v>
      </c>
      <c r="C27" s="48">
        <f>SUM(C20:C26)</f>
        <v>510570104</v>
      </c>
      <c r="D27" s="48">
        <f t="shared" ref="D27:F27" si="2">SUM(D20:D26)</f>
        <v>524218174</v>
      </c>
      <c r="E27" s="50">
        <f t="shared" si="2"/>
        <v>73691063</v>
      </c>
      <c r="F27" s="51">
        <f t="shared" si="2"/>
        <v>0</v>
      </c>
      <c r="G27" s="51">
        <f>SUM(G20:G26)</f>
        <v>479005710.40000004</v>
      </c>
      <c r="H27" s="123">
        <f>SUM(H20:H26)</f>
        <v>552696773.4000001</v>
      </c>
    </row>
    <row r="28" spans="2:9" x14ac:dyDescent="0.2">
      <c r="B28" s="11" t="s">
        <v>54</v>
      </c>
      <c r="C28" s="120">
        <v>204992324</v>
      </c>
      <c r="D28" s="120">
        <v>233303707</v>
      </c>
      <c r="E28" s="117">
        <v>0</v>
      </c>
      <c r="F28" s="118">
        <v>0</v>
      </c>
      <c r="G28" s="118">
        <v>242635855.28</v>
      </c>
      <c r="H28" s="116">
        <v>242635855.28</v>
      </c>
      <c r="I28" s="124"/>
    </row>
    <row r="29" spans="2:9" x14ac:dyDescent="0.2">
      <c r="B29" s="11" t="s">
        <v>55</v>
      </c>
      <c r="C29" s="120">
        <v>37069627.920000002</v>
      </c>
      <c r="D29" s="120">
        <v>40747719</v>
      </c>
      <c r="E29" s="117">
        <v>0</v>
      </c>
      <c r="F29" s="118">
        <v>42377628</v>
      </c>
      <c r="G29" s="118">
        <v>0</v>
      </c>
      <c r="H29" s="116">
        <v>42377628</v>
      </c>
      <c r="I29" s="124"/>
    </row>
    <row r="30" spans="2:9" x14ac:dyDescent="0.2">
      <c r="B30" s="11" t="s">
        <v>23</v>
      </c>
      <c r="C30" s="120">
        <v>305113669</v>
      </c>
      <c r="D30" s="120">
        <v>326259396</v>
      </c>
      <c r="E30" s="117">
        <v>0</v>
      </c>
      <c r="F30" s="118">
        <v>333705988</v>
      </c>
      <c r="G30" s="118">
        <v>0</v>
      </c>
      <c r="H30" s="116">
        <v>333705988</v>
      </c>
      <c r="I30" s="124"/>
    </row>
    <row r="31" spans="2:9" x14ac:dyDescent="0.2">
      <c r="B31" s="11" t="s">
        <v>24</v>
      </c>
      <c r="C31" s="120">
        <v>0</v>
      </c>
      <c r="D31" s="120">
        <v>0</v>
      </c>
      <c r="E31" s="117">
        <v>0</v>
      </c>
      <c r="F31" s="118">
        <v>0</v>
      </c>
      <c r="G31" s="118">
        <v>0</v>
      </c>
      <c r="H31" s="116">
        <v>0</v>
      </c>
      <c r="I31" s="124"/>
    </row>
    <row r="32" spans="2:9" x14ac:dyDescent="0.2">
      <c r="B32" s="11" t="s">
        <v>56</v>
      </c>
      <c r="C32" s="120">
        <v>0</v>
      </c>
      <c r="D32" s="120">
        <v>0</v>
      </c>
      <c r="E32" s="117">
        <v>0</v>
      </c>
      <c r="F32" s="118">
        <v>0</v>
      </c>
      <c r="G32" s="118">
        <v>0</v>
      </c>
      <c r="H32" s="116">
        <v>0</v>
      </c>
      <c r="I32" s="124"/>
    </row>
    <row r="33" spans="2:9" x14ac:dyDescent="0.2">
      <c r="B33" s="89" t="s">
        <v>25</v>
      </c>
      <c r="C33" s="120">
        <v>146259700</v>
      </c>
      <c r="D33" s="120">
        <v>154116878</v>
      </c>
      <c r="E33" s="117">
        <v>90581034</v>
      </c>
      <c r="F33" s="118">
        <v>69692418.560000002</v>
      </c>
      <c r="G33" s="118">
        <v>0</v>
      </c>
      <c r="H33" s="116">
        <v>160273452.56</v>
      </c>
      <c r="I33" s="124"/>
    </row>
    <row r="34" spans="2:9" x14ac:dyDescent="0.2">
      <c r="B34" s="89" t="s">
        <v>26</v>
      </c>
      <c r="C34" s="120">
        <v>0</v>
      </c>
      <c r="D34" s="120">
        <v>0</v>
      </c>
      <c r="E34" s="117">
        <v>0</v>
      </c>
      <c r="F34" s="118">
        <v>0</v>
      </c>
      <c r="G34" s="118">
        <v>0</v>
      </c>
      <c r="H34" s="116">
        <v>0</v>
      </c>
      <c r="I34" s="124"/>
    </row>
    <row r="35" spans="2:9" ht="15.75" thickBot="1" x14ac:dyDescent="0.25">
      <c r="B35" s="92" t="s">
        <v>57</v>
      </c>
      <c r="C35" s="120">
        <v>32293590</v>
      </c>
      <c r="D35" s="120">
        <v>41031668</v>
      </c>
      <c r="E35" s="117">
        <v>7591805</v>
      </c>
      <c r="F35" s="118">
        <v>33696254</v>
      </c>
      <c r="G35" s="118">
        <v>0</v>
      </c>
      <c r="H35" s="116">
        <v>41288059</v>
      </c>
      <c r="I35" s="124"/>
    </row>
    <row r="36" spans="2:9" ht="16.5" thickTop="1" x14ac:dyDescent="0.2">
      <c r="B36" s="17" t="s">
        <v>27</v>
      </c>
      <c r="C36" s="127">
        <f>SUM(C28:C35)+C19+C27</f>
        <v>2256039751.9200001</v>
      </c>
      <c r="D36" s="127">
        <f>SUM(D28:D35)+D19+D27</f>
        <v>2358265204</v>
      </c>
      <c r="E36" s="128">
        <f>E19+E27+SUM(E28:E35)</f>
        <v>1150559970</v>
      </c>
      <c r="F36" s="129">
        <f>F19+F27+SUM(F28:F35)</f>
        <v>574937053.55999994</v>
      </c>
      <c r="G36" s="62">
        <f>G19+G27+SUM(G28:G35)</f>
        <v>721641565.68000007</v>
      </c>
      <c r="H36" s="130">
        <f>H19+H27+SUM(H28:H35)</f>
        <v>2447138589.2399998</v>
      </c>
    </row>
    <row r="37" spans="2:9" x14ac:dyDescent="0.2">
      <c r="B37" s="131"/>
      <c r="C37" s="120"/>
      <c r="D37" s="116"/>
      <c r="E37" s="117"/>
      <c r="F37" s="118"/>
      <c r="G37" s="118"/>
      <c r="H37" s="116"/>
    </row>
    <row r="38" spans="2:9" ht="15.75" x14ac:dyDescent="0.2">
      <c r="B38" s="10" t="s">
        <v>28</v>
      </c>
      <c r="C38" s="115"/>
      <c r="D38" s="116"/>
      <c r="E38" s="117"/>
      <c r="F38" s="118"/>
      <c r="G38" s="118"/>
      <c r="H38" s="116"/>
    </row>
    <row r="39" spans="2:9" x14ac:dyDescent="0.2">
      <c r="B39" s="91" t="s">
        <v>58</v>
      </c>
      <c r="C39" s="120"/>
      <c r="D39" s="116"/>
      <c r="E39" s="117"/>
      <c r="F39" s="118"/>
      <c r="G39" s="118"/>
      <c r="H39" s="116"/>
    </row>
    <row r="40" spans="2:9" x14ac:dyDescent="0.2">
      <c r="B40" s="89" t="s">
        <v>29</v>
      </c>
      <c r="C40" s="120">
        <v>674213040.92619717</v>
      </c>
      <c r="D40" s="120">
        <v>680153651.30861902</v>
      </c>
      <c r="E40" s="117">
        <v>589745173.60000002</v>
      </c>
      <c r="F40" s="118">
        <v>60978625.760000005</v>
      </c>
      <c r="G40" s="118">
        <v>60416182.499763831</v>
      </c>
      <c r="H40" s="116">
        <v>711139980.85976386</v>
      </c>
    </row>
    <row r="41" spans="2:9" x14ac:dyDescent="0.2">
      <c r="B41" s="89" t="s">
        <v>30</v>
      </c>
      <c r="C41" s="120">
        <v>505099828.83260763</v>
      </c>
      <c r="D41" s="120">
        <v>542929943</v>
      </c>
      <c r="E41" s="117">
        <v>7152596</v>
      </c>
      <c r="F41" s="118">
        <v>412379.76</v>
      </c>
      <c r="G41" s="118">
        <v>556800868</v>
      </c>
      <c r="H41" s="116">
        <v>564365843.75999999</v>
      </c>
    </row>
    <row r="42" spans="2:9" x14ac:dyDescent="0.2">
      <c r="B42" s="89" t="s">
        <v>31</v>
      </c>
      <c r="C42" s="120">
        <v>16590120.859854341</v>
      </c>
      <c r="D42" s="120">
        <v>18917472.667622786</v>
      </c>
      <c r="E42" s="117">
        <v>356380</v>
      </c>
      <c r="F42" s="118">
        <v>11396660.08</v>
      </c>
      <c r="G42" s="118">
        <v>7910103.4143276969</v>
      </c>
      <c r="H42" s="116">
        <v>19663143.494327698</v>
      </c>
    </row>
    <row r="43" spans="2:9" x14ac:dyDescent="0.2">
      <c r="B43" s="89" t="s">
        <v>32</v>
      </c>
      <c r="C43" s="120">
        <v>197120025.35098383</v>
      </c>
      <c r="D43" s="120">
        <v>200205826.05375004</v>
      </c>
      <c r="E43" s="117">
        <v>168473450.30000001</v>
      </c>
      <c r="F43" s="118">
        <v>36005611.200000003</v>
      </c>
      <c r="G43" s="118">
        <v>2692330.215900043</v>
      </c>
      <c r="H43" s="116">
        <v>207171391.71590003</v>
      </c>
    </row>
    <row r="44" spans="2:9" x14ac:dyDescent="0.2">
      <c r="B44" s="89" t="s">
        <v>33</v>
      </c>
      <c r="C44" s="120">
        <v>132925669.19326279</v>
      </c>
      <c r="D44" s="120">
        <v>135805507.03172702</v>
      </c>
      <c r="E44" s="117">
        <v>59945398.799999997</v>
      </c>
      <c r="F44" s="118">
        <v>77647682.320000008</v>
      </c>
      <c r="G44" s="118">
        <v>3949076.5929960958</v>
      </c>
      <c r="H44" s="116">
        <v>141542157.7129961</v>
      </c>
    </row>
    <row r="45" spans="2:9" x14ac:dyDescent="0.2">
      <c r="B45" s="89" t="s">
        <v>34</v>
      </c>
      <c r="C45" s="120">
        <v>109773092.28688703</v>
      </c>
      <c r="D45" s="120">
        <v>108014442</v>
      </c>
      <c r="E45" s="117">
        <v>109541001.8</v>
      </c>
      <c r="F45" s="118">
        <v>5084062.88</v>
      </c>
      <c r="G45" s="118">
        <v>0</v>
      </c>
      <c r="H45" s="116">
        <v>114625064.67999999</v>
      </c>
    </row>
    <row r="46" spans="2:9" x14ac:dyDescent="0.2">
      <c r="B46" s="89" t="s">
        <v>35</v>
      </c>
      <c r="C46" s="120">
        <v>112459719.48</v>
      </c>
      <c r="D46" s="120">
        <v>109333452.21707876</v>
      </c>
      <c r="E46" s="117">
        <v>110585412</v>
      </c>
      <c r="F46" s="118">
        <v>0</v>
      </c>
      <c r="G46" s="118">
        <v>2111493.5057619116</v>
      </c>
      <c r="H46" s="116">
        <v>112696905.50576191</v>
      </c>
    </row>
    <row r="47" spans="2:9" x14ac:dyDescent="0.2">
      <c r="B47" s="89" t="s">
        <v>36</v>
      </c>
      <c r="C47" s="120">
        <v>164594778.96995199</v>
      </c>
      <c r="D47" s="120">
        <v>172487061.4438419</v>
      </c>
      <c r="E47" s="117">
        <v>91350973.659999996</v>
      </c>
      <c r="F47" s="118">
        <v>11168430</v>
      </c>
      <c r="G47" s="118">
        <v>76244766.81519559</v>
      </c>
      <c r="H47" s="116">
        <v>178764170.47519559</v>
      </c>
    </row>
    <row r="48" spans="2:9" x14ac:dyDescent="0.2">
      <c r="B48" s="11" t="s">
        <v>59</v>
      </c>
      <c r="C48" s="120">
        <v>235068893.30000001</v>
      </c>
      <c r="D48" s="120">
        <v>255891471.29976737</v>
      </c>
      <c r="E48" s="117">
        <v>0</v>
      </c>
      <c r="F48" s="118">
        <v>250405432</v>
      </c>
      <c r="G48" s="118">
        <v>11516745.031758077</v>
      </c>
      <c r="H48" s="116">
        <v>261922177.03175807</v>
      </c>
    </row>
    <row r="49" spans="2:8" x14ac:dyDescent="0.2">
      <c r="B49" s="11" t="s">
        <v>24</v>
      </c>
      <c r="C49" s="120">
        <v>0</v>
      </c>
      <c r="D49" s="120">
        <v>0</v>
      </c>
      <c r="E49" s="117">
        <v>0</v>
      </c>
      <c r="F49" s="118">
        <v>0</v>
      </c>
      <c r="G49" s="118">
        <v>0</v>
      </c>
      <c r="H49" s="116">
        <v>0</v>
      </c>
    </row>
    <row r="50" spans="2:8" ht="15.75" thickBot="1" x14ac:dyDescent="0.25">
      <c r="B50" s="11" t="s">
        <v>37</v>
      </c>
      <c r="C50" s="38">
        <v>0</v>
      </c>
      <c r="D50" s="38">
        <v>0</v>
      </c>
      <c r="E50" s="39">
        <v>0</v>
      </c>
      <c r="F50" s="132">
        <v>0</v>
      </c>
      <c r="G50" s="40">
        <v>0</v>
      </c>
      <c r="H50" s="133">
        <v>0</v>
      </c>
    </row>
    <row r="51" spans="2:8" ht="16.5" thickTop="1" x14ac:dyDescent="0.2">
      <c r="B51" s="17" t="s">
        <v>38</v>
      </c>
      <c r="C51" s="72">
        <f t="shared" ref="C51:H51" si="3">SUM(C40:C50)</f>
        <v>2147845169.1997447</v>
      </c>
      <c r="D51" s="72">
        <f t="shared" si="3"/>
        <v>2223738827.0224071</v>
      </c>
      <c r="E51" s="73">
        <f t="shared" si="3"/>
        <v>1137150386.1600001</v>
      </c>
      <c r="F51" s="134">
        <f t="shared" si="3"/>
        <v>453098884</v>
      </c>
      <c r="G51" s="74">
        <f>SUM(G40:G50)</f>
        <v>721641566.07570326</v>
      </c>
      <c r="H51" s="130">
        <f t="shared" si="3"/>
        <v>2311890835.2357035</v>
      </c>
    </row>
    <row r="52" spans="2:8" ht="15.75" x14ac:dyDescent="0.2">
      <c r="B52" s="10" t="s">
        <v>39</v>
      </c>
      <c r="C52" s="115"/>
      <c r="D52" s="116"/>
      <c r="E52" s="117"/>
      <c r="F52" s="118"/>
      <c r="G52" s="118"/>
      <c r="H52" s="116"/>
    </row>
    <row r="53" spans="2:8" x14ac:dyDescent="0.2">
      <c r="B53" s="11" t="s">
        <v>40</v>
      </c>
      <c r="C53" s="120">
        <v>0</v>
      </c>
      <c r="D53" s="120">
        <v>0</v>
      </c>
      <c r="E53" s="117">
        <v>0</v>
      </c>
      <c r="F53" s="118">
        <v>0</v>
      </c>
      <c r="G53" s="118">
        <v>0</v>
      </c>
      <c r="H53" s="116">
        <v>0</v>
      </c>
    </row>
    <row r="54" spans="2:8" x14ac:dyDescent="0.2">
      <c r="B54" s="89" t="s">
        <v>60</v>
      </c>
      <c r="C54" s="120">
        <v>65457585</v>
      </c>
      <c r="D54" s="120">
        <v>64609551</v>
      </c>
      <c r="E54" s="117">
        <v>13409584</v>
      </c>
      <c r="F54" s="118">
        <v>56889497</v>
      </c>
      <c r="G54" s="118">
        <v>0</v>
      </c>
      <c r="H54" s="116">
        <v>70299081</v>
      </c>
    </row>
    <row r="55" spans="2:8" x14ac:dyDescent="0.2">
      <c r="B55" s="89" t="s">
        <v>61</v>
      </c>
      <c r="C55" s="120">
        <v>0</v>
      </c>
      <c r="D55" s="120">
        <v>0</v>
      </c>
      <c r="E55" s="117">
        <v>0</v>
      </c>
      <c r="F55" s="118">
        <v>0</v>
      </c>
      <c r="G55" s="118">
        <v>0</v>
      </c>
      <c r="H55" s="116">
        <v>0</v>
      </c>
    </row>
    <row r="56" spans="2:8" x14ac:dyDescent="0.2">
      <c r="B56" s="93" t="s">
        <v>62</v>
      </c>
      <c r="C56" s="120">
        <v>0</v>
      </c>
      <c r="D56" s="120">
        <v>0</v>
      </c>
      <c r="E56" s="117">
        <v>0</v>
      </c>
      <c r="F56" s="118">
        <v>0</v>
      </c>
      <c r="G56" s="118">
        <v>0</v>
      </c>
      <c r="H56" s="116">
        <v>0</v>
      </c>
    </row>
    <row r="57" spans="2:8" ht="15.75" x14ac:dyDescent="0.2">
      <c r="B57" s="88" t="s">
        <v>63</v>
      </c>
      <c r="C57" s="48">
        <f>SUM(C54:C56)</f>
        <v>65457585</v>
      </c>
      <c r="D57" s="48">
        <f>SUM(D54:D56)</f>
        <v>64609551</v>
      </c>
      <c r="E57" s="49">
        <f t="shared" ref="E57:H57" si="4">SUM(E54:E56)</f>
        <v>13409584</v>
      </c>
      <c r="F57" s="122">
        <f t="shared" si="4"/>
        <v>56889497</v>
      </c>
      <c r="G57" s="53">
        <f t="shared" si="4"/>
        <v>0</v>
      </c>
      <c r="H57" s="135">
        <f t="shared" si="4"/>
        <v>70299081</v>
      </c>
    </row>
    <row r="58" spans="2:8" x14ac:dyDescent="0.2">
      <c r="B58" s="11" t="s">
        <v>41</v>
      </c>
      <c r="C58" s="120"/>
      <c r="D58" s="116"/>
      <c r="E58" s="117"/>
      <c r="F58" s="118"/>
      <c r="G58" s="118"/>
      <c r="H58" s="116"/>
    </row>
    <row r="59" spans="2:8" x14ac:dyDescent="0.2">
      <c r="B59" s="89" t="s">
        <v>64</v>
      </c>
      <c r="C59" s="120"/>
      <c r="D59" s="116"/>
      <c r="E59" s="117"/>
      <c r="F59" s="118"/>
      <c r="G59" s="118"/>
      <c r="H59" s="116"/>
    </row>
    <row r="60" spans="2:8" x14ac:dyDescent="0.2">
      <c r="B60" s="89" t="s">
        <v>37</v>
      </c>
      <c r="C60" s="120">
        <v>0</v>
      </c>
      <c r="D60" s="39">
        <v>0</v>
      </c>
      <c r="E60" s="136">
        <v>0</v>
      </c>
      <c r="F60" s="137">
        <v>0</v>
      </c>
      <c r="G60" s="118">
        <v>0</v>
      </c>
      <c r="H60" s="116">
        <v>0</v>
      </c>
    </row>
    <row r="61" spans="2:8" ht="16.5" thickBot="1" x14ac:dyDescent="0.25">
      <c r="B61" s="94" t="s">
        <v>65</v>
      </c>
      <c r="C61" s="100">
        <v>42736998</v>
      </c>
      <c r="D61" s="101">
        <v>69916826</v>
      </c>
      <c r="E61" s="101">
        <v>0</v>
      </c>
      <c r="F61" s="138">
        <v>64948673</v>
      </c>
      <c r="G61" s="138">
        <v>0</v>
      </c>
      <c r="H61" s="139">
        <v>64948673</v>
      </c>
    </row>
    <row r="62" spans="2:8" ht="18.600000000000001" customHeight="1" thickTop="1" x14ac:dyDescent="0.2">
      <c r="B62" s="95" t="s">
        <v>42</v>
      </c>
      <c r="C62" s="80">
        <f t="shared" ref="C62:H62" si="5">C61+C57+C51</f>
        <v>2256039752.1997447</v>
      </c>
      <c r="D62" s="81">
        <f t="shared" si="5"/>
        <v>2358265204.0224071</v>
      </c>
      <c r="E62" s="81">
        <f t="shared" si="5"/>
        <v>1150559970.1600001</v>
      </c>
      <c r="F62" s="140">
        <f t="shared" si="5"/>
        <v>574937054</v>
      </c>
      <c r="G62" s="134">
        <f t="shared" si="5"/>
        <v>721641566.07570326</v>
      </c>
      <c r="H62" s="130">
        <f t="shared" si="5"/>
        <v>2447138589.2357035</v>
      </c>
    </row>
    <row r="63" spans="2:8" ht="16.5" thickBot="1" x14ac:dyDescent="0.25">
      <c r="B63" s="96" t="s">
        <v>43</v>
      </c>
      <c r="C63" s="82">
        <v>0</v>
      </c>
      <c r="D63" s="83">
        <v>0</v>
      </c>
      <c r="E63" s="84">
        <v>0</v>
      </c>
      <c r="F63" s="141">
        <v>0</v>
      </c>
      <c r="G63" s="85">
        <v>0</v>
      </c>
      <c r="H63" s="87">
        <v>0</v>
      </c>
    </row>
    <row r="64" spans="2:8" x14ac:dyDescent="0.2">
      <c r="D64" s="143"/>
      <c r="E64" s="143"/>
      <c r="F64" s="143"/>
      <c r="G64" s="143"/>
    </row>
    <row r="65" spans="2:8" x14ac:dyDescent="0.2">
      <c r="B65" s="145"/>
      <c r="C65" s="145"/>
      <c r="D65" s="145"/>
      <c r="E65" s="145"/>
      <c r="F65" s="145"/>
      <c r="G65" s="145"/>
      <c r="H65" s="145"/>
    </row>
  </sheetData>
  <mergeCells count="3">
    <mergeCell ref="B5:B6"/>
    <mergeCell ref="C5:D5"/>
    <mergeCell ref="E5:H5"/>
  </mergeCells>
  <pageMargins left="0.45" right="0.45" top="0.5" bottom="0.5" header="0.3" footer="0.3"/>
  <pageSetup scale="53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D9C34-124E-4848-AE34-9BC4436DC8CE}">
  <sheetPr>
    <pageSetUpPr fitToPage="1"/>
  </sheetPr>
  <dimension ref="B1:M72"/>
  <sheetViews>
    <sheetView zoomScale="80" zoomScaleNormal="80" workbookViewId="0">
      <selection activeCell="B2" sqref="B2"/>
    </sheetView>
  </sheetViews>
  <sheetFormatPr defaultColWidth="9.140625" defaultRowHeight="15" x14ac:dyDescent="0.25"/>
  <cols>
    <col min="1" max="1" width="2.28515625" style="5" customWidth="1"/>
    <col min="2" max="2" width="61.28515625" style="5" customWidth="1"/>
    <col min="3" max="8" width="19.42578125" style="5" customWidth="1"/>
    <col min="9" max="9" width="16.140625" style="5" bestFit="1" customWidth="1"/>
    <col min="10" max="12" width="14.85546875" style="5" bestFit="1" customWidth="1"/>
    <col min="13" max="13" width="10.28515625" style="5" bestFit="1" customWidth="1"/>
    <col min="14" max="16384" width="9.140625" style="5"/>
  </cols>
  <sheetData>
    <row r="1" spans="2:13" ht="15.75" x14ac:dyDescent="0.25">
      <c r="B1" s="4" t="s">
        <v>69</v>
      </c>
      <c r="C1" s="4"/>
      <c r="D1" s="4"/>
      <c r="E1" s="4"/>
      <c r="F1" s="4"/>
      <c r="G1" s="4"/>
      <c r="H1" s="4"/>
    </row>
    <row r="2" spans="2:13" ht="15.75" x14ac:dyDescent="0.25">
      <c r="B2" s="4" t="s">
        <v>0</v>
      </c>
      <c r="C2" s="4"/>
      <c r="D2" s="4"/>
      <c r="E2" s="4"/>
      <c r="F2" s="4"/>
      <c r="G2" s="4"/>
      <c r="H2" s="4"/>
    </row>
    <row r="3" spans="2:13" x14ac:dyDescent="0.25">
      <c r="B3" s="292" t="s">
        <v>71</v>
      </c>
      <c r="C3" s="292"/>
      <c r="D3" s="292"/>
      <c r="E3" s="292"/>
      <c r="F3" s="292"/>
      <c r="G3" s="292"/>
      <c r="H3" s="292"/>
    </row>
    <row r="4" spans="2:13" ht="16.5" thickBot="1" x14ac:dyDescent="0.3">
      <c r="B4" s="4"/>
      <c r="C4" s="4"/>
      <c r="D4" s="4"/>
      <c r="E4" s="4"/>
      <c r="F4" s="4"/>
      <c r="G4" s="4"/>
      <c r="H4" s="4"/>
    </row>
    <row r="5" spans="2:13" ht="20.45" customHeight="1" thickBot="1" x14ac:dyDescent="0.3">
      <c r="B5" s="276" t="s">
        <v>1</v>
      </c>
      <c r="C5" s="278" t="s">
        <v>2</v>
      </c>
      <c r="D5" s="279"/>
      <c r="E5" s="280" t="s">
        <v>3</v>
      </c>
      <c r="F5" s="281"/>
      <c r="G5" s="281"/>
      <c r="H5" s="282"/>
    </row>
    <row r="6" spans="2:13" s="9" customFormat="1" ht="55.9" customHeight="1" thickBot="1" x14ac:dyDescent="0.3">
      <c r="B6" s="277"/>
      <c r="C6" s="8" t="s">
        <v>4</v>
      </c>
      <c r="D6" s="8" t="s">
        <v>5</v>
      </c>
      <c r="E6" s="6" t="s">
        <v>6</v>
      </c>
      <c r="F6" s="7" t="s">
        <v>7</v>
      </c>
      <c r="G6" s="7" t="s">
        <v>8</v>
      </c>
      <c r="H6" s="8" t="s">
        <v>9</v>
      </c>
      <c r="J6" s="5"/>
      <c r="K6" s="5"/>
      <c r="L6" s="5"/>
      <c r="M6" s="5"/>
    </row>
    <row r="7" spans="2:13" ht="18" customHeight="1" x14ac:dyDescent="0.25">
      <c r="B7" s="10" t="s">
        <v>10</v>
      </c>
      <c r="C7" s="30"/>
      <c r="D7" s="31"/>
      <c r="E7" s="31"/>
      <c r="F7" s="32"/>
      <c r="G7" s="32"/>
      <c r="H7" s="146"/>
      <c r="J7" s="147"/>
      <c r="K7" s="147"/>
    </row>
    <row r="8" spans="2:13" ht="18" customHeight="1" x14ac:dyDescent="0.25">
      <c r="B8" s="11" t="s">
        <v>11</v>
      </c>
      <c r="C8" s="34"/>
      <c r="D8" s="35"/>
      <c r="E8" s="35"/>
      <c r="F8" s="36"/>
      <c r="G8" s="36"/>
      <c r="H8" s="148"/>
    </row>
    <row r="9" spans="2:13" ht="18" customHeight="1" x14ac:dyDescent="0.25">
      <c r="B9" s="12" t="s">
        <v>48</v>
      </c>
      <c r="C9" s="38"/>
      <c r="D9" s="38"/>
      <c r="E9" s="39"/>
      <c r="F9" s="40"/>
      <c r="G9" s="40"/>
      <c r="H9" s="121"/>
    </row>
    <row r="10" spans="2:13" ht="18" customHeight="1" x14ac:dyDescent="0.25">
      <c r="B10" s="15" t="s">
        <v>12</v>
      </c>
      <c r="C10" s="38">
        <v>21897388</v>
      </c>
      <c r="D10" s="38">
        <v>21420925</v>
      </c>
      <c r="E10" s="39">
        <v>21079481</v>
      </c>
      <c r="F10" s="40">
        <v>0</v>
      </c>
      <c r="G10" s="40">
        <v>0</v>
      </c>
      <c r="H10" s="121">
        <f>SUM(E10:G10)</f>
        <v>21079481</v>
      </c>
      <c r="K10" s="18"/>
    </row>
    <row r="11" spans="2:13" ht="18" customHeight="1" x14ac:dyDescent="0.25">
      <c r="B11" s="29" t="s">
        <v>49</v>
      </c>
      <c r="C11" s="38">
        <v>72873613</v>
      </c>
      <c r="D11" s="38">
        <v>74982837.960000008</v>
      </c>
      <c r="E11" s="39">
        <v>75195814.549999997</v>
      </c>
      <c r="F11" s="40">
        <v>0</v>
      </c>
      <c r="G11" s="40">
        <v>0</v>
      </c>
      <c r="H11" s="121">
        <f>SUM(E11:G11)</f>
        <v>75195814.549999997</v>
      </c>
    </row>
    <row r="12" spans="2:13" ht="18" customHeight="1" x14ac:dyDescent="0.25">
      <c r="B12" s="29" t="s">
        <v>45</v>
      </c>
      <c r="C12" s="38">
        <v>15782687</v>
      </c>
      <c r="D12" s="38">
        <v>16414930.91</v>
      </c>
      <c r="E12" s="39">
        <v>16533417</v>
      </c>
      <c r="F12" s="40">
        <v>0</v>
      </c>
      <c r="G12" s="40">
        <v>0</v>
      </c>
      <c r="H12" s="121">
        <f>SUM(E12:G12)</f>
        <v>16533417</v>
      </c>
      <c r="M12" s="149"/>
    </row>
    <row r="13" spans="2:13" ht="18" customHeight="1" x14ac:dyDescent="0.25">
      <c r="B13" s="13" t="s">
        <v>13</v>
      </c>
      <c r="C13" s="38"/>
      <c r="D13" s="38"/>
      <c r="E13" s="39"/>
      <c r="F13" s="40"/>
      <c r="G13" s="40"/>
      <c r="H13" s="121"/>
    </row>
    <row r="14" spans="2:13" ht="18" customHeight="1" x14ac:dyDescent="0.25">
      <c r="B14" s="150" t="s">
        <v>46</v>
      </c>
      <c r="C14" s="38">
        <v>30193247</v>
      </c>
      <c r="D14" s="38">
        <v>27680124.189999998</v>
      </c>
      <c r="E14" s="39">
        <v>28900512.25</v>
      </c>
      <c r="F14" s="40">
        <v>0</v>
      </c>
      <c r="G14" s="40">
        <v>0</v>
      </c>
      <c r="H14" s="121">
        <f>SUM(E14:G14)</f>
        <v>28900512.25</v>
      </c>
    </row>
    <row r="15" spans="2:13" s="14" customFormat="1" ht="18" customHeight="1" x14ac:dyDescent="0.25">
      <c r="B15" s="150" t="s">
        <v>45</v>
      </c>
      <c r="C15" s="38">
        <v>4377744</v>
      </c>
      <c r="D15" s="38">
        <v>4780269.8900000006</v>
      </c>
      <c r="E15" s="39">
        <v>5097718.3999999994</v>
      </c>
      <c r="F15" s="40">
        <v>0</v>
      </c>
      <c r="G15" s="40">
        <v>0</v>
      </c>
      <c r="H15" s="121">
        <f t="shared" ref="H15:H18" si="0">SUM(E15:G15)</f>
        <v>5097718.3999999994</v>
      </c>
    </row>
    <row r="16" spans="2:13" ht="18" customHeight="1" x14ac:dyDescent="0.25">
      <c r="B16" s="15" t="s">
        <v>14</v>
      </c>
      <c r="C16" s="38">
        <v>2316500</v>
      </c>
      <c r="D16" s="38">
        <v>2461906.41</v>
      </c>
      <c r="E16" s="39">
        <v>0</v>
      </c>
      <c r="F16" s="40">
        <v>2112200</v>
      </c>
      <c r="G16" s="40">
        <v>0</v>
      </c>
      <c r="H16" s="121">
        <f t="shared" si="0"/>
        <v>2112200</v>
      </c>
    </row>
    <row r="17" spans="2:11" ht="18" customHeight="1" x14ac:dyDescent="0.25">
      <c r="B17" s="29" t="s">
        <v>15</v>
      </c>
      <c r="C17" s="38">
        <v>22118237</v>
      </c>
      <c r="D17" s="38">
        <v>22628406.829999998</v>
      </c>
      <c r="E17" s="39">
        <v>4784091</v>
      </c>
      <c r="F17" s="40">
        <v>19936040</v>
      </c>
      <c r="G17" s="40">
        <v>0</v>
      </c>
      <c r="H17" s="121">
        <f t="shared" si="0"/>
        <v>24720131</v>
      </c>
    </row>
    <row r="18" spans="2:11" ht="18" customHeight="1" x14ac:dyDescent="0.25">
      <c r="B18" s="16" t="s">
        <v>44</v>
      </c>
      <c r="C18" s="38">
        <v>116753</v>
      </c>
      <c r="D18" s="38">
        <v>0</v>
      </c>
      <c r="E18" s="39">
        <v>122591</v>
      </c>
      <c r="F18" s="40">
        <v>0</v>
      </c>
      <c r="G18" s="40">
        <v>0</v>
      </c>
      <c r="H18" s="121">
        <f t="shared" si="0"/>
        <v>122591</v>
      </c>
    </row>
    <row r="19" spans="2:11" ht="18" customHeight="1" x14ac:dyDescent="0.25">
      <c r="B19" s="88" t="s">
        <v>16</v>
      </c>
      <c r="C19" s="48">
        <f>SUM(C10:C12)+SUM(C14:C18)</f>
        <v>169676169</v>
      </c>
      <c r="D19" s="48">
        <f t="shared" ref="D19:G19" si="1">SUM(D10:D12)+SUM(D14:D18)</f>
        <v>170369401.19</v>
      </c>
      <c r="E19" s="50">
        <f t="shared" si="1"/>
        <v>151713625.19999999</v>
      </c>
      <c r="F19" s="51">
        <f t="shared" si="1"/>
        <v>22048240</v>
      </c>
      <c r="G19" s="51">
        <f t="shared" si="1"/>
        <v>0</v>
      </c>
      <c r="H19" s="123">
        <f>SUM(H10:H12,H14:H18)</f>
        <v>173761865.20000002</v>
      </c>
      <c r="K19" s="149"/>
    </row>
    <row r="20" spans="2:11" ht="18" customHeight="1" x14ac:dyDescent="0.25">
      <c r="B20" s="11" t="s">
        <v>17</v>
      </c>
      <c r="C20" s="38">
        <v>0</v>
      </c>
      <c r="D20" s="38">
        <v>0</v>
      </c>
      <c r="E20" s="39">
        <v>0</v>
      </c>
      <c r="F20" s="40">
        <v>0</v>
      </c>
      <c r="G20" s="40">
        <v>0</v>
      </c>
      <c r="H20" s="121">
        <f t="shared" ref="H20:H26" si="2">SUM(E20:G20)</f>
        <v>0</v>
      </c>
    </row>
    <row r="21" spans="2:11" ht="18" customHeight="1" x14ac:dyDescent="0.25">
      <c r="B21" s="91" t="s">
        <v>18</v>
      </c>
      <c r="C21" s="38"/>
      <c r="D21" s="38"/>
      <c r="E21" s="39"/>
      <c r="F21" s="40"/>
      <c r="G21" s="40"/>
      <c r="H21" s="121"/>
    </row>
    <row r="22" spans="2:11" s="14" customFormat="1" ht="18" customHeight="1" x14ac:dyDescent="0.25">
      <c r="B22" s="15" t="s">
        <v>19</v>
      </c>
      <c r="C22" s="38">
        <v>25038407</v>
      </c>
      <c r="D22" s="38">
        <v>27267095</v>
      </c>
      <c r="E22" s="39">
        <v>0</v>
      </c>
      <c r="F22" s="40">
        <v>0</v>
      </c>
      <c r="G22" s="40">
        <v>31106004</v>
      </c>
      <c r="H22" s="121">
        <f t="shared" si="2"/>
        <v>31106004</v>
      </c>
    </row>
    <row r="23" spans="2:11" ht="18" customHeight="1" x14ac:dyDescent="0.25">
      <c r="B23" s="15" t="s">
        <v>20</v>
      </c>
      <c r="C23" s="38">
        <v>13329861</v>
      </c>
      <c r="D23" s="38">
        <v>14793887</v>
      </c>
      <c r="E23" s="39">
        <v>0</v>
      </c>
      <c r="F23" s="40">
        <v>0</v>
      </c>
      <c r="G23" s="40">
        <v>14815293</v>
      </c>
      <c r="H23" s="121">
        <f t="shared" si="2"/>
        <v>14815293</v>
      </c>
    </row>
    <row r="24" spans="2:11" ht="18" customHeight="1" x14ac:dyDescent="0.25">
      <c r="B24" s="15" t="s">
        <v>50</v>
      </c>
      <c r="C24" s="38">
        <v>0</v>
      </c>
      <c r="D24" s="38">
        <v>0</v>
      </c>
      <c r="E24" s="39">
        <v>0</v>
      </c>
      <c r="F24" s="40">
        <v>0</v>
      </c>
      <c r="G24" s="40">
        <v>0</v>
      </c>
      <c r="H24" s="121">
        <f t="shared" si="2"/>
        <v>0</v>
      </c>
    </row>
    <row r="25" spans="2:11" ht="18" customHeight="1" x14ac:dyDescent="0.25">
      <c r="B25" s="15" t="s">
        <v>51</v>
      </c>
      <c r="C25" s="38">
        <v>0</v>
      </c>
      <c r="D25" s="38">
        <v>0</v>
      </c>
      <c r="E25" s="39">
        <v>0</v>
      </c>
      <c r="F25" s="40">
        <v>0</v>
      </c>
      <c r="G25" s="40">
        <v>0</v>
      </c>
      <c r="H25" s="121">
        <f t="shared" si="2"/>
        <v>0</v>
      </c>
    </row>
    <row r="26" spans="2:11" ht="18" customHeight="1" x14ac:dyDescent="0.25">
      <c r="B26" s="15" t="s">
        <v>21</v>
      </c>
      <c r="C26" s="38">
        <v>25616030</v>
      </c>
      <c r="D26" s="38">
        <v>26092493</v>
      </c>
      <c r="E26" s="39">
        <v>30568352</v>
      </c>
      <c r="F26" s="40">
        <v>0</v>
      </c>
      <c r="G26" s="40">
        <v>0</v>
      </c>
      <c r="H26" s="121">
        <f t="shared" si="2"/>
        <v>30568352</v>
      </c>
    </row>
    <row r="27" spans="2:11" ht="18" customHeight="1" x14ac:dyDescent="0.25">
      <c r="B27" s="88" t="s">
        <v>22</v>
      </c>
      <c r="C27" s="48">
        <f>SUM(C20:C26)</f>
        <v>63984298</v>
      </c>
      <c r="D27" s="151">
        <f t="shared" ref="D27:G27" si="3">SUM(D20:D26)</f>
        <v>68153475</v>
      </c>
      <c r="E27" s="51">
        <f t="shared" si="3"/>
        <v>30568352</v>
      </c>
      <c r="F27" s="51">
        <f t="shared" si="3"/>
        <v>0</v>
      </c>
      <c r="G27" s="51">
        <f t="shared" si="3"/>
        <v>45921297</v>
      </c>
      <c r="H27" s="123">
        <f>SUM(H20:H26)</f>
        <v>76489649</v>
      </c>
    </row>
    <row r="28" spans="2:11" ht="18" customHeight="1" x14ac:dyDescent="0.25">
      <c r="B28" s="11" t="s">
        <v>54</v>
      </c>
      <c r="C28" s="38">
        <v>10647665</v>
      </c>
      <c r="D28" s="38">
        <v>15444035.809999999</v>
      </c>
      <c r="E28" s="39">
        <v>0</v>
      </c>
      <c r="F28" s="40">
        <v>55970</v>
      </c>
      <c r="G28" s="40">
        <v>18563242.402502399</v>
      </c>
      <c r="H28" s="121">
        <f>SUM(E28:G28)</f>
        <v>18619212.402502399</v>
      </c>
    </row>
    <row r="29" spans="2:11" ht="18" customHeight="1" x14ac:dyDescent="0.25">
      <c r="B29" s="11" t="s">
        <v>55</v>
      </c>
      <c r="C29" s="38">
        <v>675113</v>
      </c>
      <c r="D29" s="38">
        <v>509304.63999999996</v>
      </c>
      <c r="E29" s="39">
        <v>0</v>
      </c>
      <c r="F29" s="40">
        <v>530391</v>
      </c>
      <c r="G29" s="40">
        <v>0</v>
      </c>
      <c r="H29" s="121">
        <f>SUM(E29:G29)</f>
        <v>530391</v>
      </c>
    </row>
    <row r="30" spans="2:11" ht="18" customHeight="1" x14ac:dyDescent="0.25">
      <c r="B30" s="11" t="s">
        <v>23</v>
      </c>
      <c r="C30" s="38">
        <v>35074185</v>
      </c>
      <c r="D30" s="38">
        <v>34751297.359999999</v>
      </c>
      <c r="E30" s="39">
        <v>0</v>
      </c>
      <c r="F30" s="40">
        <v>38746953</v>
      </c>
      <c r="G30" s="40">
        <v>0</v>
      </c>
      <c r="H30" s="121">
        <f>SUM(E30:G30)</f>
        <v>38746953</v>
      </c>
    </row>
    <row r="31" spans="2:11" s="14" customFormat="1" ht="18" customHeight="1" x14ac:dyDescent="0.25">
      <c r="B31" s="11" t="s">
        <v>24</v>
      </c>
      <c r="C31" s="38">
        <v>3116750</v>
      </c>
      <c r="D31" s="38">
        <v>2519289.1542857098</v>
      </c>
      <c r="E31" s="39">
        <v>0</v>
      </c>
      <c r="F31" s="40">
        <v>2736850</v>
      </c>
      <c r="G31" s="40">
        <v>0</v>
      </c>
      <c r="H31" s="121">
        <f>SUM(E31:G31)</f>
        <v>2736850</v>
      </c>
    </row>
    <row r="32" spans="2:11" ht="18" customHeight="1" x14ac:dyDescent="0.25">
      <c r="B32" s="11" t="s">
        <v>56</v>
      </c>
      <c r="C32" s="38">
        <v>0</v>
      </c>
      <c r="D32" s="38">
        <v>0</v>
      </c>
      <c r="E32" s="39">
        <v>0</v>
      </c>
      <c r="F32" s="40">
        <v>0</v>
      </c>
      <c r="G32" s="40">
        <v>0</v>
      </c>
      <c r="H32" s="121"/>
    </row>
    <row r="33" spans="2:11" ht="18" customHeight="1" x14ac:dyDescent="0.25">
      <c r="B33" s="89" t="s">
        <v>25</v>
      </c>
      <c r="C33" s="38">
        <v>1134602</v>
      </c>
      <c r="D33" s="38">
        <v>1903665</v>
      </c>
      <c r="E33" s="39">
        <v>1684095</v>
      </c>
      <c r="F33" s="40">
        <v>0</v>
      </c>
      <c r="G33" s="40">
        <v>0</v>
      </c>
      <c r="H33" s="121">
        <f>SUM(E33:G33)</f>
        <v>1684095</v>
      </c>
    </row>
    <row r="34" spans="2:11" ht="18" customHeight="1" x14ac:dyDescent="0.25">
      <c r="B34" s="89" t="s">
        <v>26</v>
      </c>
      <c r="C34" s="38">
        <v>0</v>
      </c>
      <c r="D34" s="38">
        <v>0</v>
      </c>
      <c r="E34" s="39">
        <v>0</v>
      </c>
      <c r="F34" s="40">
        <v>0</v>
      </c>
      <c r="G34" s="40">
        <v>0</v>
      </c>
      <c r="H34" s="121">
        <f>SUM(E34:G34)</f>
        <v>0</v>
      </c>
    </row>
    <row r="35" spans="2:11" ht="18" customHeight="1" thickBot="1" x14ac:dyDescent="0.3">
      <c r="B35" s="92" t="s">
        <v>57</v>
      </c>
      <c r="C35" s="38">
        <v>42057522</v>
      </c>
      <c r="D35" s="38">
        <v>42249180.084285699</v>
      </c>
      <c r="E35" s="39">
        <v>2421728</v>
      </c>
      <c r="F35" s="132">
        <v>43153677</v>
      </c>
      <c r="G35" s="40">
        <v>0</v>
      </c>
      <c r="H35" s="121">
        <f>SUM(E35:G35)</f>
        <v>45575405</v>
      </c>
    </row>
    <row r="36" spans="2:11" ht="18" customHeight="1" thickTop="1" x14ac:dyDescent="0.25">
      <c r="B36" s="17" t="s">
        <v>27</v>
      </c>
      <c r="C36" s="127">
        <f>SUM(C28:C35)+C27+C19</f>
        <v>326366304</v>
      </c>
      <c r="D36" s="152">
        <f t="shared" ref="D36:H36" si="4">SUM(D28:D35)+D27+D19</f>
        <v>335899648.23857141</v>
      </c>
      <c r="E36" s="128">
        <f t="shared" si="4"/>
        <v>186387800.19999999</v>
      </c>
      <c r="F36" s="60">
        <f t="shared" si="4"/>
        <v>107272081</v>
      </c>
      <c r="G36" s="129">
        <f t="shared" si="4"/>
        <v>64484539.402502403</v>
      </c>
      <c r="H36" s="130">
        <f t="shared" si="4"/>
        <v>358144420.60250247</v>
      </c>
      <c r="K36" s="18"/>
    </row>
    <row r="37" spans="2:11" ht="18" customHeight="1" x14ac:dyDescent="0.25">
      <c r="B37" s="11"/>
      <c r="C37" s="38"/>
      <c r="D37" s="63"/>
      <c r="E37" s="63"/>
      <c r="F37" s="64"/>
      <c r="G37" s="64"/>
      <c r="H37" s="133"/>
    </row>
    <row r="38" spans="2:11" ht="18" customHeight="1" x14ac:dyDescent="0.25">
      <c r="B38" s="10" t="s">
        <v>28</v>
      </c>
      <c r="C38" s="66"/>
      <c r="D38" s="63"/>
      <c r="E38" s="63"/>
      <c r="F38" s="64"/>
      <c r="G38" s="64"/>
      <c r="H38" s="133"/>
    </row>
    <row r="39" spans="2:11" ht="18" customHeight="1" x14ac:dyDescent="0.25">
      <c r="B39" s="91" t="s">
        <v>58</v>
      </c>
      <c r="C39" s="38"/>
      <c r="D39" s="38"/>
      <c r="E39" s="39"/>
      <c r="F39" s="40"/>
      <c r="G39" s="40"/>
      <c r="H39" s="133"/>
    </row>
    <row r="40" spans="2:11" ht="18" customHeight="1" x14ac:dyDescent="0.25">
      <c r="B40" s="15" t="s">
        <v>29</v>
      </c>
      <c r="C40" s="38">
        <v>103812205</v>
      </c>
      <c r="D40" s="38">
        <v>87422462.191558436</v>
      </c>
      <c r="E40" s="39">
        <v>85242580.615035146</v>
      </c>
      <c r="F40" s="40">
        <v>2677257</v>
      </c>
      <c r="G40" s="40">
        <v>3181122.05</v>
      </c>
      <c r="H40" s="133">
        <f>SUM(E40:G40)+1</f>
        <v>91100960.665035143</v>
      </c>
    </row>
    <row r="41" spans="2:11" ht="18" customHeight="1" x14ac:dyDescent="0.25">
      <c r="B41" s="15" t="s">
        <v>30</v>
      </c>
      <c r="C41" s="38">
        <v>6785912</v>
      </c>
      <c r="D41" s="38">
        <v>7708479.1590909092</v>
      </c>
      <c r="E41" s="39">
        <v>590794.02843581699</v>
      </c>
      <c r="F41" s="40">
        <v>31988</v>
      </c>
      <c r="G41" s="40">
        <v>7511879</v>
      </c>
      <c r="H41" s="133">
        <f t="shared" ref="H41:H50" si="5">SUM(E41:G41)</f>
        <v>8134661.028435817</v>
      </c>
    </row>
    <row r="42" spans="2:11" ht="18" customHeight="1" x14ac:dyDescent="0.25">
      <c r="B42" s="15" t="s">
        <v>31</v>
      </c>
      <c r="C42" s="38">
        <v>4369282</v>
      </c>
      <c r="D42" s="38">
        <v>3923584.114805195</v>
      </c>
      <c r="E42" s="39">
        <v>41268.7295330005</v>
      </c>
      <c r="F42" s="40">
        <v>765545</v>
      </c>
      <c r="G42" s="40">
        <v>4626852</v>
      </c>
      <c r="H42" s="133">
        <f t="shared" si="5"/>
        <v>5433665.7295330008</v>
      </c>
    </row>
    <row r="43" spans="2:11" ht="18" customHeight="1" x14ac:dyDescent="0.25">
      <c r="B43" s="15" t="s">
        <v>32</v>
      </c>
      <c r="C43" s="38">
        <v>23567034</v>
      </c>
      <c r="D43" s="38">
        <v>26260546.582597401</v>
      </c>
      <c r="E43" s="39">
        <v>25228667.552152686</v>
      </c>
      <c r="F43" s="40">
        <v>467440</v>
      </c>
      <c r="G43" s="40">
        <v>69507</v>
      </c>
      <c r="H43" s="133">
        <f t="shared" si="5"/>
        <v>25765614.552152686</v>
      </c>
    </row>
    <row r="44" spans="2:11" ht="18" customHeight="1" x14ac:dyDescent="0.25">
      <c r="B44" s="15" t="s">
        <v>33</v>
      </c>
      <c r="C44" s="38">
        <v>14437141</v>
      </c>
      <c r="D44" s="38">
        <v>19395721.692987014</v>
      </c>
      <c r="E44" s="39">
        <v>13958564.411970781</v>
      </c>
      <c r="F44" s="40">
        <v>3542528</v>
      </c>
      <c r="G44" s="40">
        <v>1566804</v>
      </c>
      <c r="H44" s="133">
        <f t="shared" si="5"/>
        <v>19067896.411970779</v>
      </c>
    </row>
    <row r="45" spans="2:11" ht="18" customHeight="1" x14ac:dyDescent="0.25">
      <c r="B45" s="15" t="s">
        <v>34</v>
      </c>
      <c r="C45" s="38">
        <v>29619835</v>
      </c>
      <c r="D45" s="38">
        <v>36590472.903376624</v>
      </c>
      <c r="E45" s="39">
        <v>28302630.868680555</v>
      </c>
      <c r="F45" s="40">
        <v>5762315</v>
      </c>
      <c r="G45" s="40">
        <v>5815855.5</v>
      </c>
      <c r="H45" s="133">
        <f t="shared" si="5"/>
        <v>39880801.368680552</v>
      </c>
    </row>
    <row r="46" spans="2:11" s="14" customFormat="1" ht="18" customHeight="1" x14ac:dyDescent="0.25">
      <c r="B46" s="15" t="s">
        <v>35</v>
      </c>
      <c r="C46" s="38">
        <v>11039049</v>
      </c>
      <c r="D46" s="38">
        <v>15817327.158051949</v>
      </c>
      <c r="E46" s="39">
        <v>13479548.580762684</v>
      </c>
      <c r="F46" s="40">
        <v>25000</v>
      </c>
      <c r="G46" s="40">
        <v>1148196.1000000001</v>
      </c>
      <c r="H46" s="121">
        <f t="shared" si="5"/>
        <v>14652744.680762684</v>
      </c>
    </row>
    <row r="47" spans="2:11" ht="18" customHeight="1" x14ac:dyDescent="0.25">
      <c r="B47" s="15" t="s">
        <v>36</v>
      </c>
      <c r="C47" s="38">
        <v>40913335</v>
      </c>
      <c r="D47" s="38">
        <v>48657796.433636367</v>
      </c>
      <c r="E47" s="39">
        <v>14687817</v>
      </c>
      <c r="F47" s="40">
        <v>11010</v>
      </c>
      <c r="G47" s="40">
        <v>34139418.350000001</v>
      </c>
      <c r="H47" s="133">
        <f t="shared" si="5"/>
        <v>48838245.350000001</v>
      </c>
    </row>
    <row r="48" spans="2:11" ht="18" customHeight="1" x14ac:dyDescent="0.25">
      <c r="B48" s="11" t="s">
        <v>59</v>
      </c>
      <c r="C48" s="38">
        <v>34323131</v>
      </c>
      <c r="D48" s="38">
        <v>29983078.282857142</v>
      </c>
      <c r="E48" s="39">
        <v>0</v>
      </c>
      <c r="F48" s="40">
        <v>29132225</v>
      </c>
      <c r="G48" s="40">
        <v>0</v>
      </c>
      <c r="H48" s="133">
        <f t="shared" si="5"/>
        <v>29132225</v>
      </c>
    </row>
    <row r="49" spans="2:11" ht="18" customHeight="1" x14ac:dyDescent="0.25">
      <c r="B49" s="11" t="s">
        <v>24</v>
      </c>
      <c r="C49" s="38">
        <v>3229134</v>
      </c>
      <c r="D49" s="38">
        <v>2374108.234285715</v>
      </c>
      <c r="E49" s="39">
        <v>0</v>
      </c>
      <c r="F49" s="40">
        <v>2755111</v>
      </c>
      <c r="G49" s="40">
        <v>80154</v>
      </c>
      <c r="H49" s="133">
        <f t="shared" si="5"/>
        <v>2835265</v>
      </c>
    </row>
    <row r="50" spans="2:11" ht="18" customHeight="1" thickBot="1" x14ac:dyDescent="0.3">
      <c r="B50" s="11" t="s">
        <v>37</v>
      </c>
      <c r="C50" s="38">
        <v>36674252</v>
      </c>
      <c r="D50" s="38">
        <v>40890782.745714292</v>
      </c>
      <c r="E50" s="39">
        <v>0</v>
      </c>
      <c r="F50" s="132">
        <v>43141620</v>
      </c>
      <c r="G50" s="40">
        <v>0</v>
      </c>
      <c r="H50" s="133">
        <f t="shared" si="5"/>
        <v>43141620</v>
      </c>
    </row>
    <row r="51" spans="2:11" ht="18" customHeight="1" thickTop="1" x14ac:dyDescent="0.25">
      <c r="B51" s="17" t="s">
        <v>38</v>
      </c>
      <c r="C51" s="72">
        <f t="shared" ref="C51:H51" si="6">SUM(C40:C50)</f>
        <v>308770310</v>
      </c>
      <c r="D51" s="152">
        <f>SUM(D40:D50)</f>
        <v>319024359.49896103</v>
      </c>
      <c r="E51" s="73">
        <f t="shared" si="6"/>
        <v>181531871.78657067</v>
      </c>
      <c r="F51" s="134">
        <f t="shared" si="6"/>
        <v>88312039</v>
      </c>
      <c r="G51" s="74">
        <f t="shared" si="6"/>
        <v>58139788</v>
      </c>
      <c r="H51" s="130">
        <f t="shared" si="6"/>
        <v>327983699.78657061</v>
      </c>
    </row>
    <row r="52" spans="2:11" ht="18" customHeight="1" x14ac:dyDescent="0.25">
      <c r="B52" s="10" t="s">
        <v>39</v>
      </c>
      <c r="C52" s="76"/>
      <c r="D52" s="39"/>
      <c r="E52" s="39"/>
      <c r="F52" s="40"/>
      <c r="G52" s="40"/>
      <c r="H52" s="133"/>
    </row>
    <row r="53" spans="2:11" ht="18" customHeight="1" x14ac:dyDescent="0.25">
      <c r="B53" s="11" t="s">
        <v>40</v>
      </c>
      <c r="C53" s="38"/>
      <c r="D53" s="38"/>
      <c r="E53" s="39"/>
      <c r="F53" s="40"/>
      <c r="G53" s="40"/>
      <c r="H53" s="133"/>
    </row>
    <row r="54" spans="2:11" ht="18" customHeight="1" x14ac:dyDescent="0.25">
      <c r="B54" s="89" t="s">
        <v>60</v>
      </c>
      <c r="C54" s="38">
        <v>17520023</v>
      </c>
      <c r="D54" s="38">
        <v>16002555.942857146</v>
      </c>
      <c r="E54" s="39">
        <v>4912386</v>
      </c>
      <c r="F54" s="40">
        <v>12781525</v>
      </c>
      <c r="G54" s="40">
        <v>0</v>
      </c>
      <c r="H54" s="133">
        <f>SUM(E54:G54)</f>
        <v>17693911</v>
      </c>
    </row>
    <row r="55" spans="2:11" ht="18" customHeight="1" x14ac:dyDescent="0.25">
      <c r="B55" s="89" t="s">
        <v>61</v>
      </c>
      <c r="C55" s="38">
        <v>0</v>
      </c>
      <c r="D55" s="38">
        <v>0</v>
      </c>
      <c r="E55" s="39">
        <v>0</v>
      </c>
      <c r="F55" s="40">
        <v>0</v>
      </c>
      <c r="G55" s="40">
        <v>0</v>
      </c>
      <c r="H55" s="133">
        <f>SUM(E55:G55)</f>
        <v>0</v>
      </c>
    </row>
    <row r="56" spans="2:11" ht="18" customHeight="1" x14ac:dyDescent="0.25">
      <c r="B56" s="93" t="s">
        <v>62</v>
      </c>
      <c r="C56" s="38">
        <v>0</v>
      </c>
      <c r="D56" s="38">
        <v>0</v>
      </c>
      <c r="E56" s="39">
        <v>0</v>
      </c>
      <c r="F56" s="40">
        <v>0</v>
      </c>
      <c r="G56" s="40">
        <v>0</v>
      </c>
      <c r="H56" s="133">
        <f>SUM(E56:G56)</f>
        <v>0</v>
      </c>
    </row>
    <row r="57" spans="2:11" s="14" customFormat="1" ht="18" customHeight="1" x14ac:dyDescent="0.25">
      <c r="B57" s="88" t="s">
        <v>63</v>
      </c>
      <c r="C57" s="97">
        <f t="shared" ref="C57:H57" si="7">SUM(C53:C56)</f>
        <v>17520023</v>
      </c>
      <c r="D57" s="151">
        <f t="shared" si="7"/>
        <v>16002555.942857146</v>
      </c>
      <c r="E57" s="49">
        <f t="shared" si="7"/>
        <v>4912386</v>
      </c>
      <c r="F57" s="122">
        <f t="shared" si="7"/>
        <v>12781525</v>
      </c>
      <c r="G57" s="122">
        <f t="shared" si="7"/>
        <v>0</v>
      </c>
      <c r="H57" s="135">
        <f t="shared" si="7"/>
        <v>17693911</v>
      </c>
    </row>
    <row r="58" spans="2:11" ht="18" customHeight="1" x14ac:dyDescent="0.25">
      <c r="B58" s="11" t="s">
        <v>41</v>
      </c>
      <c r="C58" s="38"/>
      <c r="D58" s="38"/>
      <c r="E58" s="39"/>
      <c r="F58" s="40"/>
      <c r="G58" s="40"/>
      <c r="H58" s="133"/>
    </row>
    <row r="59" spans="2:11" ht="18" customHeight="1" x14ac:dyDescent="0.25">
      <c r="B59" s="89" t="s">
        <v>64</v>
      </c>
      <c r="C59" s="38">
        <v>3252953</v>
      </c>
      <c r="D59" s="38">
        <v>3110617</v>
      </c>
      <c r="E59" s="39">
        <v>0</v>
      </c>
      <c r="F59" s="40">
        <v>0</v>
      </c>
      <c r="G59" s="40">
        <v>6344751</v>
      </c>
      <c r="H59" s="133">
        <f>SUM(E59:G59)</f>
        <v>6344751</v>
      </c>
    </row>
    <row r="60" spans="2:11" ht="18" customHeight="1" x14ac:dyDescent="0.25">
      <c r="B60" s="89" t="s">
        <v>37</v>
      </c>
      <c r="C60" s="38">
        <v>-3176982</v>
      </c>
      <c r="D60" s="38">
        <v>-2237883.8714285977</v>
      </c>
      <c r="E60" s="153">
        <v>-56458</v>
      </c>
      <c r="F60" s="154">
        <v>6178517</v>
      </c>
      <c r="G60" s="47">
        <v>0</v>
      </c>
      <c r="H60" s="133">
        <f>SUM(E60:G60)</f>
        <v>6122059</v>
      </c>
    </row>
    <row r="61" spans="2:11" ht="18" customHeight="1" thickBot="1" x14ac:dyDescent="0.3">
      <c r="B61" s="94" t="s">
        <v>65</v>
      </c>
      <c r="C61" s="100">
        <f>C59+C60</f>
        <v>75971</v>
      </c>
      <c r="D61" s="100">
        <f>D59+D60</f>
        <v>872733.12857140228</v>
      </c>
      <c r="E61" s="102">
        <f>E59+E60</f>
        <v>-56458</v>
      </c>
      <c r="F61" s="103">
        <f>F59+F60</f>
        <v>6178517</v>
      </c>
      <c r="G61" s="103">
        <f>G59+G60</f>
        <v>6344751</v>
      </c>
      <c r="H61" s="139">
        <f>SUM(H59:H60)</f>
        <v>12466810</v>
      </c>
    </row>
    <row r="62" spans="2:11" ht="18" customHeight="1" thickTop="1" x14ac:dyDescent="0.25">
      <c r="B62" s="95" t="s">
        <v>42</v>
      </c>
      <c r="C62" s="80">
        <f t="shared" ref="C62:G62" si="8">C51+C57+C61</f>
        <v>326366304</v>
      </c>
      <c r="D62" s="81">
        <f t="shared" si="8"/>
        <v>335899648.57038957</v>
      </c>
      <c r="E62" s="81">
        <f t="shared" si="8"/>
        <v>186387799.78657067</v>
      </c>
      <c r="F62" s="140">
        <f t="shared" si="8"/>
        <v>107272081</v>
      </c>
      <c r="G62" s="134">
        <f t="shared" si="8"/>
        <v>64484539</v>
      </c>
      <c r="H62" s="130">
        <f>H51+H57+H61</f>
        <v>358144420.78657061</v>
      </c>
      <c r="K62" s="18"/>
    </row>
    <row r="63" spans="2:11" ht="18" customHeight="1" thickBot="1" x14ac:dyDescent="0.3">
      <c r="B63" s="96" t="s">
        <v>43</v>
      </c>
      <c r="C63" s="82">
        <v>0</v>
      </c>
      <c r="D63" s="83">
        <v>0</v>
      </c>
      <c r="E63" s="84">
        <v>0</v>
      </c>
      <c r="F63" s="141">
        <v>0</v>
      </c>
      <c r="G63" s="85">
        <v>0</v>
      </c>
      <c r="H63" s="87">
        <v>0</v>
      </c>
    </row>
    <row r="64" spans="2:11" x14ac:dyDescent="0.25">
      <c r="B64" s="19"/>
      <c r="C64" s="19"/>
      <c r="D64" s="19"/>
      <c r="E64" s="19"/>
      <c r="F64" s="19"/>
      <c r="G64" s="19"/>
      <c r="H64" s="19"/>
    </row>
    <row r="65" spans="2:8" ht="15" customHeight="1" x14ac:dyDescent="0.25">
      <c r="B65" s="155"/>
      <c r="C65" s="155"/>
      <c r="D65" s="155"/>
      <c r="E65" s="156"/>
      <c r="F65" s="156"/>
      <c r="G65" s="156"/>
      <c r="H65" s="155"/>
    </row>
    <row r="66" spans="2:8" x14ac:dyDescent="0.25">
      <c r="B66" s="157"/>
      <c r="C66" s="158"/>
      <c r="D66" s="158"/>
      <c r="E66" s="158"/>
      <c r="F66" s="158"/>
      <c r="G66" s="158"/>
      <c r="H66" s="158"/>
    </row>
    <row r="67" spans="2:8" x14ac:dyDescent="0.25">
      <c r="B67" s="155"/>
      <c r="C67" s="155"/>
      <c r="D67" s="155"/>
      <c r="E67" s="155"/>
      <c r="F67" s="155"/>
      <c r="G67" s="155"/>
      <c r="H67" s="155"/>
    </row>
    <row r="68" spans="2:8" x14ac:dyDescent="0.25">
      <c r="B68" s="20"/>
      <c r="C68" s="20"/>
      <c r="D68" s="20"/>
      <c r="E68" s="20"/>
      <c r="F68" s="20"/>
      <c r="G68" s="20"/>
      <c r="H68" s="20"/>
    </row>
    <row r="69" spans="2:8" x14ac:dyDescent="0.25">
      <c r="B69" s="21"/>
      <c r="C69" s="22"/>
      <c r="D69" s="22"/>
      <c r="E69" s="22"/>
      <c r="F69" s="22"/>
      <c r="G69" s="22"/>
      <c r="H69" s="22"/>
    </row>
    <row r="70" spans="2:8" x14ac:dyDescent="0.25">
      <c r="B70" s="20"/>
      <c r="C70" s="20"/>
      <c r="D70" s="20"/>
      <c r="E70" s="20"/>
      <c r="F70" s="20"/>
      <c r="G70" s="20"/>
      <c r="H70" s="20"/>
    </row>
    <row r="71" spans="2:8" x14ac:dyDescent="0.25">
      <c r="C71" s="23"/>
      <c r="D71" s="23"/>
      <c r="E71" s="23"/>
      <c r="F71" s="23"/>
      <c r="G71" s="23"/>
    </row>
    <row r="72" spans="2:8" x14ac:dyDescent="0.25">
      <c r="B72" s="24"/>
      <c r="C72" s="24"/>
      <c r="D72" s="24"/>
      <c r="E72" s="25"/>
      <c r="F72" s="24"/>
      <c r="G72" s="24"/>
    </row>
  </sheetData>
  <mergeCells count="4">
    <mergeCell ref="B3:H3"/>
    <mergeCell ref="B5:B6"/>
    <mergeCell ref="C5:D5"/>
    <mergeCell ref="E5:H5"/>
  </mergeCells>
  <pageMargins left="0.45" right="0.45" top="0.5" bottom="0.5" header="0.3" footer="0.3"/>
  <pageSetup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89295-1592-4174-AFDB-7E7AD279DB4C}">
  <sheetPr>
    <pageSetUpPr fitToPage="1"/>
  </sheetPr>
  <dimension ref="B1:M72"/>
  <sheetViews>
    <sheetView zoomScale="80" zoomScaleNormal="80" workbookViewId="0">
      <selection activeCell="M16" sqref="M16"/>
    </sheetView>
  </sheetViews>
  <sheetFormatPr defaultColWidth="9.140625" defaultRowHeight="15" x14ac:dyDescent="0.25"/>
  <cols>
    <col min="1" max="1" width="3" style="5" customWidth="1"/>
    <col min="2" max="2" width="61.28515625" style="5" customWidth="1"/>
    <col min="3" max="8" width="19.42578125" style="5" customWidth="1"/>
    <col min="9" max="9" width="16.140625" style="5" bestFit="1" customWidth="1"/>
    <col min="10" max="10" width="13.5703125" style="5" bestFit="1" customWidth="1"/>
    <col min="11" max="12" width="14.85546875" style="5" bestFit="1" customWidth="1"/>
    <col min="13" max="13" width="10.28515625" style="5" bestFit="1" customWidth="1"/>
    <col min="14" max="16384" width="9.140625" style="5"/>
  </cols>
  <sheetData>
    <row r="1" spans="2:13" ht="15.75" x14ac:dyDescent="0.25">
      <c r="B1" s="4" t="s">
        <v>47</v>
      </c>
      <c r="C1" s="4"/>
      <c r="D1" s="4"/>
      <c r="E1" s="4"/>
      <c r="F1" s="4"/>
      <c r="G1" s="4"/>
      <c r="H1" s="4"/>
    </row>
    <row r="2" spans="2:13" ht="15.75" x14ac:dyDescent="0.25">
      <c r="B2" s="4" t="s">
        <v>0</v>
      </c>
      <c r="C2" s="4"/>
      <c r="D2" s="4"/>
      <c r="E2" s="4"/>
      <c r="F2" s="4"/>
      <c r="G2" s="4"/>
      <c r="H2" s="4"/>
    </row>
    <row r="3" spans="2:13" ht="15.75" x14ac:dyDescent="0.25">
      <c r="B3" s="26" t="s">
        <v>72</v>
      </c>
      <c r="C3" s="4"/>
      <c r="D3" s="4"/>
      <c r="E3" s="4"/>
      <c r="F3" s="4"/>
      <c r="G3" s="4"/>
      <c r="H3" s="4"/>
    </row>
    <row r="4" spans="2:13" ht="16.5" thickBot="1" x14ac:dyDescent="0.3">
      <c r="B4" s="4"/>
      <c r="C4" s="4"/>
      <c r="D4" s="4"/>
      <c r="E4" s="4"/>
      <c r="F4" s="4"/>
      <c r="G4" s="4"/>
      <c r="H4" s="4"/>
    </row>
    <row r="5" spans="2:13" ht="18.600000000000001" customHeight="1" thickBot="1" x14ac:dyDescent="0.3">
      <c r="B5" s="276" t="s">
        <v>1</v>
      </c>
      <c r="C5" s="278" t="s">
        <v>2</v>
      </c>
      <c r="D5" s="279"/>
      <c r="E5" s="280" t="s">
        <v>3</v>
      </c>
      <c r="F5" s="281"/>
      <c r="G5" s="281"/>
      <c r="H5" s="282"/>
    </row>
    <row r="6" spans="2:13" s="9" customFormat="1" ht="55.15" customHeight="1" thickBot="1" x14ac:dyDescent="0.3">
      <c r="B6" s="277"/>
      <c r="C6" s="8" t="s">
        <v>73</v>
      </c>
      <c r="D6" s="8" t="s">
        <v>5</v>
      </c>
      <c r="E6" s="6" t="s">
        <v>6</v>
      </c>
      <c r="F6" s="7" t="s">
        <v>7</v>
      </c>
      <c r="G6" s="7" t="s">
        <v>8</v>
      </c>
      <c r="H6" s="8" t="s">
        <v>9</v>
      </c>
      <c r="J6" s="5"/>
      <c r="K6" s="5"/>
      <c r="L6" s="5"/>
      <c r="M6" s="5"/>
    </row>
    <row r="7" spans="2:13" ht="17.100000000000001" customHeight="1" x14ac:dyDescent="0.25">
      <c r="B7" s="10" t="s">
        <v>10</v>
      </c>
      <c r="C7" s="30"/>
      <c r="D7" s="31"/>
      <c r="E7" s="31"/>
      <c r="F7" s="32"/>
      <c r="G7" s="32"/>
      <c r="H7" s="146"/>
      <c r="J7" s="147"/>
      <c r="K7" s="147"/>
    </row>
    <row r="8" spans="2:13" ht="17.100000000000001" customHeight="1" x14ac:dyDescent="0.25">
      <c r="B8" s="11" t="s">
        <v>11</v>
      </c>
      <c r="C8" s="34"/>
      <c r="D8" s="35"/>
      <c r="E8" s="35"/>
      <c r="F8" s="36"/>
      <c r="G8" s="36"/>
      <c r="H8" s="148"/>
    </row>
    <row r="9" spans="2:13" ht="17.100000000000001" customHeight="1" x14ac:dyDescent="0.25">
      <c r="B9" s="12" t="s">
        <v>48</v>
      </c>
      <c r="C9" s="38"/>
      <c r="D9" s="39"/>
      <c r="E9" s="39"/>
      <c r="F9" s="40"/>
      <c r="G9" s="40"/>
      <c r="H9" s="121"/>
    </row>
    <row r="10" spans="2:13" ht="17.100000000000001" customHeight="1" x14ac:dyDescent="0.25">
      <c r="B10" s="89" t="s">
        <v>12</v>
      </c>
      <c r="C10" s="38">
        <v>21918577</v>
      </c>
      <c r="D10" s="39">
        <v>21918577</v>
      </c>
      <c r="E10" s="39">
        <v>21878704</v>
      </c>
      <c r="F10" s="40">
        <v>0</v>
      </c>
      <c r="G10" s="41">
        <v>0</v>
      </c>
      <c r="H10" s="121">
        <f>SUM(E10:G10)</f>
        <v>21878704</v>
      </c>
    </row>
    <row r="11" spans="2:13" ht="17.100000000000001" customHeight="1" x14ac:dyDescent="0.25">
      <c r="B11" s="90" t="s">
        <v>49</v>
      </c>
      <c r="C11" s="38">
        <v>83732150</v>
      </c>
      <c r="D11" s="39">
        <v>84762499</v>
      </c>
      <c r="E11" s="39">
        <v>83471312</v>
      </c>
      <c r="F11" s="40">
        <v>0</v>
      </c>
      <c r="G11" s="41">
        <v>0</v>
      </c>
      <c r="H11" s="121">
        <f>SUM(E11:G11)</f>
        <v>83471312</v>
      </c>
    </row>
    <row r="12" spans="2:13" ht="17.100000000000001" customHeight="1" x14ac:dyDescent="0.25">
      <c r="B12" s="90" t="s">
        <v>45</v>
      </c>
      <c r="C12" s="38">
        <v>25496803</v>
      </c>
      <c r="D12" s="39">
        <v>25394611</v>
      </c>
      <c r="E12" s="39">
        <v>25033156</v>
      </c>
      <c r="F12" s="40">
        <v>0</v>
      </c>
      <c r="G12" s="41">
        <v>0</v>
      </c>
      <c r="H12" s="121">
        <f>SUM(E12:G12)</f>
        <v>25033156</v>
      </c>
      <c r="M12" s="149"/>
    </row>
    <row r="13" spans="2:13" ht="17.100000000000001" customHeight="1" x14ac:dyDescent="0.25">
      <c r="B13" s="13" t="s">
        <v>13</v>
      </c>
      <c r="C13" s="38"/>
      <c r="D13" s="39"/>
      <c r="E13" s="39"/>
      <c r="F13" s="40"/>
      <c r="G13" s="41"/>
      <c r="H13" s="121"/>
    </row>
    <row r="14" spans="2:13" ht="17.100000000000001" customHeight="1" x14ac:dyDescent="0.25">
      <c r="B14" s="106" t="s">
        <v>46</v>
      </c>
      <c r="C14" s="38">
        <v>37936423</v>
      </c>
      <c r="D14" s="39">
        <v>37552842</v>
      </c>
      <c r="E14" s="39">
        <v>37579514</v>
      </c>
      <c r="F14" s="40">
        <v>0</v>
      </c>
      <c r="G14" s="41">
        <v>0</v>
      </c>
      <c r="H14" s="121">
        <f>SUM(E14:G14)</f>
        <v>37579514</v>
      </c>
    </row>
    <row r="15" spans="2:13" s="14" customFormat="1" ht="17.100000000000001" customHeight="1" x14ac:dyDescent="0.25">
      <c r="B15" s="106" t="s">
        <v>45</v>
      </c>
      <c r="C15" s="38">
        <v>18917115</v>
      </c>
      <c r="D15" s="39">
        <v>18420974</v>
      </c>
      <c r="E15" s="39">
        <v>17889655</v>
      </c>
      <c r="F15" s="40">
        <v>0</v>
      </c>
      <c r="G15" s="41">
        <v>0</v>
      </c>
      <c r="H15" s="121">
        <f t="shared" ref="H15:H18" si="0">SUM(E15:G15)</f>
        <v>17889655</v>
      </c>
    </row>
    <row r="16" spans="2:13" ht="17.100000000000001" customHeight="1" x14ac:dyDescent="0.25">
      <c r="B16" s="15" t="s">
        <v>14</v>
      </c>
      <c r="C16" s="38">
        <v>18479194</v>
      </c>
      <c r="D16" s="39">
        <v>21126186</v>
      </c>
      <c r="E16" s="39">
        <v>0</v>
      </c>
      <c r="F16" s="40">
        <v>21732808</v>
      </c>
      <c r="G16" s="41">
        <v>0</v>
      </c>
      <c r="H16" s="121">
        <f t="shared" si="0"/>
        <v>21732808</v>
      </c>
    </row>
    <row r="17" spans="2:11" ht="17.100000000000001" customHeight="1" x14ac:dyDescent="0.25">
      <c r="B17" s="29" t="s">
        <v>15</v>
      </c>
      <c r="C17" s="38">
        <v>22386551</v>
      </c>
      <c r="D17" s="39">
        <v>22197900</v>
      </c>
      <c r="E17" s="39">
        <v>9270075</v>
      </c>
      <c r="F17" s="40">
        <v>13137064</v>
      </c>
      <c r="G17" s="41">
        <v>0</v>
      </c>
      <c r="H17" s="121">
        <f t="shared" si="0"/>
        <v>22407139</v>
      </c>
    </row>
    <row r="18" spans="2:11" ht="17.100000000000001" customHeight="1" x14ac:dyDescent="0.25">
      <c r="B18" s="16" t="s">
        <v>44</v>
      </c>
      <c r="C18" s="38">
        <v>0</v>
      </c>
      <c r="D18" s="39">
        <v>0</v>
      </c>
      <c r="E18" s="39">
        <v>0</v>
      </c>
      <c r="F18" s="40">
        <v>0</v>
      </c>
      <c r="G18" s="41">
        <v>0</v>
      </c>
      <c r="H18" s="121">
        <f t="shared" si="0"/>
        <v>0</v>
      </c>
    </row>
    <row r="19" spans="2:11" ht="17.100000000000001" customHeight="1" x14ac:dyDescent="0.25">
      <c r="B19" s="88" t="s">
        <v>16</v>
      </c>
      <c r="C19" s="48">
        <f>SUM(C10:C18)</f>
        <v>228866813</v>
      </c>
      <c r="D19" s="123">
        <f>SUM(D10:D12,D14:D18)</f>
        <v>231373589</v>
      </c>
      <c r="E19" s="49">
        <f>SUM(E10:E12,E14:E18)</f>
        <v>195122416</v>
      </c>
      <c r="F19" s="122">
        <f>SUM(F10:F12,F14:F18)</f>
        <v>34869872</v>
      </c>
      <c r="G19" s="53">
        <f>SUM(G10:G12,G14:G18)</f>
        <v>0</v>
      </c>
      <c r="H19" s="123">
        <f>SUM(H10:H12,H14:H18)</f>
        <v>229992288</v>
      </c>
      <c r="K19" s="149"/>
    </row>
    <row r="20" spans="2:11" ht="17.100000000000001" customHeight="1" x14ac:dyDescent="0.25">
      <c r="B20" s="11" t="s">
        <v>17</v>
      </c>
      <c r="C20" s="38">
        <v>0</v>
      </c>
      <c r="D20" s="39">
        <v>0</v>
      </c>
      <c r="E20" s="39">
        <v>0</v>
      </c>
      <c r="F20" s="40">
        <v>0</v>
      </c>
      <c r="G20" s="41">
        <v>0</v>
      </c>
      <c r="H20" s="121">
        <f>SUM(E20:G20)</f>
        <v>0</v>
      </c>
    </row>
    <row r="21" spans="2:11" ht="17.100000000000001" customHeight="1" x14ac:dyDescent="0.25">
      <c r="B21" s="91" t="s">
        <v>18</v>
      </c>
      <c r="C21" s="38"/>
      <c r="D21" s="39"/>
      <c r="E21" s="39"/>
      <c r="F21" s="40"/>
      <c r="G21" s="41"/>
      <c r="H21" s="121"/>
    </row>
    <row r="22" spans="2:11" s="14" customFormat="1" ht="17.100000000000001" customHeight="1" x14ac:dyDescent="0.25">
      <c r="B22" s="89" t="s">
        <v>19</v>
      </c>
      <c r="C22" s="38">
        <v>35090016</v>
      </c>
      <c r="D22" s="39">
        <v>38374195</v>
      </c>
      <c r="E22" s="39">
        <v>0</v>
      </c>
      <c r="F22" s="40">
        <v>0</v>
      </c>
      <c r="G22" s="41">
        <v>38374195</v>
      </c>
      <c r="H22" s="121">
        <f>SUM(E22:G22)</f>
        <v>38374195</v>
      </c>
    </row>
    <row r="23" spans="2:11" ht="17.100000000000001" customHeight="1" x14ac:dyDescent="0.25">
      <c r="B23" s="89" t="s">
        <v>20</v>
      </c>
      <c r="C23" s="38">
        <v>19327737</v>
      </c>
      <c r="D23" s="39">
        <v>21883218</v>
      </c>
      <c r="E23" s="39">
        <v>0</v>
      </c>
      <c r="F23" s="40">
        <v>0</v>
      </c>
      <c r="G23" s="41">
        <v>21883218</v>
      </c>
      <c r="H23" s="121">
        <f>SUM(E23:G23)</f>
        <v>21883218</v>
      </c>
    </row>
    <row r="24" spans="2:11" ht="17.100000000000001" customHeight="1" x14ac:dyDescent="0.25">
      <c r="B24" s="15" t="s">
        <v>50</v>
      </c>
      <c r="C24" s="38">
        <v>0</v>
      </c>
      <c r="D24" s="39">
        <v>0</v>
      </c>
      <c r="E24" s="39">
        <v>0</v>
      </c>
      <c r="F24" s="40">
        <v>0</v>
      </c>
      <c r="G24" s="41">
        <v>0</v>
      </c>
      <c r="H24" s="121">
        <f>SUM(E24:G24)</f>
        <v>0</v>
      </c>
    </row>
    <row r="25" spans="2:11" ht="17.100000000000001" customHeight="1" x14ac:dyDescent="0.25">
      <c r="B25" s="15" t="s">
        <v>51</v>
      </c>
      <c r="C25" s="38">
        <v>0</v>
      </c>
      <c r="D25" s="39">
        <v>0</v>
      </c>
      <c r="E25" s="39">
        <v>0</v>
      </c>
      <c r="F25" s="40">
        <v>0</v>
      </c>
      <c r="G25" s="41">
        <v>0</v>
      </c>
      <c r="H25" s="121">
        <f>SUM(E25:G25)</f>
        <v>0</v>
      </c>
    </row>
    <row r="26" spans="2:11" ht="17.100000000000001" customHeight="1" x14ac:dyDescent="0.25">
      <c r="B26" s="15" t="s">
        <v>21</v>
      </c>
      <c r="C26" s="38">
        <v>35297533</v>
      </c>
      <c r="D26" s="39">
        <v>35297533</v>
      </c>
      <c r="E26" s="39">
        <v>40406719</v>
      </c>
      <c r="F26" s="40">
        <v>0</v>
      </c>
      <c r="G26" s="41">
        <v>0</v>
      </c>
      <c r="H26" s="121">
        <f>SUM(E26:G26)</f>
        <v>40406719</v>
      </c>
    </row>
    <row r="27" spans="2:11" ht="17.100000000000001" customHeight="1" x14ac:dyDescent="0.25">
      <c r="B27" s="88" t="s">
        <v>22</v>
      </c>
      <c r="C27" s="48">
        <f>SUM(C20:C26)</f>
        <v>89715286</v>
      </c>
      <c r="D27" s="50">
        <f>SUM(D20:D26)</f>
        <v>95554946</v>
      </c>
      <c r="E27" s="50">
        <f>SUM(E20:E26)</f>
        <v>40406719</v>
      </c>
      <c r="F27" s="51">
        <f t="shared" ref="F27" si="1">SUM(F20:F26)</f>
        <v>0</v>
      </c>
      <c r="G27" s="51">
        <f>SUM(G20:G26)</f>
        <v>60257413</v>
      </c>
      <c r="H27" s="123">
        <f>SUM(H20:H26)</f>
        <v>100664132</v>
      </c>
    </row>
    <row r="28" spans="2:11" ht="17.100000000000001" customHeight="1" x14ac:dyDescent="0.25">
      <c r="B28" s="11" t="s">
        <v>54</v>
      </c>
      <c r="C28" s="38">
        <v>21495963</v>
      </c>
      <c r="D28" s="39">
        <v>20499398.633984488</v>
      </c>
      <c r="E28" s="39">
        <v>0</v>
      </c>
      <c r="F28" s="40">
        <v>0</v>
      </c>
      <c r="G28" s="41">
        <v>20499398.633984488</v>
      </c>
      <c r="H28" s="121">
        <f>SUM(E28:G28)</f>
        <v>20499398.633984488</v>
      </c>
    </row>
    <row r="29" spans="2:11" ht="17.100000000000001" customHeight="1" x14ac:dyDescent="0.25">
      <c r="B29" s="11" t="s">
        <v>55</v>
      </c>
      <c r="C29" s="38">
        <v>10176986</v>
      </c>
      <c r="D29" s="39">
        <v>13351271</v>
      </c>
      <c r="E29" s="39">
        <v>0</v>
      </c>
      <c r="F29" s="40">
        <v>13581271</v>
      </c>
      <c r="G29" s="41">
        <v>0</v>
      </c>
      <c r="H29" s="121">
        <f>SUM(E29:G29)</f>
        <v>13581271</v>
      </c>
    </row>
    <row r="30" spans="2:11" ht="17.100000000000001" customHeight="1" x14ac:dyDescent="0.25">
      <c r="B30" s="11" t="s">
        <v>23</v>
      </c>
      <c r="C30" s="38">
        <v>16729165</v>
      </c>
      <c r="D30" s="39">
        <v>14941401</v>
      </c>
      <c r="E30" s="39">
        <v>0</v>
      </c>
      <c r="F30" s="40">
        <v>15884266</v>
      </c>
      <c r="G30" s="41">
        <v>0</v>
      </c>
      <c r="H30" s="121">
        <f>SUM(E30:G30)</f>
        <v>15884266</v>
      </c>
    </row>
    <row r="31" spans="2:11" s="14" customFormat="1" ht="17.100000000000001" customHeight="1" x14ac:dyDescent="0.25">
      <c r="B31" s="11" t="s">
        <v>24</v>
      </c>
      <c r="C31" s="38">
        <v>0</v>
      </c>
      <c r="D31" s="39">
        <v>0</v>
      </c>
      <c r="E31" s="39">
        <v>0</v>
      </c>
      <c r="F31" s="40">
        <v>0</v>
      </c>
      <c r="G31" s="41">
        <v>0</v>
      </c>
      <c r="H31" s="121">
        <f>SUM(E31:G31)</f>
        <v>0</v>
      </c>
    </row>
    <row r="32" spans="2:11" x14ac:dyDescent="0.25">
      <c r="B32" s="11" t="s">
        <v>56</v>
      </c>
      <c r="C32" s="38">
        <v>0</v>
      </c>
      <c r="D32" s="39">
        <v>0</v>
      </c>
      <c r="E32" s="39">
        <v>0</v>
      </c>
      <c r="F32" s="40">
        <v>0</v>
      </c>
      <c r="G32" s="41">
        <v>0</v>
      </c>
      <c r="H32" s="121"/>
    </row>
    <row r="33" spans="2:8" x14ac:dyDescent="0.25">
      <c r="B33" s="89" t="s">
        <v>25</v>
      </c>
      <c r="C33" s="38">
        <v>3763995</v>
      </c>
      <c r="D33" s="39">
        <v>3620777</v>
      </c>
      <c r="E33" s="39">
        <v>3763995</v>
      </c>
      <c r="F33" s="40">
        <v>0</v>
      </c>
      <c r="G33" s="41">
        <v>0</v>
      </c>
      <c r="H33" s="121">
        <f>SUM(E33:G33)</f>
        <v>3763995</v>
      </c>
    </row>
    <row r="34" spans="2:8" x14ac:dyDescent="0.25">
      <c r="B34" s="89" t="s">
        <v>26</v>
      </c>
      <c r="C34" s="38">
        <v>5731507</v>
      </c>
      <c r="D34" s="39">
        <v>5731507</v>
      </c>
      <c r="E34" s="39">
        <v>5516891</v>
      </c>
      <c r="F34" s="40">
        <v>0</v>
      </c>
      <c r="G34" s="41">
        <v>0</v>
      </c>
      <c r="H34" s="121">
        <f>SUM(E34:G34)</f>
        <v>5516891</v>
      </c>
    </row>
    <row r="35" spans="2:8" ht="15.75" thickBot="1" x14ac:dyDescent="0.3">
      <c r="B35" s="92" t="s">
        <v>57</v>
      </c>
      <c r="C35" s="38">
        <v>4095013</v>
      </c>
      <c r="D35" s="39">
        <v>4002285.12</v>
      </c>
      <c r="E35" s="39">
        <v>1561279</v>
      </c>
      <c r="F35" s="40">
        <v>2518306</v>
      </c>
      <c r="G35" s="41">
        <v>31481.79</v>
      </c>
      <c r="H35" s="121">
        <f>SUM(E35:G35)</f>
        <v>4111066.79</v>
      </c>
    </row>
    <row r="36" spans="2:8" ht="16.5" thickTop="1" x14ac:dyDescent="0.25">
      <c r="B36" s="17" t="s">
        <v>27</v>
      </c>
      <c r="C36" s="127">
        <f t="shared" ref="C36:H36" si="2">SUM(C28:C35)+C27+C19</f>
        <v>380574728</v>
      </c>
      <c r="D36" s="128">
        <f t="shared" si="2"/>
        <v>389075174.75398445</v>
      </c>
      <c r="E36" s="128">
        <f t="shared" si="2"/>
        <v>246371300</v>
      </c>
      <c r="F36" s="129">
        <f t="shared" si="2"/>
        <v>66853715</v>
      </c>
      <c r="G36" s="62">
        <f t="shared" si="2"/>
        <v>80788293.423984483</v>
      </c>
      <c r="H36" s="130">
        <f t="shared" si="2"/>
        <v>394013308.42398453</v>
      </c>
    </row>
    <row r="37" spans="2:8" x14ac:dyDescent="0.25">
      <c r="B37" s="11"/>
      <c r="C37" s="38"/>
      <c r="D37" s="63"/>
      <c r="E37" s="63"/>
      <c r="F37" s="64"/>
      <c r="G37" s="64"/>
      <c r="H37" s="133"/>
    </row>
    <row r="38" spans="2:8" ht="17.100000000000001" customHeight="1" x14ac:dyDescent="0.25">
      <c r="B38" s="10" t="s">
        <v>28</v>
      </c>
      <c r="C38" s="66"/>
      <c r="D38" s="63"/>
      <c r="E38" s="63"/>
      <c r="F38" s="64"/>
      <c r="G38" s="64"/>
      <c r="H38" s="133"/>
    </row>
    <row r="39" spans="2:8" ht="17.100000000000001" customHeight="1" x14ac:dyDescent="0.25">
      <c r="B39" s="91" t="s">
        <v>58</v>
      </c>
      <c r="C39" s="38"/>
      <c r="D39" s="63"/>
      <c r="E39" s="63"/>
      <c r="F39" s="64"/>
      <c r="G39" s="64"/>
      <c r="H39" s="133"/>
    </row>
    <row r="40" spans="2:8" ht="17.100000000000001" customHeight="1" x14ac:dyDescent="0.25">
      <c r="B40" s="89" t="s">
        <v>29</v>
      </c>
      <c r="C40" s="38">
        <v>147339882</v>
      </c>
      <c r="D40" s="39">
        <v>154285771.5</v>
      </c>
      <c r="E40" s="39">
        <v>116717987.38519992</v>
      </c>
      <c r="F40" s="40">
        <v>22050354</v>
      </c>
      <c r="G40" s="41">
        <v>10504748</v>
      </c>
      <c r="H40" s="133">
        <f t="shared" ref="H40:H48" si="3">SUM(E40:G40)</f>
        <v>149273089.3851999</v>
      </c>
    </row>
    <row r="41" spans="2:8" ht="17.100000000000001" customHeight="1" x14ac:dyDescent="0.25">
      <c r="B41" s="89" t="s">
        <v>30</v>
      </c>
      <c r="C41" s="38">
        <v>12130615</v>
      </c>
      <c r="D41" s="39">
        <v>11950422</v>
      </c>
      <c r="E41" s="39">
        <v>45511</v>
      </c>
      <c r="F41" s="40">
        <v>174245</v>
      </c>
      <c r="G41" s="41">
        <v>14189112</v>
      </c>
      <c r="H41" s="133">
        <f t="shared" si="3"/>
        <v>14408868</v>
      </c>
    </row>
    <row r="42" spans="2:8" ht="17.100000000000001" customHeight="1" x14ac:dyDescent="0.25">
      <c r="B42" s="89" t="s">
        <v>31</v>
      </c>
      <c r="C42" s="38">
        <v>8684137</v>
      </c>
      <c r="D42" s="39">
        <v>10747435</v>
      </c>
      <c r="E42" s="39">
        <v>17800</v>
      </c>
      <c r="F42" s="40">
        <v>5950880</v>
      </c>
      <c r="G42" s="41">
        <v>5894047</v>
      </c>
      <c r="H42" s="133">
        <f t="shared" si="3"/>
        <v>11862727</v>
      </c>
    </row>
    <row r="43" spans="2:8" ht="17.45" customHeight="1" x14ac:dyDescent="0.25">
      <c r="B43" s="89" t="s">
        <v>32</v>
      </c>
      <c r="C43" s="38">
        <v>36617773</v>
      </c>
      <c r="D43" s="39">
        <v>36580650.5</v>
      </c>
      <c r="E43" s="39">
        <v>41916714.321370907</v>
      </c>
      <c r="F43" s="40">
        <v>474039</v>
      </c>
      <c r="G43" s="41">
        <v>198745</v>
      </c>
      <c r="H43" s="133">
        <f t="shared" si="3"/>
        <v>42589498.321370907</v>
      </c>
    </row>
    <row r="44" spans="2:8" ht="17.100000000000001" customHeight="1" x14ac:dyDescent="0.25">
      <c r="B44" s="89" t="s">
        <v>33</v>
      </c>
      <c r="C44" s="38">
        <v>19256731</v>
      </c>
      <c r="D44" s="39">
        <v>19406806.5</v>
      </c>
      <c r="E44" s="39">
        <v>13392621.250771455</v>
      </c>
      <c r="F44" s="40">
        <v>7336582</v>
      </c>
      <c r="G44" s="41">
        <v>19769</v>
      </c>
      <c r="H44" s="133">
        <f t="shared" si="3"/>
        <v>20748972.250771455</v>
      </c>
    </row>
    <row r="45" spans="2:8" ht="17.100000000000001" customHeight="1" x14ac:dyDescent="0.25">
      <c r="B45" s="89" t="s">
        <v>34</v>
      </c>
      <c r="C45" s="38">
        <v>43565878</v>
      </c>
      <c r="D45" s="39">
        <v>39325934</v>
      </c>
      <c r="E45" s="39">
        <v>34298723.525894672</v>
      </c>
      <c r="F45" s="40">
        <v>242889</v>
      </c>
      <c r="G45" s="41">
        <v>5142691</v>
      </c>
      <c r="H45" s="133">
        <f t="shared" si="3"/>
        <v>39684303.525894672</v>
      </c>
    </row>
    <row r="46" spans="2:8" s="14" customFormat="1" ht="17.100000000000001" customHeight="1" x14ac:dyDescent="0.25">
      <c r="B46" s="89" t="s">
        <v>35</v>
      </c>
      <c r="C46" s="38">
        <v>17769060</v>
      </c>
      <c r="D46" s="39">
        <v>19105615</v>
      </c>
      <c r="E46" s="39">
        <v>17116304.883151826</v>
      </c>
      <c r="F46" s="40">
        <v>1807822</v>
      </c>
      <c r="G46" s="41">
        <v>1160</v>
      </c>
      <c r="H46" s="121">
        <f t="shared" si="3"/>
        <v>18925286.883151826</v>
      </c>
    </row>
    <row r="47" spans="2:8" ht="17.100000000000001" customHeight="1" x14ac:dyDescent="0.25">
      <c r="B47" s="89" t="s">
        <v>36</v>
      </c>
      <c r="C47" s="38">
        <v>56068430</v>
      </c>
      <c r="D47" s="39">
        <v>55408449.5</v>
      </c>
      <c r="E47" s="39">
        <v>16836871</v>
      </c>
      <c r="F47" s="40">
        <v>941833</v>
      </c>
      <c r="G47" s="41">
        <v>47855479</v>
      </c>
      <c r="H47" s="133">
        <f t="shared" si="3"/>
        <v>65634183</v>
      </c>
    </row>
    <row r="48" spans="2:8" ht="17.100000000000001" customHeight="1" x14ac:dyDescent="0.25">
      <c r="B48" s="11" t="s">
        <v>59</v>
      </c>
      <c r="C48" s="38">
        <v>18993276</v>
      </c>
      <c r="D48" s="39">
        <v>18423768</v>
      </c>
      <c r="E48" s="39">
        <v>0</v>
      </c>
      <c r="F48" s="40">
        <v>18723514</v>
      </c>
      <c r="G48" s="41">
        <v>0</v>
      </c>
      <c r="H48" s="133">
        <f t="shared" si="3"/>
        <v>18723514</v>
      </c>
    </row>
    <row r="49" spans="2:10" ht="17.100000000000001" customHeight="1" x14ac:dyDescent="0.25">
      <c r="B49" s="11" t="s">
        <v>24</v>
      </c>
      <c r="C49" s="38">
        <v>0</v>
      </c>
      <c r="D49" s="39">
        <v>0</v>
      </c>
      <c r="E49" s="39">
        <v>0</v>
      </c>
      <c r="F49" s="40">
        <v>0</v>
      </c>
      <c r="G49" s="41">
        <v>0</v>
      </c>
      <c r="H49" s="133">
        <f>SUM(E49:G49)</f>
        <v>0</v>
      </c>
    </row>
    <row r="50" spans="2:10" ht="17.100000000000001" customHeight="1" thickBot="1" x14ac:dyDescent="0.3">
      <c r="B50" s="11" t="s">
        <v>37</v>
      </c>
      <c r="C50" s="38">
        <v>0</v>
      </c>
      <c r="D50" s="39">
        <v>0</v>
      </c>
      <c r="E50" s="39">
        <v>0</v>
      </c>
      <c r="F50" s="132">
        <v>0</v>
      </c>
      <c r="G50" s="40">
        <v>0</v>
      </c>
      <c r="H50" s="133">
        <f>SUM(E50:G50)</f>
        <v>0</v>
      </c>
    </row>
    <row r="51" spans="2:10" ht="17.100000000000001" customHeight="1" thickTop="1" x14ac:dyDescent="0.25">
      <c r="B51" s="17" t="s">
        <v>38</v>
      </c>
      <c r="C51" s="72">
        <f>SUM(C40:C50)</f>
        <v>360425782</v>
      </c>
      <c r="D51" s="73">
        <f t="shared" ref="D51:H51" si="4">SUM(D40:D50)</f>
        <v>365234852</v>
      </c>
      <c r="E51" s="73">
        <f t="shared" si="4"/>
        <v>240342533.3663888</v>
      </c>
      <c r="F51" s="134">
        <f t="shared" si="4"/>
        <v>57702158</v>
      </c>
      <c r="G51" s="74">
        <f t="shared" si="4"/>
        <v>83805751</v>
      </c>
      <c r="H51" s="130">
        <f t="shared" si="4"/>
        <v>381850442.36638874</v>
      </c>
    </row>
    <row r="52" spans="2:10" ht="17.100000000000001" customHeight="1" x14ac:dyDescent="0.25">
      <c r="B52" s="10" t="s">
        <v>39</v>
      </c>
      <c r="C52" s="76"/>
      <c r="D52" s="39"/>
      <c r="E52" s="39"/>
      <c r="F52" s="40"/>
      <c r="G52" s="40"/>
      <c r="H52" s="133"/>
    </row>
    <row r="53" spans="2:10" ht="17.100000000000001" customHeight="1" x14ac:dyDescent="0.25">
      <c r="B53" s="91" t="s">
        <v>40</v>
      </c>
      <c r="C53" s="38"/>
      <c r="D53" s="39"/>
      <c r="E53" s="39"/>
      <c r="F53" s="40"/>
      <c r="G53" s="40"/>
      <c r="H53" s="133"/>
    </row>
    <row r="54" spans="2:10" ht="17.100000000000001" customHeight="1" x14ac:dyDescent="0.25">
      <c r="B54" s="89" t="s">
        <v>60</v>
      </c>
      <c r="C54" s="38">
        <v>12742350</v>
      </c>
      <c r="D54" s="39">
        <v>12742351</v>
      </c>
      <c r="E54" s="39">
        <v>6890245</v>
      </c>
      <c r="F54" s="40">
        <v>7713857.4299999997</v>
      </c>
      <c r="G54" s="41">
        <v>0</v>
      </c>
      <c r="H54" s="133">
        <f>SUM(E54:G54)</f>
        <v>14604102.43</v>
      </c>
    </row>
    <row r="55" spans="2:10" ht="17.100000000000001" customHeight="1" x14ac:dyDescent="0.25">
      <c r="B55" s="89" t="s">
        <v>61</v>
      </c>
      <c r="C55" s="38">
        <v>0</v>
      </c>
      <c r="D55" s="39">
        <v>0</v>
      </c>
      <c r="E55" s="39">
        <v>0</v>
      </c>
      <c r="F55" s="40">
        <v>0</v>
      </c>
      <c r="G55" s="40">
        <v>0</v>
      </c>
      <c r="H55" s="133">
        <f>SUM(E55:G55)</f>
        <v>0</v>
      </c>
    </row>
    <row r="56" spans="2:10" ht="17.100000000000001" customHeight="1" x14ac:dyDescent="0.25">
      <c r="B56" s="93" t="s">
        <v>62</v>
      </c>
      <c r="C56" s="38">
        <v>0</v>
      </c>
      <c r="D56" s="39">
        <v>0</v>
      </c>
      <c r="E56" s="39">
        <v>0</v>
      </c>
      <c r="F56" s="154">
        <v>0</v>
      </c>
      <c r="G56" s="40">
        <v>0</v>
      </c>
      <c r="H56" s="133">
        <f>SUM(E56:G56)</f>
        <v>0</v>
      </c>
    </row>
    <row r="57" spans="2:10" s="14" customFormat="1" ht="17.100000000000001" customHeight="1" x14ac:dyDescent="0.25">
      <c r="B57" s="88" t="s">
        <v>63</v>
      </c>
      <c r="C57" s="48">
        <f>SUM(C53:C56)</f>
        <v>12742350</v>
      </c>
      <c r="D57" s="123">
        <f t="shared" ref="D57:G57" si="5">SUM(D53:D56)</f>
        <v>12742351</v>
      </c>
      <c r="E57" s="49">
        <f t="shared" si="5"/>
        <v>6890245</v>
      </c>
      <c r="F57" s="122">
        <f t="shared" si="5"/>
        <v>7713857.4299999997</v>
      </c>
      <c r="G57" s="53">
        <f t="shared" si="5"/>
        <v>0</v>
      </c>
      <c r="H57" s="135">
        <f t="shared" ref="H57" si="6">SUM(H54:H56)</f>
        <v>14604102.43</v>
      </c>
    </row>
    <row r="58" spans="2:10" ht="17.100000000000001" customHeight="1" x14ac:dyDescent="0.25">
      <c r="B58" s="91" t="s">
        <v>41</v>
      </c>
      <c r="C58" s="38"/>
      <c r="D58" s="39"/>
      <c r="E58" s="39"/>
      <c r="F58" s="40"/>
      <c r="G58" s="40"/>
      <c r="H58" s="133"/>
    </row>
    <row r="59" spans="2:10" x14ac:dyDescent="0.25">
      <c r="B59" s="89" t="s">
        <v>64</v>
      </c>
      <c r="C59" s="38">
        <v>0</v>
      </c>
      <c r="D59" s="39">
        <v>0</v>
      </c>
      <c r="E59" s="39">
        <v>0</v>
      </c>
      <c r="F59" s="40">
        <v>0</v>
      </c>
      <c r="G59" s="40">
        <v>0</v>
      </c>
      <c r="H59" s="133">
        <f>SUM(E59:G59)</f>
        <v>0</v>
      </c>
    </row>
    <row r="60" spans="2:10" x14ac:dyDescent="0.25">
      <c r="B60" s="89" t="s">
        <v>37</v>
      </c>
      <c r="C60" s="38">
        <v>7406596</v>
      </c>
      <c r="D60" s="39">
        <v>11097972</v>
      </c>
      <c r="E60" s="39">
        <v>-861478</v>
      </c>
      <c r="F60" s="40">
        <v>1437700</v>
      </c>
      <c r="G60" s="41">
        <v>-3017458</v>
      </c>
      <c r="H60" s="133">
        <f>SUM(E60:G60)</f>
        <v>-2441236</v>
      </c>
    </row>
    <row r="61" spans="2:10" ht="16.5" thickBot="1" x14ac:dyDescent="0.3">
      <c r="B61" s="94" t="s">
        <v>65</v>
      </c>
      <c r="C61" s="100">
        <f>C59+C60</f>
        <v>7406596</v>
      </c>
      <c r="D61" s="101">
        <f>D59+D60</f>
        <v>11097972</v>
      </c>
      <c r="E61" s="101">
        <f>E59+E60</f>
        <v>-861478</v>
      </c>
      <c r="F61" s="138">
        <f>F59+F60</f>
        <v>1437700</v>
      </c>
      <c r="G61" s="138">
        <f>G59+G60</f>
        <v>-3017458</v>
      </c>
      <c r="H61" s="139">
        <f>SUM(H59:H60)</f>
        <v>-2441236</v>
      </c>
    </row>
    <row r="62" spans="2:10" ht="19.5" customHeight="1" thickTop="1" x14ac:dyDescent="0.25">
      <c r="B62" s="95" t="s">
        <v>42</v>
      </c>
      <c r="C62" s="80">
        <f>C51+C57+C61</f>
        <v>380574728</v>
      </c>
      <c r="D62" s="81">
        <f t="shared" ref="D62:H62" si="7">D51+D57+D61</f>
        <v>389075175</v>
      </c>
      <c r="E62" s="81">
        <f t="shared" si="7"/>
        <v>246371300.3663888</v>
      </c>
      <c r="F62" s="140">
        <f t="shared" si="7"/>
        <v>66853715.43</v>
      </c>
      <c r="G62" s="134">
        <f t="shared" si="7"/>
        <v>80788293</v>
      </c>
      <c r="H62" s="130">
        <f t="shared" si="7"/>
        <v>394013308.79638875</v>
      </c>
      <c r="J62" s="18"/>
    </row>
    <row r="63" spans="2:10" ht="16.5" thickBot="1" x14ac:dyDescent="0.3">
      <c r="B63" s="96" t="s">
        <v>43</v>
      </c>
      <c r="C63" s="82">
        <v>0</v>
      </c>
      <c r="D63" s="83">
        <v>0</v>
      </c>
      <c r="E63" s="84">
        <v>0</v>
      </c>
      <c r="F63" s="141">
        <v>0</v>
      </c>
      <c r="G63" s="85">
        <v>0</v>
      </c>
      <c r="H63" s="87">
        <v>0</v>
      </c>
    </row>
    <row r="64" spans="2:10" x14ac:dyDescent="0.25">
      <c r="B64" s="19"/>
      <c r="C64" s="19"/>
      <c r="D64" s="19"/>
      <c r="E64" s="159"/>
      <c r="F64" s="159"/>
      <c r="G64" s="159"/>
      <c r="H64" s="19"/>
    </row>
    <row r="65" spans="2:8" ht="15" customHeight="1" x14ac:dyDescent="0.25">
      <c r="B65" s="155"/>
      <c r="C65" s="155"/>
      <c r="D65" s="155"/>
      <c r="E65" s="155"/>
      <c r="F65" s="155"/>
      <c r="G65" s="155"/>
      <c r="H65" s="155"/>
    </row>
    <row r="66" spans="2:8" x14ac:dyDescent="0.25">
      <c r="B66" s="157"/>
      <c r="C66" s="158"/>
      <c r="D66" s="158"/>
      <c r="E66" s="158"/>
      <c r="F66" s="158"/>
      <c r="G66" s="158"/>
      <c r="H66" s="158"/>
    </row>
    <row r="67" spans="2:8" x14ac:dyDescent="0.25">
      <c r="B67" s="155"/>
      <c r="C67" s="155"/>
      <c r="D67" s="155"/>
      <c r="E67" s="155"/>
      <c r="F67" s="155"/>
      <c r="G67" s="155"/>
      <c r="H67" s="155"/>
    </row>
    <row r="68" spans="2:8" x14ac:dyDescent="0.25">
      <c r="B68" s="20"/>
      <c r="C68" s="20"/>
      <c r="D68" s="20"/>
      <c r="E68" s="20"/>
      <c r="F68" s="20"/>
      <c r="G68" s="20"/>
      <c r="H68" s="20"/>
    </row>
    <row r="69" spans="2:8" x14ac:dyDescent="0.25">
      <c r="B69" s="21"/>
      <c r="C69" s="22"/>
      <c r="D69" s="22"/>
      <c r="E69" s="22"/>
      <c r="F69" s="22"/>
      <c r="G69" s="22"/>
      <c r="H69" s="22"/>
    </row>
    <row r="70" spans="2:8" x14ac:dyDescent="0.25">
      <c r="B70" s="20"/>
      <c r="C70" s="20"/>
      <c r="D70" s="20"/>
      <c r="E70" s="20"/>
      <c r="F70" s="20"/>
      <c r="G70" s="20"/>
      <c r="H70" s="20"/>
    </row>
    <row r="71" spans="2:8" x14ac:dyDescent="0.25">
      <c r="C71" s="23"/>
      <c r="D71" s="23"/>
      <c r="E71" s="23"/>
      <c r="F71" s="23"/>
      <c r="G71" s="23"/>
    </row>
    <row r="72" spans="2:8" x14ac:dyDescent="0.25">
      <c r="B72" s="24"/>
      <c r="C72" s="24"/>
      <c r="D72" s="24"/>
      <c r="E72" s="25"/>
      <c r="F72" s="24"/>
      <c r="G72" s="24"/>
    </row>
  </sheetData>
  <mergeCells count="3">
    <mergeCell ref="B5:B6"/>
    <mergeCell ref="C5:D5"/>
    <mergeCell ref="E5:H5"/>
  </mergeCells>
  <printOptions horizontalCentered="1"/>
  <pageMargins left="0.45" right="0.45" top="0.5" bottom="0.5" header="0.3" footer="0.3"/>
  <pageSetup scale="54" orientation="portrait" r:id="rId1"/>
  <headerFooter alignWithMargins="0"/>
  <rowBreaks count="1" manualBreakCount="1">
    <brk id="36" min="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8DD2B-B8BE-4335-BF47-46C0AABCE492}">
  <sheetPr>
    <pageSetUpPr fitToPage="1"/>
  </sheetPr>
  <dimension ref="B1:I72"/>
  <sheetViews>
    <sheetView zoomScale="80" zoomScaleNormal="80" workbookViewId="0">
      <selection activeCell="K62" sqref="K62"/>
    </sheetView>
  </sheetViews>
  <sheetFormatPr defaultColWidth="9.140625" defaultRowHeight="15" x14ac:dyDescent="0.25"/>
  <cols>
    <col min="1" max="1" width="4" style="5" customWidth="1"/>
    <col min="2" max="2" width="61.28515625" style="5" customWidth="1"/>
    <col min="3" max="8" width="19.5703125" style="5" customWidth="1"/>
    <col min="9" max="9" width="7.140625" style="5" customWidth="1"/>
    <col min="10" max="16384" width="9.140625" style="5"/>
  </cols>
  <sheetData>
    <row r="1" spans="2:8" ht="15.75" x14ac:dyDescent="0.25">
      <c r="B1" s="4" t="s">
        <v>69</v>
      </c>
      <c r="C1" s="4"/>
      <c r="D1" s="4"/>
      <c r="E1" s="4"/>
      <c r="F1" s="4"/>
      <c r="G1" s="4"/>
      <c r="H1" s="4"/>
    </row>
    <row r="2" spans="2:8" ht="15.75" x14ac:dyDescent="0.25">
      <c r="B2" s="4" t="s">
        <v>0</v>
      </c>
      <c r="C2" s="4"/>
      <c r="D2" s="4"/>
      <c r="E2" s="4"/>
      <c r="F2" s="4"/>
      <c r="G2" s="4"/>
      <c r="H2" s="4"/>
    </row>
    <row r="3" spans="2:8" ht="15.75" x14ac:dyDescent="0.25">
      <c r="B3" s="26" t="s">
        <v>74</v>
      </c>
      <c r="C3" s="4"/>
      <c r="D3" s="4"/>
      <c r="E3" s="4"/>
      <c r="F3" s="4"/>
      <c r="G3" s="4"/>
      <c r="H3" s="4"/>
    </row>
    <row r="4" spans="2:8" ht="16.5" thickBot="1" x14ac:dyDescent="0.3">
      <c r="B4" s="4"/>
      <c r="C4" s="4"/>
      <c r="D4" s="4"/>
      <c r="E4" s="4"/>
      <c r="F4" s="4"/>
      <c r="G4" s="4"/>
      <c r="H4" s="4"/>
    </row>
    <row r="5" spans="2:8" ht="18.600000000000001" customHeight="1" thickBot="1" x14ac:dyDescent="0.3">
      <c r="B5" s="276" t="s">
        <v>1</v>
      </c>
      <c r="C5" s="278" t="s">
        <v>2</v>
      </c>
      <c r="D5" s="279"/>
      <c r="E5" s="280" t="s">
        <v>3</v>
      </c>
      <c r="F5" s="281"/>
      <c r="G5" s="281"/>
      <c r="H5" s="282"/>
    </row>
    <row r="6" spans="2:8" s="9" customFormat="1" ht="55.15" customHeight="1" thickBot="1" x14ac:dyDescent="0.3">
      <c r="B6" s="277"/>
      <c r="C6" s="8" t="s">
        <v>73</v>
      </c>
      <c r="D6" s="8" t="s">
        <v>5</v>
      </c>
      <c r="E6" s="6" t="s">
        <v>6</v>
      </c>
      <c r="F6" s="7" t="s">
        <v>7</v>
      </c>
      <c r="G6" s="7" t="s">
        <v>8</v>
      </c>
      <c r="H6" s="8" t="s">
        <v>9</v>
      </c>
    </row>
    <row r="7" spans="2:8" ht="16.149999999999999" customHeight="1" x14ac:dyDescent="0.25">
      <c r="B7" s="160" t="s">
        <v>10</v>
      </c>
      <c r="C7" s="161"/>
      <c r="D7" s="162"/>
      <c r="E7" s="162"/>
      <c r="F7" s="163"/>
      <c r="G7" s="163"/>
      <c r="H7" s="164"/>
    </row>
    <row r="8" spans="2:8" ht="16.149999999999999" customHeight="1" x14ac:dyDescent="0.2">
      <c r="B8" s="165" t="s">
        <v>11</v>
      </c>
      <c r="C8" s="166"/>
      <c r="D8" s="167"/>
      <c r="E8" s="167"/>
      <c r="F8" s="168"/>
      <c r="G8" s="168"/>
      <c r="H8" s="169"/>
    </row>
    <row r="9" spans="2:8" ht="16.149999999999999" customHeight="1" x14ac:dyDescent="0.2">
      <c r="B9" s="170" t="s">
        <v>48</v>
      </c>
      <c r="C9" s="171"/>
      <c r="D9" s="172"/>
      <c r="E9" s="172"/>
      <c r="F9" s="173"/>
      <c r="G9" s="173"/>
      <c r="H9" s="174"/>
    </row>
    <row r="10" spans="2:8" ht="16.149999999999999" customHeight="1" x14ac:dyDescent="0.2">
      <c r="B10" s="175" t="s">
        <v>12</v>
      </c>
      <c r="C10" s="171">
        <v>1490907</v>
      </c>
      <c r="D10" s="172">
        <v>1490907</v>
      </c>
      <c r="E10" s="172">
        <v>1636575</v>
      </c>
      <c r="F10" s="173">
        <v>0</v>
      </c>
      <c r="G10" s="173">
        <v>0</v>
      </c>
      <c r="H10" s="174">
        <f>SUM(E10:G10)</f>
        <v>1636575</v>
      </c>
    </row>
    <row r="11" spans="2:8" ht="16.149999999999999" customHeight="1" x14ac:dyDescent="0.2">
      <c r="B11" s="176" t="s">
        <v>49</v>
      </c>
      <c r="C11" s="171">
        <v>9474140</v>
      </c>
      <c r="D11" s="172">
        <v>8580415</v>
      </c>
      <c r="E11" s="172">
        <v>9125550</v>
      </c>
      <c r="F11" s="173">
        <v>0</v>
      </c>
      <c r="G11" s="173">
        <v>0</v>
      </c>
      <c r="H11" s="174">
        <f>SUM(E11:G11)</f>
        <v>9125550</v>
      </c>
    </row>
    <row r="12" spans="2:8" ht="16.149999999999999" customHeight="1" x14ac:dyDescent="0.2">
      <c r="B12" s="176" t="s">
        <v>45</v>
      </c>
      <c r="C12" s="171">
        <v>56063721</v>
      </c>
      <c r="D12" s="172">
        <v>58385126</v>
      </c>
      <c r="E12" s="172">
        <v>60602698</v>
      </c>
      <c r="F12" s="173">
        <v>0</v>
      </c>
      <c r="G12" s="173">
        <v>0</v>
      </c>
      <c r="H12" s="174">
        <f>SUM(E12:G12)</f>
        <v>60602698</v>
      </c>
    </row>
    <row r="13" spans="2:8" ht="16.149999999999999" customHeight="1" x14ac:dyDescent="0.2">
      <c r="B13" s="177" t="s">
        <v>13</v>
      </c>
      <c r="C13" s="171"/>
      <c r="D13" s="172"/>
      <c r="E13" s="172"/>
      <c r="F13" s="173"/>
      <c r="G13" s="173"/>
      <c r="H13" s="174"/>
    </row>
    <row r="14" spans="2:8" ht="16.149999999999999" customHeight="1" x14ac:dyDescent="0.2">
      <c r="B14" s="178" t="s">
        <v>46</v>
      </c>
      <c r="C14" s="171">
        <v>2153983</v>
      </c>
      <c r="D14" s="172">
        <v>2667313</v>
      </c>
      <c r="E14" s="172">
        <v>2481672</v>
      </c>
      <c r="F14" s="173">
        <v>0</v>
      </c>
      <c r="G14" s="173">
        <v>0</v>
      </c>
      <c r="H14" s="174">
        <f>SUM(E14:G14)</f>
        <v>2481672</v>
      </c>
    </row>
    <row r="15" spans="2:8" s="14" customFormat="1" ht="16.149999999999999" customHeight="1" x14ac:dyDescent="0.2">
      <c r="B15" s="178" t="s">
        <v>45</v>
      </c>
      <c r="C15" s="171">
        <v>35911963</v>
      </c>
      <c r="D15" s="172">
        <v>34498749</v>
      </c>
      <c r="E15" s="172">
        <v>36823790</v>
      </c>
      <c r="F15" s="173">
        <v>0</v>
      </c>
      <c r="G15" s="173">
        <v>0</v>
      </c>
      <c r="H15" s="174">
        <f t="shared" ref="H15:H18" si="0">SUM(E15:G15)</f>
        <v>36823790</v>
      </c>
    </row>
    <row r="16" spans="2:8" ht="16.149999999999999" customHeight="1" x14ac:dyDescent="0.2">
      <c r="B16" s="175" t="s">
        <v>14</v>
      </c>
      <c r="C16" s="171">
        <v>10989273</v>
      </c>
      <c r="D16" s="172">
        <v>10713117</v>
      </c>
      <c r="E16" s="172">
        <v>0</v>
      </c>
      <c r="F16" s="173">
        <v>10551410</v>
      </c>
      <c r="G16" s="173">
        <v>0</v>
      </c>
      <c r="H16" s="174">
        <f t="shared" si="0"/>
        <v>10551410</v>
      </c>
    </row>
    <row r="17" spans="2:8" ht="16.149999999999999" customHeight="1" x14ac:dyDescent="0.2">
      <c r="B17" s="176" t="s">
        <v>15</v>
      </c>
      <c r="C17" s="171">
        <v>12002641</v>
      </c>
      <c r="D17" s="172">
        <v>11684836</v>
      </c>
      <c r="E17" s="172">
        <v>3283195</v>
      </c>
      <c r="F17" s="173">
        <v>7993808</v>
      </c>
      <c r="G17" s="173">
        <v>0</v>
      </c>
      <c r="H17" s="174">
        <f t="shared" si="0"/>
        <v>11277003</v>
      </c>
    </row>
    <row r="18" spans="2:8" ht="16.149999999999999" customHeight="1" x14ac:dyDescent="0.2">
      <c r="B18" s="179" t="s">
        <v>44</v>
      </c>
      <c r="C18" s="180">
        <v>10952316</v>
      </c>
      <c r="D18" s="172">
        <v>10450737</v>
      </c>
      <c r="E18" s="172">
        <v>11604944</v>
      </c>
      <c r="F18" s="173">
        <v>0</v>
      </c>
      <c r="G18" s="173">
        <v>0</v>
      </c>
      <c r="H18" s="174">
        <f t="shared" si="0"/>
        <v>11604944</v>
      </c>
    </row>
    <row r="19" spans="2:8" ht="16.149999999999999" customHeight="1" x14ac:dyDescent="0.25">
      <c r="B19" s="181" t="s">
        <v>16</v>
      </c>
      <c r="C19" s="182">
        <f>SUM(C10:C18)</f>
        <v>139038944</v>
      </c>
      <c r="D19" s="183">
        <f>SUM(D10:D12,D14:D18)</f>
        <v>138471200</v>
      </c>
      <c r="E19" s="184">
        <f>SUM(E10:E12,E14:E18)</f>
        <v>125558424</v>
      </c>
      <c r="F19" s="185">
        <f>SUM(F10:F12,F14:F18)</f>
        <v>18545218</v>
      </c>
      <c r="G19" s="185">
        <f>SUM(G10:G12,G14:G18)</f>
        <v>0</v>
      </c>
      <c r="H19" s="183">
        <f>SUM(H10:H12,H14:H18)</f>
        <v>144103642</v>
      </c>
    </row>
    <row r="20" spans="2:8" ht="16.149999999999999" customHeight="1" x14ac:dyDescent="0.2">
      <c r="B20" s="165" t="s">
        <v>17</v>
      </c>
      <c r="C20" s="171">
        <v>32215895</v>
      </c>
      <c r="D20" s="172">
        <f>42760833+16000000</f>
        <v>58760833</v>
      </c>
      <c r="E20" s="172">
        <v>0</v>
      </c>
      <c r="F20" s="173">
        <v>22452093</v>
      </c>
      <c r="G20" s="173">
        <v>0</v>
      </c>
      <c r="H20" s="174">
        <f>SUM(E20:G20)</f>
        <v>22452093</v>
      </c>
    </row>
    <row r="21" spans="2:8" ht="16.149999999999999" customHeight="1" x14ac:dyDescent="0.2">
      <c r="B21" s="186" t="s">
        <v>18</v>
      </c>
      <c r="C21" s="171"/>
      <c r="D21" s="172"/>
      <c r="E21" s="172"/>
      <c r="F21" s="173"/>
      <c r="G21" s="173"/>
      <c r="H21" s="174"/>
    </row>
    <row r="22" spans="2:8" s="14" customFormat="1" ht="16.149999999999999" customHeight="1" x14ac:dyDescent="0.2">
      <c r="B22" s="175" t="s">
        <v>19</v>
      </c>
      <c r="C22" s="171">
        <v>374319371</v>
      </c>
      <c r="D22" s="172">
        <v>369248159</v>
      </c>
      <c r="E22" s="172">
        <v>0</v>
      </c>
      <c r="F22" s="173">
        <v>0</v>
      </c>
      <c r="G22" s="173">
        <v>396294956</v>
      </c>
      <c r="H22" s="174">
        <f>SUM(E22:G22)</f>
        <v>396294956</v>
      </c>
    </row>
    <row r="23" spans="2:8" ht="16.149999999999999" customHeight="1" x14ac:dyDescent="0.2">
      <c r="B23" s="175" t="s">
        <v>20</v>
      </c>
      <c r="C23" s="171">
        <v>29914974</v>
      </c>
      <c r="D23" s="172">
        <v>33870291</v>
      </c>
      <c r="E23" s="172">
        <v>0</v>
      </c>
      <c r="F23" s="173">
        <v>0</v>
      </c>
      <c r="G23" s="173">
        <v>35478831</v>
      </c>
      <c r="H23" s="174">
        <f>SUM(E23:G23)</f>
        <v>35478831</v>
      </c>
    </row>
    <row r="24" spans="2:8" ht="16.149999999999999" customHeight="1" x14ac:dyDescent="0.2">
      <c r="B24" s="175" t="s">
        <v>75</v>
      </c>
      <c r="C24" s="171">
        <v>16669533</v>
      </c>
      <c r="D24" s="172">
        <v>16669533</v>
      </c>
      <c r="E24" s="172">
        <v>15180586</v>
      </c>
      <c r="F24" s="173">
        <v>0</v>
      </c>
      <c r="G24" s="173">
        <v>0</v>
      </c>
      <c r="H24" s="174">
        <f>SUM(E24:G24)</f>
        <v>15180586</v>
      </c>
    </row>
    <row r="25" spans="2:8" ht="16.149999999999999" customHeight="1" x14ac:dyDescent="0.2">
      <c r="B25" s="175" t="s">
        <v>76</v>
      </c>
      <c r="C25" s="171">
        <v>5250000</v>
      </c>
      <c r="D25" s="172">
        <v>7250000</v>
      </c>
      <c r="E25" s="172">
        <v>6250000</v>
      </c>
      <c r="F25" s="173">
        <v>0</v>
      </c>
      <c r="G25" s="173">
        <v>0</v>
      </c>
      <c r="H25" s="174">
        <f>SUM(E25:G25)</f>
        <v>6250000</v>
      </c>
    </row>
    <row r="26" spans="2:8" ht="16.149999999999999" customHeight="1" x14ac:dyDescent="0.2">
      <c r="B26" s="175" t="s">
        <v>77</v>
      </c>
      <c r="C26" s="171">
        <v>102269325</v>
      </c>
      <c r="D26" s="172">
        <v>102269325</v>
      </c>
      <c r="E26" s="172">
        <v>115252046</v>
      </c>
      <c r="F26" s="173">
        <v>0</v>
      </c>
      <c r="G26" s="173">
        <v>0</v>
      </c>
      <c r="H26" s="174">
        <f>SUM(E26:G26)</f>
        <v>115252046</v>
      </c>
    </row>
    <row r="27" spans="2:8" ht="16.149999999999999" customHeight="1" x14ac:dyDescent="0.25">
      <c r="B27" s="181" t="s">
        <v>22</v>
      </c>
      <c r="C27" s="182">
        <f t="shared" ref="C27:H27" si="1">SUM(C20:C26)</f>
        <v>560639098</v>
      </c>
      <c r="D27" s="184">
        <f t="shared" si="1"/>
        <v>588068141</v>
      </c>
      <c r="E27" s="184">
        <f>SUM(E20:E26)</f>
        <v>136682632</v>
      </c>
      <c r="F27" s="185">
        <f t="shared" si="1"/>
        <v>22452093</v>
      </c>
      <c r="G27" s="185">
        <f t="shared" si="1"/>
        <v>431773787</v>
      </c>
      <c r="H27" s="183">
        <f t="shared" si="1"/>
        <v>590908512</v>
      </c>
    </row>
    <row r="28" spans="2:8" ht="16.149999999999999" customHeight="1" x14ac:dyDescent="0.2">
      <c r="B28" s="165" t="s">
        <v>54</v>
      </c>
      <c r="C28" s="171">
        <v>251283654</v>
      </c>
      <c r="D28" s="172">
        <v>262576148</v>
      </c>
      <c r="E28" s="172">
        <v>0</v>
      </c>
      <c r="F28" s="173">
        <v>0</v>
      </c>
      <c r="G28" s="173">
        <v>269350076</v>
      </c>
      <c r="H28" s="174">
        <f>SUM(E28:G28)</f>
        <v>269350076</v>
      </c>
    </row>
    <row r="29" spans="2:8" ht="16.149999999999999" customHeight="1" x14ac:dyDescent="0.2">
      <c r="B29" s="165" t="s">
        <v>55</v>
      </c>
      <c r="C29" s="171">
        <v>237169128</v>
      </c>
      <c r="D29" s="172">
        <v>253303329</v>
      </c>
      <c r="E29" s="172">
        <v>0</v>
      </c>
      <c r="F29" s="173">
        <v>265792514</v>
      </c>
      <c r="G29" s="173">
        <v>0</v>
      </c>
      <c r="H29" s="174">
        <f>SUM(E29:G29)</f>
        <v>265792514</v>
      </c>
    </row>
    <row r="30" spans="2:8" ht="16.149999999999999" customHeight="1" x14ac:dyDescent="0.2">
      <c r="B30" s="165" t="s">
        <v>23</v>
      </c>
      <c r="C30" s="171">
        <v>7006074</v>
      </c>
      <c r="D30" s="172">
        <v>8207921</v>
      </c>
      <c r="E30" s="172">
        <v>0</v>
      </c>
      <c r="F30" s="173">
        <v>8401119</v>
      </c>
      <c r="G30" s="173">
        <v>0</v>
      </c>
      <c r="H30" s="174">
        <f>SUM(E30:G30)</f>
        <v>8401119</v>
      </c>
    </row>
    <row r="31" spans="2:8" s="14" customFormat="1" ht="16.149999999999999" customHeight="1" x14ac:dyDescent="0.2">
      <c r="B31" s="165" t="s">
        <v>24</v>
      </c>
      <c r="C31" s="171">
        <v>1548355975</v>
      </c>
      <c r="D31" s="172">
        <f>1549128601-14800000</f>
        <v>1534328601</v>
      </c>
      <c r="E31" s="172">
        <v>1820000</v>
      </c>
      <c r="F31" s="173">
        <v>1593079519</v>
      </c>
      <c r="G31" s="173">
        <v>0</v>
      </c>
      <c r="H31" s="174">
        <f>SUM(E31:G31)</f>
        <v>1594899519</v>
      </c>
    </row>
    <row r="32" spans="2:8" ht="16.149999999999999" customHeight="1" x14ac:dyDescent="0.2">
      <c r="B32" s="187" t="s">
        <v>56</v>
      </c>
      <c r="C32" s="180"/>
      <c r="D32" s="172"/>
      <c r="E32" s="172"/>
      <c r="F32" s="173"/>
      <c r="G32" s="173"/>
      <c r="H32" s="174"/>
    </row>
    <row r="33" spans="2:9" ht="16.149999999999999" customHeight="1" x14ac:dyDescent="0.2">
      <c r="B33" s="175" t="s">
        <v>25</v>
      </c>
      <c r="C33" s="171">
        <v>145689394</v>
      </c>
      <c r="D33" s="172">
        <v>151380577</v>
      </c>
      <c r="E33" s="172">
        <v>154973476</v>
      </c>
      <c r="F33" s="173">
        <v>0</v>
      </c>
      <c r="G33" s="173">
        <v>0</v>
      </c>
      <c r="H33" s="174">
        <f>SUM(E33:G33)</f>
        <v>154973476</v>
      </c>
    </row>
    <row r="34" spans="2:9" ht="16.149999999999999" customHeight="1" x14ac:dyDescent="0.2">
      <c r="B34" s="175" t="s">
        <v>26</v>
      </c>
      <c r="C34" s="171">
        <v>0</v>
      </c>
      <c r="D34" s="172">
        <v>0</v>
      </c>
      <c r="E34" s="172">
        <v>0</v>
      </c>
      <c r="F34" s="173">
        <v>0</v>
      </c>
      <c r="G34" s="173">
        <v>0</v>
      </c>
      <c r="H34" s="174">
        <f>SUM(E34:G34)</f>
        <v>0</v>
      </c>
    </row>
    <row r="35" spans="2:9" ht="16.149999999999999" customHeight="1" thickBot="1" x14ac:dyDescent="0.25">
      <c r="B35" s="175" t="s">
        <v>78</v>
      </c>
      <c r="C35" s="171">
        <v>38521873</v>
      </c>
      <c r="D35" s="172">
        <v>49264971</v>
      </c>
      <c r="E35" s="172">
        <v>17832593</v>
      </c>
      <c r="F35" s="188">
        <v>25896202</v>
      </c>
      <c r="G35" s="173">
        <v>7102046</v>
      </c>
      <c r="H35" s="174">
        <f>SUM(E35:G35)</f>
        <v>50830841</v>
      </c>
    </row>
    <row r="36" spans="2:9" ht="16.149999999999999" customHeight="1" thickTop="1" x14ac:dyDescent="0.25">
      <c r="B36" s="189" t="s">
        <v>27</v>
      </c>
      <c r="C36" s="190">
        <f t="shared" ref="C36:H36" si="2">SUM(C28:C35)+C27+C19</f>
        <v>2927704140</v>
      </c>
      <c r="D36" s="191">
        <f t="shared" si="2"/>
        <v>2985600888</v>
      </c>
      <c r="E36" s="191">
        <f t="shared" si="2"/>
        <v>436867125</v>
      </c>
      <c r="F36" s="192">
        <f>SUM(F28:F35)+F27+F19</f>
        <v>1934166665</v>
      </c>
      <c r="G36" s="193">
        <f>SUM(G28:G35)+G27+G19</f>
        <v>708225909</v>
      </c>
      <c r="H36" s="194">
        <f t="shared" si="2"/>
        <v>3079259699</v>
      </c>
    </row>
    <row r="37" spans="2:9" ht="16.149999999999999" customHeight="1" x14ac:dyDescent="0.2">
      <c r="B37" s="165"/>
      <c r="C37" s="171"/>
      <c r="D37" s="195"/>
      <c r="E37" s="195"/>
      <c r="F37" s="196"/>
      <c r="G37" s="196"/>
      <c r="H37" s="197"/>
    </row>
    <row r="38" spans="2:9" ht="16.149999999999999" customHeight="1" x14ac:dyDescent="0.25">
      <c r="B38" s="160" t="s">
        <v>28</v>
      </c>
      <c r="C38" s="198"/>
      <c r="D38" s="195"/>
      <c r="E38" s="195"/>
      <c r="F38" s="196"/>
      <c r="G38" s="196"/>
      <c r="H38" s="197"/>
    </row>
    <row r="39" spans="2:9" ht="16.149999999999999" customHeight="1" x14ac:dyDescent="0.2">
      <c r="B39" s="186" t="s">
        <v>58</v>
      </c>
      <c r="C39" s="171"/>
      <c r="D39" s="195"/>
      <c r="E39" s="195"/>
      <c r="F39" s="196"/>
      <c r="G39" s="196"/>
      <c r="H39" s="197"/>
    </row>
    <row r="40" spans="2:9" ht="16.149999999999999" customHeight="1" x14ac:dyDescent="0.2">
      <c r="B40" s="175" t="s">
        <v>29</v>
      </c>
      <c r="C40" s="180">
        <v>511370306</v>
      </c>
      <c r="D40" s="172">
        <v>520533509.96620083</v>
      </c>
      <c r="E40" s="172">
        <v>203031409.02470922</v>
      </c>
      <c r="F40" s="173">
        <v>165130320.27294743</v>
      </c>
      <c r="G40" s="173">
        <v>160468090.07412481</v>
      </c>
      <c r="H40" s="197">
        <f t="shared" ref="H40:H50" si="3">SUM(E40:G40)</f>
        <v>528629819.37178147</v>
      </c>
    </row>
    <row r="41" spans="2:9" ht="16.149999999999999" customHeight="1" x14ac:dyDescent="0.2">
      <c r="B41" s="175" t="s">
        <v>30</v>
      </c>
      <c r="C41" s="180">
        <v>473393569</v>
      </c>
      <c r="D41" s="172">
        <v>503742737.44297397</v>
      </c>
      <c r="E41" s="172">
        <v>9449.9039999999986</v>
      </c>
      <c r="F41" s="173">
        <v>3309532.6178864008</v>
      </c>
      <c r="G41" s="173">
        <v>505341006.88033044</v>
      </c>
      <c r="H41" s="197">
        <f t="shared" si="3"/>
        <v>508659989.40221685</v>
      </c>
    </row>
    <row r="42" spans="2:9" ht="16.149999999999999" customHeight="1" x14ac:dyDescent="0.2">
      <c r="B42" s="175" t="s">
        <v>31</v>
      </c>
      <c r="C42" s="180">
        <v>157422520</v>
      </c>
      <c r="D42" s="172">
        <v>197835499.93155229</v>
      </c>
      <c r="E42" s="172">
        <v>0</v>
      </c>
      <c r="F42" s="173">
        <v>160794254.66680536</v>
      </c>
      <c r="G42" s="173">
        <v>36059264.67663233</v>
      </c>
      <c r="H42" s="197">
        <f t="shared" si="3"/>
        <v>196853519.34343767</v>
      </c>
    </row>
    <row r="43" spans="2:9" ht="16.149999999999999" customHeight="1" x14ac:dyDescent="0.2">
      <c r="B43" s="175" t="s">
        <v>32</v>
      </c>
      <c r="C43" s="180">
        <v>59609482</v>
      </c>
      <c r="D43" s="172">
        <v>64195918.571701996</v>
      </c>
      <c r="E43" s="172">
        <v>56599438.359543502</v>
      </c>
      <c r="F43" s="173">
        <v>8219442.6592799993</v>
      </c>
      <c r="G43" s="173">
        <v>139864.34157380369</v>
      </c>
      <c r="H43" s="197">
        <f t="shared" si="3"/>
        <v>64958745.360397309</v>
      </c>
    </row>
    <row r="44" spans="2:9" ht="16.149999999999999" customHeight="1" x14ac:dyDescent="0.2">
      <c r="B44" s="175" t="s">
        <v>33</v>
      </c>
      <c r="C44" s="180">
        <v>6931753</v>
      </c>
      <c r="D44" s="172">
        <v>5678581.7638030536</v>
      </c>
      <c r="E44" s="172">
        <v>5090805.0922409687</v>
      </c>
      <c r="F44" s="173">
        <v>591560.74593481852</v>
      </c>
      <c r="G44" s="173">
        <v>42332.753450726668</v>
      </c>
      <c r="H44" s="197">
        <f t="shared" si="3"/>
        <v>5724698.5916265147</v>
      </c>
    </row>
    <row r="45" spans="2:9" ht="16.149999999999999" customHeight="1" x14ac:dyDescent="0.2">
      <c r="B45" s="175" t="s">
        <v>34</v>
      </c>
      <c r="C45" s="180">
        <v>78287703</v>
      </c>
      <c r="D45" s="172">
        <v>83530929.421254262</v>
      </c>
      <c r="E45" s="172">
        <v>60062196.736576997</v>
      </c>
      <c r="F45" s="173">
        <v>23365068.380399998</v>
      </c>
      <c r="G45" s="173">
        <v>1824226.4374720436</v>
      </c>
      <c r="H45" s="197">
        <f t="shared" si="3"/>
        <v>85251491.554449037</v>
      </c>
      <c r="I45" s="27"/>
    </row>
    <row r="46" spans="2:9" s="14" customFormat="1" ht="16.149999999999999" customHeight="1" x14ac:dyDescent="0.2">
      <c r="B46" s="175" t="s">
        <v>35</v>
      </c>
      <c r="C46" s="180">
        <v>50576876</v>
      </c>
      <c r="D46" s="172">
        <v>53298087.359348625</v>
      </c>
      <c r="E46" s="172">
        <v>28993831.726122901</v>
      </c>
      <c r="F46" s="173">
        <v>25997342.264493816</v>
      </c>
      <c r="G46" s="173">
        <v>0</v>
      </c>
      <c r="H46" s="174">
        <f t="shared" si="3"/>
        <v>54991173.990616716</v>
      </c>
    </row>
    <row r="47" spans="2:9" ht="16.149999999999999" customHeight="1" x14ac:dyDescent="0.2">
      <c r="B47" s="175" t="s">
        <v>36</v>
      </c>
      <c r="C47" s="180">
        <v>15298038</v>
      </c>
      <c r="D47" s="172">
        <v>15395022.15</v>
      </c>
      <c r="E47" s="172">
        <v>2709651.7320000017</v>
      </c>
      <c r="F47" s="173">
        <v>945.30000000000007</v>
      </c>
      <c r="G47" s="173">
        <v>12772801.362269118</v>
      </c>
      <c r="H47" s="197">
        <f t="shared" si="3"/>
        <v>15483398.39426912</v>
      </c>
    </row>
    <row r="48" spans="2:9" ht="16.149999999999999" customHeight="1" x14ac:dyDescent="0.25">
      <c r="B48" s="11" t="s">
        <v>59</v>
      </c>
      <c r="C48" s="180">
        <v>13391367</v>
      </c>
      <c r="D48" s="172">
        <v>12877643.811531402</v>
      </c>
      <c r="E48" s="172">
        <v>0</v>
      </c>
      <c r="F48" s="173">
        <f>13915555.4418586-500000</f>
        <v>13415555.441858601</v>
      </c>
      <c r="G48" s="173">
        <v>0</v>
      </c>
      <c r="H48" s="197">
        <f t="shared" si="3"/>
        <v>13415555.441858601</v>
      </c>
    </row>
    <row r="49" spans="2:8" ht="16.149999999999999" customHeight="1" x14ac:dyDescent="0.25">
      <c r="B49" s="11" t="s">
        <v>24</v>
      </c>
      <c r="C49" s="180">
        <v>1461188419</v>
      </c>
      <c r="D49" s="172">
        <v>1469592318.4000001</v>
      </c>
      <c r="E49" s="172">
        <v>1936653.8053185749</v>
      </c>
      <c r="F49" s="173">
        <v>1551083086.1364105</v>
      </c>
      <c r="G49" s="173">
        <v>882941.0860899603</v>
      </c>
      <c r="H49" s="197">
        <f t="shared" si="3"/>
        <v>1553902681.0278189</v>
      </c>
    </row>
    <row r="50" spans="2:8" ht="16.149999999999999" customHeight="1" thickBot="1" x14ac:dyDescent="0.25">
      <c r="B50" s="199" t="s">
        <v>37</v>
      </c>
      <c r="C50" s="180">
        <v>0</v>
      </c>
      <c r="D50" s="172">
        <v>119699.784</v>
      </c>
      <c r="E50" s="172">
        <v>0</v>
      </c>
      <c r="F50" s="188">
        <v>0</v>
      </c>
      <c r="G50" s="173">
        <v>0</v>
      </c>
      <c r="H50" s="197">
        <f t="shared" si="3"/>
        <v>0</v>
      </c>
    </row>
    <row r="51" spans="2:8" ht="16.149999999999999" customHeight="1" thickTop="1" x14ac:dyDescent="0.25">
      <c r="B51" s="189" t="s">
        <v>38</v>
      </c>
      <c r="C51" s="200">
        <f t="shared" ref="C51:G51" si="4">SUM(C40:C50)</f>
        <v>2827470033</v>
      </c>
      <c r="D51" s="201">
        <f t="shared" si="4"/>
        <v>2926799948.602366</v>
      </c>
      <c r="E51" s="201">
        <f t="shared" si="4"/>
        <v>358433436.38051218</v>
      </c>
      <c r="F51" s="202">
        <f t="shared" si="4"/>
        <v>1951907108.486017</v>
      </c>
      <c r="G51" s="203">
        <f t="shared" si="4"/>
        <v>717530527.61194324</v>
      </c>
      <c r="H51" s="194">
        <f>SUM(H40:H50)</f>
        <v>3027871072.4784722</v>
      </c>
    </row>
    <row r="52" spans="2:8" ht="16.149999999999999" customHeight="1" x14ac:dyDescent="0.25">
      <c r="B52" s="160" t="s">
        <v>39</v>
      </c>
      <c r="C52" s="204"/>
      <c r="D52" s="172"/>
      <c r="E52" s="172"/>
      <c r="F52" s="173"/>
      <c r="G52" s="173"/>
      <c r="H52" s="197"/>
    </row>
    <row r="53" spans="2:8" ht="16.149999999999999" customHeight="1" x14ac:dyDescent="0.2">
      <c r="B53" s="186" t="s">
        <v>40</v>
      </c>
      <c r="C53" s="180"/>
      <c r="D53" s="172"/>
      <c r="E53" s="172"/>
      <c r="F53" s="173"/>
      <c r="G53" s="173"/>
      <c r="H53" s="197"/>
    </row>
    <row r="54" spans="2:8" ht="16.149999999999999" customHeight="1" x14ac:dyDescent="0.2">
      <c r="B54" s="175" t="s">
        <v>79</v>
      </c>
      <c r="C54" s="180">
        <v>35269341</v>
      </c>
      <c r="D54" s="172">
        <v>38044549.919999994</v>
      </c>
      <c r="E54" s="172">
        <v>4729045</v>
      </c>
      <c r="F54" s="173">
        <v>29288011</v>
      </c>
      <c r="G54" s="173">
        <v>0</v>
      </c>
      <c r="H54" s="197">
        <f>SUM(E54:G54)</f>
        <v>34017056</v>
      </c>
    </row>
    <row r="55" spans="2:8" ht="16.149999999999999" customHeight="1" x14ac:dyDescent="0.2">
      <c r="B55" s="175" t="s">
        <v>61</v>
      </c>
      <c r="C55" s="180">
        <v>0</v>
      </c>
      <c r="D55" s="172"/>
      <c r="E55" s="172"/>
      <c r="F55" s="173"/>
      <c r="G55" s="173"/>
      <c r="H55" s="197">
        <f>SUM(E55:G55)</f>
        <v>0</v>
      </c>
    </row>
    <row r="56" spans="2:8" ht="16.149999999999999" customHeight="1" x14ac:dyDescent="0.2">
      <c r="B56" s="175" t="s">
        <v>62</v>
      </c>
      <c r="C56" s="180">
        <v>0</v>
      </c>
      <c r="D56" s="172"/>
      <c r="E56" s="172"/>
      <c r="F56" s="205"/>
      <c r="G56" s="173"/>
      <c r="H56" s="197">
        <f>SUM(E56:G56)</f>
        <v>0</v>
      </c>
    </row>
    <row r="57" spans="2:8" s="14" customFormat="1" ht="16.149999999999999" customHeight="1" x14ac:dyDescent="0.25">
      <c r="B57" s="181" t="s">
        <v>63</v>
      </c>
      <c r="C57" s="206">
        <f t="shared" ref="C57:H57" si="5">SUM(C54:C56)</f>
        <v>35269341</v>
      </c>
      <c r="D57" s="207">
        <f t="shared" si="5"/>
        <v>38044549.919999994</v>
      </c>
      <c r="E57" s="207">
        <f t="shared" si="5"/>
        <v>4729045</v>
      </c>
      <c r="F57" s="205">
        <f t="shared" si="5"/>
        <v>29288011</v>
      </c>
      <c r="G57" s="208">
        <f t="shared" si="5"/>
        <v>0</v>
      </c>
      <c r="H57" s="209">
        <f t="shared" si="5"/>
        <v>34017056</v>
      </c>
    </row>
    <row r="58" spans="2:8" ht="16.149999999999999" customHeight="1" x14ac:dyDescent="0.2">
      <c r="B58" s="186" t="s">
        <v>41</v>
      </c>
      <c r="C58" s="180"/>
      <c r="D58" s="172"/>
      <c r="E58" s="172"/>
      <c r="F58" s="173"/>
      <c r="G58" s="173"/>
      <c r="H58" s="197"/>
    </row>
    <row r="59" spans="2:8" ht="16.149999999999999" customHeight="1" x14ac:dyDescent="0.2">
      <c r="B59" s="175" t="s">
        <v>64</v>
      </c>
      <c r="C59" s="180">
        <v>0</v>
      </c>
      <c r="D59" s="172"/>
      <c r="E59" s="172"/>
      <c r="F59" s="173"/>
      <c r="G59" s="173"/>
      <c r="H59" s="197">
        <f>SUM(E59:G59)</f>
        <v>0</v>
      </c>
    </row>
    <row r="60" spans="2:8" ht="16.149999999999999" customHeight="1" x14ac:dyDescent="0.2">
      <c r="B60" s="175" t="s">
        <v>37</v>
      </c>
      <c r="C60" s="210">
        <v>64964766</v>
      </c>
      <c r="D60" s="172">
        <f>19556389-14800000+16000000</f>
        <v>20756389</v>
      </c>
      <c r="E60" s="211">
        <v>73704644</v>
      </c>
      <c r="F60" s="154">
        <f>-47528454.486017+500000</f>
        <v>-47028454.486017004</v>
      </c>
      <c r="G60" s="154">
        <v>-9304619</v>
      </c>
      <c r="H60" s="197">
        <f>SUM(E60:G60)</f>
        <v>17371570.513982996</v>
      </c>
    </row>
    <row r="61" spans="2:8" ht="16.149999999999999" customHeight="1" thickBot="1" x14ac:dyDescent="0.3">
      <c r="B61" s="212" t="s">
        <v>65</v>
      </c>
      <c r="C61" s="213">
        <f>C59+C60</f>
        <v>64964766</v>
      </c>
      <c r="D61" s="214">
        <f>D59+D60</f>
        <v>20756389</v>
      </c>
      <c r="E61" s="215">
        <f>E59+E60</f>
        <v>73704644</v>
      </c>
      <c r="F61" s="132">
        <f>F59+F60</f>
        <v>-47028454.486017004</v>
      </c>
      <c r="G61" s="132">
        <f>G59+G60</f>
        <v>-9304619</v>
      </c>
      <c r="H61" s="216">
        <f>SUM(H59:H60)</f>
        <v>17371570.513982996</v>
      </c>
    </row>
    <row r="62" spans="2:8" ht="19.5" customHeight="1" thickTop="1" x14ac:dyDescent="0.25">
      <c r="B62" s="217" t="s">
        <v>42</v>
      </c>
      <c r="C62" s="218">
        <f t="shared" ref="C62:H62" si="6">C51+C57+C61</f>
        <v>2927704140</v>
      </c>
      <c r="D62" s="219">
        <f t="shared" si="6"/>
        <v>2985600887.522366</v>
      </c>
      <c r="E62" s="219">
        <f t="shared" si="6"/>
        <v>436867125.38051218</v>
      </c>
      <c r="F62" s="220">
        <f t="shared" si="6"/>
        <v>1934166665</v>
      </c>
      <c r="G62" s="202">
        <f>G51+G57+G61</f>
        <v>708225908.61194324</v>
      </c>
      <c r="H62" s="194">
        <f t="shared" si="6"/>
        <v>3079259698.992455</v>
      </c>
    </row>
    <row r="63" spans="2:8" ht="21" customHeight="1" thickBot="1" x14ac:dyDescent="0.3">
      <c r="B63" s="221" t="s">
        <v>43</v>
      </c>
      <c r="C63" s="222">
        <f t="shared" ref="C63:H63" si="7">C36-C62</f>
        <v>0</v>
      </c>
      <c r="D63" s="223">
        <f t="shared" si="7"/>
        <v>0.47763395309448242</v>
      </c>
      <c r="E63" s="224">
        <f t="shared" si="7"/>
        <v>-0.38051217794418335</v>
      </c>
      <c r="F63" s="225">
        <f t="shared" si="7"/>
        <v>0</v>
      </c>
      <c r="G63" s="226">
        <f>G36-G62</f>
        <v>0.38805675506591797</v>
      </c>
      <c r="H63" s="227">
        <f t="shared" si="7"/>
        <v>7.5449943542480469E-3</v>
      </c>
    </row>
    <row r="64" spans="2:8" x14ac:dyDescent="0.25">
      <c r="B64" s="228"/>
      <c r="C64" s="228"/>
      <c r="D64" s="228"/>
      <c r="E64" s="229"/>
      <c r="F64" s="229"/>
      <c r="G64" s="229"/>
      <c r="H64" s="228"/>
    </row>
    <row r="65" spans="2:8" x14ac:dyDescent="0.25">
      <c r="B65" s="283" t="s">
        <v>52</v>
      </c>
      <c r="C65" s="283"/>
      <c r="D65" s="283"/>
      <c r="E65" s="283"/>
      <c r="F65" s="283"/>
      <c r="G65" s="283"/>
      <c r="H65" s="283"/>
    </row>
    <row r="66" spans="2:8" ht="45.6" customHeight="1" x14ac:dyDescent="0.25">
      <c r="B66" s="275" t="s">
        <v>66</v>
      </c>
      <c r="C66" s="275"/>
      <c r="D66" s="275"/>
      <c r="E66" s="275"/>
      <c r="F66" s="275"/>
      <c r="G66" s="275"/>
      <c r="H66" s="275"/>
    </row>
    <row r="67" spans="2:8" ht="96" customHeight="1" x14ac:dyDescent="0.25">
      <c r="B67" s="284" t="s">
        <v>67</v>
      </c>
      <c r="C67" s="284"/>
      <c r="D67" s="284"/>
      <c r="E67" s="284"/>
      <c r="F67" s="284"/>
      <c r="G67" s="284"/>
      <c r="H67" s="284"/>
    </row>
    <row r="68" spans="2:8" ht="55.9" customHeight="1" x14ac:dyDescent="0.25">
      <c r="B68" s="275" t="s">
        <v>68</v>
      </c>
      <c r="C68" s="275"/>
      <c r="D68" s="275"/>
      <c r="E68" s="275"/>
      <c r="F68" s="275"/>
      <c r="G68" s="275"/>
      <c r="H68" s="275"/>
    </row>
    <row r="69" spans="2:8" x14ac:dyDescent="0.25">
      <c r="B69" s="230"/>
    </row>
    <row r="70" spans="2:8" x14ac:dyDescent="0.25">
      <c r="B70" s="231"/>
      <c r="C70" s="231"/>
      <c r="D70" s="231"/>
      <c r="E70" s="231"/>
      <c r="F70" s="231"/>
      <c r="G70" s="231"/>
      <c r="H70" s="231"/>
    </row>
    <row r="71" spans="2:8" x14ac:dyDescent="0.25">
      <c r="C71" s="23"/>
      <c r="D71" s="23"/>
      <c r="E71" s="23"/>
      <c r="F71" s="23"/>
      <c r="G71" s="23"/>
    </row>
    <row r="72" spans="2:8" x14ac:dyDescent="0.25">
      <c r="B72" s="232"/>
      <c r="C72" s="232"/>
      <c r="D72" s="232"/>
      <c r="E72" s="233"/>
      <c r="F72" s="232"/>
      <c r="G72" s="232"/>
    </row>
  </sheetData>
  <mergeCells count="7">
    <mergeCell ref="B68:H68"/>
    <mergeCell ref="B5:B6"/>
    <mergeCell ref="C5:D5"/>
    <mergeCell ref="E5:H5"/>
    <mergeCell ref="B65:H65"/>
    <mergeCell ref="B66:H66"/>
    <mergeCell ref="B67:H67"/>
  </mergeCells>
  <printOptions horizontalCentered="1"/>
  <pageMargins left="0.25" right="0.25" top="0.75" bottom="0.75" header="0.3" footer="0.3"/>
  <pageSetup scale="47" orientation="portrait" r:id="rId1"/>
  <headerFooter alignWithMargins="0"/>
  <rowBreaks count="1" manualBreakCount="1">
    <brk id="36" min="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F7873-5FD7-4079-908D-598C227482D9}">
  <sheetPr>
    <pageSetUpPr fitToPage="1"/>
  </sheetPr>
  <dimension ref="B1:J69"/>
  <sheetViews>
    <sheetView zoomScale="80" zoomScaleNormal="80" workbookViewId="0">
      <selection activeCell="K36" sqref="K36"/>
    </sheetView>
  </sheetViews>
  <sheetFormatPr defaultColWidth="9.140625" defaultRowHeight="15" x14ac:dyDescent="0.2"/>
  <cols>
    <col min="1" max="1" width="3.42578125" style="234" customWidth="1"/>
    <col min="2" max="2" width="61.5703125" style="234" customWidth="1"/>
    <col min="3" max="4" width="19.5703125" style="234" customWidth="1"/>
    <col min="5" max="8" width="19.5703125" style="269" customWidth="1"/>
    <col min="9" max="9" width="9.140625" style="234"/>
    <col min="10" max="11" width="14.85546875" style="234" bestFit="1" customWidth="1"/>
    <col min="12" max="16384" width="9.140625" style="234"/>
  </cols>
  <sheetData>
    <row r="1" spans="2:10" ht="15.75" x14ac:dyDescent="0.25">
      <c r="B1" s="3" t="s">
        <v>47</v>
      </c>
      <c r="C1" s="3"/>
      <c r="D1" s="3"/>
      <c r="E1" s="3"/>
      <c r="F1" s="3"/>
      <c r="G1" s="3"/>
      <c r="H1" s="3"/>
    </row>
    <row r="2" spans="2:10" ht="15.75" x14ac:dyDescent="0.25">
      <c r="B2" s="3" t="s">
        <v>0</v>
      </c>
      <c r="C2" s="3"/>
      <c r="D2" s="3"/>
      <c r="E2" s="3"/>
      <c r="F2" s="3"/>
      <c r="G2" s="3"/>
      <c r="H2" s="3"/>
    </row>
    <row r="3" spans="2:10" x14ac:dyDescent="0.2">
      <c r="B3" s="2" t="s">
        <v>80</v>
      </c>
      <c r="C3" s="2"/>
      <c r="D3" s="2"/>
      <c r="E3" s="2"/>
      <c r="F3" s="2"/>
      <c r="G3" s="2"/>
      <c r="H3" s="2"/>
    </row>
    <row r="4" spans="2:10" ht="15.75" thickBot="1" x14ac:dyDescent="0.25">
      <c r="B4" s="235"/>
      <c r="C4" s="235"/>
      <c r="D4" s="235"/>
      <c r="E4" s="235"/>
      <c r="F4" s="235"/>
      <c r="G4" s="235"/>
      <c r="H4" s="235"/>
    </row>
    <row r="5" spans="2:10" ht="16.5" thickBot="1" x14ac:dyDescent="0.25">
      <c r="B5" s="276" t="s">
        <v>1</v>
      </c>
      <c r="C5" s="278" t="s">
        <v>2</v>
      </c>
      <c r="D5" s="279"/>
      <c r="E5" s="280" t="s">
        <v>3</v>
      </c>
      <c r="F5" s="281"/>
      <c r="G5" s="281"/>
      <c r="H5" s="282"/>
    </row>
    <row r="6" spans="2:10" s="236" customFormat="1" ht="48" thickBot="1" x14ac:dyDescent="0.3">
      <c r="B6" s="277"/>
      <c r="C6" s="8" t="s">
        <v>4</v>
      </c>
      <c r="D6" s="8" t="s">
        <v>5</v>
      </c>
      <c r="E6" s="6" t="s">
        <v>6</v>
      </c>
      <c r="F6" s="7" t="s">
        <v>7</v>
      </c>
      <c r="G6" s="7" t="s">
        <v>8</v>
      </c>
      <c r="H6" s="8" t="s">
        <v>9</v>
      </c>
    </row>
    <row r="7" spans="2:10" ht="15.75" x14ac:dyDescent="0.2">
      <c r="B7" s="10" t="s">
        <v>10</v>
      </c>
      <c r="C7" s="237"/>
      <c r="D7" s="238"/>
      <c r="E7" s="239"/>
      <c r="F7" s="233"/>
      <c r="G7" s="233"/>
      <c r="H7" s="240"/>
    </row>
    <row r="8" spans="2:10" x14ac:dyDescent="0.2">
      <c r="B8" s="11" t="s">
        <v>11</v>
      </c>
      <c r="C8" s="241"/>
      <c r="D8" s="169"/>
      <c r="E8" s="167"/>
      <c r="F8" s="168"/>
      <c r="G8" s="168"/>
      <c r="H8" s="169"/>
    </row>
    <row r="9" spans="2:10" x14ac:dyDescent="0.2">
      <c r="B9" s="89" t="s">
        <v>12</v>
      </c>
      <c r="C9" s="242">
        <v>0</v>
      </c>
      <c r="D9" s="242">
        <v>0</v>
      </c>
      <c r="E9" s="34">
        <v>0</v>
      </c>
      <c r="F9" s="243">
        <v>0</v>
      </c>
      <c r="G9" s="244">
        <v>0</v>
      </c>
      <c r="H9" s="242">
        <f t="shared" ref="H9:H15" si="0">SUM(E9:G9)</f>
        <v>0</v>
      </c>
    </row>
    <row r="10" spans="2:10" x14ac:dyDescent="0.2">
      <c r="B10" s="89" t="s">
        <v>81</v>
      </c>
      <c r="C10" s="242">
        <v>0</v>
      </c>
      <c r="D10" s="242">
        <v>0</v>
      </c>
      <c r="E10" s="34">
        <v>0</v>
      </c>
      <c r="F10" s="243">
        <v>0</v>
      </c>
      <c r="G10" s="244">
        <v>0</v>
      </c>
      <c r="H10" s="242">
        <f t="shared" si="0"/>
        <v>0</v>
      </c>
    </row>
    <row r="11" spans="2:10" x14ac:dyDescent="0.2">
      <c r="B11" s="89" t="s">
        <v>13</v>
      </c>
      <c r="C11" s="242">
        <v>0</v>
      </c>
      <c r="D11" s="242">
        <v>0</v>
      </c>
      <c r="E11" s="34">
        <v>0</v>
      </c>
      <c r="F11" s="243">
        <v>0</v>
      </c>
      <c r="G11" s="244">
        <v>0</v>
      </c>
      <c r="H11" s="242">
        <f t="shared" si="0"/>
        <v>0</v>
      </c>
    </row>
    <row r="12" spans="2:10" x14ac:dyDescent="0.2">
      <c r="B12" s="15" t="s">
        <v>14</v>
      </c>
      <c r="C12" s="242">
        <v>0</v>
      </c>
      <c r="D12" s="242">
        <v>0</v>
      </c>
      <c r="E12" s="34">
        <v>0</v>
      </c>
      <c r="F12" s="243">
        <v>0</v>
      </c>
      <c r="G12" s="244">
        <v>0</v>
      </c>
      <c r="H12" s="242">
        <f t="shared" si="0"/>
        <v>0</v>
      </c>
    </row>
    <row r="13" spans="2:10" x14ac:dyDescent="0.2">
      <c r="B13" s="245" t="s">
        <v>15</v>
      </c>
      <c r="C13" s="242">
        <v>0</v>
      </c>
      <c r="D13" s="242">
        <v>0</v>
      </c>
      <c r="E13" s="34">
        <v>0</v>
      </c>
      <c r="F13" s="243">
        <v>0</v>
      </c>
      <c r="G13" s="244">
        <v>0</v>
      </c>
      <c r="H13" s="242">
        <f t="shared" si="0"/>
        <v>0</v>
      </c>
    </row>
    <row r="14" spans="2:10" s="250" customFormat="1" ht="15.75" x14ac:dyDescent="0.25">
      <c r="B14" s="88" t="s">
        <v>16</v>
      </c>
      <c r="C14" s="246">
        <f>SUM(C8:C13)</f>
        <v>0</v>
      </c>
      <c r="D14" s="246">
        <f>SUM(D8:D13)</f>
        <v>0</v>
      </c>
      <c r="E14" s="247">
        <f>SUM(E8:E13)</f>
        <v>0</v>
      </c>
      <c r="F14" s="248">
        <f>SUM(F8:F13)</f>
        <v>0</v>
      </c>
      <c r="G14" s="249">
        <f>SUM(G8:G13)</f>
        <v>0</v>
      </c>
      <c r="H14" s="246">
        <f t="shared" si="0"/>
        <v>0</v>
      </c>
    </row>
    <row r="15" spans="2:10" x14ac:dyDescent="0.2">
      <c r="B15" s="11" t="s">
        <v>17</v>
      </c>
      <c r="C15" s="242">
        <v>134477585</v>
      </c>
      <c r="D15" s="242">
        <v>134564577</v>
      </c>
      <c r="E15" s="34">
        <v>0</v>
      </c>
      <c r="F15" s="243">
        <f>[2]Initiatives!C3</f>
        <v>109320685</v>
      </c>
      <c r="G15" s="244">
        <v>0</v>
      </c>
      <c r="H15" s="242">
        <f t="shared" si="0"/>
        <v>109320685</v>
      </c>
      <c r="J15" s="1"/>
    </row>
    <row r="16" spans="2:10" x14ac:dyDescent="0.2">
      <c r="B16" s="91" t="s">
        <v>18</v>
      </c>
      <c r="C16" s="242"/>
      <c r="D16" s="148"/>
      <c r="E16" s="35"/>
      <c r="F16" s="36"/>
      <c r="G16" s="36"/>
      <c r="H16" s="242"/>
    </row>
    <row r="17" spans="2:10" x14ac:dyDescent="0.2">
      <c r="B17" s="89" t="s">
        <v>19</v>
      </c>
      <c r="C17" s="242">
        <v>0</v>
      </c>
      <c r="D17" s="242">
        <v>0</v>
      </c>
      <c r="E17" s="34">
        <v>0</v>
      </c>
      <c r="F17" s="243">
        <v>0</v>
      </c>
      <c r="G17" s="244">
        <v>0</v>
      </c>
      <c r="H17" s="242">
        <f t="shared" ref="H17:H26" si="1">SUM(E17:G17)</f>
        <v>0</v>
      </c>
    </row>
    <row r="18" spans="2:10" x14ac:dyDescent="0.2">
      <c r="B18" s="89" t="s">
        <v>20</v>
      </c>
      <c r="C18" s="242">
        <v>0</v>
      </c>
      <c r="D18" s="242">
        <v>0</v>
      </c>
      <c r="E18" s="34">
        <v>0</v>
      </c>
      <c r="F18" s="243">
        <v>0</v>
      </c>
      <c r="G18" s="244">
        <v>0</v>
      </c>
      <c r="H18" s="242">
        <f t="shared" si="1"/>
        <v>0</v>
      </c>
    </row>
    <row r="19" spans="2:10" x14ac:dyDescent="0.2">
      <c r="B19" s="15" t="s">
        <v>50</v>
      </c>
      <c r="C19" s="242">
        <v>0</v>
      </c>
      <c r="D19" s="242">
        <v>0</v>
      </c>
      <c r="E19" s="34">
        <v>0</v>
      </c>
      <c r="F19" s="243">
        <v>0</v>
      </c>
      <c r="G19" s="244">
        <v>0</v>
      </c>
      <c r="H19" s="242">
        <f t="shared" si="1"/>
        <v>0</v>
      </c>
    </row>
    <row r="20" spans="2:10" x14ac:dyDescent="0.2">
      <c r="B20" s="15" t="s">
        <v>82</v>
      </c>
      <c r="C20" s="242">
        <v>0</v>
      </c>
      <c r="D20" s="242">
        <v>0</v>
      </c>
      <c r="E20" s="34">
        <v>0</v>
      </c>
      <c r="F20" s="243">
        <v>0</v>
      </c>
      <c r="G20" s="244">
        <v>0</v>
      </c>
      <c r="H20" s="242">
        <f t="shared" si="1"/>
        <v>0</v>
      </c>
    </row>
    <row r="21" spans="2:10" x14ac:dyDescent="0.2">
      <c r="B21" s="15" t="s">
        <v>21</v>
      </c>
      <c r="C21" s="242">
        <v>0</v>
      </c>
      <c r="D21" s="242">
        <v>0</v>
      </c>
      <c r="E21" s="34">
        <v>0</v>
      </c>
      <c r="F21" s="243">
        <v>0</v>
      </c>
      <c r="G21" s="244">
        <v>0</v>
      </c>
      <c r="H21" s="242">
        <f t="shared" si="1"/>
        <v>0</v>
      </c>
    </row>
    <row r="22" spans="2:10" s="250" customFormat="1" ht="15.75" x14ac:dyDescent="0.25">
      <c r="B22" s="88" t="s">
        <v>22</v>
      </c>
      <c r="C22" s="246">
        <f>C15+SUM(C17:C21)</f>
        <v>134477585</v>
      </c>
      <c r="D22" s="246">
        <f>D15+SUM(D17:D21)</f>
        <v>134564577</v>
      </c>
      <c r="E22" s="248">
        <f>E15+SUM(E17:E21)</f>
        <v>0</v>
      </c>
      <c r="F22" s="248">
        <f>F15+SUM(F17:F21)</f>
        <v>109320685</v>
      </c>
      <c r="G22" s="249">
        <f>G15+SUM(G17:G21)</f>
        <v>0</v>
      </c>
      <c r="H22" s="246">
        <f t="shared" si="1"/>
        <v>109320685</v>
      </c>
      <c r="J22" s="251"/>
    </row>
    <row r="23" spans="2:10" x14ac:dyDescent="0.2">
      <c r="B23" s="11" t="s">
        <v>54</v>
      </c>
      <c r="C23" s="242">
        <v>470734</v>
      </c>
      <c r="D23" s="242">
        <v>647669</v>
      </c>
      <c r="E23" s="34">
        <v>0</v>
      </c>
      <c r="F23" s="243">
        <v>0</v>
      </c>
      <c r="G23" s="244">
        <f>'[2]Restricted Summary'!C5</f>
        <v>718457</v>
      </c>
      <c r="H23" s="242">
        <f t="shared" si="1"/>
        <v>718457</v>
      </c>
    </row>
    <row r="24" spans="2:10" x14ac:dyDescent="0.2">
      <c r="B24" s="11" t="s">
        <v>55</v>
      </c>
      <c r="C24" s="242">
        <v>0</v>
      </c>
      <c r="D24" s="242">
        <v>0</v>
      </c>
      <c r="E24" s="34">
        <v>0</v>
      </c>
      <c r="F24" s="243">
        <v>0</v>
      </c>
      <c r="G24" s="244">
        <v>0</v>
      </c>
      <c r="H24" s="242">
        <f t="shared" si="1"/>
        <v>0</v>
      </c>
    </row>
    <row r="25" spans="2:10" x14ac:dyDescent="0.2">
      <c r="B25" s="11" t="s">
        <v>23</v>
      </c>
      <c r="C25" s="242">
        <v>0</v>
      </c>
      <c r="D25" s="242">
        <v>0</v>
      </c>
      <c r="E25" s="34">
        <v>0</v>
      </c>
      <c r="F25" s="243">
        <v>0</v>
      </c>
      <c r="G25" s="244">
        <v>0</v>
      </c>
      <c r="H25" s="242">
        <f t="shared" si="1"/>
        <v>0</v>
      </c>
    </row>
    <row r="26" spans="2:10" x14ac:dyDescent="0.2">
      <c r="B26" s="11" t="s">
        <v>24</v>
      </c>
      <c r="C26" s="242">
        <v>0</v>
      </c>
      <c r="D26" s="242">
        <v>0</v>
      </c>
      <c r="E26" s="34">
        <v>0</v>
      </c>
      <c r="F26" s="243">
        <v>0</v>
      </c>
      <c r="G26" s="244">
        <v>0</v>
      </c>
      <c r="H26" s="242">
        <f t="shared" si="1"/>
        <v>0</v>
      </c>
    </row>
    <row r="27" spans="2:10" x14ac:dyDescent="0.2">
      <c r="B27" s="11" t="s">
        <v>56</v>
      </c>
      <c r="C27" s="242"/>
      <c r="D27" s="242"/>
      <c r="E27" s="34"/>
      <c r="F27" s="243"/>
      <c r="G27" s="244"/>
      <c r="H27" s="242"/>
    </row>
    <row r="28" spans="2:10" x14ac:dyDescent="0.2">
      <c r="B28" s="89" t="s">
        <v>25</v>
      </c>
      <c r="C28" s="242">
        <v>0</v>
      </c>
      <c r="D28" s="242">
        <v>0</v>
      </c>
      <c r="E28" s="34">
        <v>0</v>
      </c>
      <c r="F28" s="243">
        <v>0</v>
      </c>
      <c r="G28" s="244">
        <v>0</v>
      </c>
      <c r="H28" s="242">
        <f>SUM(E28:G28)</f>
        <v>0</v>
      </c>
    </row>
    <row r="29" spans="2:10" x14ac:dyDescent="0.2">
      <c r="B29" s="89" t="s">
        <v>26</v>
      </c>
      <c r="C29" s="242">
        <v>0</v>
      </c>
      <c r="D29" s="242">
        <v>0</v>
      </c>
      <c r="E29" s="34">
        <v>0</v>
      </c>
      <c r="F29" s="243">
        <v>0</v>
      </c>
      <c r="G29" s="244">
        <v>0</v>
      </c>
      <c r="H29" s="242">
        <f>SUM(E29:G29)</f>
        <v>0</v>
      </c>
    </row>
    <row r="30" spans="2:10" ht="15.75" thickBot="1" x14ac:dyDescent="0.25">
      <c r="B30" s="92" t="s">
        <v>57</v>
      </c>
      <c r="C30" s="242">
        <v>153197610</v>
      </c>
      <c r="D30" s="242">
        <f>75471164+43849118+45521447-11800785</f>
        <v>153040944</v>
      </c>
      <c r="E30" s="34">
        <v>77990108</v>
      </c>
      <c r="F30" s="252">
        <f>'[2]Auxiliary Summary'!C47</f>
        <v>66506648.219999999</v>
      </c>
      <c r="G30" s="244">
        <f>'[2]Advancement Summary'!C31-12272816</f>
        <v>35069488</v>
      </c>
      <c r="H30" s="242">
        <f>SUM(E30:G30)</f>
        <v>179566244.22</v>
      </c>
      <c r="J30" s="1"/>
    </row>
    <row r="31" spans="2:10" s="250" customFormat="1" ht="16.5" thickTop="1" x14ac:dyDescent="0.25">
      <c r="B31" s="17" t="s">
        <v>27</v>
      </c>
      <c r="C31" s="253">
        <f t="shared" ref="C31:H31" si="2">C14+C22+SUM(C23:C26)+SUM(C28:C30)</f>
        <v>288145929</v>
      </c>
      <c r="D31" s="253">
        <f t="shared" si="2"/>
        <v>288253190</v>
      </c>
      <c r="E31" s="254">
        <f t="shared" ref="E31" si="3">E14+E22+SUM(E23:E26)+SUM(E28:E30)</f>
        <v>77990108</v>
      </c>
      <c r="F31" s="255">
        <f t="shared" si="2"/>
        <v>175827333.22</v>
      </c>
      <c r="G31" s="256">
        <f t="shared" si="2"/>
        <v>35787945</v>
      </c>
      <c r="H31" s="253">
        <f t="shared" si="2"/>
        <v>289605386.22000003</v>
      </c>
      <c r="J31" s="251"/>
    </row>
    <row r="32" spans="2:10" x14ac:dyDescent="0.2">
      <c r="B32" s="11"/>
      <c r="C32" s="242"/>
      <c r="D32" s="148"/>
      <c r="E32" s="35"/>
      <c r="F32" s="36"/>
      <c r="G32" s="36"/>
      <c r="H32" s="242"/>
    </row>
    <row r="33" spans="2:8" ht="15.75" x14ac:dyDescent="0.2">
      <c r="B33" s="10" t="s">
        <v>28</v>
      </c>
      <c r="C33" s="257"/>
      <c r="D33" s="148"/>
      <c r="E33" s="35"/>
      <c r="F33" s="36"/>
      <c r="G33" s="36"/>
      <c r="H33" s="257"/>
    </row>
    <row r="34" spans="2:8" x14ac:dyDescent="0.2">
      <c r="B34" s="91" t="s">
        <v>58</v>
      </c>
      <c r="C34" s="242"/>
      <c r="D34" s="148"/>
      <c r="E34" s="35"/>
      <c r="F34" s="36"/>
      <c r="G34" s="36"/>
      <c r="H34" s="242"/>
    </row>
    <row r="35" spans="2:8" x14ac:dyDescent="0.2">
      <c r="B35" s="89" t="s">
        <v>29</v>
      </c>
      <c r="C35" s="242">
        <v>0</v>
      </c>
      <c r="D35" s="242">
        <v>0</v>
      </c>
      <c r="E35" s="34">
        <v>0</v>
      </c>
      <c r="F35" s="243">
        <v>0</v>
      </c>
      <c r="G35" s="244">
        <v>0</v>
      </c>
      <c r="H35" s="242">
        <f t="shared" ref="H35:H46" si="4">SUM(E35:G35)</f>
        <v>0</v>
      </c>
    </row>
    <row r="36" spans="2:8" x14ac:dyDescent="0.2">
      <c r="B36" s="89" t="s">
        <v>30</v>
      </c>
      <c r="C36" s="242">
        <v>0</v>
      </c>
      <c r="D36" s="242">
        <v>0</v>
      </c>
      <c r="E36" s="34">
        <v>0</v>
      </c>
      <c r="F36" s="243">
        <v>0</v>
      </c>
      <c r="G36" s="244">
        <v>0</v>
      </c>
      <c r="H36" s="242">
        <f t="shared" si="4"/>
        <v>0</v>
      </c>
    </row>
    <row r="37" spans="2:8" x14ac:dyDescent="0.2">
      <c r="B37" s="89" t="s">
        <v>31</v>
      </c>
      <c r="C37" s="242">
        <v>0</v>
      </c>
      <c r="D37" s="242">
        <v>0</v>
      </c>
      <c r="E37" s="34">
        <v>0</v>
      </c>
      <c r="F37" s="243">
        <v>0</v>
      </c>
      <c r="G37" s="244">
        <v>0</v>
      </c>
      <c r="H37" s="242">
        <f t="shared" si="4"/>
        <v>0</v>
      </c>
    </row>
    <row r="38" spans="2:8" x14ac:dyDescent="0.2">
      <c r="B38" s="89" t="s">
        <v>32</v>
      </c>
      <c r="C38" s="242">
        <v>0</v>
      </c>
      <c r="D38" s="242">
        <v>0</v>
      </c>
      <c r="E38" s="34">
        <v>0</v>
      </c>
      <c r="F38" s="243">
        <v>0</v>
      </c>
      <c r="G38" s="244">
        <v>0</v>
      </c>
      <c r="H38" s="242">
        <f t="shared" si="4"/>
        <v>0</v>
      </c>
    </row>
    <row r="39" spans="2:8" x14ac:dyDescent="0.2">
      <c r="B39" s="89" t="s">
        <v>33</v>
      </c>
      <c r="C39" s="242">
        <v>0</v>
      </c>
      <c r="D39" s="242">
        <v>0</v>
      </c>
      <c r="E39" s="34">
        <v>0</v>
      </c>
      <c r="F39" s="243">
        <v>0</v>
      </c>
      <c r="G39" s="244">
        <v>0</v>
      </c>
      <c r="H39" s="242">
        <f t="shared" si="4"/>
        <v>0</v>
      </c>
    </row>
    <row r="40" spans="2:8" x14ac:dyDescent="0.2">
      <c r="B40" s="89" t="s">
        <v>34</v>
      </c>
      <c r="C40" s="242">
        <v>167767018</v>
      </c>
      <c r="D40" s="242">
        <v>169290287</v>
      </c>
      <c r="E40" s="34">
        <v>77990108</v>
      </c>
      <c r="F40" s="243">
        <v>102550284</v>
      </c>
      <c r="G40" s="244">
        <v>15797477</v>
      </c>
      <c r="H40" s="242">
        <f t="shared" si="4"/>
        <v>196337869</v>
      </c>
    </row>
    <row r="41" spans="2:8" x14ac:dyDescent="0.2">
      <c r="B41" s="89" t="s">
        <v>35</v>
      </c>
      <c r="C41" s="242">
        <v>0</v>
      </c>
      <c r="D41" s="242">
        <v>0</v>
      </c>
      <c r="E41" s="34">
        <v>0</v>
      </c>
      <c r="F41" s="243">
        <v>0</v>
      </c>
      <c r="G41" s="244">
        <v>0</v>
      </c>
      <c r="H41" s="242">
        <f t="shared" si="4"/>
        <v>0</v>
      </c>
    </row>
    <row r="42" spans="2:8" x14ac:dyDescent="0.2">
      <c r="B42" s="89" t="s">
        <v>36</v>
      </c>
      <c r="C42" s="242">
        <v>0</v>
      </c>
      <c r="D42" s="242">
        <v>0</v>
      </c>
      <c r="E42" s="34">
        <v>0</v>
      </c>
      <c r="F42" s="243">
        <v>0</v>
      </c>
      <c r="G42" s="244">
        <v>0</v>
      </c>
      <c r="H42" s="242">
        <f t="shared" si="4"/>
        <v>0</v>
      </c>
    </row>
    <row r="43" spans="2:8" x14ac:dyDescent="0.2">
      <c r="B43" s="11" t="s">
        <v>59</v>
      </c>
      <c r="C43" s="242">
        <v>0</v>
      </c>
      <c r="D43" s="242">
        <v>0</v>
      </c>
      <c r="E43" s="34">
        <v>0</v>
      </c>
      <c r="F43" s="243">
        <v>0</v>
      </c>
      <c r="G43" s="244">
        <v>0</v>
      </c>
      <c r="H43" s="242">
        <f t="shared" si="4"/>
        <v>0</v>
      </c>
    </row>
    <row r="44" spans="2:8" x14ac:dyDescent="0.2">
      <c r="B44" s="11" t="s">
        <v>24</v>
      </c>
      <c r="C44" s="242">
        <v>0</v>
      </c>
      <c r="D44" s="242">
        <v>0</v>
      </c>
      <c r="E44" s="34">
        <v>0</v>
      </c>
      <c r="F44" s="243">
        <v>0</v>
      </c>
      <c r="G44" s="244">
        <v>0</v>
      </c>
      <c r="H44" s="242">
        <f t="shared" si="4"/>
        <v>0</v>
      </c>
    </row>
    <row r="45" spans="2:8" ht="15.75" thickBot="1" x14ac:dyDescent="0.25">
      <c r="B45" s="11" t="s">
        <v>37</v>
      </c>
      <c r="C45" s="242">
        <v>0</v>
      </c>
      <c r="D45" s="242">
        <v>0</v>
      </c>
      <c r="E45" s="34">
        <v>0</v>
      </c>
      <c r="F45" s="252">
        <v>0</v>
      </c>
      <c r="G45" s="243">
        <v>0</v>
      </c>
      <c r="H45" s="242">
        <f t="shared" si="4"/>
        <v>0</v>
      </c>
    </row>
    <row r="46" spans="2:8" s="250" customFormat="1" ht="16.5" thickTop="1" x14ac:dyDescent="0.25">
      <c r="B46" s="17" t="s">
        <v>38</v>
      </c>
      <c r="C46" s="253">
        <f>SUM(C35:C45)</f>
        <v>167767018</v>
      </c>
      <c r="D46" s="253">
        <f>SUM(D35:D45)</f>
        <v>169290287</v>
      </c>
      <c r="E46" s="254">
        <f>SUM(E35:E45)</f>
        <v>77990108</v>
      </c>
      <c r="F46" s="255">
        <f>SUM(F35:F45)</f>
        <v>102550284</v>
      </c>
      <c r="G46" s="256">
        <f>SUM(G35:G45)</f>
        <v>15797477</v>
      </c>
      <c r="H46" s="253">
        <f t="shared" si="4"/>
        <v>196337869</v>
      </c>
    </row>
    <row r="47" spans="2:8" x14ac:dyDescent="0.2">
      <c r="B47" s="11"/>
      <c r="C47" s="242"/>
      <c r="D47" s="148"/>
      <c r="E47" s="35"/>
      <c r="F47" s="36"/>
      <c r="G47" s="36"/>
      <c r="H47" s="242"/>
    </row>
    <row r="48" spans="2:8" ht="15.75" x14ac:dyDescent="0.2">
      <c r="B48" s="10" t="s">
        <v>39</v>
      </c>
      <c r="C48" s="242"/>
      <c r="D48" s="148"/>
      <c r="E48" s="35"/>
      <c r="F48" s="36"/>
      <c r="G48" s="36"/>
      <c r="H48" s="257"/>
    </row>
    <row r="49" spans="2:8" x14ac:dyDescent="0.2">
      <c r="B49" s="11" t="s">
        <v>40</v>
      </c>
      <c r="C49" s="242"/>
      <c r="D49" s="242"/>
      <c r="E49" s="34"/>
      <c r="F49" s="243"/>
      <c r="G49" s="244"/>
      <c r="H49" s="242"/>
    </row>
    <row r="50" spans="2:8" x14ac:dyDescent="0.2">
      <c r="B50" s="89" t="s">
        <v>60</v>
      </c>
      <c r="C50" s="242">
        <v>0</v>
      </c>
      <c r="D50" s="242">
        <v>0</v>
      </c>
      <c r="E50" s="34">
        <v>0</v>
      </c>
      <c r="F50" s="243">
        <v>0</v>
      </c>
      <c r="G50" s="244">
        <v>0</v>
      </c>
      <c r="H50" s="242">
        <f>SUM(E50:G50)</f>
        <v>0</v>
      </c>
    </row>
    <row r="51" spans="2:8" x14ac:dyDescent="0.2">
      <c r="B51" s="89" t="s">
        <v>61</v>
      </c>
      <c r="C51" s="242">
        <v>0</v>
      </c>
      <c r="D51" s="242">
        <v>0</v>
      </c>
      <c r="E51" s="34">
        <v>0</v>
      </c>
      <c r="F51" s="243">
        <v>0</v>
      </c>
      <c r="G51" s="244">
        <v>0</v>
      </c>
      <c r="H51" s="242">
        <f>SUM(E51:G51)</f>
        <v>0</v>
      </c>
    </row>
    <row r="52" spans="2:8" x14ac:dyDescent="0.2">
      <c r="B52" s="93" t="s">
        <v>62</v>
      </c>
      <c r="C52" s="242">
        <v>0</v>
      </c>
      <c r="D52" s="242">
        <v>0</v>
      </c>
      <c r="E52" s="34">
        <v>0</v>
      </c>
      <c r="F52" s="243">
        <v>0</v>
      </c>
      <c r="G52" s="244">
        <v>0</v>
      </c>
      <c r="H52" s="242">
        <f>SUM(E52:G52)</f>
        <v>0</v>
      </c>
    </row>
    <row r="53" spans="2:8" ht="15.75" x14ac:dyDescent="0.2">
      <c r="B53" s="88" t="s">
        <v>63</v>
      </c>
      <c r="C53" s="246">
        <f>SUM(C50:C52)</f>
        <v>0</v>
      </c>
      <c r="D53" s="246">
        <f>SUM(D50:D52)</f>
        <v>0</v>
      </c>
      <c r="E53" s="247">
        <f>SUM(E50:E52)</f>
        <v>0</v>
      </c>
      <c r="F53" s="248">
        <f>SUM(F50:F52)</f>
        <v>0</v>
      </c>
      <c r="G53" s="249">
        <f>SUM(G50:G52)</f>
        <v>0</v>
      </c>
      <c r="H53" s="246">
        <f>SUM(E53:G53)</f>
        <v>0</v>
      </c>
    </row>
    <row r="54" spans="2:8" x14ac:dyDescent="0.2">
      <c r="B54" s="11"/>
      <c r="C54" s="242"/>
      <c r="D54" s="148"/>
      <c r="E54" s="35"/>
      <c r="F54" s="36"/>
      <c r="G54" s="36"/>
      <c r="H54" s="242"/>
    </row>
    <row r="55" spans="2:8" x14ac:dyDescent="0.2">
      <c r="B55" s="11" t="s">
        <v>41</v>
      </c>
      <c r="C55" s="242"/>
      <c r="D55" s="148"/>
      <c r="E55" s="35"/>
      <c r="F55" s="36"/>
      <c r="G55" s="36"/>
      <c r="H55" s="242"/>
    </row>
    <row r="56" spans="2:8" x14ac:dyDescent="0.2">
      <c r="B56" s="89" t="s">
        <v>64</v>
      </c>
      <c r="C56" s="242">
        <v>0</v>
      </c>
      <c r="D56" s="242">
        <v>0</v>
      </c>
      <c r="E56" s="34">
        <v>0</v>
      </c>
      <c r="F56" s="243">
        <v>0</v>
      </c>
      <c r="G56" s="244">
        <v>0</v>
      </c>
      <c r="H56" s="242">
        <f>SUM(E56:G56)</f>
        <v>0</v>
      </c>
    </row>
    <row r="57" spans="2:8" x14ac:dyDescent="0.2">
      <c r="B57" s="89" t="s">
        <v>37</v>
      </c>
      <c r="C57" s="242">
        <v>120378911</v>
      </c>
      <c r="D57" s="242">
        <v>118962903</v>
      </c>
      <c r="E57" s="34">
        <v>0</v>
      </c>
      <c r="F57" s="243">
        <v>73277049</v>
      </c>
      <c r="G57" s="244">
        <v>19990468</v>
      </c>
      <c r="H57" s="242">
        <f>SUM(E57:G57)</f>
        <v>93267517</v>
      </c>
    </row>
    <row r="58" spans="2:8" ht="16.5" thickBot="1" x14ac:dyDescent="0.25">
      <c r="B58" s="94" t="s">
        <v>65</v>
      </c>
      <c r="C58" s="258">
        <f t="shared" ref="C58:H58" si="5">SUM(C56:C57)</f>
        <v>120378911</v>
      </c>
      <c r="D58" s="258">
        <f t="shared" si="5"/>
        <v>118962903</v>
      </c>
      <c r="E58" s="259">
        <f t="shared" si="5"/>
        <v>0</v>
      </c>
      <c r="F58" s="260">
        <f t="shared" si="5"/>
        <v>73277049</v>
      </c>
      <c r="G58" s="261">
        <f t="shared" si="5"/>
        <v>19990468</v>
      </c>
      <c r="H58" s="261">
        <f t="shared" si="5"/>
        <v>93267517</v>
      </c>
    </row>
    <row r="59" spans="2:8" s="250" customFormat="1" ht="16.5" thickTop="1" x14ac:dyDescent="0.25">
      <c r="B59" s="262" t="s">
        <v>42</v>
      </c>
      <c r="C59" s="253">
        <f>C46+C53+C58</f>
        <v>288145929</v>
      </c>
      <c r="D59" s="253">
        <f>D46+D53+D58</f>
        <v>288253190</v>
      </c>
      <c r="E59" s="254">
        <f>E46+E53+E58</f>
        <v>77990108</v>
      </c>
      <c r="F59" s="255">
        <f>F46+F53+F58</f>
        <v>175827333</v>
      </c>
      <c r="G59" s="256">
        <f>G46+G53+G58</f>
        <v>35787945</v>
      </c>
      <c r="H59" s="263">
        <f>SUM(E59:G59)</f>
        <v>289605386</v>
      </c>
    </row>
    <row r="60" spans="2:8" ht="16.5" thickBot="1" x14ac:dyDescent="0.25">
      <c r="B60" s="96" t="s">
        <v>43</v>
      </c>
      <c r="C60" s="264">
        <v>0</v>
      </c>
      <c r="D60" s="265">
        <f>D31-D59</f>
        <v>0</v>
      </c>
      <c r="E60" s="265">
        <f>E31-E59</f>
        <v>0</v>
      </c>
      <c r="F60" s="266">
        <f t="shared" ref="F60:G60" si="6">F31-F59</f>
        <v>0.2199999988079071</v>
      </c>
      <c r="G60" s="266">
        <f t="shared" si="6"/>
        <v>0</v>
      </c>
      <c r="H60" s="267">
        <f>SUM(E60:G60)</f>
        <v>0.2199999988079071</v>
      </c>
    </row>
    <row r="61" spans="2:8" x14ac:dyDescent="0.2">
      <c r="D61" s="268"/>
      <c r="E61" s="268"/>
      <c r="F61" s="268"/>
      <c r="G61" s="268"/>
    </row>
    <row r="63" spans="2:8" x14ac:dyDescent="0.2">
      <c r="C63" s="270"/>
      <c r="D63" s="270"/>
    </row>
    <row r="64" spans="2:8" x14ac:dyDescent="0.2">
      <c r="B64" s="271"/>
      <c r="C64" s="271"/>
      <c r="D64" s="271"/>
    </row>
    <row r="65" spans="2:8" x14ac:dyDescent="0.2">
      <c r="B65" s="272"/>
      <c r="C65" s="272"/>
      <c r="D65" s="272"/>
    </row>
    <row r="66" spans="2:8" x14ac:dyDescent="0.2">
      <c r="B66" s="273"/>
      <c r="C66" s="272"/>
      <c r="E66" s="234"/>
      <c r="F66" s="234"/>
      <c r="G66" s="234"/>
      <c r="H66" s="234"/>
    </row>
    <row r="67" spans="2:8" x14ac:dyDescent="0.2">
      <c r="B67" s="274"/>
      <c r="C67" s="272"/>
      <c r="E67" s="234"/>
      <c r="F67" s="234"/>
      <c r="G67" s="234"/>
      <c r="H67" s="234"/>
    </row>
    <row r="68" spans="2:8" x14ac:dyDescent="0.2">
      <c r="B68" s="274"/>
      <c r="C68" s="272"/>
      <c r="E68" s="234"/>
      <c r="F68" s="234"/>
      <c r="G68" s="234"/>
      <c r="H68" s="234"/>
    </row>
    <row r="69" spans="2:8" x14ac:dyDescent="0.2">
      <c r="B69" s="272"/>
      <c r="C69" s="272"/>
      <c r="E69" s="234"/>
      <c r="F69" s="234"/>
      <c r="G69" s="234"/>
      <c r="H69" s="234"/>
    </row>
  </sheetData>
  <mergeCells count="3">
    <mergeCell ref="B5:B6"/>
    <mergeCell ref="C5:D5"/>
    <mergeCell ref="E5:H5"/>
  </mergeCells>
  <printOptions horizontalCentered="1"/>
  <pageMargins left="0.45" right="0.4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Table A (Consolidated)</vt:lpstr>
      <vt:lpstr>Boulder</vt:lpstr>
      <vt:lpstr>UCCS</vt:lpstr>
      <vt:lpstr>Denver</vt:lpstr>
      <vt:lpstr>Anschutz</vt:lpstr>
      <vt:lpstr>System Administration</vt:lpstr>
      <vt:lpstr>Anschutz!Print_Area</vt:lpstr>
      <vt:lpstr>Boulder!Print_Area</vt:lpstr>
      <vt:lpstr>Denver!Print_Area</vt:lpstr>
      <vt:lpstr>'System Administration'!Print_Area</vt:lpstr>
      <vt:lpstr>'Table A (Consolidated)'!Print_Area</vt:lpstr>
      <vt:lpstr>UCCS!Print_Area</vt:lpstr>
      <vt:lpstr>Anschutz!Print_Titles</vt:lpstr>
      <vt:lpstr>Denver!Print_Titles</vt:lpstr>
      <vt:lpstr>'Table A (Consolidated)'!Print_Titles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Celina Duran</dc:creator>
  <cp:lastModifiedBy>Ryan Allred</cp:lastModifiedBy>
  <cp:lastPrinted>2024-06-13T23:52:21Z</cp:lastPrinted>
  <dcterms:created xsi:type="dcterms:W3CDTF">2024-05-28T15:21:00Z</dcterms:created>
  <dcterms:modified xsi:type="dcterms:W3CDTF">2024-07-08T20:25:36Z</dcterms:modified>
</cp:coreProperties>
</file>