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xr:revisionPtr revIDLastSave="0" documentId="13_ncr:1_{ABE20B72-2988-4550-9EA5-A95A2E8801E5}" xr6:coauthVersionLast="47" xr6:coauthVersionMax="47" xr10:uidLastSave="{00000000-0000-0000-0000-000000000000}"/>
  <bookViews>
    <workbookView xWindow="-120" yWindow="-120" windowWidth="29040" windowHeight="17520" tabRatio="799" xr2:uid="{00000000-000D-0000-FFFF-FFFF00000000}"/>
  </bookViews>
  <sheets>
    <sheet name="FY24-25 BDB Summary CU" sheetId="10" r:id="rId1"/>
    <sheet name="FY24-25 BDB Boulder" sheetId="15" r:id="rId2"/>
    <sheet name="FY24-25 BDB UCCS" sheetId="14" r:id="rId3"/>
    <sheet name="FY24-25 BDB Denver" sheetId="17" r:id="rId4"/>
    <sheet name="FY24-25 BDB Anschutz" sheetId="16" r:id="rId5"/>
    <sheet name="FY24-25 BDB CU System Admin" sheetId="18" r:id="rId6"/>
    <sheet name="Mandatory Fees Institution CU" sheetId="12" r:id="rId7"/>
    <sheet name="Mandatory Fees Data CU" sheetId="19" r:id="rId8"/>
  </sheets>
  <externalReferences>
    <externalReference r:id="rId9"/>
  </externalReferences>
  <definedNames>
    <definedName name="________________FMT10" localSheetId="5">#REF!</definedName>
    <definedName name="________________FMT10">#REF!</definedName>
    <definedName name="________________FMT100" localSheetId="5">#REF!</definedName>
    <definedName name="________________FMT100">#REF!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4">'FY24-25 BDB Anschutz'!#REF!</definedName>
    <definedName name="_____FMT10" localSheetId="1">'FY24-25 BDB Boulder'!#REF!</definedName>
    <definedName name="_____FMT10" localSheetId="5">'FY24-25 BDB CU System Admin'!#REF!</definedName>
    <definedName name="_____FMT10" localSheetId="3">'FY24-25 BDB Denver'!#REF!</definedName>
    <definedName name="_____FMT10" localSheetId="2">'FY24-25 BDB UCCS'!#REF!</definedName>
    <definedName name="_____FMT10" localSheetId="7">'[1]FY24-25 BDB Summary CU'!#REF!</definedName>
    <definedName name="_____FMT10">'FY24-25 BDB Summary CU'!#REF!</definedName>
    <definedName name="_____FMT100" localSheetId="4">'FY24-25 BDB Anschutz'!#REF!</definedName>
    <definedName name="_____FMT100" localSheetId="1">'FY24-25 BDB Boulder'!#REF!</definedName>
    <definedName name="_____FMT100" localSheetId="5">'FY24-25 BDB CU System Admin'!#REF!</definedName>
    <definedName name="_____FMT100" localSheetId="3">'FY24-25 BDB Denver'!#REF!</definedName>
    <definedName name="_____FMT100" localSheetId="2">'FY24-25 BDB UCCS'!#REF!</definedName>
    <definedName name="_____FMT100" localSheetId="7">'[1]FY24-25 BDB Summary CU'!#REF!</definedName>
    <definedName name="_____FMT100">'FY24-25 BDB Summary CU'!#REF!</definedName>
    <definedName name="_____FMT1100" localSheetId="4">'FY24-25 BDB Anschutz'!$A$536:$K$570</definedName>
    <definedName name="_____FMT1100" localSheetId="1">'FY24-25 BDB Boulder'!$A$536:$K$570</definedName>
    <definedName name="_____FMT1100" localSheetId="5">'FY24-25 BDB CU System Admin'!$A$536:$K$570</definedName>
    <definedName name="_____FMT1100" localSheetId="3">'FY24-25 BDB Denver'!$A$536:$K$570</definedName>
    <definedName name="_____FMT1100" localSheetId="2">'FY24-25 BDB UCCS'!$A$536:$K$570</definedName>
    <definedName name="_____FMT1100" localSheetId="7">'[1]FY24-25 BDB Summary CU'!#REF!</definedName>
    <definedName name="_____FMT1100">'FY24-25 BDB Summary CU'!#REF!</definedName>
    <definedName name="_____FMT1200" localSheetId="4">'FY24-25 BDB Anschutz'!#REF!</definedName>
    <definedName name="_____FMT1200" localSheetId="1">'FY24-25 BDB Boulder'!#REF!</definedName>
    <definedName name="_____FMT1200" localSheetId="5">'FY24-25 BDB CU System Admin'!#REF!</definedName>
    <definedName name="_____FMT1200" localSheetId="3">'FY24-25 BDB Denver'!#REF!</definedName>
    <definedName name="_____FMT1200" localSheetId="2">'FY24-25 BDB UCCS'!#REF!</definedName>
    <definedName name="_____FMT1200" localSheetId="7">'[1]FY24-25 BDB Summary CU'!#REF!</definedName>
    <definedName name="_____FMT1200">'FY24-25 BDB Summary CU'!#REF!</definedName>
    <definedName name="_____FMT1300" localSheetId="4">'FY24-25 BDB Anschutz'!$A$612:$K$646</definedName>
    <definedName name="_____FMT1300" localSheetId="1">'FY24-25 BDB Boulder'!$A$612:$K$646</definedName>
    <definedName name="_____FMT1300" localSheetId="5">'FY24-25 BDB CU System Admin'!$A$612:$K$646</definedName>
    <definedName name="_____FMT1300" localSheetId="3">'FY24-25 BDB Denver'!$A$612:$K$646</definedName>
    <definedName name="_____FMT1300" localSheetId="2">'FY24-25 BDB UCCS'!$A$612:$K$646</definedName>
    <definedName name="_____FMT1300" localSheetId="7">'[1]FY24-25 BDB Summary CU'!#REF!</definedName>
    <definedName name="_____FMT1300">'FY24-25 BDB Summary CU'!#REF!</definedName>
    <definedName name="_____FMT1400" localSheetId="4">'FY24-25 BDB Anschutz'!$A$649:$K$682</definedName>
    <definedName name="_____FMT1400" localSheetId="1">'FY24-25 BDB Boulder'!$A$649:$K$682</definedName>
    <definedName name="_____FMT1400" localSheetId="5">'FY24-25 BDB CU System Admin'!$A$649:$K$682</definedName>
    <definedName name="_____FMT1400" localSheetId="3">'FY24-25 BDB Denver'!$A$649:$K$682</definedName>
    <definedName name="_____FMT1400" localSheetId="2">'FY24-25 BDB UCCS'!$A$649:$K$682</definedName>
    <definedName name="_____FMT1400" localSheetId="7">'[1]FY24-25 BDB Summary CU'!#REF!</definedName>
    <definedName name="_____FMT1400">'FY24-25 BDB Summary CU'!#REF!</definedName>
    <definedName name="_____FMT15" localSheetId="4">'FY24-25 BDB Anschutz'!#REF!</definedName>
    <definedName name="_____FMT15" localSheetId="1">'FY24-25 BDB Boulder'!#REF!</definedName>
    <definedName name="_____FMT15" localSheetId="5">'FY24-25 BDB CU System Admin'!#REF!</definedName>
    <definedName name="_____FMT15" localSheetId="3">'FY24-25 BDB Denver'!#REF!</definedName>
    <definedName name="_____FMT15" localSheetId="2">'FY24-25 BDB UCCS'!#REF!</definedName>
    <definedName name="_____FMT15" localSheetId="7">'[1]FY24-25 BDB Summary CU'!#REF!</definedName>
    <definedName name="_____FMT15">'FY24-25 BDB Summary CU'!#REF!</definedName>
    <definedName name="_____FMT1500" localSheetId="4">'FY24-25 BDB Anschutz'!$A$686:$K$720</definedName>
    <definedName name="_____FMT1500" localSheetId="1">'FY24-25 BDB Boulder'!$A$686:$K$720</definedName>
    <definedName name="_____FMT1500" localSheetId="5">'FY24-25 BDB CU System Admin'!$A$686:$K$720</definedName>
    <definedName name="_____FMT1500" localSheetId="3">'FY24-25 BDB Denver'!$A$686:$K$720</definedName>
    <definedName name="_____FMT1500" localSheetId="2">'FY24-25 BDB UCCS'!$A$686:$K$720</definedName>
    <definedName name="_____FMT1500" localSheetId="7">'[1]FY24-25 BDB Summary CU'!#REF!</definedName>
    <definedName name="_____FMT1500">'FY24-25 BDB Summary CU'!#REF!</definedName>
    <definedName name="_____FMT1600" localSheetId="4">'FY24-25 BDB Anschutz'!$A$724:$K$757</definedName>
    <definedName name="_____FMT1600" localSheetId="1">'FY24-25 BDB Boulder'!$A$724:$K$757</definedName>
    <definedName name="_____FMT1600" localSheetId="5">'FY24-25 BDB CU System Admin'!$A$724:$K$757</definedName>
    <definedName name="_____FMT1600" localSheetId="3">'FY24-25 BDB Denver'!$A$724:$K$757</definedName>
    <definedName name="_____FMT1600" localSheetId="2">'FY24-25 BDB UCCS'!$A$724:$K$757</definedName>
    <definedName name="_____FMT1600" localSheetId="7">'[1]FY24-25 BDB Summary CU'!#REF!</definedName>
    <definedName name="_____FMT1600">'FY24-25 BDB Summary CU'!#REF!</definedName>
    <definedName name="_____FMT1700" localSheetId="4">'FY24-25 BDB Anschutz'!$A$760:$K$796</definedName>
    <definedName name="_____FMT1700" localSheetId="1">'FY24-25 BDB Boulder'!$A$760:$K$796</definedName>
    <definedName name="_____FMT1700" localSheetId="5">'FY24-25 BDB CU System Admin'!$A$760:$K$796</definedName>
    <definedName name="_____FMT1700" localSheetId="3">'FY24-25 BDB Denver'!$A$760:$K$796</definedName>
    <definedName name="_____FMT1700" localSheetId="2">'FY24-25 BDB UCCS'!$A$760:$K$796</definedName>
    <definedName name="_____FMT1700" localSheetId="7">'[1]FY24-25 BDB Summary CU'!#REF!</definedName>
    <definedName name="_____FMT1700">'FY24-25 BDB Summary CU'!#REF!</definedName>
    <definedName name="_____FMT1800" localSheetId="4">'FY24-25 BDB Anschutz'!$A$798:$K$832</definedName>
    <definedName name="_____FMT1800" localSheetId="1">'FY24-25 BDB Boulder'!$A$798:$K$832</definedName>
    <definedName name="_____FMT1800" localSheetId="5">'FY24-25 BDB CU System Admin'!$A$798:$K$832</definedName>
    <definedName name="_____FMT1800" localSheetId="3">'FY24-25 BDB Denver'!$A$798:$K$832</definedName>
    <definedName name="_____FMT1800" localSheetId="2">'FY24-25 BDB UCCS'!$A$798:$K$832</definedName>
    <definedName name="_____FMT1800" localSheetId="7">'[1]FY24-25 BDB Summary CU'!#REF!</definedName>
    <definedName name="_____FMT1800">'FY24-25 BDB Summary CU'!#REF!</definedName>
    <definedName name="_____FMT1900" localSheetId="4">'FY24-25 BDB Anschutz'!$A$871:$K$871</definedName>
    <definedName name="_____FMT1900" localSheetId="1">'FY24-25 BDB Boulder'!$A$871:$K$871</definedName>
    <definedName name="_____FMT1900" localSheetId="5">'FY24-25 BDB CU System Admin'!$A$871:$K$871</definedName>
    <definedName name="_____FMT1900" localSheetId="3">'FY24-25 BDB Denver'!$A$871:$K$871</definedName>
    <definedName name="_____FMT1900" localSheetId="2">'FY24-25 BDB UCCS'!$A$871:$K$871</definedName>
    <definedName name="_____FMT1900" localSheetId="7">'[1]FY24-25 BDB Summary CU'!#REF!</definedName>
    <definedName name="_____FMT1900">'FY24-25 BDB Summary CU'!#REF!</definedName>
    <definedName name="_____FMT20" localSheetId="4">'FY24-25 BDB Anschutz'!$A$83:$K$117</definedName>
    <definedName name="_____FMT20" localSheetId="1">'FY24-25 BDB Boulder'!$A$83:$K$117</definedName>
    <definedName name="_____FMT20" localSheetId="5">'FY24-25 BDB CU System Admin'!$A$83:$K$117</definedName>
    <definedName name="_____FMT20" localSheetId="3">'FY24-25 BDB Denver'!$A$83:$K$117</definedName>
    <definedName name="_____FMT20" localSheetId="2">'FY24-25 BDB UCCS'!$A$83:$K$117</definedName>
    <definedName name="_____FMT20" localSheetId="7">'[1]FY24-25 BDB Summary CU'!#REF!</definedName>
    <definedName name="_____FMT20">'FY24-25 BDB Summary CU'!#REF!</definedName>
    <definedName name="_____FMT2000" localSheetId="4">'FY24-25 BDB Anschutz'!$A$873:$K$905</definedName>
    <definedName name="_____FMT2000" localSheetId="1">'FY24-25 BDB Boulder'!$A$873:$K$905</definedName>
    <definedName name="_____FMT2000" localSheetId="5">'FY24-25 BDB CU System Admin'!$A$873:$K$905</definedName>
    <definedName name="_____FMT2000" localSheetId="3">'FY24-25 BDB Denver'!$A$873:$K$905</definedName>
    <definedName name="_____FMT2000" localSheetId="2">'FY24-25 BDB UCCS'!$A$873:$K$905</definedName>
    <definedName name="_____FMT2000" localSheetId="7">'[1]FY24-25 BDB Summary CU'!#REF!</definedName>
    <definedName name="_____FMT2000">'FY24-25 BDB Summary CU'!#REF!</definedName>
    <definedName name="_____FMT30" localSheetId="4">'FY24-25 BDB Anschutz'!#REF!</definedName>
    <definedName name="_____FMT30" localSheetId="1">'FY24-25 BDB Boulder'!#REF!</definedName>
    <definedName name="_____FMT30" localSheetId="5">'FY24-25 BDB CU System Admin'!#REF!</definedName>
    <definedName name="_____FMT30" localSheetId="3">'FY24-25 BDB Denver'!#REF!</definedName>
    <definedName name="_____FMT30" localSheetId="2">'FY24-25 BDB UCCS'!#REF!</definedName>
    <definedName name="_____FMT30" localSheetId="7">'[1]FY24-25 BDB Summary CU'!#REF!</definedName>
    <definedName name="_____FMT30">'FY24-25 BDB Summary CU'!#REF!</definedName>
    <definedName name="_____FMT410" localSheetId="4">'FY24-25 BDB Anschutz'!#REF!</definedName>
    <definedName name="_____FMT410" localSheetId="1">'FY24-25 BDB Boulder'!#REF!</definedName>
    <definedName name="_____FMT410" localSheetId="5">'FY24-25 BDB CU System Admin'!#REF!</definedName>
    <definedName name="_____FMT410" localSheetId="3">'FY24-25 BDB Denver'!#REF!</definedName>
    <definedName name="_____FMT410" localSheetId="2">'FY24-25 BDB UCCS'!#REF!</definedName>
    <definedName name="_____FMT410" localSheetId="7">'[1]FY24-25 BDB Summary CU'!#REF!</definedName>
    <definedName name="_____FMT410">'FY24-25 BDB Summary CU'!#REF!</definedName>
    <definedName name="_____FMT411" localSheetId="4">'FY24-25 BDB Anschutz'!#REF!</definedName>
    <definedName name="_____FMT411" localSheetId="1">'FY24-25 BDB Boulder'!#REF!</definedName>
    <definedName name="_____FMT411" localSheetId="5">'FY24-25 BDB CU System Admin'!#REF!</definedName>
    <definedName name="_____FMT411" localSheetId="3">'FY24-25 BDB Denver'!#REF!</definedName>
    <definedName name="_____FMT411" localSheetId="2">'FY24-25 BDB UCCS'!#REF!</definedName>
    <definedName name="_____FMT411" localSheetId="7">'[1]FY24-25 BDB Summary CU'!#REF!</definedName>
    <definedName name="_____FMT411">'FY24-25 BDB Summary CU'!#REF!</definedName>
    <definedName name="_____FMT600" localSheetId="4">'FY24-25 BDB Anschutz'!#REF!</definedName>
    <definedName name="_____FMT600" localSheetId="1">'FY24-25 BDB Boulder'!#REF!</definedName>
    <definedName name="_____FMT600" localSheetId="5">'FY24-25 BDB CU System Admin'!#REF!</definedName>
    <definedName name="_____FMT600" localSheetId="3">'FY24-25 BDB Denver'!#REF!</definedName>
    <definedName name="_____FMT600" localSheetId="2">'FY24-25 BDB UCCS'!#REF!</definedName>
    <definedName name="_____FMT600" localSheetId="7">'[1]FY24-25 BDB Summary CU'!#REF!</definedName>
    <definedName name="_____FMT600">'FY24-25 BDB Summary CU'!#REF!</definedName>
    <definedName name="_____FMT9100" localSheetId="4">'FY24-25 BDB Anschutz'!#REF!</definedName>
    <definedName name="_____FMT9100" localSheetId="1">'FY24-25 BDB Boulder'!#REF!</definedName>
    <definedName name="_____FMT9100" localSheetId="5">'FY24-25 BDB CU System Admin'!#REF!</definedName>
    <definedName name="_____FMT9100" localSheetId="3">'FY24-25 BDB Denver'!#REF!</definedName>
    <definedName name="_____FMT9100" localSheetId="2">'FY24-25 BDB UCCS'!#REF!</definedName>
    <definedName name="_____FMT9100" localSheetId="7">'[1]FY24-25 BDB Summary CU'!#REF!</definedName>
    <definedName name="_____FMT9100">'FY24-25 BDB Summary CU'!#REF!</definedName>
    <definedName name="_____FMT9999" localSheetId="4">'FY24-25 BDB Anschutz'!#REF!</definedName>
    <definedName name="_____FMT9999" localSheetId="1">'FY24-25 BDB Boulder'!#REF!</definedName>
    <definedName name="_____FMT9999" localSheetId="5">'FY24-25 BDB CU System Admin'!#REF!</definedName>
    <definedName name="_____FMT9999" localSheetId="3">'FY24-25 BDB Denver'!#REF!</definedName>
    <definedName name="_____FMT9999" localSheetId="2">'FY24-25 BDB UCCS'!#REF!</definedName>
    <definedName name="_____FMT9999" localSheetId="7">'[1]FY24-25 BDB Summary CU'!#REF!</definedName>
    <definedName name="_____FMT9999">'FY24-25 BDB Summary CU'!#REF!</definedName>
    <definedName name="____FMT10">#REF!</definedName>
    <definedName name="____FMT100">#REF!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4" hidden="1">'FY24-25 BDB Anschutz'!#REF!</definedName>
    <definedName name="_Fill" localSheetId="1" hidden="1">'FY24-25 BDB Boulder'!#REF!</definedName>
    <definedName name="_Fill" localSheetId="5" hidden="1">'FY24-25 BDB CU System Admin'!#REF!</definedName>
    <definedName name="_Fill" localSheetId="3" hidden="1">'FY24-25 BDB Denver'!#REF!</definedName>
    <definedName name="_Fill" localSheetId="0" hidden="1">'FY24-25 BDB Summary CU'!#REF!</definedName>
    <definedName name="_Fill" localSheetId="2" hidden="1">'FY24-25 BDB UCCS'!#REF!</definedName>
    <definedName name="_Fill" hidden="1">#REF!</definedName>
    <definedName name="_FMT10">#REF!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4" hidden="1">1</definedName>
    <definedName name="_Regression_Int" localSheetId="1" hidden="1">1</definedName>
    <definedName name="_Regression_Int" localSheetId="5" hidden="1">1</definedName>
    <definedName name="_Regression_Int" localSheetId="3" hidden="1">1</definedName>
    <definedName name="_Regression_Int" localSheetId="0" hidden="1">1</definedName>
    <definedName name="_Regression_Int" localSheetId="2" hidden="1">1</definedName>
    <definedName name="FMT35NR" localSheetId="4">'FY24-25 BDB Anschutz'!#REF!</definedName>
    <definedName name="FMT35NR" localSheetId="1">'FY24-25 BDB Boulder'!#REF!</definedName>
    <definedName name="FMT35NR" localSheetId="5">'FY24-25 BDB CU System Admin'!#REF!</definedName>
    <definedName name="FMT35NR" localSheetId="3">'FY24-25 BDB Denver'!#REF!</definedName>
    <definedName name="FMT35NR" localSheetId="0">'FY24-25 BDB Summary CU'!#REF!</definedName>
    <definedName name="FMT35NR" localSheetId="2">'FY24-25 BDB UCCS'!#REF!</definedName>
    <definedName name="FMT35NR">#REF!</definedName>
    <definedName name="FMT35R" localSheetId="4">'FY24-25 BDB Anschutz'!#REF!</definedName>
    <definedName name="FMT35R" localSheetId="1">'FY24-25 BDB Boulder'!#REF!</definedName>
    <definedName name="FMT35R" localSheetId="5">'FY24-25 BDB CU System Admin'!#REF!</definedName>
    <definedName name="FMT35R" localSheetId="3">'FY24-25 BDB Denver'!#REF!</definedName>
    <definedName name="FMT35R" localSheetId="0">'FY24-25 BDB Summary CU'!#REF!</definedName>
    <definedName name="FMT35R" localSheetId="2">'FY24-25 BDB UCCS'!#REF!</definedName>
    <definedName name="FMT35R">#REF!</definedName>
    <definedName name="OLE_LINK1" localSheetId="4">'FY24-25 BDB Anschutz'!#REF!</definedName>
    <definedName name="OLE_LINK1" localSheetId="1">'FY24-25 BDB Boulder'!#REF!</definedName>
    <definedName name="OLE_LINK1" localSheetId="5">'FY24-25 BDB CU System Admin'!#REF!</definedName>
    <definedName name="OLE_LINK1" localSheetId="3">'FY24-25 BDB Denver'!#REF!</definedName>
    <definedName name="OLE_LINK1" localSheetId="0">'FY24-25 BDB Summary CU'!#REF!</definedName>
    <definedName name="OLE_LINK1" localSheetId="2">'FY24-25 BDB UCCS'!#REF!</definedName>
    <definedName name="_xlnm.Print_Area" localSheetId="4">'FY24-25 BDB Anschutz'!$A$1:$K$906</definedName>
    <definedName name="_xlnm.Print_Area" localSheetId="1">'FY24-25 BDB Boulder'!$A$1:$K$906</definedName>
    <definedName name="_xlnm.Print_Area" localSheetId="5">'FY24-25 BDB CU System Admin'!$A$1:$K$906</definedName>
    <definedName name="_xlnm.Print_Area" localSheetId="3">'FY24-25 BDB Denver'!$A$1:$K$906</definedName>
    <definedName name="_xlnm.Print_Area" localSheetId="0">'FY24-25 BDB Summary CU'!$A$1:$K$117</definedName>
    <definedName name="_xlnm.Print_Area" localSheetId="2">'FY24-25 BDB UCCS'!$A$1:$K$906</definedName>
    <definedName name="Print_Area_MI" localSheetId="4">'FY24-25 BDB Anschutz'!#REF!</definedName>
    <definedName name="Print_Area_MI" localSheetId="1">'FY24-25 BDB Boulder'!#REF!</definedName>
    <definedName name="Print_Area_MI" localSheetId="5">'FY24-25 BDB CU System Admin'!#REF!</definedName>
    <definedName name="Print_Area_MI" localSheetId="3">'FY24-25 BDB Denver'!#REF!</definedName>
    <definedName name="Print_Area_MI" localSheetId="0">'FY24-25 BDB Summary CU'!#REF!</definedName>
    <definedName name="Print_Area_MI" localSheetId="2">'FY24-25 BDB UCCS'!#REF!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9" l="1"/>
  <c r="C6" i="19"/>
  <c r="H71" i="10" l="1"/>
  <c r="H135" i="14" l="1"/>
  <c r="H428" i="14"/>
  <c r="J64" i="10" l="1"/>
  <c r="G64" i="10"/>
  <c r="J107" i="16"/>
  <c r="G107" i="16"/>
  <c r="J107" i="14" l="1"/>
  <c r="G107" i="14"/>
  <c r="K63" i="10"/>
  <c r="K93" i="10" s="1"/>
  <c r="K71" i="10"/>
  <c r="K70" i="10"/>
  <c r="K69" i="10"/>
  <c r="K68" i="10"/>
  <c r="K67" i="10"/>
  <c r="K66" i="10"/>
  <c r="K65" i="10"/>
  <c r="K64" i="10"/>
  <c r="H70" i="10"/>
  <c r="H69" i="10"/>
  <c r="H68" i="10"/>
  <c r="H67" i="10"/>
  <c r="H66" i="10"/>
  <c r="H65" i="10"/>
  <c r="H64" i="10"/>
  <c r="K95" i="10"/>
  <c r="H95" i="10"/>
  <c r="K76" i="10"/>
  <c r="K74" i="10"/>
  <c r="K56" i="10" l="1"/>
  <c r="K55" i="10"/>
  <c r="K54" i="10"/>
  <c r="K53" i="10"/>
  <c r="K52" i="10"/>
  <c r="K51" i="10"/>
  <c r="K50" i="10"/>
  <c r="K49" i="10"/>
  <c r="K48" i="10"/>
  <c r="K47" i="10"/>
  <c r="J56" i="10"/>
  <c r="J55" i="10"/>
  <c r="J54" i="10"/>
  <c r="J53" i="10"/>
  <c r="J52" i="10"/>
  <c r="J51" i="10"/>
  <c r="J50" i="10"/>
  <c r="J49" i="10"/>
  <c r="J48" i="10"/>
  <c r="J47" i="10"/>
  <c r="H55" i="10"/>
  <c r="H54" i="10"/>
  <c r="H53" i="10"/>
  <c r="H52" i="10"/>
  <c r="H51" i="10"/>
  <c r="H50" i="10"/>
  <c r="H49" i="10"/>
  <c r="H48" i="10"/>
  <c r="H47" i="10"/>
  <c r="G56" i="10"/>
  <c r="G55" i="10"/>
  <c r="G54" i="10"/>
  <c r="G53" i="10"/>
  <c r="G52" i="10"/>
  <c r="G51" i="10"/>
  <c r="G50" i="10"/>
  <c r="G49" i="10"/>
  <c r="G48" i="10"/>
  <c r="G47" i="10"/>
  <c r="G58" i="10" l="1"/>
  <c r="J58" i="10"/>
  <c r="K58" i="10"/>
  <c r="K901" i="18"/>
  <c r="K904" i="18" s="1"/>
  <c r="K99" i="18" s="1"/>
  <c r="H901" i="18"/>
  <c r="H904" i="18" s="1"/>
  <c r="H99" i="18" s="1"/>
  <c r="K890" i="18"/>
  <c r="H890" i="18"/>
  <c r="K875" i="18"/>
  <c r="C875" i="18"/>
  <c r="A875" i="18"/>
  <c r="A873" i="18"/>
  <c r="K855" i="18"/>
  <c r="J855" i="18"/>
  <c r="H855" i="18"/>
  <c r="G855" i="18"/>
  <c r="K851" i="18"/>
  <c r="K857" i="18" s="1"/>
  <c r="K868" i="18" s="1"/>
  <c r="K98" i="18" s="1"/>
  <c r="J851" i="18"/>
  <c r="J857" i="18" s="1"/>
  <c r="J868" i="18" s="1"/>
  <c r="J98" i="18" s="1"/>
  <c r="H851" i="18"/>
  <c r="H857" i="18" s="1"/>
  <c r="H868" i="18" s="1"/>
  <c r="H98" i="18" s="1"/>
  <c r="G851" i="18"/>
  <c r="G857" i="18" s="1"/>
  <c r="G868" i="18" s="1"/>
  <c r="G98" i="18" s="1"/>
  <c r="K838" i="18"/>
  <c r="C838" i="18"/>
  <c r="A838" i="18"/>
  <c r="A836" i="18"/>
  <c r="K830" i="18"/>
  <c r="H830" i="18"/>
  <c r="E806" i="18"/>
  <c r="E807" i="18" s="1"/>
  <c r="E808" i="18" s="1"/>
  <c r="E809" i="18" s="1"/>
  <c r="E810" i="18" s="1"/>
  <c r="E811" i="18" s="1"/>
  <c r="E812" i="18" s="1"/>
  <c r="E813" i="18" s="1"/>
  <c r="E814" i="18" s="1"/>
  <c r="E815" i="18" s="1"/>
  <c r="E816" i="18" s="1"/>
  <c r="E817" i="18" s="1"/>
  <c r="E818" i="18" s="1"/>
  <c r="E819" i="18" s="1"/>
  <c r="E820" i="18" s="1"/>
  <c r="E821" i="18" s="1"/>
  <c r="E822" i="18" s="1"/>
  <c r="E823" i="18" s="1"/>
  <c r="A806" i="18"/>
  <c r="A807" i="18" s="1"/>
  <c r="A808" i="18" s="1"/>
  <c r="A809" i="18" s="1"/>
  <c r="A810" i="18" s="1"/>
  <c r="A811" i="18" s="1"/>
  <c r="A812" i="18" s="1"/>
  <c r="A813" i="18" s="1"/>
  <c r="A814" i="18" s="1"/>
  <c r="A815" i="18" s="1"/>
  <c r="A816" i="18" s="1"/>
  <c r="A817" i="18" s="1"/>
  <c r="A818" i="18" s="1"/>
  <c r="A819" i="18" s="1"/>
  <c r="A820" i="18" s="1"/>
  <c r="A821" i="18" s="1"/>
  <c r="A822" i="18" s="1"/>
  <c r="A823" i="18" s="1"/>
  <c r="K800" i="18"/>
  <c r="C800" i="18"/>
  <c r="A800" i="18"/>
  <c r="A798" i="18"/>
  <c r="K780" i="18"/>
  <c r="K782" i="18" s="1"/>
  <c r="K793" i="18" s="1"/>
  <c r="K96" i="18" s="1"/>
  <c r="J780" i="18"/>
  <c r="J782" i="18" s="1"/>
  <c r="J793" i="18" s="1"/>
  <c r="J96" i="18" s="1"/>
  <c r="H780" i="18"/>
  <c r="H782" i="18" s="1"/>
  <c r="H793" i="18" s="1"/>
  <c r="H96" i="18" s="1"/>
  <c r="G780" i="18"/>
  <c r="G782" i="18" s="1"/>
  <c r="G793" i="18" s="1"/>
  <c r="G96" i="18" s="1"/>
  <c r="K775" i="18"/>
  <c r="J775" i="18"/>
  <c r="H775" i="18"/>
  <c r="G775" i="18"/>
  <c r="K763" i="18"/>
  <c r="C763" i="18"/>
  <c r="A763" i="18"/>
  <c r="A761" i="18"/>
  <c r="K743" i="18"/>
  <c r="J743" i="18"/>
  <c r="H743" i="18"/>
  <c r="H745" i="18" s="1"/>
  <c r="H756" i="18" s="1"/>
  <c r="H95" i="18" s="1"/>
  <c r="G743" i="18"/>
  <c r="G745" i="18" s="1"/>
  <c r="G756" i="18" s="1"/>
  <c r="G95" i="18" s="1"/>
  <c r="K738" i="18"/>
  <c r="K745" i="18" s="1"/>
  <c r="K756" i="18" s="1"/>
  <c r="K95" i="18" s="1"/>
  <c r="J738" i="18"/>
  <c r="J745" i="18" s="1"/>
  <c r="J756" i="18" s="1"/>
  <c r="J95" i="18" s="1"/>
  <c r="H738" i="18"/>
  <c r="G738" i="18"/>
  <c r="K726" i="18"/>
  <c r="C726" i="18"/>
  <c r="A726" i="18"/>
  <c r="A724" i="18"/>
  <c r="K706" i="18"/>
  <c r="J706" i="18"/>
  <c r="H706" i="18"/>
  <c r="G706" i="18"/>
  <c r="K701" i="18"/>
  <c r="K708" i="18" s="1"/>
  <c r="K719" i="18" s="1"/>
  <c r="K94" i="18" s="1"/>
  <c r="J701" i="18"/>
  <c r="J708" i="18" s="1"/>
  <c r="J719" i="18" s="1"/>
  <c r="J94" i="18" s="1"/>
  <c r="H701" i="18"/>
  <c r="H708" i="18" s="1"/>
  <c r="H719" i="18" s="1"/>
  <c r="H94" i="18" s="1"/>
  <c r="G701" i="18"/>
  <c r="G708" i="18" s="1"/>
  <c r="G719" i="18" s="1"/>
  <c r="G94" i="18" s="1"/>
  <c r="K689" i="18"/>
  <c r="C689" i="18"/>
  <c r="A689" i="18"/>
  <c r="A687" i="18"/>
  <c r="K669" i="18"/>
  <c r="J669" i="18"/>
  <c r="H669" i="18"/>
  <c r="G669" i="18"/>
  <c r="K664" i="18"/>
  <c r="K671" i="18" s="1"/>
  <c r="K682" i="18" s="1"/>
  <c r="K93" i="18" s="1"/>
  <c r="J664" i="18"/>
  <c r="J671" i="18" s="1"/>
  <c r="J682" i="18" s="1"/>
  <c r="J93" i="18" s="1"/>
  <c r="H664" i="18"/>
  <c r="H671" i="18" s="1"/>
  <c r="H682" i="18" s="1"/>
  <c r="H93" i="18" s="1"/>
  <c r="G664" i="18"/>
  <c r="G671" i="18" s="1"/>
  <c r="G682" i="18" s="1"/>
  <c r="G93" i="18" s="1"/>
  <c r="K652" i="18"/>
  <c r="C652" i="18"/>
  <c r="A652" i="18"/>
  <c r="A650" i="18"/>
  <c r="K634" i="18"/>
  <c r="K645" i="18" s="1"/>
  <c r="K92" i="18" s="1"/>
  <c r="J634" i="18"/>
  <c r="J645" i="18" s="1"/>
  <c r="J92" i="18" s="1"/>
  <c r="K632" i="18"/>
  <c r="J632" i="18"/>
  <c r="H632" i="18"/>
  <c r="G632" i="18"/>
  <c r="K627" i="18"/>
  <c r="J627" i="18"/>
  <c r="H627" i="18"/>
  <c r="H634" i="18" s="1"/>
  <c r="H645" i="18" s="1"/>
  <c r="H92" i="18" s="1"/>
  <c r="G627" i="18"/>
  <c r="G634" i="18" s="1"/>
  <c r="G645" i="18" s="1"/>
  <c r="G92" i="18" s="1"/>
  <c r="K615" i="18"/>
  <c r="C615" i="18"/>
  <c r="A615" i="18"/>
  <c r="A613" i="18"/>
  <c r="K595" i="18"/>
  <c r="J595" i="18"/>
  <c r="H595" i="18"/>
  <c r="G595" i="18"/>
  <c r="K587" i="18"/>
  <c r="K590" i="18" s="1"/>
  <c r="K597" i="18" s="1"/>
  <c r="K608" i="18" s="1"/>
  <c r="K91" i="18" s="1"/>
  <c r="J587" i="18"/>
  <c r="J590" i="18" s="1"/>
  <c r="J597" i="18" s="1"/>
  <c r="J608" i="18" s="1"/>
  <c r="J91" i="18" s="1"/>
  <c r="H587" i="18"/>
  <c r="H590" i="18" s="1"/>
  <c r="H597" i="18" s="1"/>
  <c r="H608" i="18" s="1"/>
  <c r="H91" i="18" s="1"/>
  <c r="G587" i="18"/>
  <c r="G590" i="18" s="1"/>
  <c r="G597" i="18" s="1"/>
  <c r="G608" i="18" s="1"/>
  <c r="G91" i="18" s="1"/>
  <c r="K578" i="18"/>
  <c r="C578" i="18"/>
  <c r="A578" i="18"/>
  <c r="A576" i="18"/>
  <c r="K556" i="18"/>
  <c r="J556" i="18"/>
  <c r="H556" i="18"/>
  <c r="G556" i="18"/>
  <c r="K548" i="18"/>
  <c r="K551" i="18" s="1"/>
  <c r="K558" i="18" s="1"/>
  <c r="J548" i="18"/>
  <c r="J551" i="18" s="1"/>
  <c r="J558" i="18" s="1"/>
  <c r="H548" i="18"/>
  <c r="H551" i="18" s="1"/>
  <c r="H558" i="18" s="1"/>
  <c r="G548" i="18"/>
  <c r="G551" i="18" s="1"/>
  <c r="G558" i="18" s="1"/>
  <c r="K539" i="18"/>
  <c r="C539" i="18"/>
  <c r="A539" i="18"/>
  <c r="A537" i="18"/>
  <c r="K531" i="18"/>
  <c r="H531" i="18"/>
  <c r="E507" i="18"/>
  <c r="E508" i="18" s="1"/>
  <c r="E509" i="18" s="1"/>
  <c r="E510" i="18" s="1"/>
  <c r="E511" i="18" s="1"/>
  <c r="E512" i="18" s="1"/>
  <c r="E513" i="18" s="1"/>
  <c r="E514" i="18" s="1"/>
  <c r="E515" i="18" s="1"/>
  <c r="E516" i="18" s="1"/>
  <c r="E517" i="18" s="1"/>
  <c r="E518" i="18" s="1"/>
  <c r="E519" i="18" s="1"/>
  <c r="E520" i="18" s="1"/>
  <c r="E521" i="18" s="1"/>
  <c r="E522" i="18" s="1"/>
  <c r="E523" i="18" s="1"/>
  <c r="E524" i="18" s="1"/>
  <c r="E525" i="18" s="1"/>
  <c r="E526" i="18" s="1"/>
  <c r="E527" i="18" s="1"/>
  <c r="E528" i="18" s="1"/>
  <c r="E529" i="18" s="1"/>
  <c r="E531" i="18" s="1"/>
  <c r="A507" i="18"/>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1" i="18" s="1"/>
  <c r="K501" i="18"/>
  <c r="C501" i="18"/>
  <c r="A501" i="18"/>
  <c r="A499" i="18"/>
  <c r="K495" i="18"/>
  <c r="K488" i="18"/>
  <c r="H488" i="18"/>
  <c r="K456" i="18"/>
  <c r="C456" i="18"/>
  <c r="A456" i="18"/>
  <c r="A454" i="18"/>
  <c r="K443" i="18"/>
  <c r="K117" i="18" s="1"/>
  <c r="K436" i="18"/>
  <c r="H436" i="18"/>
  <c r="H443" i="18" s="1"/>
  <c r="H117" i="18" s="1"/>
  <c r="K404" i="18"/>
  <c r="C404" i="18"/>
  <c r="A404" i="18"/>
  <c r="A402" i="18"/>
  <c r="K396" i="18"/>
  <c r="K113" i="18" s="1"/>
  <c r="H396" i="18"/>
  <c r="K371" i="18"/>
  <c r="C371" i="18"/>
  <c r="A371" i="18"/>
  <c r="A369" i="18"/>
  <c r="H359" i="18"/>
  <c r="H357" i="18"/>
  <c r="H354" i="18"/>
  <c r="G354" i="18"/>
  <c r="H353" i="18"/>
  <c r="G353" i="18"/>
  <c r="G357" i="18" s="1"/>
  <c r="H352" i="18"/>
  <c r="H108" i="18" s="1"/>
  <c r="H109" i="18" s="1"/>
  <c r="H112" i="18" s="1"/>
  <c r="G352" i="18"/>
  <c r="G359" i="18" s="1"/>
  <c r="H351" i="18"/>
  <c r="H358" i="18" s="1"/>
  <c r="H361" i="18" s="1"/>
  <c r="G351" i="18"/>
  <c r="G358" i="18" s="1"/>
  <c r="H349" i="18"/>
  <c r="G349" i="18"/>
  <c r="H343" i="18"/>
  <c r="G343" i="18"/>
  <c r="H337" i="18"/>
  <c r="G337" i="18"/>
  <c r="E337" i="18"/>
  <c r="E338" i="18" s="1"/>
  <c r="E339" i="18" s="1"/>
  <c r="A337" i="18"/>
  <c r="A338" i="18" s="1"/>
  <c r="A339" i="18" s="1"/>
  <c r="E336" i="18"/>
  <c r="A336" i="18"/>
  <c r="H331" i="18"/>
  <c r="G331" i="18"/>
  <c r="E330" i="18"/>
  <c r="E331" i="18" s="1"/>
  <c r="E332" i="18" s="1"/>
  <c r="E333" i="18" s="1"/>
  <c r="A330" i="18"/>
  <c r="A331" i="18" s="1"/>
  <c r="A332" i="18" s="1"/>
  <c r="A333" i="18" s="1"/>
  <c r="E328" i="18"/>
  <c r="E327" i="18"/>
  <c r="A327" i="18"/>
  <c r="A328" i="18" s="1"/>
  <c r="K321" i="18"/>
  <c r="C321" i="18"/>
  <c r="A321" i="18"/>
  <c r="A319" i="18"/>
  <c r="E309" i="18"/>
  <c r="D309" i="18"/>
  <c r="F309" i="18" s="1"/>
  <c r="F307" i="18"/>
  <c r="E307" i="18"/>
  <c r="D307" i="18"/>
  <c r="F305" i="18"/>
  <c r="F303" i="18"/>
  <c r="E300" i="18"/>
  <c r="D300" i="18"/>
  <c r="F300" i="18" s="1"/>
  <c r="F298" i="18"/>
  <c r="F296" i="18"/>
  <c r="F294" i="18"/>
  <c r="I286" i="18"/>
  <c r="C286" i="18"/>
  <c r="A286" i="18"/>
  <c r="A284" i="18"/>
  <c r="H269" i="18"/>
  <c r="H274" i="18" s="1"/>
  <c r="H268" i="18"/>
  <c r="H273" i="18" s="1"/>
  <c r="H267" i="18"/>
  <c r="K259" i="18"/>
  <c r="H259" i="18"/>
  <c r="K256" i="18"/>
  <c r="H256" i="18"/>
  <c r="K250" i="18"/>
  <c r="K258" i="18" s="1"/>
  <c r="K260" i="18" s="1"/>
  <c r="H250" i="18"/>
  <c r="H252" i="18" s="1"/>
  <c r="K245" i="18"/>
  <c r="H244" i="18"/>
  <c r="H323" i="18" s="1"/>
  <c r="H373" i="18" s="1"/>
  <c r="H406" i="18" s="1"/>
  <c r="K242" i="18"/>
  <c r="C242" i="18"/>
  <c r="A242" i="18"/>
  <c r="A240" i="18"/>
  <c r="K224" i="18"/>
  <c r="K184" i="18" s="1"/>
  <c r="J224" i="18"/>
  <c r="J184" i="18" s="1"/>
  <c r="H224" i="18"/>
  <c r="H184" i="18" s="1"/>
  <c r="G224" i="18"/>
  <c r="G220" i="18"/>
  <c r="K219" i="18"/>
  <c r="K179" i="18" s="1"/>
  <c r="H219" i="18"/>
  <c r="H220" i="18" s="1"/>
  <c r="K218" i="18"/>
  <c r="K220" i="18" s="1"/>
  <c r="J218" i="18"/>
  <c r="J220" i="18" s="1"/>
  <c r="H218" i="18"/>
  <c r="G218" i="18"/>
  <c r="K217" i="18"/>
  <c r="J217" i="18"/>
  <c r="H217" i="18"/>
  <c r="G217" i="18"/>
  <c r="G177" i="18" s="1"/>
  <c r="G180" i="18" s="1"/>
  <c r="K214" i="18"/>
  <c r="K174" i="18" s="1"/>
  <c r="H214" i="18"/>
  <c r="H174" i="18" s="1"/>
  <c r="K213" i="18"/>
  <c r="J213" i="18"/>
  <c r="H213" i="18"/>
  <c r="G213" i="18"/>
  <c r="K211" i="18"/>
  <c r="H211" i="18"/>
  <c r="K210" i="18"/>
  <c r="K170" i="18" s="1"/>
  <c r="K172" i="18" s="1"/>
  <c r="J210" i="18"/>
  <c r="J170" i="18" s="1"/>
  <c r="H210" i="18"/>
  <c r="G210" i="18"/>
  <c r="K209" i="18"/>
  <c r="H209" i="18"/>
  <c r="K208" i="18"/>
  <c r="K212" i="18" s="1"/>
  <c r="K215" i="18" s="1"/>
  <c r="J208" i="18"/>
  <c r="J212" i="18" s="1"/>
  <c r="J215" i="18" s="1"/>
  <c r="H208" i="18"/>
  <c r="H212" i="18" s="1"/>
  <c r="H215" i="18" s="1"/>
  <c r="G208" i="18"/>
  <c r="G212" i="18" s="1"/>
  <c r="G215" i="18" s="1"/>
  <c r="K203" i="18"/>
  <c r="C203" i="18"/>
  <c r="A203" i="18"/>
  <c r="A201" i="18"/>
  <c r="G184" i="18"/>
  <c r="J179" i="18"/>
  <c r="G179" i="18"/>
  <c r="J178" i="18"/>
  <c r="H178" i="18"/>
  <c r="G178" i="18"/>
  <c r="K177" i="18"/>
  <c r="J177" i="18"/>
  <c r="J180" i="18" s="1"/>
  <c r="H177" i="18"/>
  <c r="J174" i="18"/>
  <c r="G174" i="18"/>
  <c r="K173" i="18"/>
  <c r="J173" i="18"/>
  <c r="H173" i="18"/>
  <c r="G173" i="18"/>
  <c r="K171" i="18"/>
  <c r="H171" i="18"/>
  <c r="H170" i="18"/>
  <c r="G170" i="18"/>
  <c r="K169" i="18"/>
  <c r="H169" i="18"/>
  <c r="K168" i="18"/>
  <c r="J168" i="18"/>
  <c r="H168" i="18"/>
  <c r="H172" i="18" s="1"/>
  <c r="G168" i="18"/>
  <c r="G172" i="18" s="1"/>
  <c r="G175" i="18" s="1"/>
  <c r="K165" i="18"/>
  <c r="K205" i="18" s="1"/>
  <c r="K244" i="18" s="1"/>
  <c r="K373" i="18" s="1"/>
  <c r="K406" i="18" s="1"/>
  <c r="K458" i="18" s="1"/>
  <c r="K503" i="18" s="1"/>
  <c r="K541" i="18" s="1"/>
  <c r="K580" i="18" s="1"/>
  <c r="K617" i="18" s="1"/>
  <c r="K654" i="18" s="1"/>
  <c r="K691" i="18" s="1"/>
  <c r="K728" i="18" s="1"/>
  <c r="K765" i="18" s="1"/>
  <c r="K802" i="18" s="1"/>
  <c r="K840" i="18" s="1"/>
  <c r="K877" i="18" s="1"/>
  <c r="H165" i="18"/>
  <c r="H205" i="18" s="1"/>
  <c r="K163" i="18"/>
  <c r="C163" i="18"/>
  <c r="A163" i="18"/>
  <c r="A161" i="18"/>
  <c r="K145" i="18"/>
  <c r="H145" i="18"/>
  <c r="K131" i="18"/>
  <c r="H131" i="18"/>
  <c r="K129" i="18"/>
  <c r="C129" i="18"/>
  <c r="A129" i="18"/>
  <c r="A127" i="18"/>
  <c r="K114" i="18"/>
  <c r="H114" i="18"/>
  <c r="H113" i="18"/>
  <c r="K112" i="18"/>
  <c r="H111" i="18"/>
  <c r="H110" i="18"/>
  <c r="K109" i="18"/>
  <c r="J107" i="18"/>
  <c r="G107" i="18"/>
  <c r="K106" i="18"/>
  <c r="H106" i="18"/>
  <c r="K105" i="18"/>
  <c r="H105" i="18"/>
  <c r="H119" i="18" s="1"/>
  <c r="H263" i="18" s="1"/>
  <c r="J99" i="18"/>
  <c r="G99" i="18"/>
  <c r="K97" i="18"/>
  <c r="J97" i="18"/>
  <c r="H97" i="18"/>
  <c r="G97" i="18"/>
  <c r="K87" i="18"/>
  <c r="H87" i="18"/>
  <c r="K85" i="18"/>
  <c r="C85" i="18"/>
  <c r="A85" i="18"/>
  <c r="K42" i="18"/>
  <c r="C42" i="18"/>
  <c r="K119" i="18" l="1"/>
  <c r="G569" i="18"/>
  <c r="G90" i="18" s="1"/>
  <c r="G101" i="18" s="1"/>
  <c r="H276" i="18" s="1"/>
  <c r="G222" i="18"/>
  <c r="G233" i="18" s="1"/>
  <c r="K175" i="18"/>
  <c r="H175" i="18"/>
  <c r="H182" i="18" s="1"/>
  <c r="H193" i="18" s="1"/>
  <c r="H222" i="18"/>
  <c r="H233" i="18" s="1"/>
  <c r="H569" i="18"/>
  <c r="H90" i="18" s="1"/>
  <c r="H101" i="18" s="1"/>
  <c r="J172" i="18"/>
  <c r="J175" i="18" s="1"/>
  <c r="J182" i="18" s="1"/>
  <c r="J193" i="18" s="1"/>
  <c r="J222" i="18"/>
  <c r="J233" i="18" s="1"/>
  <c r="J569" i="18"/>
  <c r="J90" i="18" s="1"/>
  <c r="J101" i="18" s="1"/>
  <c r="H503" i="18"/>
  <c r="H541" i="18" s="1"/>
  <c r="H580" i="18" s="1"/>
  <c r="H617" i="18" s="1"/>
  <c r="H654" i="18" s="1"/>
  <c r="H691" i="18" s="1"/>
  <c r="H728" i="18" s="1"/>
  <c r="H765" i="18" s="1"/>
  <c r="H802" i="18" s="1"/>
  <c r="H840" i="18" s="1"/>
  <c r="H877" i="18" s="1"/>
  <c r="H458" i="18"/>
  <c r="G361" i="18"/>
  <c r="G182" i="18"/>
  <c r="G193" i="18" s="1"/>
  <c r="K222" i="18"/>
  <c r="K233" i="18" s="1"/>
  <c r="K569" i="18"/>
  <c r="K90" i="18" s="1"/>
  <c r="K101" i="18" s="1"/>
  <c r="H180" i="18"/>
  <c r="K180" i="18"/>
  <c r="K178" i="18"/>
  <c r="K252" i="18"/>
  <c r="H179" i="18"/>
  <c r="H258" i="18"/>
  <c r="G356" i="18"/>
  <c r="H356" i="18"/>
  <c r="H272" i="18"/>
  <c r="K182" i="18" l="1"/>
  <c r="K193" i="18" s="1"/>
  <c r="H901" i="17" l="1"/>
  <c r="K893" i="17"/>
  <c r="K901" i="17" s="1"/>
  <c r="K890" i="17"/>
  <c r="H890" i="17"/>
  <c r="H904" i="17" s="1"/>
  <c r="H99" i="17" s="1"/>
  <c r="K875" i="17"/>
  <c r="C875" i="17"/>
  <c r="A875" i="17"/>
  <c r="A873" i="17"/>
  <c r="K857" i="17"/>
  <c r="K868" i="17" s="1"/>
  <c r="K98" i="17" s="1"/>
  <c r="J857" i="17"/>
  <c r="J868" i="17" s="1"/>
  <c r="J98" i="17" s="1"/>
  <c r="K855" i="17"/>
  <c r="J855" i="17"/>
  <c r="H855" i="17"/>
  <c r="H857" i="17" s="1"/>
  <c r="H868" i="17" s="1"/>
  <c r="H98" i="17" s="1"/>
  <c r="G855" i="17"/>
  <c r="K851" i="17"/>
  <c r="J851" i="17"/>
  <c r="H851" i="17"/>
  <c r="G851" i="17"/>
  <c r="G857" i="17" s="1"/>
  <c r="G868" i="17" s="1"/>
  <c r="G98" i="17" s="1"/>
  <c r="K838" i="17"/>
  <c r="C838" i="17"/>
  <c r="A838" i="17"/>
  <c r="A836" i="17"/>
  <c r="K830" i="17"/>
  <c r="H830" i="17"/>
  <c r="E806" i="17"/>
  <c r="E807" i="17" s="1"/>
  <c r="E808" i="17" s="1"/>
  <c r="E809" i="17" s="1"/>
  <c r="E810" i="17" s="1"/>
  <c r="E811" i="17" s="1"/>
  <c r="E812" i="17" s="1"/>
  <c r="E813" i="17" s="1"/>
  <c r="E814" i="17" s="1"/>
  <c r="E815" i="17" s="1"/>
  <c r="E816" i="17" s="1"/>
  <c r="E817" i="17" s="1"/>
  <c r="E818" i="17" s="1"/>
  <c r="E819" i="17" s="1"/>
  <c r="E820" i="17" s="1"/>
  <c r="E821" i="17" s="1"/>
  <c r="E822" i="17" s="1"/>
  <c r="E823" i="17" s="1"/>
  <c r="A806" i="17"/>
  <c r="A807" i="17" s="1"/>
  <c r="A808" i="17" s="1"/>
  <c r="A809" i="17" s="1"/>
  <c r="A810" i="17" s="1"/>
  <c r="A811" i="17" s="1"/>
  <c r="A812" i="17" s="1"/>
  <c r="A813" i="17" s="1"/>
  <c r="A814" i="17" s="1"/>
  <c r="A815" i="17" s="1"/>
  <c r="A816" i="17" s="1"/>
  <c r="A817" i="17" s="1"/>
  <c r="A818" i="17" s="1"/>
  <c r="A819" i="17" s="1"/>
  <c r="A820" i="17" s="1"/>
  <c r="A821" i="17" s="1"/>
  <c r="A822" i="17" s="1"/>
  <c r="A823" i="17" s="1"/>
  <c r="K800" i="17"/>
  <c r="C800" i="17"/>
  <c r="A800" i="17"/>
  <c r="A798" i="17"/>
  <c r="K782" i="17"/>
  <c r="K793" i="17" s="1"/>
  <c r="K96" i="17" s="1"/>
  <c r="K780" i="17"/>
  <c r="J780" i="17"/>
  <c r="J782" i="17" s="1"/>
  <c r="J793" i="17" s="1"/>
  <c r="J96" i="17" s="1"/>
  <c r="H780" i="17"/>
  <c r="H782" i="17" s="1"/>
  <c r="H793" i="17" s="1"/>
  <c r="H96" i="17" s="1"/>
  <c r="G780" i="17"/>
  <c r="G782" i="17" s="1"/>
  <c r="G793" i="17" s="1"/>
  <c r="G96" i="17" s="1"/>
  <c r="K775" i="17"/>
  <c r="J775" i="17"/>
  <c r="H775" i="17"/>
  <c r="G775" i="17"/>
  <c r="K763" i="17"/>
  <c r="C763" i="17"/>
  <c r="A763" i="17"/>
  <c r="A761" i="17"/>
  <c r="J756" i="17"/>
  <c r="J95" i="17" s="1"/>
  <c r="H750" i="17"/>
  <c r="J745" i="17"/>
  <c r="K743" i="17"/>
  <c r="J743" i="17"/>
  <c r="H743" i="17"/>
  <c r="H745" i="17" s="1"/>
  <c r="H756" i="17" s="1"/>
  <c r="H95" i="17" s="1"/>
  <c r="G743" i="17"/>
  <c r="G745" i="17" s="1"/>
  <c r="G756" i="17" s="1"/>
  <c r="G95" i="17" s="1"/>
  <c r="K738" i="17"/>
  <c r="K745" i="17" s="1"/>
  <c r="K756" i="17" s="1"/>
  <c r="K95" i="17" s="1"/>
  <c r="J738" i="17"/>
  <c r="H738" i="17"/>
  <c r="G738" i="17"/>
  <c r="K726" i="17"/>
  <c r="C726" i="17"/>
  <c r="A726" i="17"/>
  <c r="A724" i="17"/>
  <c r="H719" i="17"/>
  <c r="H94" i="17" s="1"/>
  <c r="H713" i="17"/>
  <c r="H708" i="17"/>
  <c r="K706" i="17"/>
  <c r="J706" i="17"/>
  <c r="H706" i="17"/>
  <c r="G706" i="17"/>
  <c r="G708" i="17" s="1"/>
  <c r="G719" i="17" s="1"/>
  <c r="G94" i="17" s="1"/>
  <c r="K701" i="17"/>
  <c r="K708" i="17" s="1"/>
  <c r="K719" i="17" s="1"/>
  <c r="K94" i="17" s="1"/>
  <c r="J701" i="17"/>
  <c r="J708" i="17" s="1"/>
  <c r="J719" i="17" s="1"/>
  <c r="J94" i="17" s="1"/>
  <c r="H701" i="17"/>
  <c r="G701" i="17"/>
  <c r="K689" i="17"/>
  <c r="C689" i="17"/>
  <c r="A689" i="17"/>
  <c r="A687" i="17"/>
  <c r="G682" i="17"/>
  <c r="G93" i="17" s="1"/>
  <c r="H676" i="17"/>
  <c r="G671" i="17"/>
  <c r="K669" i="17"/>
  <c r="J669" i="17"/>
  <c r="H669" i="17"/>
  <c r="G669" i="17"/>
  <c r="K664" i="17"/>
  <c r="K671" i="17" s="1"/>
  <c r="K682" i="17" s="1"/>
  <c r="K93" i="17" s="1"/>
  <c r="J664" i="17"/>
  <c r="J671" i="17" s="1"/>
  <c r="J682" i="17" s="1"/>
  <c r="J93" i="17" s="1"/>
  <c r="H664" i="17"/>
  <c r="H671" i="17" s="1"/>
  <c r="H682" i="17" s="1"/>
  <c r="H93" i="17" s="1"/>
  <c r="G664" i="17"/>
  <c r="K652" i="17"/>
  <c r="C652" i="17"/>
  <c r="A652" i="17"/>
  <c r="A650" i="17"/>
  <c r="K634" i="17"/>
  <c r="K645" i="17" s="1"/>
  <c r="K92" i="17" s="1"/>
  <c r="K632" i="17"/>
  <c r="J632" i="17"/>
  <c r="H632" i="17"/>
  <c r="G632" i="17"/>
  <c r="K627" i="17"/>
  <c r="J627" i="17"/>
  <c r="J634" i="17" s="1"/>
  <c r="J645" i="17" s="1"/>
  <c r="J92" i="17" s="1"/>
  <c r="H627" i="17"/>
  <c r="H634" i="17" s="1"/>
  <c r="H645" i="17" s="1"/>
  <c r="H92" i="17" s="1"/>
  <c r="G627" i="17"/>
  <c r="G634" i="17" s="1"/>
  <c r="G645" i="17" s="1"/>
  <c r="G92" i="17" s="1"/>
  <c r="K615" i="17"/>
  <c r="C615" i="17"/>
  <c r="A615" i="17"/>
  <c r="A613" i="17"/>
  <c r="K595" i="17"/>
  <c r="J595" i="17"/>
  <c r="H595" i="17"/>
  <c r="G595" i="17"/>
  <c r="K587" i="17"/>
  <c r="K590" i="17" s="1"/>
  <c r="K597" i="17" s="1"/>
  <c r="K608" i="17" s="1"/>
  <c r="K91" i="17" s="1"/>
  <c r="J587" i="17"/>
  <c r="J590" i="17" s="1"/>
  <c r="J597" i="17" s="1"/>
  <c r="J608" i="17" s="1"/>
  <c r="J91" i="17" s="1"/>
  <c r="H587" i="17"/>
  <c r="H590" i="17" s="1"/>
  <c r="H597" i="17" s="1"/>
  <c r="H608" i="17" s="1"/>
  <c r="H91" i="17" s="1"/>
  <c r="G587" i="17"/>
  <c r="G590" i="17" s="1"/>
  <c r="G597" i="17" s="1"/>
  <c r="G608" i="17" s="1"/>
  <c r="G91" i="17" s="1"/>
  <c r="K578" i="17"/>
  <c r="C578" i="17"/>
  <c r="A578" i="17"/>
  <c r="A576" i="17"/>
  <c r="H563" i="17"/>
  <c r="K556" i="17"/>
  <c r="J556" i="17"/>
  <c r="H556" i="17"/>
  <c r="G556" i="17"/>
  <c r="K551" i="17"/>
  <c r="K558" i="17" s="1"/>
  <c r="J551" i="17"/>
  <c r="J558" i="17" s="1"/>
  <c r="H551" i="17"/>
  <c r="H558" i="17" s="1"/>
  <c r="G551" i="17"/>
  <c r="G558" i="17" s="1"/>
  <c r="K548" i="17"/>
  <c r="J548" i="17"/>
  <c r="H548" i="17"/>
  <c r="G548" i="17"/>
  <c r="K539" i="17"/>
  <c r="C539" i="17"/>
  <c r="A539" i="17"/>
  <c r="A537" i="17"/>
  <c r="K531" i="17"/>
  <c r="K105" i="17" s="1"/>
  <c r="K119" i="17" s="1"/>
  <c r="H531" i="17"/>
  <c r="H105" i="17" s="1"/>
  <c r="E507" i="17"/>
  <c r="E508" i="17" s="1"/>
  <c r="E509" i="17" s="1"/>
  <c r="E510" i="17" s="1"/>
  <c r="E511" i="17" s="1"/>
  <c r="E512" i="17" s="1"/>
  <c r="E513" i="17" s="1"/>
  <c r="E514" i="17" s="1"/>
  <c r="E515" i="17" s="1"/>
  <c r="E516" i="17" s="1"/>
  <c r="E517" i="17" s="1"/>
  <c r="E518" i="17" s="1"/>
  <c r="E519" i="17" s="1"/>
  <c r="E520" i="17" s="1"/>
  <c r="E521" i="17" s="1"/>
  <c r="E522" i="17" s="1"/>
  <c r="E523" i="17" s="1"/>
  <c r="E524" i="17" s="1"/>
  <c r="E525" i="17" s="1"/>
  <c r="E526" i="17" s="1"/>
  <c r="E527" i="17" s="1"/>
  <c r="E528" i="17" s="1"/>
  <c r="E529" i="17" s="1"/>
  <c r="E531" i="17" s="1"/>
  <c r="A507" i="17"/>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1" i="17" s="1"/>
  <c r="K501" i="17"/>
  <c r="C501" i="17"/>
  <c r="A501" i="17"/>
  <c r="A499" i="17"/>
  <c r="K495" i="17"/>
  <c r="K488" i="17"/>
  <c r="H488" i="17"/>
  <c r="K456" i="17"/>
  <c r="C456" i="17"/>
  <c r="A456" i="17"/>
  <c r="A454" i="17"/>
  <c r="H443" i="17"/>
  <c r="H438" i="17"/>
  <c r="K436" i="17"/>
  <c r="K443" i="17" s="1"/>
  <c r="K117" i="17" s="1"/>
  <c r="H436" i="17"/>
  <c r="K404" i="17"/>
  <c r="C404" i="17"/>
  <c r="A404" i="17"/>
  <c r="A402" i="17"/>
  <c r="K396" i="17"/>
  <c r="H396" i="17"/>
  <c r="K371" i="17"/>
  <c r="C371" i="17"/>
  <c r="A371" i="17"/>
  <c r="A369" i="17"/>
  <c r="H356" i="17"/>
  <c r="G356" i="17"/>
  <c r="H354" i="17"/>
  <c r="G354" i="17"/>
  <c r="H353" i="17"/>
  <c r="H357" i="17" s="1"/>
  <c r="G353" i="17"/>
  <c r="G357" i="17" s="1"/>
  <c r="H352" i="17"/>
  <c r="H359" i="17" s="1"/>
  <c r="G352" i="17"/>
  <c r="G359" i="17" s="1"/>
  <c r="H351" i="17"/>
  <c r="H358" i="17" s="1"/>
  <c r="H361" i="17" s="1"/>
  <c r="G351" i="17"/>
  <c r="G358" i="17" s="1"/>
  <c r="H349" i="17"/>
  <c r="G349" i="17"/>
  <c r="H343" i="17"/>
  <c r="G343" i="17"/>
  <c r="H337" i="17"/>
  <c r="G337" i="17"/>
  <c r="E336" i="17"/>
  <c r="E337" i="17" s="1"/>
  <c r="E338" i="17" s="1"/>
  <c r="E339" i="17" s="1"/>
  <c r="A336" i="17"/>
  <c r="A337" i="17" s="1"/>
  <c r="A338" i="17" s="1"/>
  <c r="A339" i="17" s="1"/>
  <c r="H331" i="17"/>
  <c r="G331" i="17"/>
  <c r="E331" i="17"/>
  <c r="E332" i="17" s="1"/>
  <c r="E333" i="17" s="1"/>
  <c r="E330" i="17"/>
  <c r="A330" i="17"/>
  <c r="A331" i="17" s="1"/>
  <c r="A332" i="17" s="1"/>
  <c r="A333" i="17" s="1"/>
  <c r="A328" i="17"/>
  <c r="E327" i="17"/>
  <c r="E328" i="17" s="1"/>
  <c r="A327" i="17"/>
  <c r="K321" i="17"/>
  <c r="C321" i="17"/>
  <c r="A321" i="17"/>
  <c r="A319" i="17"/>
  <c r="E307" i="17"/>
  <c r="D307" i="17"/>
  <c r="F307" i="17" s="1"/>
  <c r="F305" i="17"/>
  <c r="F303" i="17"/>
  <c r="E300" i="17"/>
  <c r="E309" i="17" s="1"/>
  <c r="D300" i="17"/>
  <c r="F300" i="17" s="1"/>
  <c r="F298" i="17"/>
  <c r="F296" i="17"/>
  <c r="F294" i="17"/>
  <c r="I286" i="17"/>
  <c r="C286" i="17"/>
  <c r="A286" i="17"/>
  <c r="A284" i="17"/>
  <c r="H273" i="17"/>
  <c r="H269" i="17"/>
  <c r="H274" i="17" s="1"/>
  <c r="H268" i="17"/>
  <c r="H267" i="17"/>
  <c r="H264" i="17"/>
  <c r="K259" i="17"/>
  <c r="K260" i="17" s="1"/>
  <c r="H259" i="17"/>
  <c r="K258" i="17"/>
  <c r="H258" i="17"/>
  <c r="H260" i="17" s="1"/>
  <c r="K256" i="17"/>
  <c r="H256" i="17"/>
  <c r="K252" i="17"/>
  <c r="H252" i="17"/>
  <c r="K250" i="17"/>
  <c r="H250" i="17"/>
  <c r="K245" i="17"/>
  <c r="K242" i="17"/>
  <c r="C242" i="17"/>
  <c r="A242" i="17"/>
  <c r="A240" i="17"/>
  <c r="K224" i="17"/>
  <c r="J224" i="17"/>
  <c r="J184" i="17" s="1"/>
  <c r="H224" i="17"/>
  <c r="H184" i="17" s="1"/>
  <c r="G224" i="17"/>
  <c r="G184" i="17" s="1"/>
  <c r="K220" i="17"/>
  <c r="K219" i="17"/>
  <c r="H219" i="17"/>
  <c r="H179" i="17" s="1"/>
  <c r="K218" i="17"/>
  <c r="J218" i="17"/>
  <c r="H218" i="17"/>
  <c r="G218" i="17"/>
  <c r="K217" i="17"/>
  <c r="J217" i="17"/>
  <c r="J220" i="17" s="1"/>
  <c r="H217" i="17"/>
  <c r="H220" i="17" s="1"/>
  <c r="G217" i="17"/>
  <c r="G220" i="17" s="1"/>
  <c r="K214" i="17"/>
  <c r="H214" i="17"/>
  <c r="H174" i="17" s="1"/>
  <c r="K213" i="17"/>
  <c r="J213" i="17"/>
  <c r="H213" i="17"/>
  <c r="G213" i="17"/>
  <c r="G173" i="17" s="1"/>
  <c r="K212" i="17"/>
  <c r="K215" i="17" s="1"/>
  <c r="K211" i="17"/>
  <c r="H211" i="17"/>
  <c r="K210" i="17"/>
  <c r="K170" i="17" s="1"/>
  <c r="J210" i="17"/>
  <c r="J170" i="17" s="1"/>
  <c r="H210" i="17"/>
  <c r="G210" i="17"/>
  <c r="K209" i="17"/>
  <c r="H209" i="17"/>
  <c r="H169" i="17" s="1"/>
  <c r="K208" i="17"/>
  <c r="K168" i="17" s="1"/>
  <c r="J208" i="17"/>
  <c r="J212" i="17" s="1"/>
  <c r="J215" i="17" s="1"/>
  <c r="H208" i="17"/>
  <c r="H212" i="17" s="1"/>
  <c r="H215" i="17" s="1"/>
  <c r="G208" i="17"/>
  <c r="G212" i="17" s="1"/>
  <c r="G215" i="17" s="1"/>
  <c r="K203" i="17"/>
  <c r="C203" i="17"/>
  <c r="A203" i="17"/>
  <c r="A201" i="17"/>
  <c r="K184" i="17"/>
  <c r="K179" i="17"/>
  <c r="J179" i="17"/>
  <c r="G179" i="17"/>
  <c r="K178" i="17"/>
  <c r="J178" i="17"/>
  <c r="H178" i="17"/>
  <c r="G178" i="17"/>
  <c r="K177" i="17"/>
  <c r="K180" i="17" s="1"/>
  <c r="J177" i="17"/>
  <c r="J180" i="17" s="1"/>
  <c r="H177" i="17"/>
  <c r="H180" i="17" s="1"/>
  <c r="G177" i="17"/>
  <c r="G180" i="17" s="1"/>
  <c r="K174" i="17"/>
  <c r="J174" i="17"/>
  <c r="G174" i="17"/>
  <c r="K173" i="17"/>
  <c r="J173" i="17"/>
  <c r="H173" i="17"/>
  <c r="K171" i="17"/>
  <c r="H171" i="17"/>
  <c r="H170" i="17"/>
  <c r="G170" i="17"/>
  <c r="K169" i="17"/>
  <c r="H168" i="17"/>
  <c r="H172" i="17" s="1"/>
  <c r="H175" i="17" s="1"/>
  <c r="H182" i="17" s="1"/>
  <c r="H193" i="17" s="1"/>
  <c r="G168" i="17"/>
  <c r="G172" i="17" s="1"/>
  <c r="G175" i="17" s="1"/>
  <c r="K163" i="17"/>
  <c r="C163" i="17"/>
  <c r="A163" i="17"/>
  <c r="A161" i="17"/>
  <c r="K145" i="17"/>
  <c r="H145" i="17"/>
  <c r="K129" i="17"/>
  <c r="C129" i="17"/>
  <c r="A129" i="17"/>
  <c r="A127" i="17"/>
  <c r="H117" i="17"/>
  <c r="K114" i="17"/>
  <c r="H114" i="17"/>
  <c r="K113" i="17"/>
  <c r="H113" i="17"/>
  <c r="K109" i="17"/>
  <c r="K112" i="17" s="1"/>
  <c r="H109" i="17"/>
  <c r="H112" i="17" s="1"/>
  <c r="J107" i="17"/>
  <c r="G107" i="17"/>
  <c r="J99" i="17"/>
  <c r="G99" i="17"/>
  <c r="K97" i="17"/>
  <c r="J97" i="17"/>
  <c r="H97" i="17"/>
  <c r="G97" i="17"/>
  <c r="K87" i="17"/>
  <c r="K131" i="17" s="1"/>
  <c r="K165" i="17" s="1"/>
  <c r="K205" i="17" s="1"/>
  <c r="K244" i="17" s="1"/>
  <c r="K373" i="17" s="1"/>
  <c r="K406" i="17" s="1"/>
  <c r="K458" i="17" s="1"/>
  <c r="K503" i="17" s="1"/>
  <c r="K541" i="17" s="1"/>
  <c r="K580" i="17" s="1"/>
  <c r="K617" i="17" s="1"/>
  <c r="K654" i="17" s="1"/>
  <c r="K691" i="17" s="1"/>
  <c r="K728" i="17" s="1"/>
  <c r="K765" i="17" s="1"/>
  <c r="K802" i="17" s="1"/>
  <c r="K840" i="17" s="1"/>
  <c r="K877" i="17" s="1"/>
  <c r="H87" i="17"/>
  <c r="H131" i="17" s="1"/>
  <c r="K85" i="17"/>
  <c r="C85" i="17"/>
  <c r="A85" i="17"/>
  <c r="K42" i="17"/>
  <c r="C42" i="17"/>
  <c r="K901" i="16"/>
  <c r="H901" i="16"/>
  <c r="K890" i="16"/>
  <c r="K904" i="16" s="1"/>
  <c r="K99" i="16" s="1"/>
  <c r="H890" i="16"/>
  <c r="H904" i="16" s="1"/>
  <c r="H99" i="16" s="1"/>
  <c r="H56" i="10" s="1"/>
  <c r="H58" i="10" s="1"/>
  <c r="K875" i="16"/>
  <c r="C875" i="16"/>
  <c r="A875" i="16"/>
  <c r="A873" i="16"/>
  <c r="H865" i="16"/>
  <c r="H862" i="16"/>
  <c r="H227" i="16" s="1"/>
  <c r="H187" i="16" s="1"/>
  <c r="K857" i="16"/>
  <c r="K868" i="16" s="1"/>
  <c r="K98" i="16" s="1"/>
  <c r="J857" i="16"/>
  <c r="J868" i="16" s="1"/>
  <c r="J98" i="16" s="1"/>
  <c r="K855" i="16"/>
  <c r="J855" i="16"/>
  <c r="H855" i="16"/>
  <c r="G855" i="16"/>
  <c r="K851" i="16"/>
  <c r="J851" i="16"/>
  <c r="H851" i="16"/>
  <c r="H857" i="16" s="1"/>
  <c r="H868" i="16" s="1"/>
  <c r="H98" i="16" s="1"/>
  <c r="G851" i="16"/>
  <c r="G857" i="16" s="1"/>
  <c r="G868" i="16" s="1"/>
  <c r="G98" i="16" s="1"/>
  <c r="K838" i="16"/>
  <c r="C838" i="16"/>
  <c r="A838" i="16"/>
  <c r="A836" i="16"/>
  <c r="K830" i="16"/>
  <c r="H830" i="16"/>
  <c r="E806" i="16"/>
  <c r="E807" i="16" s="1"/>
  <c r="E808" i="16" s="1"/>
  <c r="E809" i="16" s="1"/>
  <c r="E810" i="16" s="1"/>
  <c r="E811" i="16" s="1"/>
  <c r="E812" i="16" s="1"/>
  <c r="E813" i="16" s="1"/>
  <c r="E814" i="16" s="1"/>
  <c r="E815" i="16" s="1"/>
  <c r="E816" i="16" s="1"/>
  <c r="E817" i="16" s="1"/>
  <c r="E818" i="16" s="1"/>
  <c r="E819" i="16" s="1"/>
  <c r="E820" i="16" s="1"/>
  <c r="E821" i="16" s="1"/>
  <c r="E822" i="16" s="1"/>
  <c r="E823" i="16" s="1"/>
  <c r="A806" i="16"/>
  <c r="A807" i="16" s="1"/>
  <c r="A808" i="16" s="1"/>
  <c r="A809" i="16" s="1"/>
  <c r="A810" i="16" s="1"/>
  <c r="A811" i="16" s="1"/>
  <c r="A812" i="16" s="1"/>
  <c r="A813" i="16" s="1"/>
  <c r="A814" i="16" s="1"/>
  <c r="A815" i="16" s="1"/>
  <c r="A816" i="16" s="1"/>
  <c r="A817" i="16" s="1"/>
  <c r="A818" i="16" s="1"/>
  <c r="A819" i="16" s="1"/>
  <c r="A820" i="16" s="1"/>
  <c r="A821" i="16" s="1"/>
  <c r="A822" i="16" s="1"/>
  <c r="A823" i="16" s="1"/>
  <c r="K800" i="16"/>
  <c r="C800" i="16"/>
  <c r="A800" i="16"/>
  <c r="A798" i="16"/>
  <c r="K780" i="16"/>
  <c r="J780" i="16"/>
  <c r="J782" i="16" s="1"/>
  <c r="J793" i="16" s="1"/>
  <c r="J96" i="16" s="1"/>
  <c r="H780" i="16"/>
  <c r="G780" i="16"/>
  <c r="K775" i="16"/>
  <c r="K782" i="16" s="1"/>
  <c r="K793" i="16" s="1"/>
  <c r="K96" i="16" s="1"/>
  <c r="J775" i="16"/>
  <c r="H775" i="16"/>
  <c r="H782" i="16" s="1"/>
  <c r="H793" i="16" s="1"/>
  <c r="H96" i="16" s="1"/>
  <c r="G775" i="16"/>
  <c r="G782" i="16" s="1"/>
  <c r="G793" i="16" s="1"/>
  <c r="G96" i="16" s="1"/>
  <c r="K763" i="16"/>
  <c r="C763" i="16"/>
  <c r="A763" i="16"/>
  <c r="A761" i="16"/>
  <c r="K743" i="16"/>
  <c r="J743" i="16"/>
  <c r="H743" i="16"/>
  <c r="G743" i="16"/>
  <c r="G745" i="16" s="1"/>
  <c r="G756" i="16" s="1"/>
  <c r="G95" i="16" s="1"/>
  <c r="K738" i="16"/>
  <c r="K745" i="16" s="1"/>
  <c r="K756" i="16" s="1"/>
  <c r="K95" i="16" s="1"/>
  <c r="J738" i="16"/>
  <c r="J745" i="16" s="1"/>
  <c r="J756" i="16" s="1"/>
  <c r="J95" i="16" s="1"/>
  <c r="H738" i="16"/>
  <c r="H745" i="16" s="1"/>
  <c r="H756" i="16" s="1"/>
  <c r="H95" i="16" s="1"/>
  <c r="G738" i="16"/>
  <c r="K726" i="16"/>
  <c r="C726" i="16"/>
  <c r="A726" i="16"/>
  <c r="A724" i="16"/>
  <c r="K706" i="16"/>
  <c r="J706" i="16"/>
  <c r="H706" i="16"/>
  <c r="G706" i="16"/>
  <c r="K701" i="16"/>
  <c r="K708" i="16" s="1"/>
  <c r="K719" i="16" s="1"/>
  <c r="K94" i="16" s="1"/>
  <c r="J701" i="16"/>
  <c r="J708" i="16" s="1"/>
  <c r="J719" i="16" s="1"/>
  <c r="J94" i="16" s="1"/>
  <c r="H701" i="16"/>
  <c r="H708" i="16" s="1"/>
  <c r="H719" i="16" s="1"/>
  <c r="H94" i="16" s="1"/>
  <c r="G701" i="16"/>
  <c r="G708" i="16" s="1"/>
  <c r="G719" i="16" s="1"/>
  <c r="G94" i="16" s="1"/>
  <c r="K689" i="16"/>
  <c r="C689" i="16"/>
  <c r="A689" i="16"/>
  <c r="A687" i="16"/>
  <c r="K671" i="16"/>
  <c r="K682" i="16" s="1"/>
  <c r="K93" i="16" s="1"/>
  <c r="J671" i="16"/>
  <c r="J682" i="16" s="1"/>
  <c r="J93" i="16" s="1"/>
  <c r="K669" i="16"/>
  <c r="J669" i="16"/>
  <c r="H669" i="16"/>
  <c r="G669" i="16"/>
  <c r="K664" i="16"/>
  <c r="J664" i="16"/>
  <c r="H664" i="16"/>
  <c r="H671" i="16" s="1"/>
  <c r="H682" i="16" s="1"/>
  <c r="H93" i="16" s="1"/>
  <c r="G664" i="16"/>
  <c r="G671" i="16" s="1"/>
  <c r="G682" i="16" s="1"/>
  <c r="G93" i="16" s="1"/>
  <c r="K652" i="16"/>
  <c r="C652" i="16"/>
  <c r="A652" i="16"/>
  <c r="A650" i="16"/>
  <c r="K634" i="16"/>
  <c r="K645" i="16" s="1"/>
  <c r="K92" i="16" s="1"/>
  <c r="J634" i="16"/>
  <c r="J645" i="16" s="1"/>
  <c r="J92" i="16" s="1"/>
  <c r="H634" i="16"/>
  <c r="H645" i="16" s="1"/>
  <c r="H92" i="16" s="1"/>
  <c r="G634" i="16"/>
  <c r="G645" i="16" s="1"/>
  <c r="G92" i="16" s="1"/>
  <c r="K632" i="16"/>
  <c r="J632" i="16"/>
  <c r="H632" i="16"/>
  <c r="G632" i="16"/>
  <c r="K627" i="16"/>
  <c r="J627" i="16"/>
  <c r="H627" i="16"/>
  <c r="G627" i="16"/>
  <c r="K615" i="16"/>
  <c r="C615" i="16"/>
  <c r="A615" i="16"/>
  <c r="A613" i="16"/>
  <c r="K595" i="16"/>
  <c r="J595" i="16"/>
  <c r="H595" i="16"/>
  <c r="G595" i="16"/>
  <c r="K590" i="16"/>
  <c r="K597" i="16" s="1"/>
  <c r="K608" i="16" s="1"/>
  <c r="K91" i="16" s="1"/>
  <c r="J590" i="16"/>
  <c r="J597" i="16" s="1"/>
  <c r="J608" i="16" s="1"/>
  <c r="J91" i="16" s="1"/>
  <c r="K587" i="16"/>
  <c r="J587" i="16"/>
  <c r="H587" i="16"/>
  <c r="H590" i="16" s="1"/>
  <c r="H597" i="16" s="1"/>
  <c r="H608" i="16" s="1"/>
  <c r="H91" i="16" s="1"/>
  <c r="G587" i="16"/>
  <c r="G590" i="16" s="1"/>
  <c r="G597" i="16" s="1"/>
  <c r="G608" i="16" s="1"/>
  <c r="G91" i="16" s="1"/>
  <c r="K578" i="16"/>
  <c r="C578" i="16"/>
  <c r="A578" i="16"/>
  <c r="A576" i="16"/>
  <c r="K556" i="16"/>
  <c r="J556" i="16"/>
  <c r="H556" i="16"/>
  <c r="G556" i="16"/>
  <c r="K548" i="16"/>
  <c r="K551" i="16" s="1"/>
  <c r="K558" i="16" s="1"/>
  <c r="J548" i="16"/>
  <c r="J551" i="16" s="1"/>
  <c r="J558" i="16" s="1"/>
  <c r="H548" i="16"/>
  <c r="H551" i="16" s="1"/>
  <c r="H558" i="16" s="1"/>
  <c r="G548" i="16"/>
  <c r="H272" i="16" s="1"/>
  <c r="K539" i="16"/>
  <c r="C539" i="16"/>
  <c r="A539" i="16"/>
  <c r="A537" i="16"/>
  <c r="K531" i="16"/>
  <c r="H531" i="16"/>
  <c r="E508" i="16"/>
  <c r="E509" i="16" s="1"/>
  <c r="E510" i="16" s="1"/>
  <c r="E511" i="16" s="1"/>
  <c r="E512" i="16" s="1"/>
  <c r="E513" i="16" s="1"/>
  <c r="E514" i="16" s="1"/>
  <c r="E515" i="16" s="1"/>
  <c r="E516" i="16" s="1"/>
  <c r="E517" i="16" s="1"/>
  <c r="E518" i="16" s="1"/>
  <c r="E519" i="16" s="1"/>
  <c r="E520" i="16" s="1"/>
  <c r="E521" i="16" s="1"/>
  <c r="E522" i="16" s="1"/>
  <c r="E523" i="16" s="1"/>
  <c r="E524" i="16" s="1"/>
  <c r="E525" i="16" s="1"/>
  <c r="E526" i="16" s="1"/>
  <c r="E527" i="16" s="1"/>
  <c r="E528" i="16" s="1"/>
  <c r="E529" i="16" s="1"/>
  <c r="E531" i="16" s="1"/>
  <c r="A508" i="16"/>
  <c r="A509" i="16" s="1"/>
  <c r="A510" i="16" s="1"/>
  <c r="A511" i="16" s="1"/>
  <c r="A512" i="16" s="1"/>
  <c r="A513" i="16" s="1"/>
  <c r="A514" i="16" s="1"/>
  <c r="A515" i="16" s="1"/>
  <c r="A516" i="16" s="1"/>
  <c r="A517" i="16" s="1"/>
  <c r="A518" i="16" s="1"/>
  <c r="A519" i="16" s="1"/>
  <c r="A520" i="16" s="1"/>
  <c r="A521" i="16" s="1"/>
  <c r="A522" i="16" s="1"/>
  <c r="A523" i="16" s="1"/>
  <c r="A524" i="16" s="1"/>
  <c r="A525" i="16" s="1"/>
  <c r="A526" i="16" s="1"/>
  <c r="A527" i="16" s="1"/>
  <c r="A528" i="16" s="1"/>
  <c r="A529" i="16" s="1"/>
  <c r="A531" i="16" s="1"/>
  <c r="E507" i="16"/>
  <c r="A507" i="16"/>
  <c r="K501" i="16"/>
  <c r="C501" i="16"/>
  <c r="A501" i="16"/>
  <c r="A499" i="16"/>
  <c r="K488" i="16"/>
  <c r="K495" i="16" s="1"/>
  <c r="H488" i="16"/>
  <c r="H495" i="16" s="1"/>
  <c r="K456" i="16"/>
  <c r="C456" i="16"/>
  <c r="A456" i="16"/>
  <c r="A454" i="16"/>
  <c r="K443" i="16"/>
  <c r="K117" i="16" s="1"/>
  <c r="K436" i="16"/>
  <c r="H436" i="16"/>
  <c r="H443" i="16" s="1"/>
  <c r="H117" i="16" s="1"/>
  <c r="K404" i="16"/>
  <c r="C404" i="16"/>
  <c r="A404" i="16"/>
  <c r="A402" i="16"/>
  <c r="K396" i="16"/>
  <c r="K113" i="16" s="1"/>
  <c r="H396" i="16"/>
  <c r="K371" i="16"/>
  <c r="C371" i="16"/>
  <c r="A371" i="16"/>
  <c r="A369" i="16"/>
  <c r="G359" i="16"/>
  <c r="H358" i="16"/>
  <c r="H357" i="16"/>
  <c r="H354" i="16"/>
  <c r="G354" i="16"/>
  <c r="H353" i="16"/>
  <c r="G353" i="16"/>
  <c r="G357" i="16" s="1"/>
  <c r="H352" i="16"/>
  <c r="H108" i="16" s="1"/>
  <c r="H109" i="16" s="1"/>
  <c r="G352" i="16"/>
  <c r="H351" i="16"/>
  <c r="H110" i="16" s="1"/>
  <c r="G351" i="16"/>
  <c r="G358" i="16" s="1"/>
  <c r="G361" i="16" s="1"/>
  <c r="H349" i="16"/>
  <c r="G349" i="16"/>
  <c r="H343" i="16"/>
  <c r="G343" i="16"/>
  <c r="H337" i="16"/>
  <c r="G337" i="16"/>
  <c r="E337" i="16"/>
  <c r="E338" i="16" s="1"/>
  <c r="E339" i="16" s="1"/>
  <c r="A337" i="16"/>
  <c r="A338" i="16" s="1"/>
  <c r="A339" i="16" s="1"/>
  <c r="E336" i="16"/>
  <c r="A336" i="16"/>
  <c r="H331" i="16"/>
  <c r="G331" i="16"/>
  <c r="A331" i="16"/>
  <c r="A332" i="16" s="1"/>
  <c r="A333" i="16" s="1"/>
  <c r="E330" i="16"/>
  <c r="E331" i="16" s="1"/>
  <c r="E332" i="16" s="1"/>
  <c r="E333" i="16" s="1"/>
  <c r="A330" i="16"/>
  <c r="E328" i="16"/>
  <c r="E327" i="16"/>
  <c r="A327" i="16"/>
  <c r="A328" i="16" s="1"/>
  <c r="K321" i="16"/>
  <c r="C321" i="16"/>
  <c r="A321" i="16"/>
  <c r="A319" i="16"/>
  <c r="E309" i="16"/>
  <c r="F309" i="16" s="1"/>
  <c r="D309" i="16"/>
  <c r="F307" i="16"/>
  <c r="E307" i="16"/>
  <c r="D307" i="16"/>
  <c r="F305" i="16"/>
  <c r="F303" i="16"/>
  <c r="F300" i="16"/>
  <c r="E300" i="16"/>
  <c r="D300" i="16"/>
  <c r="F298" i="16"/>
  <c r="F296" i="16"/>
  <c r="F294" i="16"/>
  <c r="I286" i="16"/>
  <c r="C286" i="16"/>
  <c r="A286" i="16"/>
  <c r="A284" i="16"/>
  <c r="H274" i="16"/>
  <c r="H273" i="16"/>
  <c r="H269" i="16"/>
  <c r="H268" i="16"/>
  <c r="H267" i="16"/>
  <c r="K259" i="16"/>
  <c r="H259" i="16"/>
  <c r="K256" i="16"/>
  <c r="H256" i="16"/>
  <c r="K250" i="16"/>
  <c r="K252" i="16" s="1"/>
  <c r="H250" i="16"/>
  <c r="H258" i="16" s="1"/>
  <c r="H260" i="16" s="1"/>
  <c r="K245" i="16"/>
  <c r="K242" i="16"/>
  <c r="C242" i="16"/>
  <c r="A242" i="16"/>
  <c r="A240" i="16"/>
  <c r="K230" i="16"/>
  <c r="K190" i="16" s="1"/>
  <c r="H230" i="16"/>
  <c r="H190" i="16" s="1"/>
  <c r="K227" i="16"/>
  <c r="K187" i="16" s="1"/>
  <c r="K226" i="16"/>
  <c r="H226" i="16"/>
  <c r="H186" i="16" s="1"/>
  <c r="K224" i="16"/>
  <c r="J224" i="16"/>
  <c r="H224" i="16"/>
  <c r="G224" i="16"/>
  <c r="K219" i="16"/>
  <c r="H219" i="16"/>
  <c r="K218" i="16"/>
  <c r="J218" i="16"/>
  <c r="H218" i="16"/>
  <c r="H178" i="16" s="1"/>
  <c r="G218" i="16"/>
  <c r="G178" i="16" s="1"/>
  <c r="K217" i="16"/>
  <c r="K177" i="16" s="1"/>
  <c r="K180" i="16" s="1"/>
  <c r="J217" i="16"/>
  <c r="J220" i="16" s="1"/>
  <c r="H217" i="16"/>
  <c r="H177" i="16" s="1"/>
  <c r="G217" i="16"/>
  <c r="K214" i="16"/>
  <c r="H214" i="16"/>
  <c r="K213" i="16"/>
  <c r="K173" i="16" s="1"/>
  <c r="J213" i="16"/>
  <c r="J173" i="16" s="1"/>
  <c r="H213" i="16"/>
  <c r="H173" i="16" s="1"/>
  <c r="G213" i="16"/>
  <c r="G173" i="16" s="1"/>
  <c r="K211" i="16"/>
  <c r="H211" i="16"/>
  <c r="H171" i="16" s="1"/>
  <c r="K210" i="16"/>
  <c r="J210" i="16"/>
  <c r="H210" i="16"/>
  <c r="H170" i="16" s="1"/>
  <c r="G210" i="16"/>
  <c r="G170" i="16" s="1"/>
  <c r="K209" i="16"/>
  <c r="K169" i="16" s="1"/>
  <c r="H209" i="16"/>
  <c r="H169" i="16" s="1"/>
  <c r="K208" i="16"/>
  <c r="K212" i="16" s="1"/>
  <c r="K215" i="16" s="1"/>
  <c r="J208" i="16"/>
  <c r="J212" i="16" s="1"/>
  <c r="J215" i="16" s="1"/>
  <c r="H208" i="16"/>
  <c r="H212" i="16" s="1"/>
  <c r="H215" i="16" s="1"/>
  <c r="G208" i="16"/>
  <c r="G212" i="16" s="1"/>
  <c r="G215" i="16" s="1"/>
  <c r="K203" i="16"/>
  <c r="C203" i="16"/>
  <c r="A203" i="16"/>
  <c r="A201" i="16"/>
  <c r="K186" i="16"/>
  <c r="K184" i="16"/>
  <c r="J184" i="16"/>
  <c r="H184" i="16"/>
  <c r="G184" i="16"/>
  <c r="K179" i="16"/>
  <c r="J179" i="16"/>
  <c r="H179" i="16"/>
  <c r="G179" i="16"/>
  <c r="K178" i="16"/>
  <c r="J178" i="16"/>
  <c r="G177" i="16"/>
  <c r="G180" i="16" s="1"/>
  <c r="K174" i="16"/>
  <c r="J174" i="16"/>
  <c r="H174" i="16"/>
  <c r="G174" i="16"/>
  <c r="K171" i="16"/>
  <c r="K170" i="16"/>
  <c r="J170" i="16"/>
  <c r="K168" i="16"/>
  <c r="K172" i="16" s="1"/>
  <c r="K175" i="16" s="1"/>
  <c r="J168" i="16"/>
  <c r="J172" i="16" s="1"/>
  <c r="J175" i="16" s="1"/>
  <c r="H168" i="16"/>
  <c r="G168" i="16"/>
  <c r="G172" i="16" s="1"/>
  <c r="G175" i="16" s="1"/>
  <c r="K163" i="16"/>
  <c r="C163" i="16"/>
  <c r="A163" i="16"/>
  <c r="A161" i="16"/>
  <c r="K145" i="16"/>
  <c r="H145" i="16"/>
  <c r="H131" i="16"/>
  <c r="H244" i="16" s="1"/>
  <c r="H323" i="16" s="1"/>
  <c r="H373" i="16" s="1"/>
  <c r="H406" i="16" s="1"/>
  <c r="K129" i="16"/>
  <c r="C129" i="16"/>
  <c r="A129" i="16"/>
  <c r="A127" i="16"/>
  <c r="K114" i="16"/>
  <c r="H114" i="16"/>
  <c r="H113" i="16"/>
  <c r="K112" i="16"/>
  <c r="H111" i="16"/>
  <c r="K109" i="16"/>
  <c r="K105" i="16"/>
  <c r="H105" i="16"/>
  <c r="J99" i="16"/>
  <c r="G99" i="16"/>
  <c r="K97" i="16"/>
  <c r="J97" i="16"/>
  <c r="H97" i="16"/>
  <c r="G97" i="16"/>
  <c r="K87" i="16"/>
  <c r="K131" i="16" s="1"/>
  <c r="K165" i="16" s="1"/>
  <c r="K205" i="16" s="1"/>
  <c r="K244" i="16" s="1"/>
  <c r="K373" i="16" s="1"/>
  <c r="K406" i="16" s="1"/>
  <c r="K458" i="16" s="1"/>
  <c r="K503" i="16" s="1"/>
  <c r="K541" i="16" s="1"/>
  <c r="K580" i="16" s="1"/>
  <c r="K617" i="16" s="1"/>
  <c r="K654" i="16" s="1"/>
  <c r="K691" i="16" s="1"/>
  <c r="K728" i="16" s="1"/>
  <c r="K765" i="16" s="1"/>
  <c r="K802" i="16" s="1"/>
  <c r="K840" i="16" s="1"/>
  <c r="K877" i="16" s="1"/>
  <c r="H87" i="16"/>
  <c r="K85" i="16"/>
  <c r="C85" i="16"/>
  <c r="A85" i="16"/>
  <c r="K42" i="16"/>
  <c r="C42" i="16"/>
  <c r="K901" i="15"/>
  <c r="H901" i="15"/>
  <c r="K890" i="15"/>
  <c r="K904" i="15" s="1"/>
  <c r="K99" i="15" s="1"/>
  <c r="H890" i="15"/>
  <c r="H904" i="15" s="1"/>
  <c r="H99" i="15" s="1"/>
  <c r="K875" i="15"/>
  <c r="C875" i="15"/>
  <c r="A875" i="15"/>
  <c r="A873" i="15"/>
  <c r="J857" i="15"/>
  <c r="J868" i="15" s="1"/>
  <c r="J98" i="15" s="1"/>
  <c r="H857" i="15"/>
  <c r="H868" i="15" s="1"/>
  <c r="H98" i="15" s="1"/>
  <c r="K855" i="15"/>
  <c r="J855" i="15"/>
  <c r="H855" i="15"/>
  <c r="G855" i="15"/>
  <c r="K851" i="15"/>
  <c r="K857" i="15" s="1"/>
  <c r="K868" i="15" s="1"/>
  <c r="K98" i="15" s="1"/>
  <c r="J851" i="15"/>
  <c r="H851" i="15"/>
  <c r="G851" i="15"/>
  <c r="G857" i="15" s="1"/>
  <c r="G868" i="15" s="1"/>
  <c r="G98" i="15" s="1"/>
  <c r="K838" i="15"/>
  <c r="C838" i="15"/>
  <c r="A838" i="15"/>
  <c r="A836" i="15"/>
  <c r="K830" i="15"/>
  <c r="H830" i="15"/>
  <c r="E806" i="15"/>
  <c r="E807" i="15" s="1"/>
  <c r="E808" i="15" s="1"/>
  <c r="E809" i="15" s="1"/>
  <c r="E810" i="15" s="1"/>
  <c r="E811" i="15" s="1"/>
  <c r="E812" i="15" s="1"/>
  <c r="E813" i="15" s="1"/>
  <c r="E814" i="15" s="1"/>
  <c r="E815" i="15" s="1"/>
  <c r="E816" i="15" s="1"/>
  <c r="E817" i="15" s="1"/>
  <c r="E818" i="15" s="1"/>
  <c r="E819" i="15" s="1"/>
  <c r="E820" i="15" s="1"/>
  <c r="E821" i="15" s="1"/>
  <c r="E822" i="15" s="1"/>
  <c r="E823" i="15" s="1"/>
  <c r="A806" i="15"/>
  <c r="A807" i="15" s="1"/>
  <c r="A808" i="15" s="1"/>
  <c r="A809" i="15" s="1"/>
  <c r="A810" i="15" s="1"/>
  <c r="A811" i="15" s="1"/>
  <c r="A812" i="15" s="1"/>
  <c r="A813" i="15" s="1"/>
  <c r="A814" i="15" s="1"/>
  <c r="A815" i="15" s="1"/>
  <c r="A816" i="15" s="1"/>
  <c r="A817" i="15" s="1"/>
  <c r="A818" i="15" s="1"/>
  <c r="A819" i="15" s="1"/>
  <c r="A820" i="15" s="1"/>
  <c r="A821" i="15" s="1"/>
  <c r="A822" i="15" s="1"/>
  <c r="A823" i="15" s="1"/>
  <c r="K800" i="15"/>
  <c r="C800" i="15"/>
  <c r="A800" i="15"/>
  <c r="A798" i="15"/>
  <c r="J782" i="15"/>
  <c r="J793" i="15" s="1"/>
  <c r="J96" i="15" s="1"/>
  <c r="K780" i="15"/>
  <c r="J780" i="15"/>
  <c r="H780" i="15"/>
  <c r="H782" i="15" s="1"/>
  <c r="H793" i="15" s="1"/>
  <c r="H96" i="15" s="1"/>
  <c r="G780" i="15"/>
  <c r="G782" i="15" s="1"/>
  <c r="G793" i="15" s="1"/>
  <c r="G96" i="15" s="1"/>
  <c r="K775" i="15"/>
  <c r="K782" i="15" s="1"/>
  <c r="K793" i="15" s="1"/>
  <c r="K96" i="15" s="1"/>
  <c r="J775" i="15"/>
  <c r="H775" i="15"/>
  <c r="G775" i="15"/>
  <c r="K763" i="15"/>
  <c r="C763" i="15"/>
  <c r="A763" i="15"/>
  <c r="A761" i="15"/>
  <c r="G745" i="15"/>
  <c r="G756" i="15" s="1"/>
  <c r="G95" i="15" s="1"/>
  <c r="K743" i="15"/>
  <c r="J743" i="15"/>
  <c r="H743" i="15"/>
  <c r="G743" i="15"/>
  <c r="K738" i="15"/>
  <c r="K745" i="15" s="1"/>
  <c r="K756" i="15" s="1"/>
  <c r="K95" i="15" s="1"/>
  <c r="J738" i="15"/>
  <c r="J745" i="15" s="1"/>
  <c r="J756" i="15" s="1"/>
  <c r="J95" i="15" s="1"/>
  <c r="H738" i="15"/>
  <c r="H745" i="15" s="1"/>
  <c r="H756" i="15" s="1"/>
  <c r="H95" i="15" s="1"/>
  <c r="G738" i="15"/>
  <c r="K726" i="15"/>
  <c r="C726" i="15"/>
  <c r="A726" i="15"/>
  <c r="A724" i="15"/>
  <c r="K708" i="15"/>
  <c r="K719" i="15" s="1"/>
  <c r="K94" i="15" s="1"/>
  <c r="K706" i="15"/>
  <c r="J706" i="15"/>
  <c r="H706" i="15"/>
  <c r="G706" i="15"/>
  <c r="K701" i="15"/>
  <c r="J701" i="15"/>
  <c r="J708" i="15" s="1"/>
  <c r="J719" i="15" s="1"/>
  <c r="J94" i="15" s="1"/>
  <c r="H701" i="15"/>
  <c r="H708" i="15" s="1"/>
  <c r="H719" i="15" s="1"/>
  <c r="H94" i="15" s="1"/>
  <c r="G701" i="15"/>
  <c r="G708" i="15" s="1"/>
  <c r="G719" i="15" s="1"/>
  <c r="G94" i="15" s="1"/>
  <c r="K689" i="15"/>
  <c r="C689" i="15"/>
  <c r="A689" i="15"/>
  <c r="A687" i="15"/>
  <c r="K671" i="15"/>
  <c r="K682" i="15" s="1"/>
  <c r="K93" i="15" s="1"/>
  <c r="J671" i="15"/>
  <c r="J682" i="15" s="1"/>
  <c r="J93" i="15" s="1"/>
  <c r="H671" i="15"/>
  <c r="H682" i="15" s="1"/>
  <c r="H93" i="15" s="1"/>
  <c r="K669" i="15"/>
  <c r="J669" i="15"/>
  <c r="H669" i="15"/>
  <c r="G669" i="15"/>
  <c r="K664" i="15"/>
  <c r="J664" i="15"/>
  <c r="H664" i="15"/>
  <c r="G664" i="15"/>
  <c r="G671" i="15" s="1"/>
  <c r="G682" i="15" s="1"/>
  <c r="G93" i="15" s="1"/>
  <c r="K652" i="15"/>
  <c r="C652" i="15"/>
  <c r="A652" i="15"/>
  <c r="A650" i="15"/>
  <c r="H634" i="15"/>
  <c r="H645" i="15" s="1"/>
  <c r="H92" i="15" s="1"/>
  <c r="G634" i="15"/>
  <c r="G645" i="15" s="1"/>
  <c r="G92" i="15" s="1"/>
  <c r="K632" i="15"/>
  <c r="K634" i="15" s="1"/>
  <c r="K645" i="15" s="1"/>
  <c r="K92" i="15" s="1"/>
  <c r="J632" i="15"/>
  <c r="H632" i="15"/>
  <c r="G632" i="15"/>
  <c r="K627" i="15"/>
  <c r="J627" i="15"/>
  <c r="J634" i="15" s="1"/>
  <c r="J645" i="15" s="1"/>
  <c r="J92" i="15" s="1"/>
  <c r="H627" i="15"/>
  <c r="G627" i="15"/>
  <c r="K615" i="15"/>
  <c r="C615" i="15"/>
  <c r="A615" i="15"/>
  <c r="A613" i="15"/>
  <c r="K595" i="15"/>
  <c r="J595" i="15"/>
  <c r="H595" i="15"/>
  <c r="G595" i="15"/>
  <c r="G590" i="15"/>
  <c r="G597" i="15" s="1"/>
  <c r="G608" i="15" s="1"/>
  <c r="G91" i="15" s="1"/>
  <c r="K587" i="15"/>
  <c r="K590" i="15" s="1"/>
  <c r="K597" i="15" s="1"/>
  <c r="K608" i="15" s="1"/>
  <c r="K91" i="15" s="1"/>
  <c r="J587" i="15"/>
  <c r="J590" i="15" s="1"/>
  <c r="J597" i="15" s="1"/>
  <c r="J608" i="15" s="1"/>
  <c r="J91" i="15" s="1"/>
  <c r="H587" i="15"/>
  <c r="H590" i="15" s="1"/>
  <c r="H597" i="15" s="1"/>
  <c r="H608" i="15" s="1"/>
  <c r="H91" i="15" s="1"/>
  <c r="G587" i="15"/>
  <c r="K578" i="15"/>
  <c r="C578" i="15"/>
  <c r="A578" i="15"/>
  <c r="A576" i="15"/>
  <c r="K556" i="15"/>
  <c r="J556" i="15"/>
  <c r="H556" i="15"/>
  <c r="G556" i="15"/>
  <c r="J551" i="15"/>
  <c r="J558" i="15" s="1"/>
  <c r="K548" i="15"/>
  <c r="K551" i="15" s="1"/>
  <c r="K558" i="15" s="1"/>
  <c r="J548" i="15"/>
  <c r="H548" i="15"/>
  <c r="H551" i="15" s="1"/>
  <c r="H558" i="15" s="1"/>
  <c r="G548" i="15"/>
  <c r="G551" i="15" s="1"/>
  <c r="G558" i="15" s="1"/>
  <c r="K539" i="15"/>
  <c r="C539" i="15"/>
  <c r="A539" i="15"/>
  <c r="A537" i="15"/>
  <c r="K531" i="15"/>
  <c r="H531" i="15"/>
  <c r="A508" i="15"/>
  <c r="A509" i="15" s="1"/>
  <c r="A510" i="15" s="1"/>
  <c r="A511" i="15" s="1"/>
  <c r="A512" i="15" s="1"/>
  <c r="A513" i="15" s="1"/>
  <c r="A514" i="15" s="1"/>
  <c r="A515" i="15" s="1"/>
  <c r="A516" i="15" s="1"/>
  <c r="A517" i="15" s="1"/>
  <c r="A518" i="15" s="1"/>
  <c r="A519" i="15" s="1"/>
  <c r="A520" i="15" s="1"/>
  <c r="A521" i="15" s="1"/>
  <c r="A522" i="15" s="1"/>
  <c r="A523" i="15" s="1"/>
  <c r="A524" i="15" s="1"/>
  <c r="A525" i="15" s="1"/>
  <c r="A526" i="15" s="1"/>
  <c r="A527" i="15" s="1"/>
  <c r="A528" i="15" s="1"/>
  <c r="A529" i="15" s="1"/>
  <c r="A531" i="15" s="1"/>
  <c r="E507" i="15"/>
  <c r="E508" i="15" s="1"/>
  <c r="E509" i="15" s="1"/>
  <c r="E510" i="15" s="1"/>
  <c r="E511" i="15" s="1"/>
  <c r="E512" i="15" s="1"/>
  <c r="E513" i="15" s="1"/>
  <c r="E514" i="15" s="1"/>
  <c r="E515" i="15" s="1"/>
  <c r="E516" i="15" s="1"/>
  <c r="E517" i="15" s="1"/>
  <c r="E518" i="15" s="1"/>
  <c r="E519" i="15" s="1"/>
  <c r="E520" i="15" s="1"/>
  <c r="E521" i="15" s="1"/>
  <c r="E522" i="15" s="1"/>
  <c r="E523" i="15" s="1"/>
  <c r="E524" i="15" s="1"/>
  <c r="E525" i="15" s="1"/>
  <c r="E526" i="15" s="1"/>
  <c r="E527" i="15" s="1"/>
  <c r="E528" i="15" s="1"/>
  <c r="E529" i="15" s="1"/>
  <c r="E531" i="15" s="1"/>
  <c r="A507" i="15"/>
  <c r="K501" i="15"/>
  <c r="C501" i="15"/>
  <c r="A501" i="15"/>
  <c r="A499" i="15"/>
  <c r="K488" i="15"/>
  <c r="K495" i="15" s="1"/>
  <c r="H488" i="15"/>
  <c r="K456" i="15"/>
  <c r="C456" i="15"/>
  <c r="A456" i="15"/>
  <c r="A454" i="15"/>
  <c r="K443" i="15"/>
  <c r="K117" i="15" s="1"/>
  <c r="H443" i="15"/>
  <c r="H117" i="15" s="1"/>
  <c r="H438" i="15"/>
  <c r="K436" i="15"/>
  <c r="H436" i="15"/>
  <c r="K404" i="15"/>
  <c r="C404" i="15"/>
  <c r="A404" i="15"/>
  <c r="A402" i="15"/>
  <c r="K396" i="15"/>
  <c r="K113" i="15" s="1"/>
  <c r="H396" i="15"/>
  <c r="H113" i="15" s="1"/>
  <c r="K371" i="15"/>
  <c r="C371" i="15"/>
  <c r="A371" i="15"/>
  <c r="A369" i="15"/>
  <c r="H357" i="15"/>
  <c r="H111" i="15" s="1"/>
  <c r="H354" i="15"/>
  <c r="G354" i="15"/>
  <c r="H353" i="15"/>
  <c r="G353" i="15"/>
  <c r="G357" i="15" s="1"/>
  <c r="H352" i="15"/>
  <c r="H359" i="15" s="1"/>
  <c r="G352" i="15"/>
  <c r="G359" i="15" s="1"/>
  <c r="H351" i="15"/>
  <c r="H358" i="15" s="1"/>
  <c r="H361" i="15" s="1"/>
  <c r="G351" i="15"/>
  <c r="G358" i="15" s="1"/>
  <c r="G361" i="15" s="1"/>
  <c r="H349" i="15"/>
  <c r="G349" i="15"/>
  <c r="H347" i="15"/>
  <c r="H346" i="15"/>
  <c r="H345" i="15"/>
  <c r="G337" i="15"/>
  <c r="E337" i="15"/>
  <c r="E338" i="15" s="1"/>
  <c r="E339" i="15" s="1"/>
  <c r="A337" i="15"/>
  <c r="A338" i="15" s="1"/>
  <c r="A339" i="15" s="1"/>
  <c r="H336" i="15"/>
  <c r="E336" i="15"/>
  <c r="A336" i="15"/>
  <c r="H335" i="15"/>
  <c r="H334" i="15"/>
  <c r="H333" i="15"/>
  <c r="H337" i="15" s="1"/>
  <c r="H331" i="15"/>
  <c r="G331" i="15"/>
  <c r="E330" i="15"/>
  <c r="E331" i="15" s="1"/>
  <c r="E332" i="15" s="1"/>
  <c r="E333" i="15" s="1"/>
  <c r="A330" i="15"/>
  <c r="A331" i="15" s="1"/>
  <c r="A332" i="15" s="1"/>
  <c r="A333" i="15" s="1"/>
  <c r="H328" i="15"/>
  <c r="E328" i="15"/>
  <c r="H327" i="15"/>
  <c r="E327" i="15"/>
  <c r="A327" i="15"/>
  <c r="A328" i="15" s="1"/>
  <c r="K321" i="15"/>
  <c r="C321" i="15"/>
  <c r="A321" i="15"/>
  <c r="A319" i="15"/>
  <c r="D309" i="15"/>
  <c r="E307" i="15"/>
  <c r="D307" i="15"/>
  <c r="F307" i="15" s="1"/>
  <c r="F305" i="15"/>
  <c r="F303" i="15"/>
  <c r="F300" i="15"/>
  <c r="E300" i="15"/>
  <c r="D300" i="15"/>
  <c r="F298" i="15"/>
  <c r="F296" i="15"/>
  <c r="F294" i="15"/>
  <c r="I286" i="15"/>
  <c r="C286" i="15"/>
  <c r="A286" i="15"/>
  <c r="A284" i="15"/>
  <c r="H274" i="15"/>
  <c r="H273" i="15"/>
  <c r="H269" i="15"/>
  <c r="H268" i="15"/>
  <c r="H264" i="15"/>
  <c r="K259" i="15"/>
  <c r="H259" i="15"/>
  <c r="K258" i="15"/>
  <c r="K260" i="15" s="1"/>
  <c r="H256" i="15"/>
  <c r="K254" i="15"/>
  <c r="K256" i="15" s="1"/>
  <c r="K252" i="15"/>
  <c r="H252" i="15"/>
  <c r="K245" i="15"/>
  <c r="K242" i="15"/>
  <c r="C242" i="15"/>
  <c r="A242" i="15"/>
  <c r="A240" i="15"/>
  <c r="K224" i="15"/>
  <c r="K184" i="15" s="1"/>
  <c r="J224" i="15"/>
  <c r="H224" i="15"/>
  <c r="G224" i="15"/>
  <c r="G184" i="15" s="1"/>
  <c r="K219" i="15"/>
  <c r="K179" i="15" s="1"/>
  <c r="H219" i="15"/>
  <c r="H179" i="15" s="1"/>
  <c r="K218" i="15"/>
  <c r="J218" i="15"/>
  <c r="J220" i="15" s="1"/>
  <c r="H218" i="15"/>
  <c r="H220" i="15" s="1"/>
  <c r="G218" i="15"/>
  <c r="G220" i="15" s="1"/>
  <c r="K217" i="15"/>
  <c r="K220" i="15" s="1"/>
  <c r="J217" i="15"/>
  <c r="H217" i="15"/>
  <c r="G217" i="15"/>
  <c r="K214" i="15"/>
  <c r="H214" i="15"/>
  <c r="K213" i="15"/>
  <c r="K173" i="15" s="1"/>
  <c r="J213" i="15"/>
  <c r="J173" i="15" s="1"/>
  <c r="H213" i="15"/>
  <c r="G213" i="15"/>
  <c r="K211" i="15"/>
  <c r="H211" i="15"/>
  <c r="K210" i="15"/>
  <c r="J210" i="15"/>
  <c r="H210" i="15"/>
  <c r="H170" i="15" s="1"/>
  <c r="G210" i="15"/>
  <c r="G212" i="15" s="1"/>
  <c r="G215" i="15" s="1"/>
  <c r="K209" i="15"/>
  <c r="H209" i="15"/>
  <c r="K208" i="15"/>
  <c r="K212" i="15" s="1"/>
  <c r="K215" i="15" s="1"/>
  <c r="J208" i="15"/>
  <c r="J212" i="15" s="1"/>
  <c r="J215" i="15" s="1"/>
  <c r="H208" i="15"/>
  <c r="H212" i="15" s="1"/>
  <c r="H215" i="15" s="1"/>
  <c r="G208" i="15"/>
  <c r="K203" i="15"/>
  <c r="C203" i="15"/>
  <c r="A203" i="15"/>
  <c r="A201" i="15"/>
  <c r="J184" i="15"/>
  <c r="H184" i="15"/>
  <c r="J179" i="15"/>
  <c r="G179" i="15"/>
  <c r="K178" i="15"/>
  <c r="G178" i="15"/>
  <c r="K177" i="15"/>
  <c r="J177" i="15"/>
  <c r="H177" i="15"/>
  <c r="G177" i="15"/>
  <c r="G180" i="15" s="1"/>
  <c r="K174" i="15"/>
  <c r="J174" i="15"/>
  <c r="H174" i="15"/>
  <c r="G174" i="15"/>
  <c r="H173" i="15"/>
  <c r="G173" i="15"/>
  <c r="K171" i="15"/>
  <c r="H171" i="15"/>
  <c r="K170" i="15"/>
  <c r="K172" i="15" s="1"/>
  <c r="J170" i="15"/>
  <c r="K169" i="15"/>
  <c r="H169" i="15"/>
  <c r="K168" i="15"/>
  <c r="J168" i="15"/>
  <c r="J172" i="15" s="1"/>
  <c r="J175" i="15" s="1"/>
  <c r="H168" i="15"/>
  <c r="H172" i="15" s="1"/>
  <c r="H175" i="15" s="1"/>
  <c r="G168" i="15"/>
  <c r="K163" i="15"/>
  <c r="C163" i="15"/>
  <c r="A163" i="15"/>
  <c r="A161" i="15"/>
  <c r="K145" i="15"/>
  <c r="H145" i="15"/>
  <c r="K129" i="15"/>
  <c r="C129" i="15"/>
  <c r="A129" i="15"/>
  <c r="A127" i="15"/>
  <c r="K114" i="15"/>
  <c r="H114" i="15"/>
  <c r="H110" i="15"/>
  <c r="J107" i="15"/>
  <c r="G107" i="15"/>
  <c r="K106" i="15"/>
  <c r="H106" i="15"/>
  <c r="K105" i="15"/>
  <c r="K107" i="15" s="1"/>
  <c r="K109" i="15" s="1"/>
  <c r="K112" i="15" s="1"/>
  <c r="H105" i="15"/>
  <c r="J99" i="15"/>
  <c r="G99" i="15"/>
  <c r="K97" i="15"/>
  <c r="J97" i="15"/>
  <c r="H97" i="15"/>
  <c r="G97" i="15"/>
  <c r="K87" i="15"/>
  <c r="K131" i="15" s="1"/>
  <c r="K165" i="15" s="1"/>
  <c r="K205" i="15" s="1"/>
  <c r="K244" i="15" s="1"/>
  <c r="K373" i="15" s="1"/>
  <c r="K406" i="15" s="1"/>
  <c r="K458" i="15" s="1"/>
  <c r="K503" i="15" s="1"/>
  <c r="K541" i="15" s="1"/>
  <c r="K580" i="15" s="1"/>
  <c r="K617" i="15" s="1"/>
  <c r="K654" i="15" s="1"/>
  <c r="K691" i="15" s="1"/>
  <c r="K728" i="15" s="1"/>
  <c r="K765" i="15" s="1"/>
  <c r="K802" i="15" s="1"/>
  <c r="K840" i="15" s="1"/>
  <c r="K877" i="15" s="1"/>
  <c r="H87" i="15"/>
  <c r="H131" i="15" s="1"/>
  <c r="K85" i="15"/>
  <c r="C85" i="15"/>
  <c r="A85" i="15"/>
  <c r="K42" i="15"/>
  <c r="C42" i="15"/>
  <c r="K901" i="14"/>
  <c r="H901" i="14"/>
  <c r="K890" i="14"/>
  <c r="K904" i="14" s="1"/>
  <c r="K99" i="14" s="1"/>
  <c r="H890" i="14"/>
  <c r="H904" i="14" s="1"/>
  <c r="H99" i="14" s="1"/>
  <c r="K875" i="14"/>
  <c r="C875" i="14"/>
  <c r="A875" i="14"/>
  <c r="A873" i="14"/>
  <c r="K857" i="14"/>
  <c r="K868" i="14" s="1"/>
  <c r="K98" i="14" s="1"/>
  <c r="J857" i="14"/>
  <c r="J868" i="14" s="1"/>
  <c r="J98" i="14" s="1"/>
  <c r="K855" i="14"/>
  <c r="J855" i="14"/>
  <c r="H855" i="14"/>
  <c r="G855" i="14"/>
  <c r="K851" i="14"/>
  <c r="J851" i="14"/>
  <c r="H851" i="14"/>
  <c r="H857" i="14" s="1"/>
  <c r="H868" i="14" s="1"/>
  <c r="H98" i="14" s="1"/>
  <c r="G851" i="14"/>
  <c r="G857" i="14" s="1"/>
  <c r="G868" i="14" s="1"/>
  <c r="G98" i="14" s="1"/>
  <c r="K838" i="14"/>
  <c r="C838" i="14"/>
  <c r="A838" i="14"/>
  <c r="A836" i="14"/>
  <c r="K830" i="14"/>
  <c r="H830" i="14"/>
  <c r="E809" i="14"/>
  <c r="E810" i="14" s="1"/>
  <c r="E811" i="14" s="1"/>
  <c r="E812" i="14" s="1"/>
  <c r="E813" i="14" s="1"/>
  <c r="E814" i="14" s="1"/>
  <c r="E815" i="14" s="1"/>
  <c r="E816" i="14" s="1"/>
  <c r="E817" i="14" s="1"/>
  <c r="E818" i="14" s="1"/>
  <c r="E819" i="14" s="1"/>
  <c r="E820" i="14" s="1"/>
  <c r="E821" i="14" s="1"/>
  <c r="E822" i="14" s="1"/>
  <c r="E823" i="14" s="1"/>
  <c r="A809" i="14"/>
  <c r="A810" i="14" s="1"/>
  <c r="A811" i="14" s="1"/>
  <c r="A812" i="14" s="1"/>
  <c r="A813" i="14" s="1"/>
  <c r="A814" i="14" s="1"/>
  <c r="A815" i="14" s="1"/>
  <c r="A816" i="14" s="1"/>
  <c r="A817" i="14" s="1"/>
  <c r="A818" i="14" s="1"/>
  <c r="A819" i="14" s="1"/>
  <c r="A820" i="14" s="1"/>
  <c r="A821" i="14" s="1"/>
  <c r="A822" i="14" s="1"/>
  <c r="A823" i="14" s="1"/>
  <c r="E808" i="14"/>
  <c r="A808" i="14"/>
  <c r="E807" i="14"/>
  <c r="A807" i="14"/>
  <c r="E806" i="14"/>
  <c r="A806" i="14"/>
  <c r="K800" i="14"/>
  <c r="C800" i="14"/>
  <c r="A800" i="14"/>
  <c r="A798" i="14"/>
  <c r="K780" i="14"/>
  <c r="J780" i="14"/>
  <c r="H780" i="14"/>
  <c r="G780" i="14"/>
  <c r="G782" i="14" s="1"/>
  <c r="G793" i="14" s="1"/>
  <c r="G96" i="14" s="1"/>
  <c r="K775" i="14"/>
  <c r="K782" i="14" s="1"/>
  <c r="K793" i="14" s="1"/>
  <c r="K96" i="14" s="1"/>
  <c r="J775" i="14"/>
  <c r="J782" i="14" s="1"/>
  <c r="J793" i="14" s="1"/>
  <c r="J96" i="14" s="1"/>
  <c r="H775" i="14"/>
  <c r="H782" i="14" s="1"/>
  <c r="H793" i="14" s="1"/>
  <c r="H96" i="14" s="1"/>
  <c r="G775" i="14"/>
  <c r="K763" i="14"/>
  <c r="C763" i="14"/>
  <c r="A763" i="14"/>
  <c r="A761" i="14"/>
  <c r="J756" i="14"/>
  <c r="J95" i="14" s="1"/>
  <c r="K743" i="14"/>
  <c r="J743" i="14"/>
  <c r="H743" i="14"/>
  <c r="G743" i="14"/>
  <c r="K738" i="14"/>
  <c r="K745" i="14" s="1"/>
  <c r="K756" i="14" s="1"/>
  <c r="K95" i="14" s="1"/>
  <c r="J738" i="14"/>
  <c r="J745" i="14" s="1"/>
  <c r="H738" i="14"/>
  <c r="H745" i="14" s="1"/>
  <c r="H756" i="14" s="1"/>
  <c r="H95" i="14" s="1"/>
  <c r="G738" i="14"/>
  <c r="G745" i="14" s="1"/>
  <c r="G756" i="14" s="1"/>
  <c r="G95" i="14" s="1"/>
  <c r="K726" i="14"/>
  <c r="C726" i="14"/>
  <c r="A726" i="14"/>
  <c r="A724" i="14"/>
  <c r="G719" i="14"/>
  <c r="G94" i="14" s="1"/>
  <c r="K708" i="14"/>
  <c r="K719" i="14" s="1"/>
  <c r="K94" i="14" s="1"/>
  <c r="J708" i="14"/>
  <c r="J719" i="14" s="1"/>
  <c r="J94" i="14" s="1"/>
  <c r="K706" i="14"/>
  <c r="J706" i="14"/>
  <c r="H706" i="14"/>
  <c r="G706" i="14"/>
  <c r="K701" i="14"/>
  <c r="J701" i="14"/>
  <c r="H701" i="14"/>
  <c r="H708" i="14" s="1"/>
  <c r="H719" i="14" s="1"/>
  <c r="G701" i="14"/>
  <c r="G708" i="14" s="1"/>
  <c r="K689" i="14"/>
  <c r="C689" i="14"/>
  <c r="A689" i="14"/>
  <c r="A687" i="14"/>
  <c r="K671" i="14"/>
  <c r="K682" i="14" s="1"/>
  <c r="K93" i="14" s="1"/>
  <c r="J671" i="14"/>
  <c r="J682" i="14" s="1"/>
  <c r="J93" i="14" s="1"/>
  <c r="H671" i="14"/>
  <c r="H682" i="14" s="1"/>
  <c r="H93" i="14" s="1"/>
  <c r="G671" i="14"/>
  <c r="G682" i="14" s="1"/>
  <c r="G93" i="14" s="1"/>
  <c r="K669" i="14"/>
  <c r="J669" i="14"/>
  <c r="H669" i="14"/>
  <c r="G669" i="14"/>
  <c r="K664" i="14"/>
  <c r="J664" i="14"/>
  <c r="H664" i="14"/>
  <c r="G664" i="14"/>
  <c r="K652" i="14"/>
  <c r="C652" i="14"/>
  <c r="A652" i="14"/>
  <c r="A650" i="14"/>
  <c r="H634" i="14"/>
  <c r="H645" i="14" s="1"/>
  <c r="H92" i="14" s="1"/>
  <c r="G634" i="14"/>
  <c r="G645" i="14" s="1"/>
  <c r="G92" i="14" s="1"/>
  <c r="K632" i="14"/>
  <c r="K634" i="14" s="1"/>
  <c r="K645" i="14" s="1"/>
  <c r="K92" i="14" s="1"/>
  <c r="J632" i="14"/>
  <c r="J634" i="14" s="1"/>
  <c r="J645" i="14" s="1"/>
  <c r="J92" i="14" s="1"/>
  <c r="H632" i="14"/>
  <c r="G632" i="14"/>
  <c r="K627" i="14"/>
  <c r="J627" i="14"/>
  <c r="H627" i="14"/>
  <c r="G627" i="14"/>
  <c r="K615" i="14"/>
  <c r="C615" i="14"/>
  <c r="A615" i="14"/>
  <c r="A613" i="14"/>
  <c r="K595" i="14"/>
  <c r="J595" i="14"/>
  <c r="H595" i="14"/>
  <c r="G595" i="14"/>
  <c r="K590" i="14"/>
  <c r="K597" i="14" s="1"/>
  <c r="K608" i="14" s="1"/>
  <c r="K91" i="14" s="1"/>
  <c r="J590" i="14"/>
  <c r="J597" i="14" s="1"/>
  <c r="J608" i="14" s="1"/>
  <c r="J91" i="14" s="1"/>
  <c r="K587" i="14"/>
  <c r="J587" i="14"/>
  <c r="H587" i="14"/>
  <c r="H590" i="14" s="1"/>
  <c r="G587" i="14"/>
  <c r="G590" i="14" s="1"/>
  <c r="G597" i="14" s="1"/>
  <c r="G608" i="14" s="1"/>
  <c r="K578" i="14"/>
  <c r="C578" i="14"/>
  <c r="A578" i="14"/>
  <c r="A576" i="14"/>
  <c r="K556" i="14"/>
  <c r="J556" i="14"/>
  <c r="H556" i="14"/>
  <c r="G556" i="14"/>
  <c r="K548" i="14"/>
  <c r="K551" i="14" s="1"/>
  <c r="J548" i="14"/>
  <c r="J551" i="14" s="1"/>
  <c r="J558" i="14" s="1"/>
  <c r="H548" i="14"/>
  <c r="H551" i="14" s="1"/>
  <c r="H558" i="14" s="1"/>
  <c r="G548" i="14"/>
  <c r="K539" i="14"/>
  <c r="C539" i="14"/>
  <c r="A539" i="14"/>
  <c r="A537" i="14"/>
  <c r="K531" i="14"/>
  <c r="H531" i="14"/>
  <c r="E507" i="14"/>
  <c r="E508" i="14" s="1"/>
  <c r="E509" i="14" s="1"/>
  <c r="E510" i="14" s="1"/>
  <c r="E511" i="14" s="1"/>
  <c r="E512" i="14" s="1"/>
  <c r="E513" i="14" s="1"/>
  <c r="E514" i="14" s="1"/>
  <c r="E515" i="14" s="1"/>
  <c r="E516" i="14" s="1"/>
  <c r="E517" i="14" s="1"/>
  <c r="E518" i="14" s="1"/>
  <c r="E519" i="14" s="1"/>
  <c r="E520" i="14" s="1"/>
  <c r="E521" i="14" s="1"/>
  <c r="E522" i="14" s="1"/>
  <c r="E523" i="14" s="1"/>
  <c r="E524" i="14" s="1"/>
  <c r="E525" i="14" s="1"/>
  <c r="E526" i="14" s="1"/>
  <c r="E527" i="14" s="1"/>
  <c r="E528" i="14" s="1"/>
  <c r="E529" i="14" s="1"/>
  <c r="E531" i="14" s="1"/>
  <c r="A507" i="14"/>
  <c r="A508" i="14" s="1"/>
  <c r="A509" i="14" s="1"/>
  <c r="A510" i="14" s="1"/>
  <c r="A511" i="14" s="1"/>
  <c r="A512" i="14" s="1"/>
  <c r="A513" i="14" s="1"/>
  <c r="A514" i="14" s="1"/>
  <c r="A515" i="14" s="1"/>
  <c r="A516" i="14" s="1"/>
  <c r="A517" i="14" s="1"/>
  <c r="A518" i="14" s="1"/>
  <c r="A519" i="14" s="1"/>
  <c r="A520" i="14" s="1"/>
  <c r="A521" i="14" s="1"/>
  <c r="A522" i="14" s="1"/>
  <c r="A523" i="14" s="1"/>
  <c r="A524" i="14" s="1"/>
  <c r="A525" i="14" s="1"/>
  <c r="A526" i="14" s="1"/>
  <c r="A527" i="14" s="1"/>
  <c r="A528" i="14" s="1"/>
  <c r="A529" i="14" s="1"/>
  <c r="A531" i="14" s="1"/>
  <c r="K501" i="14"/>
  <c r="C501" i="14"/>
  <c r="A501" i="14"/>
  <c r="A499" i="14"/>
  <c r="K495" i="14"/>
  <c r="K488" i="14"/>
  <c r="H488" i="14"/>
  <c r="K456" i="14"/>
  <c r="C456" i="14"/>
  <c r="A456" i="14"/>
  <c r="A454" i="14"/>
  <c r="K443" i="14"/>
  <c r="K117" i="14" s="1"/>
  <c r="K436" i="14"/>
  <c r="H436" i="14"/>
  <c r="H443" i="14" s="1"/>
  <c r="H117" i="14" s="1"/>
  <c r="H74" i="10" s="1"/>
  <c r="K404" i="14"/>
  <c r="C404" i="14"/>
  <c r="A404" i="14"/>
  <c r="A402" i="14"/>
  <c r="K396" i="14"/>
  <c r="K113" i="14" s="1"/>
  <c r="H396" i="14"/>
  <c r="H113" i="14" s="1"/>
  <c r="H373" i="14"/>
  <c r="H406" i="14" s="1"/>
  <c r="K371" i="14"/>
  <c r="C371" i="14"/>
  <c r="A371" i="14"/>
  <c r="A369" i="14"/>
  <c r="G358" i="14"/>
  <c r="H357" i="14"/>
  <c r="G357" i="14"/>
  <c r="H356" i="14"/>
  <c r="H354" i="14"/>
  <c r="H359" i="14" s="1"/>
  <c r="G354" i="14"/>
  <c r="H353" i="14"/>
  <c r="G353" i="14"/>
  <c r="H352" i="14"/>
  <c r="G352" i="14"/>
  <c r="G359" i="14" s="1"/>
  <c r="H351" i="14"/>
  <c r="H358" i="14" s="1"/>
  <c r="G351" i="14"/>
  <c r="G356" i="14" s="1"/>
  <c r="H349" i="14"/>
  <c r="G349" i="14"/>
  <c r="H343" i="14"/>
  <c r="G343" i="14"/>
  <c r="H337" i="14"/>
  <c r="G337" i="14"/>
  <c r="E336" i="14"/>
  <c r="E337" i="14" s="1"/>
  <c r="E338" i="14" s="1"/>
  <c r="E339" i="14" s="1"/>
  <c r="A336" i="14"/>
  <c r="A337" i="14" s="1"/>
  <c r="A338" i="14" s="1"/>
  <c r="A339" i="14" s="1"/>
  <c r="E333" i="14"/>
  <c r="H331" i="14"/>
  <c r="G331" i="14"/>
  <c r="E330" i="14"/>
  <c r="E331" i="14" s="1"/>
  <c r="E332" i="14" s="1"/>
  <c r="A330" i="14"/>
  <c r="A331" i="14" s="1"/>
  <c r="A332" i="14" s="1"/>
  <c r="A333" i="14" s="1"/>
  <c r="E328" i="14"/>
  <c r="A328" i="14"/>
  <c r="E327" i="14"/>
  <c r="A327" i="14"/>
  <c r="K321" i="14"/>
  <c r="C321" i="14"/>
  <c r="A321" i="14"/>
  <c r="A319" i="14"/>
  <c r="F307" i="14"/>
  <c r="E307" i="14"/>
  <c r="E309" i="14" s="1"/>
  <c r="D307" i="14"/>
  <c r="D309" i="14" s="1"/>
  <c r="F305" i="14"/>
  <c r="F303" i="14"/>
  <c r="E300" i="14"/>
  <c r="D300" i="14"/>
  <c r="F300" i="14" s="1"/>
  <c r="F298" i="14"/>
  <c r="F296" i="14"/>
  <c r="F294" i="14"/>
  <c r="I286" i="14"/>
  <c r="C286" i="14"/>
  <c r="A286" i="14"/>
  <c r="A284" i="14"/>
  <c r="H274" i="14"/>
  <c r="H269" i="14"/>
  <c r="H268" i="14"/>
  <c r="H273" i="14" s="1"/>
  <c r="H264" i="14"/>
  <c r="K259" i="14"/>
  <c r="H259" i="14"/>
  <c r="K256" i="14"/>
  <c r="H256" i="14"/>
  <c r="K250" i="14"/>
  <c r="K258" i="14" s="1"/>
  <c r="K260" i="14" s="1"/>
  <c r="H250" i="14"/>
  <c r="H258" i="14" s="1"/>
  <c r="K245" i="14"/>
  <c r="H244" i="14"/>
  <c r="H323" i="14" s="1"/>
  <c r="K242" i="14"/>
  <c r="C242" i="14"/>
  <c r="A242" i="14"/>
  <c r="A240" i="14"/>
  <c r="K224" i="14"/>
  <c r="K184" i="14" s="1"/>
  <c r="J224" i="14"/>
  <c r="J184" i="14" s="1"/>
  <c r="H224" i="14"/>
  <c r="H184" i="14" s="1"/>
  <c r="G224" i="14"/>
  <c r="G184" i="14" s="1"/>
  <c r="K219" i="14"/>
  <c r="K179" i="14" s="1"/>
  <c r="H219" i="14"/>
  <c r="H179" i="14" s="1"/>
  <c r="K218" i="14"/>
  <c r="J218" i="14"/>
  <c r="J220" i="14" s="1"/>
  <c r="H218" i="14"/>
  <c r="H220" i="14" s="1"/>
  <c r="G218" i="14"/>
  <c r="G220" i="14" s="1"/>
  <c r="K217" i="14"/>
  <c r="K220" i="14" s="1"/>
  <c r="J217" i="14"/>
  <c r="H217" i="14"/>
  <c r="G217" i="14"/>
  <c r="K214" i="14"/>
  <c r="H214" i="14"/>
  <c r="H174" i="14" s="1"/>
  <c r="K213" i="14"/>
  <c r="K173" i="14" s="1"/>
  <c r="J213" i="14"/>
  <c r="J173" i="14" s="1"/>
  <c r="H213" i="14"/>
  <c r="H173" i="14" s="1"/>
  <c r="G213" i="14"/>
  <c r="K211" i="14"/>
  <c r="H211" i="14"/>
  <c r="K210" i="14"/>
  <c r="J210" i="14"/>
  <c r="J170" i="14" s="1"/>
  <c r="H210" i="14"/>
  <c r="H170" i="14" s="1"/>
  <c r="G210" i="14"/>
  <c r="G170" i="14" s="1"/>
  <c r="G172" i="14" s="1"/>
  <c r="G175" i="14" s="1"/>
  <c r="G182" i="14" s="1"/>
  <c r="G193" i="14" s="1"/>
  <c r="K209" i="14"/>
  <c r="K169" i="14" s="1"/>
  <c r="H209" i="14"/>
  <c r="K208" i="14"/>
  <c r="J208" i="14"/>
  <c r="H208" i="14"/>
  <c r="G208" i="14"/>
  <c r="G212" i="14" s="1"/>
  <c r="G215" i="14" s="1"/>
  <c r="K203" i="14"/>
  <c r="C203" i="14"/>
  <c r="A203" i="14"/>
  <c r="A201" i="14"/>
  <c r="J179" i="14"/>
  <c r="G179" i="14"/>
  <c r="K178" i="14"/>
  <c r="J178" i="14"/>
  <c r="H178" i="14"/>
  <c r="G178" i="14"/>
  <c r="K177" i="14"/>
  <c r="K180" i="14" s="1"/>
  <c r="J177" i="14"/>
  <c r="J180" i="14" s="1"/>
  <c r="H177" i="14"/>
  <c r="H180" i="14" s="1"/>
  <c r="G177" i="14"/>
  <c r="G180" i="14" s="1"/>
  <c r="K174" i="14"/>
  <c r="J174" i="14"/>
  <c r="G174" i="14"/>
  <c r="G173" i="14"/>
  <c r="K171" i="14"/>
  <c r="H171" i="14"/>
  <c r="K170" i="14"/>
  <c r="H169" i="14"/>
  <c r="K168" i="14"/>
  <c r="J168" i="14"/>
  <c r="J172" i="14" s="1"/>
  <c r="J175" i="14" s="1"/>
  <c r="J182" i="14" s="1"/>
  <c r="J193" i="14" s="1"/>
  <c r="H168" i="14"/>
  <c r="H172" i="14" s="1"/>
  <c r="G168" i="14"/>
  <c r="K165" i="14"/>
  <c r="K205" i="14" s="1"/>
  <c r="K244" i="14" s="1"/>
  <c r="K373" i="14" s="1"/>
  <c r="K406" i="14" s="1"/>
  <c r="K458" i="14" s="1"/>
  <c r="K503" i="14" s="1"/>
  <c r="K541" i="14" s="1"/>
  <c r="K580" i="14" s="1"/>
  <c r="K617" i="14" s="1"/>
  <c r="K654" i="14" s="1"/>
  <c r="K691" i="14" s="1"/>
  <c r="K728" i="14" s="1"/>
  <c r="K765" i="14" s="1"/>
  <c r="K802" i="14" s="1"/>
  <c r="K840" i="14" s="1"/>
  <c r="K877" i="14" s="1"/>
  <c r="H165" i="14"/>
  <c r="H205" i="14" s="1"/>
  <c r="K163" i="14"/>
  <c r="C163" i="14"/>
  <c r="A163" i="14"/>
  <c r="A161" i="14"/>
  <c r="K145" i="14"/>
  <c r="H145" i="14"/>
  <c r="H106" i="14" s="1"/>
  <c r="K131" i="14"/>
  <c r="H131" i="14"/>
  <c r="K129" i="14"/>
  <c r="C129" i="14"/>
  <c r="A129" i="14"/>
  <c r="A127" i="14"/>
  <c r="K114" i="14"/>
  <c r="H114" i="14"/>
  <c r="H111" i="14"/>
  <c r="H110" i="14"/>
  <c r="H112" i="14" s="1"/>
  <c r="K109" i="14"/>
  <c r="K112" i="14" s="1"/>
  <c r="K119" i="14" s="1"/>
  <c r="H109" i="14"/>
  <c r="H108" i="14"/>
  <c r="K106" i="14"/>
  <c r="K105" i="14"/>
  <c r="H105" i="14"/>
  <c r="J99" i="14"/>
  <c r="G99" i="14"/>
  <c r="K97" i="14"/>
  <c r="J97" i="14"/>
  <c r="H97" i="14"/>
  <c r="G97" i="14"/>
  <c r="H94" i="14"/>
  <c r="G91" i="14"/>
  <c r="K87" i="14"/>
  <c r="H87" i="14"/>
  <c r="K85" i="14"/>
  <c r="C85" i="14"/>
  <c r="A85" i="14"/>
  <c r="K42" i="14"/>
  <c r="C42" i="14"/>
  <c r="H63" i="10" l="1"/>
  <c r="H93" i="10" s="1"/>
  <c r="H119" i="14"/>
  <c r="H258" i="15"/>
  <c r="H260" i="15" s="1"/>
  <c r="H165" i="17"/>
  <c r="H205" i="17" s="1"/>
  <c r="H244" i="17"/>
  <c r="H323" i="17" s="1"/>
  <c r="H373" i="17" s="1"/>
  <c r="H406" i="17" s="1"/>
  <c r="H119" i="17"/>
  <c r="H263" i="17" s="1"/>
  <c r="J569" i="17"/>
  <c r="J90" i="17" s="1"/>
  <c r="J101" i="17" s="1"/>
  <c r="J222" i="17"/>
  <c r="J233" i="17" s="1"/>
  <c r="K569" i="17"/>
  <c r="K90" i="17" s="1"/>
  <c r="K222" i="17"/>
  <c r="K233" i="17" s="1"/>
  <c r="G182" i="17"/>
  <c r="G193" i="17" s="1"/>
  <c r="K904" i="17"/>
  <c r="K99" i="17" s="1"/>
  <c r="G222" i="17"/>
  <c r="G233" i="17" s="1"/>
  <c r="G569" i="17"/>
  <c r="G90" i="17" s="1"/>
  <c r="G101" i="17" s="1"/>
  <c r="H276" i="17" s="1"/>
  <c r="K172" i="17"/>
  <c r="K175" i="17" s="1"/>
  <c r="K182" i="17" s="1"/>
  <c r="K193" i="17" s="1"/>
  <c r="G361" i="17"/>
  <c r="H569" i="17"/>
  <c r="H90" i="17" s="1"/>
  <c r="H101" i="17" s="1"/>
  <c r="H222" i="17"/>
  <c r="H233" i="17" s="1"/>
  <c r="H272" i="17"/>
  <c r="D309" i="17"/>
  <c r="F309" i="17" s="1"/>
  <c r="J168" i="17"/>
  <c r="J172" i="17" s="1"/>
  <c r="J175" i="17" s="1"/>
  <c r="J182" i="17" s="1"/>
  <c r="J193" i="17" s="1"/>
  <c r="H112" i="16"/>
  <c r="H119" i="16" s="1"/>
  <c r="H263" i="16" s="1"/>
  <c r="H172" i="16"/>
  <c r="H175" i="16" s="1"/>
  <c r="H182" i="16" s="1"/>
  <c r="H193" i="16" s="1"/>
  <c r="H569" i="16"/>
  <c r="H90" i="16" s="1"/>
  <c r="H101" i="16" s="1"/>
  <c r="H222" i="16"/>
  <c r="H233" i="16" s="1"/>
  <c r="J182" i="16"/>
  <c r="J193" i="16" s="1"/>
  <c r="J569" i="16"/>
  <c r="J90" i="16" s="1"/>
  <c r="J101" i="16" s="1"/>
  <c r="J222" i="16"/>
  <c r="J233" i="16" s="1"/>
  <c r="H180" i="16"/>
  <c r="K569" i="16"/>
  <c r="K90" i="16" s="1"/>
  <c r="K101" i="16" s="1"/>
  <c r="K222" i="16"/>
  <c r="K233" i="16" s="1"/>
  <c r="K119" i="16"/>
  <c r="G182" i="16"/>
  <c r="G193" i="16" s="1"/>
  <c r="K182" i="16"/>
  <c r="K193" i="16" s="1"/>
  <c r="H458" i="16"/>
  <c r="H503" i="16"/>
  <c r="H541" i="16" s="1"/>
  <c r="H580" i="16" s="1"/>
  <c r="H617" i="16" s="1"/>
  <c r="H654" i="16" s="1"/>
  <c r="H691" i="16" s="1"/>
  <c r="H728" i="16" s="1"/>
  <c r="H765" i="16" s="1"/>
  <c r="H802" i="16" s="1"/>
  <c r="H840" i="16" s="1"/>
  <c r="H877" i="16" s="1"/>
  <c r="G220" i="16"/>
  <c r="K258" i="16"/>
  <c r="K260" i="16" s="1"/>
  <c r="H220" i="16"/>
  <c r="H356" i="16"/>
  <c r="J177" i="16"/>
  <c r="J180" i="16" s="1"/>
  <c r="G356" i="16"/>
  <c r="H165" i="16"/>
  <c r="H205" i="16" s="1"/>
  <c r="K220" i="16"/>
  <c r="H252" i="16"/>
  <c r="H359" i="16"/>
  <c r="H361" i="16" s="1"/>
  <c r="G551" i="16"/>
  <c r="G558" i="16" s="1"/>
  <c r="H222" i="15"/>
  <c r="H233" i="15" s="1"/>
  <c r="H569" i="15"/>
  <c r="H90" i="15" s="1"/>
  <c r="H101" i="15" s="1"/>
  <c r="G569" i="15"/>
  <c r="G90" i="15" s="1"/>
  <c r="G101" i="15" s="1"/>
  <c r="H276" i="15" s="1"/>
  <c r="G222" i="15"/>
  <c r="G233" i="15" s="1"/>
  <c r="H244" i="15"/>
  <c r="H323" i="15" s="1"/>
  <c r="H373" i="15" s="1"/>
  <c r="H406" i="15" s="1"/>
  <c r="H165" i="15"/>
  <c r="H205" i="15" s="1"/>
  <c r="K222" i="15"/>
  <c r="K233" i="15" s="1"/>
  <c r="K569" i="15"/>
  <c r="K90" i="15" s="1"/>
  <c r="K101" i="15" s="1"/>
  <c r="H180" i="15"/>
  <c r="H182" i="15" s="1"/>
  <c r="H193" i="15" s="1"/>
  <c r="J569" i="15"/>
  <c r="J90" i="15" s="1"/>
  <c r="J101" i="15" s="1"/>
  <c r="J222" i="15"/>
  <c r="J233" i="15" s="1"/>
  <c r="K119" i="15"/>
  <c r="K175" i="15"/>
  <c r="K180" i="15"/>
  <c r="J178" i="15"/>
  <c r="J180" i="15" s="1"/>
  <c r="J182" i="15" s="1"/>
  <c r="J193" i="15" s="1"/>
  <c r="H267" i="15"/>
  <c r="G356" i="15"/>
  <c r="H178" i="15"/>
  <c r="G170" i="15"/>
  <c r="G172" i="15" s="1"/>
  <c r="G175" i="15" s="1"/>
  <c r="G182" i="15" s="1"/>
  <c r="G193" i="15" s="1"/>
  <c r="H356" i="15"/>
  <c r="E309" i="15"/>
  <c r="F309" i="15" s="1"/>
  <c r="H108" i="15"/>
  <c r="H109" i="15" s="1"/>
  <c r="H112" i="15" s="1"/>
  <c r="H119" i="15" s="1"/>
  <c r="H263" i="15" s="1"/>
  <c r="H272" i="15"/>
  <c r="K172" i="14"/>
  <c r="K175" i="14" s="1"/>
  <c r="K182" i="14" s="1"/>
  <c r="K193" i="14" s="1"/>
  <c r="H569" i="14"/>
  <c r="H90" i="14" s="1"/>
  <c r="J222" i="14"/>
  <c r="J233" i="14" s="1"/>
  <c r="J569" i="14"/>
  <c r="J90" i="14" s="1"/>
  <c r="J101" i="14" s="1"/>
  <c r="H212" i="14"/>
  <c r="H215" i="14" s="1"/>
  <c r="G361" i="14"/>
  <c r="K558" i="14"/>
  <c r="H597" i="14"/>
  <c r="H608" i="14" s="1"/>
  <c r="H91" i="14" s="1"/>
  <c r="J212" i="14"/>
  <c r="J215" i="14" s="1"/>
  <c r="F309" i="14"/>
  <c r="K212" i="14"/>
  <c r="K215" i="14" s="1"/>
  <c r="H361" i="14"/>
  <c r="H175" i="14"/>
  <c r="H182" i="14" s="1"/>
  <c r="H193" i="14" s="1"/>
  <c r="H503" i="14"/>
  <c r="H541" i="14" s="1"/>
  <c r="H580" i="14" s="1"/>
  <c r="H617" i="14" s="1"/>
  <c r="H654" i="14" s="1"/>
  <c r="H691" i="14" s="1"/>
  <c r="H728" i="14" s="1"/>
  <c r="H765" i="14" s="1"/>
  <c r="H802" i="14" s="1"/>
  <c r="H840" i="14" s="1"/>
  <c r="H877" i="14" s="1"/>
  <c r="H458" i="14"/>
  <c r="G551" i="14"/>
  <c r="G558" i="14" s="1"/>
  <c r="H267" i="14"/>
  <c r="H272" i="14"/>
  <c r="H252" i="14"/>
  <c r="K252" i="14"/>
  <c r="H263" i="14" l="1"/>
  <c r="H76" i="10"/>
  <c r="H503" i="17"/>
  <c r="H541" i="17" s="1"/>
  <c r="H580" i="17" s="1"/>
  <c r="H617" i="17" s="1"/>
  <c r="H654" i="17" s="1"/>
  <c r="H691" i="17" s="1"/>
  <c r="H728" i="17" s="1"/>
  <c r="H765" i="17" s="1"/>
  <c r="H802" i="17" s="1"/>
  <c r="H840" i="17" s="1"/>
  <c r="H877" i="17" s="1"/>
  <c r="H458" i="17"/>
  <c r="K101" i="17"/>
  <c r="G569" i="16"/>
  <c r="G90" i="16" s="1"/>
  <c r="G101" i="16" s="1"/>
  <c r="H276" i="16" s="1"/>
  <c r="G222" i="16"/>
  <c r="G233" i="16" s="1"/>
  <c r="H503" i="15"/>
  <c r="H541" i="15" s="1"/>
  <c r="H580" i="15" s="1"/>
  <c r="H617" i="15" s="1"/>
  <c r="H654" i="15" s="1"/>
  <c r="H691" i="15" s="1"/>
  <c r="H728" i="15" s="1"/>
  <c r="H765" i="15" s="1"/>
  <c r="H802" i="15" s="1"/>
  <c r="H840" i="15" s="1"/>
  <c r="H877" i="15" s="1"/>
  <c r="H458" i="15"/>
  <c r="K182" i="15"/>
  <c r="K193" i="15" s="1"/>
  <c r="H101" i="14"/>
  <c r="K569" i="14"/>
  <c r="K90" i="14" s="1"/>
  <c r="K101" i="14" s="1"/>
  <c r="K222" i="14"/>
  <c r="K233" i="14" s="1"/>
  <c r="H222" i="14"/>
  <c r="H233" i="14" s="1"/>
  <c r="G222" i="14"/>
  <c r="G233" i="14" s="1"/>
  <c r="G569" i="14"/>
  <c r="G90" i="14" s="1"/>
  <c r="G101" i="14" s="1"/>
  <c r="H276" i="14" s="1"/>
  <c r="K89" i="10" l="1"/>
  <c r="H89" i="10"/>
  <c r="C87" i="10" l="1"/>
  <c r="C42" i="10"/>
  <c r="K103" i="10" l="1"/>
  <c r="H103" i="10"/>
  <c r="K87" i="10"/>
  <c r="A87" i="10"/>
  <c r="A85" i="10"/>
  <c r="K42" i="10"/>
</calcChain>
</file>

<file path=xl/sharedStrings.xml><?xml version="1.0" encoding="utf-8"?>
<sst xmlns="http://schemas.openxmlformats.org/spreadsheetml/2006/main" count="6592" uniqueCount="301">
  <si>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</si>
  <si>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</si>
  <si>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</si>
  <si>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</si>
  <si>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</si>
  <si>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</si>
  <si>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</si>
  <si>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</si>
  <si>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</si>
  <si>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</si>
  <si>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</si>
  <si>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</si>
  <si>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</si>
  <si>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</si>
  <si>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</si>
  <si>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</si>
  <si>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</si>
  <si>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</si>
  <si>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</si>
  <si>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</si>
  <si>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</si>
  <si>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</si>
  <si>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</si>
  <si>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</si>
  <si>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</si>
  <si>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</si>
  <si>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</si>
  <si>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</si>
  <si>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</si>
  <si>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</si>
  <si>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</si>
  <si>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</si>
  <si>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</si>
  <si>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</si>
  <si>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</si>
  <si>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</si>
  <si>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</si>
  <si>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</si>
  <si>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</si>
  <si>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</si>
  <si>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</si>
  <si>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</si>
  <si>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</si>
  <si>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</si>
  <si>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</si>
  <si>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</si>
  <si>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</si>
  <si>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</si>
  <si>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</si>
  <si>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</si>
  <si>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</si>
  <si>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</si>
  <si>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</si>
  <si>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</si>
  <si>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</si>
  <si>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</si>
  <si>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</si>
  <si>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</si>
  <si>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</si>
  <si>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</si>
  <si>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</si>
  <si>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</si>
  <si>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</si>
  <si>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</si>
  <si>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</si>
  <si>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</si>
  <si>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</si>
  <si>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</si>
  <si>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</si>
  <si>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</si>
  <si>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</si>
  <si>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</si>
  <si>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</si>
  <si>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</si>
  <si>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</si>
  <si>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</si>
  <si>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</si>
  <si>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</si>
  <si>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</si>
  <si>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</si>
  <si>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</si>
  <si>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</si>
  <si>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</si>
  <si>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</si>
  <si>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</si>
  <si>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</si>
  <si>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</si>
  <si>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</si>
  <si>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</si>
  <si>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</si>
  <si>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</si>
  <si>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</si>
  <si>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</si>
  <si>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</si>
  <si>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</si>
  <si>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</si>
  <si>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</si>
  <si>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</si>
  <si>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</si>
  <si>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</si>
  <si>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</si>
  <si>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</si>
  <si>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</si>
  <si>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</si>
  <si>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</si>
  <si>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</si>
  <si>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</si>
  <si>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</si>
  <si>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</si>
  <si>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</si>
  <si>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</si>
  <si>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</si>
  <si>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</si>
  <si>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</si>
  <si>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</si>
  <si>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</si>
  <si>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</si>
  <si>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</si>
  <si>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</si>
  <si>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</si>
  <si>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</si>
  <si>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</si>
  <si>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</si>
  <si>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</si>
  <si>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</si>
  <si>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</si>
  <si>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</si>
  <si>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</si>
  <si>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</si>
  <si>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</si>
  <si>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</si>
  <si>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</si>
  <si>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</si>
  <si>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</si>
  <si>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</si>
  <si>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</si>
  <si>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</si>
  <si>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</si>
  <si>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</si>
  <si>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</si>
  <si>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</si>
  <si>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</si>
  <si>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</si>
  <si>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</si>
  <si>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</si>
  <si>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</si>
  <si>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</si>
  <si>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</si>
  <si>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</si>
  <si>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</si>
  <si>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</si>
  <si>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</si>
  <si>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</si>
  <si>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</si>
  <si>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</si>
  <si>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</si>
  <si>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</si>
  <si>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</si>
  <si>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</si>
  <si>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</si>
  <si>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</si>
  <si>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</si>
  <si>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</si>
  <si>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</si>
  <si>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</si>
  <si>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</si>
  <si>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</si>
  <si>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</si>
  <si>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</si>
  <si>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</si>
  <si>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</si>
  <si>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</si>
  <si>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</si>
  <si>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</si>
  <si>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</si>
  <si>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</si>
  <si>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</si>
  <si>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</si>
  <si>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</si>
  <si>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</si>
  <si>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</si>
  <si>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</si>
  <si>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</si>
  <si>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</si>
  <si>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</si>
  <si>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</si>
  <si>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</si>
  <si>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</si>
  <si>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</si>
  <si>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</si>
  <si>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</si>
  <si>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</si>
  <si>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</si>
  <si>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</si>
  <si>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</si>
  <si>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</si>
  <si>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</si>
  <si>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</si>
  <si>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</si>
  <si>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</si>
  <si>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</si>
  <si>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</si>
  <si>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</si>
  <si>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</si>
  <si>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</si>
  <si>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</si>
  <si>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</si>
  <si>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</si>
  <si>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</si>
  <si>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</si>
  <si>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</si>
  <si>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</si>
  <si>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</si>
  <si>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</si>
  <si>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</si>
  <si>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</si>
  <si>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</si>
  <si>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</si>
  <si>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</si>
  <si>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</si>
  <si>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</si>
  <si>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</si>
  <si>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</si>
  <si>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</si>
  <si>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</si>
  <si>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</si>
  <si>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</si>
  <si>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</si>
  <si>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</si>
  <si>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</si>
  <si>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</si>
  <si>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</si>
  <si>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</si>
  <si>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</si>
  <si>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</si>
  <si>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</si>
  <si>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</si>
  <si>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</si>
  <si>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</si>
  <si>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</si>
  <si>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</si>
  <si>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</si>
  <si>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</si>
  <si>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</si>
  <si>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</si>
  <si>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</si>
  <si>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</si>
  <si>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</si>
  <si>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</si>
  <si>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</si>
  <si>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</si>
  <si>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</si>
  <si>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</si>
  <si>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</si>
  <si>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</si>
  <si>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</si>
  <si>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</si>
  <si>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Format  413</t>
  </si>
  <si>
    <t>Marijuana Tax Fund Appropriation</t>
  </si>
  <si>
    <t>Non Education &amp; General Appropriated Revenues (Itemize below)</t>
  </si>
  <si>
    <t>Appropriated Non Education and General - Function Code 1900</t>
  </si>
  <si>
    <t>TOTAL APPROPRIATED Non Education and General Funds</t>
  </si>
  <si>
    <t>Format 25</t>
  </si>
  <si>
    <t>Format 26</t>
  </si>
  <si>
    <t>GOVERNING BOARD NATURAL EXPENSE CATEGORY SUMMARY</t>
  </si>
  <si>
    <t>INSTITUTIONAL NATURAL EXPENSE CATEGORY SUMMARY</t>
  </si>
  <si>
    <t>Mandatory Fees RFI</t>
  </si>
  <si>
    <t>Mandatory Fee: Fixed sum charged to all students for items not covered by tuition and required of such a large proportion of all students that the student who does not pay the charge is an exception. Excludes application fees (IPEDS).</t>
  </si>
  <si>
    <t xml:space="preserve">Comments </t>
  </si>
  <si>
    <t xml:space="preserve">Mandatory Fees- Education and General </t>
  </si>
  <si>
    <t xml:space="preserve">Mandatory Fees-  Non Education and General </t>
  </si>
  <si>
    <t xml:space="preserve">Total </t>
  </si>
  <si>
    <t>2023-2024</t>
  </si>
  <si>
    <t>Due Date: October 15, 2024</t>
  </si>
  <si>
    <t xml:space="preserve">               Estimate Fiscal Year 2024-25</t>
  </si>
  <si>
    <t>2024-2025</t>
  </si>
  <si>
    <t>Due Date: October 8, 2024</t>
  </si>
  <si>
    <t xml:space="preserve">               Actual Fiscal Year 2023-24</t>
  </si>
  <si>
    <t xml:space="preserve">University of Colorado </t>
  </si>
  <si>
    <t>Colorado Springs</t>
  </si>
  <si>
    <t>Terri Wagner</t>
  </si>
  <si>
    <t>Univrsity of Colorado Boulder</t>
  </si>
  <si>
    <t>matthew.artley@colorado.edu</t>
  </si>
  <si>
    <t>University of Colorado</t>
  </si>
  <si>
    <t>Anschutz Medical Campus</t>
  </si>
  <si>
    <t>Tobacco</t>
  </si>
  <si>
    <t>Marijuana</t>
  </si>
  <si>
    <t>**For Anschutz: Student data is not broken out by term</t>
  </si>
  <si>
    <t>N/A for Anschutz</t>
  </si>
  <si>
    <t>Denver Campus</t>
  </si>
  <si>
    <t>System Administration</t>
  </si>
  <si>
    <t>GFAA</t>
  </si>
  <si>
    <t>Nora Sandoval</t>
  </si>
  <si>
    <t>Fixed Asset Additions</t>
  </si>
  <si>
    <t>celina.duran@cu.edu</t>
  </si>
  <si>
    <t>2023-24 Actual</t>
  </si>
  <si>
    <t xml:space="preserve">2024-25 Estimates </t>
  </si>
  <si>
    <t>Consolidated</t>
  </si>
  <si>
    <t>appropriated</t>
  </si>
  <si>
    <t>headcount</t>
  </si>
  <si>
    <t>COF FTE reflects in FY 2025 reflects the approriated amount, not the FTE projected.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</si>
</sst>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_(* #,##0.0_);_(* \(#,##0.0\);_(* &quot;-&quot;_);_(@_)"/>
    <numFmt numFmtId="173" formatCode="0.0%"/>
    <numFmt numFmtId="174" formatCode="0.000"/>
  </numFmts>
  <fonts count="3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b/>
      <sz val="10"/>
      <color theme="1"/>
      <name val="Trebuchet MS"/>
      <family val="2"/>
    </font>
    <font>
      <u/>
      <sz val="11"/>
      <color theme="10"/>
      <name val="Arial"/>
      <family val="2"/>
    </font>
    <font>
      <sz val="9"/>
      <color theme="1"/>
      <name val="Times New Roman"/>
      <family val="1"/>
    </font>
    <font>
      <sz val="10"/>
      <name val="Times New Roman"/>
      <family val="1"/>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s>
  <borders count="2">
    <border>
      <left/>
      <right/>
      <top/>
      <bottom/>
      <diagonal/>
    </border>
    <border>
      <left/>
      <right/>
      <top/>
      <bottom style="medium">
        <color indexed="64"/>
      </bottom>
      <diagonal/>
    </border>
  </borders>
  <cellStyleXfs count="60">
    <xf numFmtId="0" fontId="0" fillId="0" borderId="0"/>
    <xf numFmtId="0" fontId="4" fillId="0" borderId="0"/>
    <xf numFmtId="43" fontId="13" fillId="0" borderId="0" applyFont="0" applyFill="0" applyBorder="0" applyAlignment="0" applyProtection="0"/>
    <xf numFmtId="0" fontId="16" fillId="0" borderId="0"/>
    <xf numFmtId="0" fontId="1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xf numFmtId="0" fontId="16" fillId="0" borderId="0"/>
    <xf numFmtId="9" fontId="13" fillId="0" borderId="0" applyFont="0" applyFill="0" applyBorder="0" applyAlignment="0" applyProtection="0"/>
    <xf numFmtId="44" fontId="16" fillId="0" borderId="0" applyFont="0" applyFill="0" applyBorder="0" applyAlignment="0" applyProtection="0"/>
    <xf numFmtId="43" fontId="21"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3" fillId="0" borderId="0"/>
    <xf numFmtId="44" fontId="21" fillId="0" borderId="0" applyFont="0" applyFill="0" applyBorder="0" applyAlignment="0" applyProtection="0"/>
    <xf numFmtId="9" fontId="21" fillId="0" borderId="0" applyFont="0" applyFill="0" applyBorder="0" applyAlignment="0" applyProtection="0"/>
    <xf numFmtId="0" fontId="27" fillId="0" borderId="0" applyNumberFormat="0" applyFill="0" applyBorder="0" applyAlignment="0" applyProtection="0"/>
    <xf numFmtId="0" fontId="2" fillId="0" borderId="0"/>
    <xf numFmtId="0" fontId="1" fillId="0" borderId="0"/>
  </cellStyleXfs>
  <cellXfs count="260">
    <xf numFmtId="0" fontId="0" fillId="0" borderId="0" xfId="0"/>
    <xf numFmtId="0" fontId="5" fillId="0" borderId="0" xfId="1" applyFont="1"/>
    <xf numFmtId="164" fontId="5" fillId="0" borderId="0" xfId="1" applyNumberFormat="1" applyFont="1"/>
    <xf numFmtId="3" fontId="5" fillId="0" borderId="0" xfId="1" applyNumberFormat="1" applyFont="1"/>
    <xf numFmtId="3" fontId="6" fillId="0" borderId="0" xfId="1" applyNumberFormat="1" applyFont="1" applyAlignment="1">
      <alignment horizontal="right"/>
    </xf>
    <xf numFmtId="0" fontId="10" fillId="0" borderId="0" xfId="1" applyFont="1"/>
    <xf numFmtId="0" fontId="11" fillId="0" borderId="0" xfId="1" applyFont="1"/>
    <xf numFmtId="0" fontId="5" fillId="0" borderId="0" xfId="1" applyFont="1" applyAlignment="1">
      <alignment horizontal="left"/>
    </xf>
    <xf numFmtId="0" fontId="5" fillId="0" borderId="0" xfId="1" applyFont="1" applyProtection="1">
      <protection locked="0"/>
    </xf>
    <xf numFmtId="164" fontId="5" fillId="0" borderId="0" xfId="1" applyNumberFormat="1" applyFont="1" applyProtection="1">
      <protection locked="0"/>
    </xf>
    <xf numFmtId="3" fontId="5" fillId="0" borderId="0" xfId="1" applyNumberFormat="1" applyFont="1" applyProtection="1">
      <protection locked="0"/>
    </xf>
    <xf numFmtId="0" fontId="5" fillId="0" borderId="0" xfId="1" applyFont="1" applyAlignment="1" applyProtection="1">
      <alignment horizontal="left"/>
      <protection locked="0"/>
    </xf>
    <xf numFmtId="0" fontId="6" fillId="0" borderId="0" xfId="1" applyFont="1" applyAlignment="1" applyProtection="1">
      <alignment horizontal="left"/>
      <protection locked="0"/>
    </xf>
    <xf numFmtId="39" fontId="5" fillId="0" borderId="0" xfId="1" applyNumberFormat="1" applyFont="1"/>
    <xf numFmtId="3" fontId="7" fillId="0" borderId="0" xfId="1" applyNumberFormat="1" applyFont="1" applyAlignment="1" applyProtection="1">
      <alignment horizontal="left"/>
      <protection locked="0"/>
    </xf>
    <xf numFmtId="0" fontId="5" fillId="0" borderId="0" xfId="1" applyFont="1" applyAlignment="1">
      <alignment horizontal="fill"/>
    </xf>
    <xf numFmtId="164" fontId="5" fillId="0" borderId="0" xfId="1" applyNumberFormat="1" applyFont="1" applyAlignment="1">
      <alignment horizontal="fill"/>
    </xf>
    <xf numFmtId="3" fontId="5" fillId="0" borderId="0" xfId="1" applyNumberFormat="1" applyFont="1" applyAlignment="1">
      <alignment horizontal="fill"/>
    </xf>
    <xf numFmtId="165" fontId="5" fillId="0" borderId="0" xfId="1" applyNumberFormat="1" applyFont="1" applyAlignment="1">
      <alignment horizontal="center"/>
    </xf>
    <xf numFmtId="0" fontId="5" fillId="0" borderId="0" xfId="1" applyFont="1" applyAlignment="1">
      <alignment horizontal="center"/>
    </xf>
    <xf numFmtId="164" fontId="5" fillId="0" borderId="0" xfId="1" applyNumberFormat="1" applyFont="1" applyAlignment="1">
      <alignment horizontal="center"/>
    </xf>
    <xf numFmtId="3" fontId="5" fillId="0" borderId="0" xfId="1" applyNumberFormat="1" applyFont="1" applyAlignment="1">
      <alignment horizontal="center"/>
    </xf>
    <xf numFmtId="0" fontId="5" fillId="0" borderId="0" xfId="1" applyFont="1" applyAlignment="1">
      <alignment horizontal="right"/>
    </xf>
    <xf numFmtId="39" fontId="5" fillId="0" borderId="0" xfId="1" applyNumberFormat="1" applyFont="1" applyAlignment="1">
      <alignment horizontal="fill"/>
    </xf>
    <xf numFmtId="2" fontId="5" fillId="0" borderId="0" xfId="1" applyNumberFormat="1" applyFont="1" applyAlignment="1">
      <alignment horizontal="center"/>
    </xf>
    <xf numFmtId="0" fontId="6" fillId="0" borderId="0" xfId="1" applyFont="1" applyAlignment="1">
      <alignment horizontal="left"/>
    </xf>
    <xf numFmtId="0" fontId="14" fillId="0" borderId="0" xfId="1" applyFont="1" applyAlignment="1">
      <alignment horizontal="left"/>
    </xf>
    <xf numFmtId="0" fontId="5" fillId="3" borderId="0" xfId="1" applyFont="1" applyFill="1"/>
    <xf numFmtId="3" fontId="5" fillId="3" borderId="0" xfId="1" applyNumberFormat="1" applyFont="1" applyFill="1" applyAlignment="1">
      <alignment horizontal="fill"/>
    </xf>
    <xf numFmtId="165" fontId="5" fillId="0" borderId="0" xfId="1" applyNumberFormat="1" applyFont="1"/>
    <xf numFmtId="0" fontId="6" fillId="0" borderId="0" xfId="1" applyFont="1"/>
    <xf numFmtId="165" fontId="6" fillId="0" borderId="0" xfId="1" applyNumberFormat="1" applyFont="1"/>
    <xf numFmtId="164" fontId="6" fillId="0" borderId="0" xfId="1" applyNumberFormat="1" applyFont="1"/>
    <xf numFmtId="3" fontId="6" fillId="0" borderId="0" xfId="1" applyNumberFormat="1" applyFont="1"/>
    <xf numFmtId="0" fontId="5" fillId="0" borderId="0" xfId="1" applyFont="1" applyAlignment="1">
      <alignment vertical="center"/>
    </xf>
    <xf numFmtId="0" fontId="15" fillId="0" borderId="0" xfId="1" applyFont="1"/>
    <xf numFmtId="164" fontId="15" fillId="0" borderId="0" xfId="1" applyNumberFormat="1" applyFont="1"/>
    <xf numFmtId="3" fontId="15" fillId="0" borderId="0" xfId="1" applyNumberFormat="1" applyFont="1"/>
    <xf numFmtId="41" fontId="5" fillId="0" borderId="0" xfId="1" applyNumberFormat="1" applyFont="1" applyAlignment="1">
      <alignment horizontal="center"/>
    </xf>
    <xf numFmtId="41" fontId="5" fillId="0" borderId="0" xfId="1" applyNumberFormat="1" applyFont="1" applyAlignment="1">
      <alignment horizontal="fill"/>
    </xf>
    <xf numFmtId="167" fontId="5" fillId="0" borderId="0" xfId="1" applyNumberFormat="1" applyFont="1" applyAlignment="1">
      <alignment horizontal="center"/>
    </xf>
    <xf numFmtId="167" fontId="5" fillId="0" borderId="0" xfId="1" applyNumberFormat="1" applyFont="1" applyAlignment="1">
      <alignment horizontal="left"/>
    </xf>
    <xf numFmtId="39" fontId="5" fillId="4" borderId="0" xfId="1" applyNumberFormat="1" applyFont="1" applyFill="1"/>
    <xf numFmtId="2" fontId="5" fillId="4" borderId="0" xfId="1" applyNumberFormat="1" applyFont="1" applyFill="1" applyAlignment="1">
      <alignment horizontal="center"/>
    </xf>
    <xf numFmtId="164" fontId="5" fillId="4" borderId="0" xfId="1" applyNumberFormat="1" applyFont="1" applyFill="1"/>
    <xf numFmtId="2" fontId="5" fillId="4" borderId="0" xfId="1" applyNumberFormat="1" applyFont="1" applyFill="1" applyAlignment="1">
      <alignment horizontal="right"/>
    </xf>
    <xf numFmtId="168" fontId="5" fillId="3" borderId="0" xfId="1" applyNumberFormat="1" applyFont="1" applyFill="1" applyAlignment="1">
      <alignment horizontal="center"/>
    </xf>
    <xf numFmtId="37" fontId="5" fillId="0" borderId="0" xfId="1" applyNumberFormat="1" applyFont="1"/>
    <xf numFmtId="39" fontId="6" fillId="0" borderId="0" xfId="1" applyNumberFormat="1" applyFont="1"/>
    <xf numFmtId="37" fontId="6" fillId="0" borderId="0" xfId="1" applyNumberFormat="1" applyFont="1"/>
    <xf numFmtId="169" fontId="5" fillId="0" borderId="0" xfId="1" applyNumberFormat="1" applyFont="1"/>
    <xf numFmtId="168" fontId="5" fillId="0" borderId="0" xfId="1" applyNumberFormat="1" applyFont="1"/>
    <xf numFmtId="0" fontId="6" fillId="0" borderId="0" xfId="1" quotePrefix="1" applyFont="1" applyAlignment="1">
      <alignment horizontal="left"/>
    </xf>
    <xf numFmtId="37" fontId="6" fillId="0" borderId="0" xfId="1" applyNumberFormat="1" applyFont="1" applyAlignment="1">
      <alignment horizontal="center"/>
    </xf>
    <xf numFmtId="2" fontId="5" fillId="0" borderId="0" xfId="1" applyNumberFormat="1" applyFont="1"/>
    <xf numFmtId="43" fontId="5" fillId="0" borderId="0" xfId="1" applyNumberFormat="1" applyFont="1" applyAlignment="1">
      <alignment horizontal="right"/>
    </xf>
    <xf numFmtId="164" fontId="14" fillId="0" borderId="0" xfId="1" applyNumberFormat="1" applyFont="1"/>
    <xf numFmtId="3" fontId="14" fillId="0" borderId="0" xfId="1" applyNumberFormat="1" applyFont="1"/>
    <xf numFmtId="0" fontId="5" fillId="0" borderId="0" xfId="1" applyFont="1" applyAlignment="1">
      <alignment horizontal="right" wrapText="1"/>
    </xf>
    <xf numFmtId="37" fontId="5" fillId="0" borderId="0" xfId="1" applyNumberFormat="1" applyFont="1" applyProtection="1">
      <protection locked="0"/>
    </xf>
    <xf numFmtId="168" fontId="5" fillId="0" borderId="0" xfId="1" applyNumberFormat="1" applyFont="1" applyAlignment="1">
      <alignment horizontal="fill"/>
    </xf>
    <xf numFmtId="3" fontId="6" fillId="0" borderId="0" xfId="1" applyNumberFormat="1" applyFont="1" applyAlignment="1">
      <alignment horizontal="left"/>
    </xf>
    <xf numFmtId="0" fontId="14" fillId="0" borderId="0" xfId="1" applyFont="1"/>
    <xf numFmtId="1" fontId="5" fillId="0" borderId="0" xfId="1" applyNumberFormat="1" applyFont="1"/>
    <xf numFmtId="1" fontId="5" fillId="0" borderId="0" xfId="1" applyNumberFormat="1" applyFont="1" applyAlignment="1">
      <alignment horizontal="right"/>
    </xf>
    <xf numFmtId="164" fontId="14" fillId="0" borderId="0" xfId="1" applyNumberFormat="1" applyFont="1" applyAlignment="1">
      <alignment horizontal="left"/>
    </xf>
    <xf numFmtId="0" fontId="5" fillId="0" borderId="0" xfId="1" applyFont="1" applyAlignment="1">
      <alignment horizontal="left" wrapText="1"/>
    </xf>
    <xf numFmtId="0" fontId="5" fillId="2" borderId="0" xfId="1" applyFont="1" applyFill="1"/>
    <xf numFmtId="43" fontId="5" fillId="0" borderId="0" xfId="1" applyNumberFormat="1" applyFont="1" applyAlignment="1">
      <alignment horizontal="fill"/>
    </xf>
    <xf numFmtId="0" fontId="18" fillId="0" borderId="0" xfId="1" applyFont="1" applyAlignment="1">
      <alignment horizontal="justify"/>
    </xf>
    <xf numFmtId="2" fontId="5" fillId="0" borderId="0" xfId="1" applyNumberFormat="1" applyFont="1" applyAlignment="1" applyProtection="1">
      <alignment horizontal="center"/>
      <protection locked="0"/>
    </xf>
    <xf numFmtId="2" fontId="5" fillId="0" borderId="0" xfId="1" applyNumberFormat="1" applyFont="1" applyAlignment="1">
      <alignment horizontal="fill"/>
    </xf>
    <xf numFmtId="3" fontId="14" fillId="0" borderId="0" xfId="1" applyNumberFormat="1" applyFont="1" applyAlignment="1">
      <alignment horizontal="left"/>
    </xf>
    <xf numFmtId="2" fontId="5" fillId="0" borderId="0" xfId="1" applyNumberFormat="1" applyFont="1" applyAlignment="1">
      <alignment horizontal="right"/>
    </xf>
    <xf numFmtId="0" fontId="5" fillId="5" borderId="0" xfId="1" applyFont="1" applyFill="1"/>
    <xf numFmtId="166" fontId="5" fillId="0" borderId="0" xfId="5" applyNumberFormat="1" applyFont="1" applyFill="1"/>
    <xf numFmtId="166" fontId="5" fillId="0" borderId="0" xfId="5" applyNumberFormat="1" applyFont="1" applyFill="1" applyAlignment="1">
      <alignment vertical="center"/>
    </xf>
    <xf numFmtId="166" fontId="5" fillId="0" borderId="0" xfId="5" applyNumberFormat="1" applyFont="1" applyFill="1" applyAlignment="1" applyProtection="1">
      <alignment horizontal="right"/>
    </xf>
    <xf numFmtId="43" fontId="5" fillId="0" borderId="0" xfId="5" applyFont="1" applyFill="1" applyAlignment="1" applyProtection="1">
      <alignment horizontal="right"/>
    </xf>
    <xf numFmtId="4" fontId="5" fillId="0" borderId="0" xfId="1" applyNumberFormat="1" applyFont="1"/>
    <xf numFmtId="43" fontId="5" fillId="0" borderId="0" xfId="5" applyFont="1" applyFill="1" applyAlignment="1">
      <alignment horizontal="right"/>
    </xf>
    <xf numFmtId="166" fontId="5" fillId="0" borderId="0" xfId="5" applyNumberFormat="1" applyFont="1" applyFill="1" applyAlignment="1">
      <alignment horizontal="right"/>
    </xf>
    <xf numFmtId="43" fontId="17" fillId="0" borderId="0" xfId="5" applyFont="1" applyFill="1" applyAlignment="1">
      <alignment horizontal="right"/>
    </xf>
    <xf numFmtId="166" fontId="5" fillId="0" borderId="0" xfId="5" applyNumberFormat="1" applyFont="1" applyFill="1" applyAlignment="1">
      <alignment horizontal="left"/>
    </xf>
    <xf numFmtId="166" fontId="5" fillId="0" borderId="0" xfId="5" applyNumberFormat="1" applyFont="1" applyFill="1" applyAlignment="1" applyProtection="1">
      <alignment horizontal="right"/>
      <protection locked="0"/>
    </xf>
    <xf numFmtId="43" fontId="5" fillId="0" borderId="0" xfId="5" applyFont="1" applyFill="1" applyAlignment="1" applyProtection="1">
      <alignment horizontal="right"/>
      <protection locked="0"/>
    </xf>
    <xf numFmtId="170" fontId="5" fillId="0" borderId="0" xfId="5" applyNumberFormat="1" applyFont="1" applyFill="1" applyAlignment="1">
      <alignment horizontal="right"/>
    </xf>
    <xf numFmtId="166" fontId="5" fillId="0" borderId="0" xfId="5" applyNumberFormat="1" applyFont="1" applyFill="1" applyProtection="1">
      <protection locked="0"/>
    </xf>
    <xf numFmtId="166" fontId="5" fillId="0" borderId="0" xfId="5" applyNumberFormat="1" applyFont="1" applyFill="1" applyAlignment="1" applyProtection="1">
      <alignment horizontal="center"/>
    </xf>
    <xf numFmtId="166" fontId="5" fillId="0" borderId="0" xfId="5" applyNumberFormat="1" applyFont="1" applyFill="1" applyAlignment="1">
      <alignment horizontal="center"/>
    </xf>
    <xf numFmtId="43" fontId="5" fillId="0" borderId="0" xfId="5" applyFont="1" applyFill="1" applyAlignment="1" applyProtection="1">
      <alignment horizontal="center"/>
      <protection locked="0"/>
    </xf>
    <xf numFmtId="166" fontId="5" fillId="0" borderId="0" xfId="5" applyNumberFormat="1" applyFont="1" applyFill="1" applyAlignment="1" applyProtection="1">
      <alignment horizontal="center"/>
      <protection locked="0"/>
    </xf>
    <xf numFmtId="43" fontId="5" fillId="0" borderId="0" xfId="5" applyFont="1" applyFill="1" applyAlignment="1" applyProtection="1">
      <alignment horizontal="center"/>
    </xf>
    <xf numFmtId="43" fontId="5" fillId="0" borderId="0" xfId="5" applyFont="1" applyFill="1" applyAlignment="1">
      <alignment horizontal="center"/>
    </xf>
    <xf numFmtId="170" fontId="5" fillId="0" borderId="0" xfId="5" applyNumberFormat="1" applyFont="1" applyFill="1" applyAlignment="1">
      <alignment horizontal="center"/>
    </xf>
    <xf numFmtId="171" fontId="5" fillId="0" borderId="0" xfId="5" applyNumberFormat="1" applyFont="1" applyFill="1" applyAlignment="1" applyProtection="1">
      <alignment horizontal="right"/>
      <protection locked="0"/>
    </xf>
    <xf numFmtId="171" fontId="5" fillId="0" borderId="0" xfId="5" applyNumberFormat="1" applyFont="1" applyFill="1" applyAlignment="1">
      <alignment horizontal="right"/>
    </xf>
    <xf numFmtId="41" fontId="5" fillId="2" borderId="0" xfId="1" applyNumberFormat="1" applyFont="1" applyFill="1" applyAlignment="1">
      <alignment horizontal="center"/>
    </xf>
    <xf numFmtId="0" fontId="5" fillId="7" borderId="0" xfId="1" applyFont="1" applyFill="1"/>
    <xf numFmtId="0" fontId="5" fillId="7" borderId="0" xfId="1" applyFont="1" applyFill="1" applyProtection="1">
      <protection locked="0"/>
    </xf>
    <xf numFmtId="171" fontId="5" fillId="7" borderId="0" xfId="5" applyNumberFormat="1" applyFont="1" applyFill="1" applyAlignment="1" applyProtection="1">
      <alignment horizontal="right"/>
      <protection locked="0"/>
    </xf>
    <xf numFmtId="166" fontId="5" fillId="7" borderId="0" xfId="5" applyNumberFormat="1" applyFont="1" applyFill="1" applyAlignment="1" applyProtection="1">
      <alignment horizontal="right"/>
      <protection locked="0"/>
    </xf>
    <xf numFmtId="2" fontId="5" fillId="7" borderId="0" xfId="1" applyNumberFormat="1" applyFont="1" applyFill="1" applyAlignment="1" applyProtection="1">
      <alignment horizontal="center"/>
      <protection locked="0"/>
    </xf>
    <xf numFmtId="43" fontId="5" fillId="7" borderId="0" xfId="5" applyFont="1" applyFill="1" applyAlignment="1" applyProtection="1">
      <alignment horizontal="right"/>
      <protection locked="0"/>
    </xf>
    <xf numFmtId="166" fontId="5" fillId="7" borderId="0" xfId="5" applyNumberFormat="1" applyFont="1" applyFill="1" applyAlignment="1" applyProtection="1">
      <alignment horizontal="center"/>
      <protection locked="0"/>
    </xf>
    <xf numFmtId="2" fontId="5" fillId="7" borderId="0" xfId="1" applyNumberFormat="1" applyFont="1" applyFill="1" applyAlignment="1">
      <alignment horizontal="center"/>
    </xf>
    <xf numFmtId="0" fontId="5" fillId="7" borderId="0" xfId="1" applyFont="1" applyFill="1" applyAlignment="1">
      <alignment horizontal="fill"/>
    </xf>
    <xf numFmtId="164" fontId="5" fillId="7" borderId="0" xfId="1" applyNumberFormat="1" applyFont="1" applyFill="1" applyAlignment="1">
      <alignment horizontal="fill"/>
    </xf>
    <xf numFmtId="3" fontId="5" fillId="7" borderId="0" xfId="1" applyNumberFormat="1" applyFont="1" applyFill="1" applyAlignment="1">
      <alignment horizontal="fill"/>
    </xf>
    <xf numFmtId="43" fontId="5" fillId="7" borderId="0" xfId="5" applyFont="1" applyFill="1" applyAlignment="1" applyProtection="1">
      <alignment horizontal="center"/>
      <protection locked="0"/>
    </xf>
    <xf numFmtId="164" fontId="5" fillId="7" borderId="0" xfId="1" applyNumberFormat="1" applyFont="1" applyFill="1"/>
    <xf numFmtId="3" fontId="5" fillId="7" borderId="0" xfId="1" applyNumberFormat="1" applyFont="1" applyFill="1"/>
    <xf numFmtId="0" fontId="6" fillId="0" borderId="0" xfId="1" applyFont="1" applyAlignment="1">
      <alignment horizontal="right"/>
    </xf>
    <xf numFmtId="0" fontId="5" fillId="2" borderId="1" xfId="1" applyFont="1" applyFill="1" applyBorder="1"/>
    <xf numFmtId="0" fontId="11" fillId="2" borderId="1" xfId="1" applyFont="1" applyFill="1" applyBorder="1"/>
    <xf numFmtId="0" fontId="5" fillId="0" borderId="0" xfId="5" applyNumberFormat="1" applyFont="1" applyFill="1" applyAlignment="1">
      <alignment horizontal="right"/>
    </xf>
    <xf numFmtId="166" fontId="22" fillId="0" borderId="0" xfId="49" applyNumberFormat="1" applyFont="1" applyAlignment="1">
      <alignment vertical="center"/>
    </xf>
    <xf numFmtId="41" fontId="5" fillId="8" borderId="0" xfId="1" applyNumberFormat="1" applyFont="1" applyFill="1" applyAlignment="1">
      <alignment horizontal="center"/>
    </xf>
    <xf numFmtId="166" fontId="5" fillId="8" borderId="0" xfId="5" applyNumberFormat="1" applyFont="1" applyFill="1" applyAlignment="1">
      <alignment vertical="center"/>
    </xf>
    <xf numFmtId="166" fontId="5" fillId="8" borderId="0" xfId="5" applyNumberFormat="1" applyFont="1" applyFill="1"/>
    <xf numFmtId="170" fontId="5" fillId="8" borderId="0" xfId="5" applyNumberFormat="1" applyFont="1" applyFill="1" applyAlignment="1">
      <alignment horizontal="right"/>
    </xf>
    <xf numFmtId="43" fontId="5" fillId="8" borderId="0" xfId="5" applyFont="1" applyFill="1" applyAlignment="1">
      <alignment horizontal="right"/>
    </xf>
    <xf numFmtId="43" fontId="5" fillId="8" borderId="0" xfId="5" applyFont="1" applyFill="1" applyAlignment="1" applyProtection="1">
      <alignment horizontal="right"/>
      <protection locked="0"/>
    </xf>
    <xf numFmtId="166" fontId="5" fillId="8" borderId="0" xfId="5" applyNumberFormat="1" applyFont="1" applyFill="1" applyAlignment="1" applyProtection="1">
      <alignment horizontal="right"/>
      <protection locked="0"/>
    </xf>
    <xf numFmtId="166" fontId="5" fillId="8" borderId="0" xfId="5" applyNumberFormat="1" applyFont="1" applyFill="1" applyAlignment="1">
      <alignment horizontal="right"/>
    </xf>
    <xf numFmtId="3" fontId="5" fillId="8" borderId="0" xfId="1" applyNumberFormat="1" applyFont="1" applyFill="1"/>
    <xf numFmtId="166" fontId="5" fillId="8" borderId="0" xfId="5" applyNumberFormat="1" applyFont="1" applyFill="1" applyAlignment="1" applyProtection="1">
      <alignment horizontal="right"/>
    </xf>
    <xf numFmtId="3" fontId="5" fillId="8" borderId="0" xfId="1" applyNumberFormat="1" applyFont="1" applyFill="1" applyAlignment="1">
      <alignment horizontal="fill"/>
    </xf>
    <xf numFmtId="166" fontId="5" fillId="8" borderId="0" xfId="5" applyNumberFormat="1" applyFont="1" applyFill="1" applyProtection="1">
      <protection locked="0"/>
    </xf>
    <xf numFmtId="3" fontId="5" fillId="8" borderId="0" xfId="1" applyNumberFormat="1" applyFont="1" applyFill="1" applyProtection="1">
      <protection locked="0"/>
    </xf>
    <xf numFmtId="43" fontId="5" fillId="8" borderId="0" xfId="5" applyFont="1" applyFill="1" applyAlignment="1" applyProtection="1">
      <alignment horizontal="center"/>
      <protection locked="0"/>
    </xf>
    <xf numFmtId="43" fontId="6" fillId="8" borderId="0" xfId="5" applyFont="1" applyFill="1" applyAlignment="1" applyProtection="1">
      <alignment horizontal="center"/>
      <protection locked="0"/>
    </xf>
    <xf numFmtId="43" fontId="5" fillId="8" borderId="0" xfId="5" applyFont="1" applyFill="1" applyAlignment="1" applyProtection="1">
      <alignment horizontal="fill"/>
    </xf>
    <xf numFmtId="166" fontId="5" fillId="8" borderId="0" xfId="5" applyNumberFormat="1" applyFont="1" applyFill="1" applyAlignment="1" applyProtection="1">
      <alignment horizontal="center"/>
      <protection locked="0"/>
    </xf>
    <xf numFmtId="171" fontId="5" fillId="8" borderId="0" xfId="5" applyNumberFormat="1" applyFont="1" applyFill="1" applyAlignment="1" applyProtection="1">
      <alignment horizontal="right"/>
      <protection locked="0"/>
    </xf>
    <xf numFmtId="166" fontId="5" fillId="8" borderId="0" xfId="5" applyNumberFormat="1" applyFont="1" applyFill="1" applyAlignment="1" applyProtection="1">
      <alignment horizontal="fill"/>
    </xf>
    <xf numFmtId="43" fontId="5" fillId="0" borderId="0" xfId="5" applyFont="1" applyFill="1" applyAlignment="1" applyProtection="1">
      <alignment horizontal="fill"/>
    </xf>
    <xf numFmtId="41" fontId="5" fillId="8" borderId="0" xfId="5" applyNumberFormat="1" applyFont="1" applyFill="1" applyAlignment="1" applyProtection="1">
      <alignment horizontal="center"/>
      <protection locked="0"/>
    </xf>
    <xf numFmtId="41" fontId="5" fillId="0" borderId="0" xfId="5" applyNumberFormat="1" applyFont="1" applyFill="1" applyAlignment="1" applyProtection="1">
      <alignment horizontal="center"/>
      <protection locked="0"/>
    </xf>
    <xf numFmtId="41" fontId="5" fillId="0" borderId="0" xfId="5" applyNumberFormat="1" applyFont="1" applyFill="1" applyAlignment="1">
      <alignment horizontal="center"/>
    </xf>
    <xf numFmtId="41" fontId="5" fillId="8" borderId="0" xfId="5" applyNumberFormat="1" applyFont="1" applyFill="1" applyAlignment="1" applyProtection="1">
      <alignment horizontal="fill"/>
    </xf>
    <xf numFmtId="41" fontId="5" fillId="8" borderId="0" xfId="5" applyNumberFormat="1" applyFont="1" applyFill="1" applyAlignment="1" applyProtection="1">
      <alignment horizontal="right"/>
      <protection locked="0"/>
    </xf>
    <xf numFmtId="41" fontId="5" fillId="0" borderId="0" xfId="5" applyNumberFormat="1" applyFont="1" applyFill="1" applyAlignment="1" applyProtection="1">
      <alignment horizontal="right"/>
      <protection locked="0"/>
    </xf>
    <xf numFmtId="41" fontId="5" fillId="8" borderId="0" xfId="5" applyNumberFormat="1" applyFont="1" applyFill="1" applyAlignment="1">
      <alignment horizontal="right"/>
    </xf>
    <xf numFmtId="0" fontId="3" fillId="0" borderId="0" xfId="54"/>
    <xf numFmtId="0" fontId="26" fillId="0" borderId="0" xfId="54" applyFont="1" applyAlignment="1">
      <alignment horizontal="left" vertical="center" wrapText="1" indent="5"/>
    </xf>
    <xf numFmtId="3" fontId="7" fillId="0" borderId="0" xfId="1" applyNumberFormat="1" applyFont="1" applyAlignment="1">
      <alignment horizontal="right"/>
    </xf>
    <xf numFmtId="0" fontId="27" fillId="2" borderId="1" xfId="57" applyFill="1" applyBorder="1"/>
    <xf numFmtId="172" fontId="5" fillId="0" borderId="0" xfId="1" applyNumberFormat="1" applyFont="1" applyAlignment="1">
      <alignment horizontal="center"/>
    </xf>
    <xf numFmtId="172" fontId="5" fillId="2" borderId="0" xfId="1" applyNumberFormat="1" applyFont="1" applyFill="1" applyAlignment="1">
      <alignment horizontal="center"/>
    </xf>
    <xf numFmtId="2" fontId="5" fillId="2" borderId="0" xfId="1" applyNumberFormat="1" applyFont="1" applyFill="1" applyAlignment="1">
      <alignment horizontal="center"/>
    </xf>
    <xf numFmtId="167" fontId="5" fillId="2" borderId="0" xfId="1" applyNumberFormat="1" applyFont="1" applyFill="1" applyAlignment="1">
      <alignment horizontal="center"/>
    </xf>
    <xf numFmtId="172" fontId="5" fillId="2" borderId="0" xfId="1" applyNumberFormat="1" applyFont="1" applyFill="1" applyAlignment="1">
      <alignment horizontal="fill"/>
    </xf>
    <xf numFmtId="41" fontId="5" fillId="2" borderId="0" xfId="1" applyNumberFormat="1" applyFont="1" applyFill="1" applyAlignment="1">
      <alignment horizontal="fill"/>
    </xf>
    <xf numFmtId="39" fontId="5" fillId="2" borderId="0" xfId="1" applyNumberFormat="1" applyFont="1" applyFill="1" applyAlignment="1">
      <alignment horizontal="fill"/>
    </xf>
    <xf numFmtId="3" fontId="5" fillId="2" borderId="0" xfId="1" applyNumberFormat="1" applyFont="1" applyFill="1" applyAlignment="1">
      <alignment horizontal="fill"/>
    </xf>
    <xf numFmtId="172" fontId="5" fillId="2" borderId="0" xfId="1" applyNumberFormat="1" applyFont="1" applyFill="1"/>
    <xf numFmtId="5" fontId="5" fillId="2" borderId="0" xfId="1" applyNumberFormat="1" applyFont="1" applyFill="1"/>
    <xf numFmtId="0" fontId="6" fillId="2" borderId="0" xfId="1" applyFont="1" applyFill="1" applyAlignment="1">
      <alignment horizontal="left"/>
    </xf>
    <xf numFmtId="0" fontId="5" fillId="2" borderId="0" xfId="1" applyFont="1" applyFill="1" applyAlignment="1">
      <alignment horizontal="right"/>
    </xf>
    <xf numFmtId="164" fontId="5" fillId="2" borderId="0" xfId="1" applyNumberFormat="1" applyFont="1" applyFill="1" applyAlignment="1">
      <alignment horizontal="fill"/>
    </xf>
    <xf numFmtId="164" fontId="5" fillId="2" borderId="0" xfId="1" applyNumberFormat="1" applyFont="1" applyFill="1"/>
    <xf numFmtId="3" fontId="5" fillId="2" borderId="0" xfId="1" applyNumberFormat="1" applyFont="1" applyFill="1"/>
    <xf numFmtId="167" fontId="5" fillId="2" borderId="0" xfId="1" applyNumberFormat="1" applyFont="1" applyFill="1" applyAlignment="1">
      <alignment horizontal="left"/>
    </xf>
    <xf numFmtId="166" fontId="5" fillId="9" borderId="0" xfId="5" applyNumberFormat="1" applyFont="1" applyFill="1"/>
    <xf numFmtId="0" fontId="5" fillId="2" borderId="0" xfId="1" applyFont="1" applyFill="1" applyAlignment="1">
      <alignment horizontal="center"/>
    </xf>
    <xf numFmtId="164" fontId="5" fillId="2" borderId="0" xfId="1" applyNumberFormat="1" applyFont="1" applyFill="1" applyAlignment="1">
      <alignment horizontal="center"/>
    </xf>
    <xf numFmtId="3" fontId="5" fillId="2" borderId="0" xfId="1" applyNumberFormat="1" applyFont="1" applyFill="1" applyAlignment="1">
      <alignment horizontal="center"/>
    </xf>
    <xf numFmtId="0" fontId="5" fillId="2" borderId="0" xfId="1" applyFont="1" applyFill="1" applyAlignment="1">
      <alignment horizontal="fill"/>
    </xf>
    <xf numFmtId="43" fontId="5" fillId="2" borderId="0" xfId="5" applyFont="1" applyFill="1" applyAlignment="1" applyProtection="1">
      <alignment horizontal="center"/>
      <protection locked="0"/>
    </xf>
    <xf numFmtId="3" fontId="5" fillId="2" borderId="0" xfId="5" applyNumberFormat="1" applyFont="1" applyFill="1" applyAlignment="1" applyProtection="1">
      <protection locked="0"/>
    </xf>
    <xf numFmtId="43" fontId="5" fillId="2" borderId="0" xfId="1" applyNumberFormat="1" applyFont="1" applyFill="1" applyAlignment="1">
      <alignment horizontal="fill"/>
    </xf>
    <xf numFmtId="0" fontId="5" fillId="2" borderId="0" xfId="1" applyFont="1" applyFill="1" applyProtection="1">
      <protection locked="0"/>
    </xf>
    <xf numFmtId="166" fontId="5" fillId="2" borderId="0" xfId="5" applyNumberFormat="1" applyFont="1" applyFill="1" applyAlignment="1" applyProtection="1">
      <alignment horizontal="center"/>
      <protection locked="0"/>
    </xf>
    <xf numFmtId="43" fontId="6" fillId="2" borderId="0" xfId="5" applyFont="1" applyFill="1" applyAlignment="1" applyProtection="1">
      <alignment horizontal="center"/>
      <protection locked="0"/>
    </xf>
    <xf numFmtId="166" fontId="5" fillId="2" borderId="0" xfId="5" applyNumberFormat="1" applyFont="1" applyFill="1" applyAlignment="1">
      <alignment horizontal="center"/>
    </xf>
    <xf numFmtId="41" fontId="5" fillId="2" borderId="0" xfId="5" applyNumberFormat="1" applyFont="1" applyFill="1" applyAlignment="1" applyProtection="1">
      <alignment horizontal="center"/>
      <protection locked="0"/>
    </xf>
    <xf numFmtId="166" fontId="5" fillId="2" borderId="0" xfId="5" applyNumberFormat="1" applyFont="1" applyFill="1" applyAlignment="1" applyProtection="1">
      <alignment horizontal="center"/>
    </xf>
    <xf numFmtId="43" fontId="5" fillId="2" borderId="0" xfId="5" applyFont="1" applyFill="1" applyAlignment="1" applyProtection="1">
      <alignment horizontal="center"/>
    </xf>
    <xf numFmtId="43" fontId="5" fillId="2" borderId="0" xfId="5" applyFont="1" applyFill="1" applyAlignment="1">
      <alignment horizontal="center"/>
    </xf>
    <xf numFmtId="3" fontId="5" fillId="2" borderId="0" xfId="5" applyNumberFormat="1" applyFont="1" applyFill="1" applyAlignment="1"/>
    <xf numFmtId="41" fontId="5" fillId="2" borderId="0" xfId="5" applyNumberFormat="1" applyFont="1" applyFill="1" applyAlignment="1" applyProtection="1">
      <protection locked="0"/>
    </xf>
    <xf numFmtId="41" fontId="5" fillId="0" borderId="0" xfId="5" applyNumberFormat="1" applyFont="1" applyFill="1" applyAlignment="1" applyProtection="1">
      <protection locked="0"/>
    </xf>
    <xf numFmtId="170" fontId="5" fillId="2" borderId="0" xfId="5" applyNumberFormat="1" applyFont="1" applyFill="1" applyAlignment="1" applyProtection="1">
      <alignment horizontal="center"/>
      <protection locked="0"/>
    </xf>
    <xf numFmtId="37" fontId="5" fillId="2" borderId="0" xfId="1" applyNumberFormat="1" applyFont="1" applyFill="1"/>
    <xf numFmtId="170" fontId="5" fillId="2" borderId="0" xfId="5" applyNumberFormat="1" applyFont="1" applyFill="1" applyAlignment="1" applyProtection="1">
      <alignment horizontal="center"/>
    </xf>
    <xf numFmtId="170" fontId="5" fillId="2" borderId="0" xfId="5" applyNumberFormat="1" applyFont="1" applyFill="1" applyAlignment="1">
      <alignment horizontal="center"/>
    </xf>
    <xf numFmtId="41" fontId="5" fillId="2" borderId="0" xfId="5" applyNumberFormat="1" applyFont="1" applyFill="1" applyAlignment="1">
      <alignment horizontal="center"/>
    </xf>
    <xf numFmtId="166" fontId="5" fillId="10" borderId="0" xfId="5" applyNumberFormat="1" applyFont="1" applyFill="1" applyAlignment="1" applyProtection="1">
      <alignment horizontal="right"/>
    </xf>
    <xf numFmtId="166" fontId="5" fillId="0" borderId="0" xfId="1" applyNumberFormat="1" applyFont="1"/>
    <xf numFmtId="166" fontId="17" fillId="0" borderId="0" xfId="5" applyNumberFormat="1" applyFont="1" applyFill="1" applyAlignment="1">
      <alignment horizontal="right"/>
    </xf>
    <xf numFmtId="166" fontId="5" fillId="2" borderId="0" xfId="5" applyNumberFormat="1" applyFont="1" applyFill="1" applyAlignment="1">
      <alignment horizontal="right"/>
    </xf>
    <xf numFmtId="166" fontId="28" fillId="0" borderId="0" xfId="49" applyNumberFormat="1" applyFont="1" applyAlignment="1">
      <alignment vertical="center"/>
    </xf>
    <xf numFmtId="170" fontId="5" fillId="2" borderId="0" xfId="5" applyNumberFormat="1" applyFont="1" applyFill="1" applyAlignment="1">
      <alignment horizontal="right"/>
    </xf>
    <xf numFmtId="43" fontId="5" fillId="2" borderId="0" xfId="5" applyFont="1" applyFill="1" applyAlignment="1" applyProtection="1">
      <alignment horizontal="right"/>
    </xf>
    <xf numFmtId="43" fontId="5" fillId="2" borderId="0" xfId="5" applyFont="1" applyFill="1" applyAlignment="1">
      <alignment horizontal="right"/>
    </xf>
    <xf numFmtId="166" fontId="5" fillId="2" borderId="0" xfId="5" applyNumberFormat="1" applyFont="1" applyFill="1" applyAlignment="1" applyProtection="1">
      <alignment horizontal="right"/>
    </xf>
    <xf numFmtId="166" fontId="5" fillId="2" borderId="0" xfId="1" applyNumberFormat="1" applyFont="1" applyFill="1" applyAlignment="1">
      <alignment horizontal="right"/>
    </xf>
    <xf numFmtId="43" fontId="5" fillId="2" borderId="0" xfId="1" applyNumberFormat="1" applyFont="1" applyFill="1" applyAlignment="1">
      <alignment horizontal="right"/>
    </xf>
    <xf numFmtId="166" fontId="5" fillId="2" borderId="0" xfId="5" applyNumberFormat="1" applyFont="1" applyFill="1" applyAlignment="1" applyProtection="1">
      <alignment horizontal="right"/>
      <protection locked="0"/>
    </xf>
    <xf numFmtId="0" fontId="29" fillId="0" borderId="0" xfId="1" applyFont="1"/>
    <xf numFmtId="37" fontId="5" fillId="2" borderId="0" xfId="1" applyNumberFormat="1" applyFont="1" applyFill="1" applyProtection="1">
      <protection locked="0"/>
    </xf>
    <xf numFmtId="166" fontId="5" fillId="0" borderId="0" xfId="1" applyNumberFormat="1" applyFont="1" applyAlignment="1">
      <alignment horizontal="fill"/>
    </xf>
    <xf numFmtId="3" fontId="5" fillId="9" borderId="0" xfId="1" applyNumberFormat="1" applyFont="1" applyFill="1"/>
    <xf numFmtId="166" fontId="29" fillId="8" borderId="0" xfId="5" applyNumberFormat="1" applyFont="1" applyFill="1" applyAlignment="1" applyProtection="1">
      <alignment horizontal="right"/>
    </xf>
    <xf numFmtId="170" fontId="5" fillId="10" borderId="0" xfId="5" applyNumberFormat="1" applyFont="1" applyFill="1" applyAlignment="1" applyProtection="1">
      <alignment horizontal="center"/>
      <protection locked="0"/>
    </xf>
    <xf numFmtId="41" fontId="5" fillId="9" borderId="0" xfId="5" applyNumberFormat="1" applyFont="1" applyFill="1" applyAlignment="1" applyProtection="1">
      <alignment horizontal="center"/>
      <protection locked="0"/>
    </xf>
    <xf numFmtId="170" fontId="5" fillId="8" borderId="0" xfId="5" applyNumberFormat="1" applyFont="1" applyFill="1" applyAlignment="1" applyProtection="1">
      <alignment horizontal="center"/>
      <protection locked="0"/>
    </xf>
    <xf numFmtId="170" fontId="5" fillId="0" borderId="0" xfId="1" applyNumberFormat="1" applyFont="1" applyAlignment="1">
      <alignment horizontal="fill"/>
    </xf>
    <xf numFmtId="170" fontId="6" fillId="8" borderId="0" xfId="5" applyNumberFormat="1" applyFont="1" applyFill="1" applyAlignment="1" applyProtection="1">
      <alignment horizontal="center"/>
      <protection locked="0"/>
    </xf>
    <xf numFmtId="170" fontId="5" fillId="0" borderId="0" xfId="5" applyNumberFormat="1" applyFont="1" applyFill="1" applyAlignment="1" applyProtection="1">
      <alignment horizontal="center"/>
      <protection locked="0"/>
    </xf>
    <xf numFmtId="170" fontId="5" fillId="0" borderId="0" xfId="5" applyNumberFormat="1" applyFont="1" applyFill="1" applyAlignment="1" applyProtection="1">
      <alignment horizontal="center"/>
    </xf>
    <xf numFmtId="170" fontId="5" fillId="7" borderId="0" xfId="5" applyNumberFormat="1" applyFont="1" applyFill="1" applyAlignment="1" applyProtection="1">
      <alignment horizontal="right"/>
      <protection locked="0"/>
    </xf>
    <xf numFmtId="170" fontId="5" fillId="10" borderId="0" xfId="5" applyNumberFormat="1" applyFont="1" applyFill="1" applyAlignment="1" applyProtection="1">
      <alignment horizontal="right"/>
      <protection locked="0"/>
    </xf>
    <xf numFmtId="41" fontId="5" fillId="9" borderId="0" xfId="5" applyNumberFormat="1" applyFont="1" applyFill="1" applyAlignment="1" applyProtection="1">
      <alignment horizontal="right"/>
      <protection locked="0"/>
    </xf>
    <xf numFmtId="170" fontId="5" fillId="8" borderId="0" xfId="5" applyNumberFormat="1" applyFont="1" applyFill="1" applyAlignment="1" applyProtection="1">
      <alignment horizontal="right"/>
      <protection locked="0"/>
    </xf>
    <xf numFmtId="170" fontId="5" fillId="0" borderId="0" xfId="5" applyNumberFormat="1" applyFont="1" applyFill="1" applyAlignment="1" applyProtection="1">
      <alignment horizontal="right"/>
      <protection locked="0"/>
    </xf>
    <xf numFmtId="41" fontId="5" fillId="9" borderId="0" xfId="5" applyNumberFormat="1" applyFont="1" applyFill="1" applyAlignment="1">
      <alignment horizontal="right"/>
    </xf>
    <xf numFmtId="170" fontId="5" fillId="10" borderId="0" xfId="5" applyNumberFormat="1" applyFont="1" applyFill="1" applyAlignment="1">
      <alignment horizontal="right"/>
    </xf>
    <xf numFmtId="41" fontId="5" fillId="10" borderId="0" xfId="5" applyNumberFormat="1" applyFont="1" applyFill="1" applyAlignment="1" applyProtection="1">
      <alignment horizontal="right"/>
      <protection locked="0"/>
    </xf>
    <xf numFmtId="41" fontId="5" fillId="10" borderId="0" xfId="5" applyNumberFormat="1" applyFont="1" applyFill="1" applyAlignment="1">
      <alignment horizontal="right"/>
    </xf>
    <xf numFmtId="170" fontId="5" fillId="0" borderId="0" xfId="1" applyNumberFormat="1" applyFont="1"/>
    <xf numFmtId="166" fontId="5" fillId="10" borderId="0" xfId="5" applyNumberFormat="1" applyFont="1" applyFill="1" applyAlignment="1" applyProtection="1">
      <alignment horizontal="center"/>
      <protection locked="0"/>
    </xf>
    <xf numFmtId="2" fontId="5" fillId="2" borderId="0" xfId="1" applyNumberFormat="1" applyFont="1" applyFill="1" applyAlignment="1">
      <alignment horizontal="fill"/>
    </xf>
    <xf numFmtId="173" fontId="5" fillId="0" borderId="0" xfId="56" applyNumberFormat="1" applyFont="1"/>
    <xf numFmtId="41" fontId="5" fillId="0" borderId="0" xfId="1" applyNumberFormat="1" applyFont="1"/>
    <xf numFmtId="44" fontId="5" fillId="0" borderId="0" xfId="55" applyFont="1"/>
    <xf numFmtId="10" fontId="5" fillId="0" borderId="0" xfId="56" applyNumberFormat="1" applyFont="1"/>
    <xf numFmtId="43" fontId="5" fillId="0" borderId="0" xfId="1" applyNumberFormat="1" applyFont="1"/>
    <xf numFmtId="166" fontId="5" fillId="0" borderId="0" xfId="49" applyNumberFormat="1" applyFont="1" applyFill="1" applyAlignment="1">
      <alignment horizontal="right"/>
    </xf>
    <xf numFmtId="43" fontId="5" fillId="0" borderId="0" xfId="49" applyFont="1" applyAlignment="1">
      <alignment horizontal="right"/>
    </xf>
    <xf numFmtId="44" fontId="5" fillId="0" borderId="0" xfId="56" applyNumberFormat="1" applyFont="1"/>
    <xf numFmtId="166" fontId="5" fillId="0" borderId="0" xfId="49" applyNumberFormat="1" applyFont="1"/>
    <xf numFmtId="174" fontId="5" fillId="0" borderId="0" xfId="5" applyNumberFormat="1" applyFont="1" applyFill="1" applyAlignment="1">
      <alignment horizontal="right"/>
    </xf>
    <xf numFmtId="166" fontId="5" fillId="0" borderId="0" xfId="1" applyNumberFormat="1" applyFont="1" applyProtection="1">
      <protection locked="0"/>
    </xf>
    <xf numFmtId="166" fontId="5" fillId="0" borderId="0" xfId="49" applyNumberFormat="1" applyFont="1" applyAlignment="1">
      <alignment horizontal="fill"/>
    </xf>
    <xf numFmtId="166" fontId="5" fillId="0" borderId="0" xfId="49" applyNumberFormat="1" applyFont="1" applyAlignment="1">
      <alignment horizontal="center"/>
    </xf>
    <xf numFmtId="0" fontId="5" fillId="3" borderId="0" xfId="1" applyFont="1" applyFill="1" applyAlignment="1">
      <alignment horizontal="left"/>
    </xf>
    <xf numFmtId="3" fontId="5" fillId="3" borderId="0" xfId="1" applyNumberFormat="1" applyFont="1" applyFill="1" applyAlignment="1">
      <alignment horizontal="left"/>
    </xf>
    <xf numFmtId="164" fontId="5" fillId="0" borderId="0" xfId="1" applyNumberFormat="1" applyFont="1" applyAlignment="1">
      <alignment horizontal="left"/>
    </xf>
    <xf numFmtId="3" fontId="5" fillId="0" borderId="0" xfId="1" applyNumberFormat="1" applyFont="1" applyAlignment="1">
      <alignment horizontal="left"/>
    </xf>
    <xf numFmtId="39" fontId="5" fillId="0" borderId="0" xfId="1" applyNumberFormat="1" applyFont="1" applyAlignment="1">
      <alignment horizontal="left"/>
    </xf>
    <xf numFmtId="0" fontId="27" fillId="0" borderId="0" xfId="57"/>
    <xf numFmtId="41" fontId="30" fillId="8" borderId="0" xfId="1" applyNumberFormat="1" applyFont="1" applyFill="1" applyAlignment="1">
      <alignment horizontal="center"/>
    </xf>
    <xf numFmtId="0" fontId="8" fillId="0" borderId="0" xfId="1" applyFont="1" applyAlignment="1">
      <alignment horizontal="left"/>
    </xf>
    <xf numFmtId="0" fontId="9" fillId="0" borderId="0" xfId="1" applyFont="1" applyAlignment="1">
      <alignment horizontal="left"/>
    </xf>
    <xf numFmtId="0" fontId="6" fillId="0" borderId="0" xfId="1" applyFont="1" applyAlignment="1">
      <alignment horizontal="right"/>
    </xf>
    <xf numFmtId="0" fontId="12" fillId="0" borderId="0" xfId="1" applyFont="1" applyAlignment="1">
      <alignment horizontal="left"/>
    </xf>
    <xf numFmtId="37" fontId="6" fillId="0" borderId="0" xfId="1" applyNumberFormat="1" applyFont="1" applyAlignment="1">
      <alignment horizontal="center"/>
    </xf>
    <xf numFmtId="0" fontId="5" fillId="0" borderId="0" xfId="1" applyFont="1" applyAlignment="1">
      <alignment horizontal="left" vertical="center" wrapText="1"/>
    </xf>
    <xf numFmtId="0" fontId="5" fillId="3" borderId="0" xfId="1" applyFont="1" applyFill="1" applyAlignment="1">
      <alignment horizontal="left" wrapText="1"/>
    </xf>
    <xf numFmtId="39" fontId="6" fillId="0" borderId="0" xfId="1" applyNumberFormat="1" applyFont="1" applyAlignment="1">
      <alignment horizontal="center"/>
    </xf>
    <xf numFmtId="0" fontId="6" fillId="0" borderId="0" xfId="1" applyFont="1" applyAlignment="1">
      <alignment horizontal="center"/>
    </xf>
    <xf numFmtId="165" fontId="6" fillId="0" borderId="0" xfId="1" applyNumberFormat="1" applyFont="1" applyAlignment="1">
      <alignment horizontal="center"/>
    </xf>
    <xf numFmtId="0" fontId="5" fillId="6" borderId="0" xfId="1" applyFont="1" applyFill="1" applyAlignment="1">
      <alignment horizontal="left" wrapText="1"/>
    </xf>
    <xf numFmtId="168" fontId="6" fillId="0" borderId="0" xfId="1" applyNumberFormat="1" applyFont="1" applyAlignment="1">
      <alignment horizontal="center"/>
    </xf>
    <xf numFmtId="0" fontId="5" fillId="0" borderId="0" xfId="1" applyFont="1" applyAlignment="1">
      <alignment horizontal="center" vertical="top" wrapText="1"/>
    </xf>
    <xf numFmtId="0" fontId="1" fillId="0" borderId="0" xfId="59"/>
    <xf numFmtId="0" fontId="1" fillId="0" borderId="0" xfId="59" applyAlignment="1">
      <alignment wrapText="1"/>
    </xf>
    <xf numFmtId="166" fontId="1" fillId="0" borderId="0" xfId="49" applyNumberFormat="1" applyFont="1"/>
  </cellXfs>
  <cellStyles count="60">
    <cellStyle name="Comma" xfId="49" builtinId="3"/>
    <cellStyle name="Comma 10" xfId="5" xr:uid="{00000000-0005-0000-0000-000001000000}"/>
    <cellStyle name="Comma 10 2" xfId="6" xr:uid="{00000000-0005-0000-0000-000002000000}"/>
    <cellStyle name="Comma 10 3" xfId="7" xr:uid="{00000000-0005-0000-0000-000003000000}"/>
    <cellStyle name="Comma 11" xfId="8" xr:uid="{00000000-0005-0000-0000-000004000000}"/>
    <cellStyle name="Comma 11 2" xfId="9" xr:uid="{00000000-0005-0000-0000-000005000000}"/>
    <cellStyle name="Comma 11 3" xfId="10" xr:uid="{00000000-0005-0000-0000-000006000000}"/>
    <cellStyle name="Comma 12" xfId="11" xr:uid="{00000000-0005-0000-0000-000007000000}"/>
    <cellStyle name="Comma 12 2" xfId="12" xr:uid="{00000000-0005-0000-0000-000008000000}"/>
    <cellStyle name="Comma 12 3" xfId="13" xr:uid="{00000000-0005-0000-0000-000009000000}"/>
    <cellStyle name="Comma 13 2" xfId="14" xr:uid="{00000000-0005-0000-0000-00000A000000}"/>
    <cellStyle name="Comma 13 3" xfId="15" xr:uid="{00000000-0005-0000-0000-00000B000000}"/>
    <cellStyle name="Comma 17" xfId="16" xr:uid="{00000000-0005-0000-0000-00000C000000}"/>
    <cellStyle name="Comma 17 2" xfId="17" xr:uid="{00000000-0005-0000-0000-00000D000000}"/>
    <cellStyle name="Comma 17 3" xfId="18" xr:uid="{00000000-0005-0000-0000-00000E000000}"/>
    <cellStyle name="Comma 18" xfId="19" xr:uid="{00000000-0005-0000-0000-00000F000000}"/>
    <cellStyle name="Comma 18 2" xfId="20" xr:uid="{00000000-0005-0000-0000-000010000000}"/>
    <cellStyle name="Comma 18 3" xfId="21" xr:uid="{00000000-0005-0000-0000-000011000000}"/>
    <cellStyle name="Comma 2" xfId="2" xr:uid="{00000000-0005-0000-0000-000012000000}"/>
    <cellStyle name="Comma 23" xfId="22" xr:uid="{00000000-0005-0000-0000-000013000000}"/>
    <cellStyle name="Comma 23 2" xfId="23" xr:uid="{00000000-0005-0000-0000-000014000000}"/>
    <cellStyle name="Comma 23 3" xfId="24" xr:uid="{00000000-0005-0000-0000-000015000000}"/>
    <cellStyle name="Comma 3 2" xfId="25" xr:uid="{00000000-0005-0000-0000-000016000000}"/>
    <cellStyle name="Comma 3 3" xfId="26" xr:uid="{00000000-0005-0000-0000-000017000000}"/>
    <cellStyle name="Comma 4" xfId="27" xr:uid="{00000000-0005-0000-0000-000018000000}"/>
    <cellStyle name="Comma 4 2" xfId="28" xr:uid="{00000000-0005-0000-0000-000019000000}"/>
    <cellStyle name="Comma 4 3" xfId="29" xr:uid="{00000000-0005-0000-0000-00001A000000}"/>
    <cellStyle name="Comma 5 2" xfId="30" xr:uid="{00000000-0005-0000-0000-00001B000000}"/>
    <cellStyle name="Comma 5 3" xfId="31" xr:uid="{00000000-0005-0000-0000-00001C000000}"/>
    <cellStyle name="Comma 6" xfId="32" xr:uid="{00000000-0005-0000-0000-00001D000000}"/>
    <cellStyle name="Comma 6 2" xfId="33" xr:uid="{00000000-0005-0000-0000-00001E000000}"/>
    <cellStyle name="Comma 6 3" xfId="34" xr:uid="{00000000-0005-0000-0000-00001F000000}"/>
    <cellStyle name="Comma 7" xfId="35" xr:uid="{00000000-0005-0000-0000-000020000000}"/>
    <cellStyle name="Comma 7 2" xfId="36" xr:uid="{00000000-0005-0000-0000-000021000000}"/>
    <cellStyle name="Comma 7 3" xfId="37" xr:uid="{00000000-0005-0000-0000-000022000000}"/>
    <cellStyle name="Comma 8" xfId="38" xr:uid="{00000000-0005-0000-0000-000023000000}"/>
    <cellStyle name="Comma 8 2" xfId="39" xr:uid="{00000000-0005-0000-0000-000024000000}"/>
    <cellStyle name="Comma 8 3" xfId="40" xr:uid="{00000000-0005-0000-0000-000025000000}"/>
    <cellStyle name="Comma 9" xfId="41" xr:uid="{00000000-0005-0000-0000-000026000000}"/>
    <cellStyle name="Comma 9 2" xfId="42" xr:uid="{00000000-0005-0000-0000-000027000000}"/>
    <cellStyle name="Comma 9 3" xfId="43" xr:uid="{00000000-0005-0000-0000-000028000000}"/>
    <cellStyle name="Currency" xfId="55" builtinId="4"/>
    <cellStyle name="Currency 2" xfId="48" xr:uid="{00000000-0005-0000-0000-000029000000}"/>
    <cellStyle name="Currency 2 2" xfId="53" xr:uid="{00000000-0005-0000-0000-00002A000000}"/>
    <cellStyle name="Hyperlink" xfId="57" builtinId="8"/>
    <cellStyle name="Hyperlink 2" xfId="44" xr:uid="{00000000-0005-0000-0000-00002B000000}"/>
    <cellStyle name="Normal" xfId="0" builtinId="0"/>
    <cellStyle name="Normal 2" xfId="1" xr:uid="{00000000-0005-0000-0000-00002D000000}"/>
    <cellStyle name="Normal 2 2" xfId="3" xr:uid="{00000000-0005-0000-0000-00002E000000}"/>
    <cellStyle name="Normal 2 2 2" xfId="50" xr:uid="{00000000-0005-0000-0000-00002F000000}"/>
    <cellStyle name="Normal 3" xfId="4" xr:uid="{00000000-0005-0000-0000-000030000000}"/>
    <cellStyle name="Normal 3 2" xfId="51" xr:uid="{00000000-0005-0000-0000-000031000000}"/>
    <cellStyle name="Normal 4" xfId="45" xr:uid="{00000000-0005-0000-0000-000032000000}"/>
    <cellStyle name="Normal 5" xfId="46" xr:uid="{00000000-0005-0000-0000-000033000000}"/>
    <cellStyle name="Normal 5 2" xfId="52" xr:uid="{00000000-0005-0000-0000-000034000000}"/>
    <cellStyle name="Normal 6" xfId="54" xr:uid="{6D28842D-F620-4D81-A9F9-C374EC6A4276}"/>
    <cellStyle name="Normal 6 2" xfId="58" xr:uid="{0AF770F4-2A41-4009-A291-F5146CDADC7A}"/>
    <cellStyle name="Normal 6 3" xfId="59" xr:uid="{707FA60A-6761-416E-AE77-0D19599EEA99}"/>
    <cellStyle name="Percent" xfId="56" builtinId="5"/>
    <cellStyle name="Percent 2" xfId="47" xr:uid="{00000000-0005-0000-0000-000035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745</xdr:row>
      <xdr:rowOff>74056</xdr:rowOff>
    </xdr:from>
    <xdr:to>
      <xdr:col>22</xdr:col>
      <xdr:colOff>25974</xdr:colOff>
      <xdr:row>751</xdr:row>
      <xdr:rowOff>80105</xdr:rowOff>
    </xdr:to>
    <xdr:pic>
      <xdr:nvPicPr>
        <xdr:cNvPr id="2" name="Picture 1">
          <a:extLst>
            <a:ext uri="{FF2B5EF4-FFF2-40B4-BE49-F238E27FC236}">
              <a16:creationId xmlns:a16="http://schemas.microsoft.com/office/drawing/2014/main" id="{C9997E59-DE52-47E0-BAF2-F8CA87DF36BE}"/>
            </a:ext>
          </a:extLst>
        </xdr:cNvPr>
        <xdr:cNvPicPr>
          <a:picLocks noChangeAspect="1"/>
        </xdr:cNvPicPr>
      </xdr:nvPicPr>
      <xdr:blipFill>
        <a:blip xmlns:r="http://schemas.openxmlformats.org/officeDocument/2006/relationships" r:embed="rId1"/>
        <a:stretch>
          <a:fillRect/>
        </a:stretch>
      </xdr:blipFill>
      <xdr:spPr>
        <a:xfrm>
          <a:off x="11601450" y="117622081"/>
          <a:ext cx="8093649" cy="920449"/>
        </a:xfrm>
        <a:prstGeom prst="rect">
          <a:avLst/>
        </a:prstGeom>
      </xdr:spPr>
    </xdr:pic>
    <xdr:clientData/>
  </xdr:twoCellAnchor>
  <xdr:twoCellAnchor editAs="oneCell">
    <xdr:from>
      <xdr:col>11</xdr:col>
      <xdr:colOff>0</xdr:colOff>
      <xdr:row>736</xdr:row>
      <xdr:rowOff>82825</xdr:rowOff>
    </xdr:from>
    <xdr:to>
      <xdr:col>15</xdr:col>
      <xdr:colOff>168187</xdr:colOff>
      <xdr:row>739</xdr:row>
      <xdr:rowOff>91648</xdr:rowOff>
    </xdr:to>
    <xdr:pic>
      <xdr:nvPicPr>
        <xdr:cNvPr id="3" name="Picture 2">
          <a:extLst>
            <a:ext uri="{FF2B5EF4-FFF2-40B4-BE49-F238E27FC236}">
              <a16:creationId xmlns:a16="http://schemas.microsoft.com/office/drawing/2014/main" id="{AFA1CCAD-5055-401C-84D6-7A5959454FFD}"/>
            </a:ext>
          </a:extLst>
        </xdr:cNvPr>
        <xdr:cNvPicPr>
          <a:picLocks noChangeAspect="1"/>
        </xdr:cNvPicPr>
      </xdr:nvPicPr>
      <xdr:blipFill>
        <a:blip xmlns:r="http://schemas.openxmlformats.org/officeDocument/2006/relationships" r:embed="rId2"/>
        <a:stretch>
          <a:fillRect/>
        </a:stretch>
      </xdr:blipFill>
      <xdr:spPr>
        <a:xfrm>
          <a:off x="11601450" y="116259250"/>
          <a:ext cx="3101887" cy="4660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Budget%20and%20Finance\Institutional%20Research\Web%20Material\Tableau%20files\Cost%20Driver%20files%20BDB\BDB\FY%2024%20BDB%20File%20A%20includes%20CSM,%20CSU,%20CU,%20UNC.xlsx" TargetMode="External"/><Relationship Id="rId1" Type="http://schemas.openxmlformats.org/officeDocument/2006/relationships/externalLinkPath" Target="/Budget%20and%20Finance/Institutional%20Research/Web%20Material/Tableau%20files/Cost%20Driver%20files%20BDB/BDB/FY%2024%20BDB%20File%20A%20includes%20CSM,%20CSU,%20CU,%20U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4-25 BDB Summary CU"/>
      <sheetName val="FY24-25 BDB Boulder"/>
      <sheetName val="FY24-25 BDB UCCS"/>
      <sheetName val="FY24-25 BDB Denver"/>
      <sheetName val="FY24-25 BDB Anschutz"/>
      <sheetName val="FY24-25 BDB CU System Admin"/>
      <sheetName val="Mandatory Fees Institution CU"/>
      <sheetName val="Mandatory Fees Data C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lina.duran@cu.ed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tthew.artley@colorado.ed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celina.duran@cu.ed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2:IT117"/>
  <sheetViews>
    <sheetView showGridLines="0" tabSelected="1" view="pageBreakPreview" zoomScaleNormal="75" zoomScaleSheetLayoutView="100" workbookViewId="0">
      <selection activeCell="A8" sqref="A8:K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6" t="s">
        <v>273</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283</v>
      </c>
      <c r="E20" s="6"/>
      <c r="F20" s="6"/>
      <c r="G20" s="6"/>
      <c r="H20" s="6"/>
      <c r="I20" s="6"/>
      <c r="J20" s="6"/>
      <c r="K20" s="6"/>
    </row>
    <row r="21" spans="1:11" ht="12.75" thickBot="1">
      <c r="C21" s="112" t="s">
        <v>229</v>
      </c>
      <c r="D21" s="113" t="s">
        <v>297</v>
      </c>
    </row>
    <row r="22" spans="1:11" ht="12.75" thickBot="1">
      <c r="C22" s="112" t="s">
        <v>230</v>
      </c>
      <c r="D22" s="113"/>
    </row>
    <row r="23" spans="1:11" ht="15" thickBot="1">
      <c r="C23" s="112" t="s">
        <v>231</v>
      </c>
      <c r="D23" s="147" t="s">
        <v>294</v>
      </c>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University of Colorado</v>
      </c>
      <c r="I42" s="13"/>
      <c r="K42" s="14" t="str">
        <f>$K$3</f>
        <v>Due Date: October 15,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235" t="s">
        <v>6</v>
      </c>
      <c r="I46" s="15" t="s">
        <v>6</v>
      </c>
      <c r="J46" s="16" t="s">
        <v>6</v>
      </c>
      <c r="K46" s="235" t="s">
        <v>6</v>
      </c>
    </row>
    <row r="47" spans="1:11">
      <c r="A47" s="1">
        <v>1</v>
      </c>
      <c r="C47" s="7" t="s">
        <v>14</v>
      </c>
      <c r="D47" s="22" t="s">
        <v>15</v>
      </c>
      <c r="E47" s="1">
        <v>1</v>
      </c>
      <c r="G47" s="40">
        <f>'FY24-25 BDB Boulder'!G90+'FY24-25 BDB UCCS'!G90+'FY24-25 BDB Denver'!G90+'FY24-25 BDB Anschutz'!G90</f>
        <v>5793.17</v>
      </c>
      <c r="H47" s="236">
        <f>'FY24-25 BDB Boulder'!H90+'FY24-25 BDB UCCS'!H90+'FY24-25 BDB Denver'!H90+'FY24-25 BDB Anschutz'!H90</f>
        <v>899748526.36500013</v>
      </c>
      <c r="I47" s="24"/>
      <c r="J47" s="40">
        <f>'FY24-25 BDB Boulder'!J90+'FY24-25 BDB UCCS'!J90+'FY24-25 BDB Denver'!J90+'FY24-25 BDB Anschutz'!J90</f>
        <v>5749.63</v>
      </c>
      <c r="K47" s="236">
        <f>'FY24-25 BDB Boulder'!K90+'FY24-25 BDB UCCS'!K90+'FY24-25 BDB Denver'!K90+'FY24-25 BDB Anschutz'!K90</f>
        <v>929124132.60467494</v>
      </c>
    </row>
    <row r="48" spans="1:11">
      <c r="A48" s="1">
        <v>2</v>
      </c>
      <c r="C48" s="7" t="s">
        <v>16</v>
      </c>
      <c r="D48" s="22" t="s">
        <v>17</v>
      </c>
      <c r="E48" s="1">
        <v>2</v>
      </c>
      <c r="G48" s="40">
        <f>'FY24-25 BDB Boulder'!G91+'FY24-25 BDB UCCS'!G91+'FY24-25 BDB Denver'!G91+'FY24-25 BDB Anschutz'!G91</f>
        <v>76.64</v>
      </c>
      <c r="H48" s="236">
        <f>'FY24-25 BDB Boulder'!H91+'FY24-25 BDB UCCS'!H91+'FY24-25 BDB Denver'!H91+'FY24-25 BDB Anschutz'!H91</f>
        <v>23768896.925000004</v>
      </c>
      <c r="I48" s="24"/>
      <c r="J48" s="40">
        <f>'FY24-25 BDB Boulder'!J91+'FY24-25 BDB UCCS'!J91+'FY24-25 BDB Denver'!J91+'FY24-25 BDB Anschutz'!J91</f>
        <v>81.290000000000006</v>
      </c>
      <c r="K48" s="236">
        <f>'FY24-25 BDB Boulder'!K91+'FY24-25 BDB UCCS'!K91+'FY24-25 BDB Denver'!K91+'FY24-25 BDB Anschutz'!K91</f>
        <v>23001481.868625</v>
      </c>
    </row>
    <row r="49" spans="1:15">
      <c r="A49" s="1">
        <v>3</v>
      </c>
      <c r="C49" s="7" t="s">
        <v>18</v>
      </c>
      <c r="D49" s="22" t="s">
        <v>19</v>
      </c>
      <c r="E49" s="1">
        <v>3</v>
      </c>
      <c r="G49" s="40">
        <f>'FY24-25 BDB Boulder'!G92+'FY24-25 BDB UCCS'!G92+'FY24-25 BDB Denver'!G92+'FY24-25 BDB Anschutz'!G92</f>
        <v>3.4</v>
      </c>
      <c r="H49" s="236">
        <f>'FY24-25 BDB Boulder'!H92+'FY24-25 BDB UCCS'!H92+'FY24-25 BDB Denver'!H92+'FY24-25 BDB Anschutz'!H92</f>
        <v>1137569.8899999999</v>
      </c>
      <c r="I49" s="24"/>
      <c r="J49" s="40">
        <f>'FY24-25 BDB Boulder'!J92+'FY24-25 BDB UCCS'!J92+'FY24-25 BDB Denver'!J92+'FY24-25 BDB Anschutz'!J92</f>
        <v>3.4</v>
      </c>
      <c r="K49" s="236">
        <f>'FY24-25 BDB Boulder'!K92+'FY24-25 BDB UCCS'!K92+'FY24-25 BDB Denver'!K92+'FY24-25 BDB Anschutz'!K92</f>
        <v>1042148.4381499999</v>
      </c>
    </row>
    <row r="50" spans="1:15">
      <c r="A50" s="1">
        <v>4</v>
      </c>
      <c r="C50" s="7" t="s">
        <v>20</v>
      </c>
      <c r="D50" s="22" t="s">
        <v>21</v>
      </c>
      <c r="E50" s="1">
        <v>4</v>
      </c>
      <c r="G50" s="40">
        <f>'FY24-25 BDB Boulder'!G93+'FY24-25 BDB UCCS'!G93+'FY24-25 BDB Denver'!G93+'FY24-25 BDB Anschutz'!G93</f>
        <v>1422.57</v>
      </c>
      <c r="H50" s="236">
        <f>'FY24-25 BDB Boulder'!H93+'FY24-25 BDB UCCS'!H93+'FY24-25 BDB Denver'!H93+'FY24-25 BDB Anschutz'!H93</f>
        <v>239391776.65000001</v>
      </c>
      <c r="I50" s="24"/>
      <c r="J50" s="40">
        <f>'FY24-25 BDB Boulder'!J93+'FY24-25 BDB UCCS'!J93+'FY24-25 BDB Denver'!J93+'FY24-25 BDB Anschutz'!J93</f>
        <v>1462.93</v>
      </c>
      <c r="K50" s="236">
        <f>'FY24-25 BDB Boulder'!K93+'FY24-25 BDB UCCS'!K93+'FY24-25 BDB Denver'!K93+'FY24-25 BDB Anschutz'!K93</f>
        <v>265627612.61650002</v>
      </c>
    </row>
    <row r="51" spans="1:15">
      <c r="A51" s="1">
        <v>5</v>
      </c>
      <c r="C51" s="7" t="s">
        <v>22</v>
      </c>
      <c r="D51" s="22" t="s">
        <v>23</v>
      </c>
      <c r="E51" s="1">
        <v>5</v>
      </c>
      <c r="G51" s="40">
        <f>'FY24-25 BDB Boulder'!G94+'FY24-25 BDB UCCS'!G94+'FY24-25 BDB Denver'!G94+'FY24-25 BDB Anschutz'!G94</f>
        <v>771.80000000000018</v>
      </c>
      <c r="H51" s="236">
        <f>'FY24-25 BDB Boulder'!H94+'FY24-25 BDB UCCS'!H94+'FY24-25 BDB Denver'!H94+'FY24-25 BDB Anschutz'!H94</f>
        <v>88879236.040000007</v>
      </c>
      <c r="I51" s="24"/>
      <c r="J51" s="40">
        <f>'FY24-25 BDB Boulder'!J94+'FY24-25 BDB UCCS'!J94+'FY24-25 BDB Denver'!J94+'FY24-25 BDB Anschutz'!J94</f>
        <v>785.68000000000006</v>
      </c>
      <c r="K51" s="236">
        <f>'FY24-25 BDB Boulder'!K94+'FY24-25 BDB UCCS'!K94+'FY24-25 BDB Denver'!K94+'FY24-25 BDB Anschutz'!K94</f>
        <v>89249037.872600004</v>
      </c>
    </row>
    <row r="52" spans="1:15">
      <c r="A52" s="1">
        <v>6</v>
      </c>
      <c r="C52" s="7" t="s">
        <v>24</v>
      </c>
      <c r="D52" s="22" t="s">
        <v>25</v>
      </c>
      <c r="E52" s="1">
        <v>6</v>
      </c>
      <c r="G52" s="40">
        <f>'FY24-25 BDB Boulder'!G95+'FY24-25 BDB UCCS'!G95+'FY24-25 BDB Denver'!G95+'FY24-25 BDB Anschutz'!G95</f>
        <v>1301.03</v>
      </c>
      <c r="H52" s="236">
        <f>'FY24-25 BDB Boulder'!H95+'FY24-25 BDB UCCS'!H95+'FY24-25 BDB Denver'!H95+'FY24-25 BDB Anschutz'!H95</f>
        <v>221195148.53999999</v>
      </c>
      <c r="I52" s="24"/>
      <c r="J52" s="40">
        <f>'FY24-25 BDB Boulder'!J95+'FY24-25 BDB UCCS'!J95+'FY24-25 BDB Denver'!J95+'FY24-25 BDB Anschutz'!J95</f>
        <v>1306.48</v>
      </c>
      <c r="K52" s="236">
        <f>'FY24-25 BDB Boulder'!K95+'FY24-25 BDB UCCS'!K95+'FY24-25 BDB Denver'!K95+'FY24-25 BDB Anschutz'!K95</f>
        <v>236708035.09684998</v>
      </c>
    </row>
    <row r="53" spans="1:15">
      <c r="A53" s="1">
        <v>7</v>
      </c>
      <c r="C53" s="7" t="s">
        <v>26</v>
      </c>
      <c r="D53" s="22" t="s">
        <v>27</v>
      </c>
      <c r="E53" s="1">
        <v>7</v>
      </c>
      <c r="G53" s="40">
        <f>'FY24-25 BDB Boulder'!G96+'FY24-25 BDB UCCS'!G96+'FY24-25 BDB Denver'!G96+'FY24-25 BDB Anschutz'!G96</f>
        <v>906.1</v>
      </c>
      <c r="H53" s="236">
        <f>'FY24-25 BDB Boulder'!H96+'FY24-25 BDB UCCS'!H96+'FY24-25 BDB Denver'!H96+'FY24-25 BDB Anschutz'!H96</f>
        <v>155754196.03</v>
      </c>
      <c r="I53" s="24"/>
      <c r="J53" s="40">
        <f>'FY24-25 BDB Boulder'!J96+'FY24-25 BDB UCCS'!J96+'FY24-25 BDB Denver'!J96+'FY24-25 BDB Anschutz'!J96</f>
        <v>908.59999999999991</v>
      </c>
      <c r="K53" s="236">
        <f>'FY24-25 BDB Boulder'!K96+'FY24-25 BDB UCCS'!K96+'FY24-25 BDB Denver'!K96+'FY24-25 BDB Anschutz'!K96</f>
        <v>168020097.73995</v>
      </c>
    </row>
    <row r="54" spans="1:15">
      <c r="A54" s="1">
        <v>8</v>
      </c>
      <c r="C54" s="7" t="s">
        <v>28</v>
      </c>
      <c r="D54" s="22" t="s">
        <v>29</v>
      </c>
      <c r="E54" s="1">
        <v>8</v>
      </c>
      <c r="G54" s="40">
        <f>'FY24-25 BDB Boulder'!G97+'FY24-25 BDB UCCS'!G97+'FY24-25 BDB Denver'!G97+'FY24-25 BDB Anschutz'!G97</f>
        <v>0</v>
      </c>
      <c r="H54" s="236">
        <f>'FY24-25 BDB Boulder'!H97+'FY24-25 BDB UCCS'!H97+'FY24-25 BDB Denver'!H97+'FY24-25 BDB Anschutz'!H97</f>
        <v>137364110.75</v>
      </c>
      <c r="I54" s="24"/>
      <c r="J54" s="40">
        <f>'FY24-25 BDB Boulder'!J97+'FY24-25 BDB UCCS'!J97+'FY24-25 BDB Denver'!J97+'FY24-25 BDB Anschutz'!J97</f>
        <v>0</v>
      </c>
      <c r="K54" s="236">
        <f>'FY24-25 BDB Boulder'!K97+'FY24-25 BDB UCCS'!K97+'FY24-25 BDB Denver'!K97+'FY24-25 BDB Anschutz'!K97</f>
        <v>141767665</v>
      </c>
    </row>
    <row r="55" spans="1:15">
      <c r="A55" s="1">
        <v>9</v>
      </c>
      <c r="C55" s="7" t="s">
        <v>30</v>
      </c>
      <c r="D55" s="22" t="s">
        <v>31</v>
      </c>
      <c r="E55" s="1">
        <v>9</v>
      </c>
      <c r="G55" s="38">
        <f>'FY24-25 BDB Boulder'!G98+'FY24-25 BDB UCCS'!G98+'FY24-25 BDB Denver'!G98+'FY24-25 BDB Anschutz'!G98</f>
        <v>6.14</v>
      </c>
      <c r="H55" s="236">
        <f>'FY24-25 BDB Boulder'!H98+'FY24-25 BDB UCCS'!H98+'FY24-25 BDB Denver'!H98+'FY24-25 BDB Anschutz'!H98</f>
        <v>934630</v>
      </c>
      <c r="I55" s="24" t="s">
        <v>38</v>
      </c>
      <c r="J55" s="38">
        <f>'FY24-25 BDB Boulder'!J98+'FY24-25 BDB UCCS'!J98+'FY24-25 BDB Denver'!J98+'FY24-25 BDB Anschutz'!J98</f>
        <v>6.14</v>
      </c>
      <c r="K55" s="236">
        <f>'FY24-25 BDB Boulder'!K98+'FY24-25 BDB UCCS'!K98+'FY24-25 BDB Denver'!K98+'FY24-25 BDB Anschutz'!K98</f>
        <v>999999.51600000006</v>
      </c>
    </row>
    <row r="56" spans="1:15">
      <c r="A56" s="1">
        <v>10</v>
      </c>
      <c r="C56" s="7" t="s">
        <v>32</v>
      </c>
      <c r="D56" s="22" t="s">
        <v>33</v>
      </c>
      <c r="E56" s="1">
        <v>10</v>
      </c>
      <c r="G56" s="40">
        <f>'FY24-25 BDB Boulder'!G99+'FY24-25 BDB UCCS'!G99+'FY24-25 BDB Denver'!G99+'FY24-25 BDB Anschutz'!G99</f>
        <v>0</v>
      </c>
      <c r="H56" s="236">
        <f>'FY24-25 BDB Boulder'!H99+'FY24-25 BDB UCCS'!H99+'FY24-25 BDB Denver'!H99+'FY24-25 BDB Anschutz'!H99</f>
        <v>179814498.68000001</v>
      </c>
      <c r="I56" s="24"/>
      <c r="J56" s="40">
        <f>'FY24-25 BDB Boulder'!J99+'FY24-25 BDB UCCS'!J99+'FY24-25 BDB Denver'!J99+'FY24-25 BDB Anschutz'!J99</f>
        <v>0</v>
      </c>
      <c r="K56" s="236">
        <f>'FY24-25 BDB Boulder'!K99+'FY24-25 BDB UCCS'!K99+'FY24-25 BDB Denver'!K99+'FY24-25 BDB Anschutz'!K99</f>
        <v>159499019</v>
      </c>
    </row>
    <row r="57" spans="1:15">
      <c r="C57" s="7"/>
      <c r="D57" s="22"/>
      <c r="F57" s="15" t="s">
        <v>6</v>
      </c>
      <c r="G57" s="16" t="s">
        <v>6</v>
      </c>
      <c r="H57" s="235"/>
      <c r="I57" s="23"/>
      <c r="J57" s="16"/>
      <c r="K57" s="235"/>
    </row>
    <row r="58" spans="1:15" ht="15" customHeight="1">
      <c r="A58" s="1">
        <v>11</v>
      </c>
      <c r="C58" s="7" t="s">
        <v>34</v>
      </c>
      <c r="E58" s="1">
        <v>11</v>
      </c>
      <c r="G58" s="40">
        <f>SUM(G47:G56)</f>
        <v>10280.85</v>
      </c>
      <c r="H58" s="236">
        <f>SUM(H47:H56)</f>
        <v>1947988589.8700001</v>
      </c>
      <c r="I58" s="24"/>
      <c r="J58" s="40">
        <f>SUM(J47:J56)</f>
        <v>10304.15</v>
      </c>
      <c r="K58" s="236">
        <f>SUM(K47:K56)</f>
        <v>2015039229.75335</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c r="I62" s="24"/>
      <c r="J62" s="40"/>
      <c r="K62" s="38"/>
      <c r="O62" s="1" t="s">
        <v>38</v>
      </c>
    </row>
    <row r="63" spans="1:15">
      <c r="A63" s="1">
        <v>14</v>
      </c>
      <c r="C63" s="7" t="s">
        <v>39</v>
      </c>
      <c r="D63" s="22" t="s">
        <v>40</v>
      </c>
      <c r="E63" s="1">
        <v>14</v>
      </c>
      <c r="G63" s="40"/>
      <c r="H63" s="38">
        <f>'FY24-25 BDB Boulder'!H106+'FY24-25 BDB UCCS'!H106+'FY24-25 BDB Denver'!H106+'FY24-25 BDB Anschutz'!H106</f>
        <v>212974747</v>
      </c>
      <c r="I63" s="24"/>
      <c r="J63" s="40"/>
      <c r="K63" s="38">
        <f>'FY24-25 BDB Boulder'!K106+'FY24-25 BDB UCCS'!K106+'FY24-25 BDB Denver'!K106+'FY24-25 BDB Anschutz'!K106</f>
        <v>257720798</v>
      </c>
    </row>
    <row r="64" spans="1:15">
      <c r="A64" s="1">
        <v>15</v>
      </c>
      <c r="C64" s="7" t="s">
        <v>41</v>
      </c>
      <c r="D64" s="22"/>
      <c r="E64" s="1">
        <v>15</v>
      </c>
      <c r="G64" s="40">
        <f>H64/3480</f>
        <v>28299.05804597701</v>
      </c>
      <c r="H64" s="38">
        <f>'FY24-25 BDB Boulder'!H107+'FY24-25 BDB UCCS'!H107+'FY24-25 BDB Denver'!H107+'FY24-25 BDB Anschutz'!H107</f>
        <v>98480722</v>
      </c>
      <c r="I64" s="24"/>
      <c r="J64" s="40">
        <f>K64/3480</f>
        <v>27235.935057471263</v>
      </c>
      <c r="K64" s="38">
        <f>'FY24-25 BDB Boulder'!K107+'FY24-25 BDB UCCS'!K107+'FY24-25 BDB Denver'!K107+'FY24-25 BDB Anschutz'!K107</f>
        <v>94781054</v>
      </c>
      <c r="L64" s="1" t="s">
        <v>300</v>
      </c>
    </row>
    <row r="65" spans="1:254">
      <c r="A65" s="1">
        <v>16</v>
      </c>
      <c r="C65" s="7" t="s">
        <v>42</v>
      </c>
      <c r="D65" s="22"/>
      <c r="E65" s="1">
        <v>16</v>
      </c>
      <c r="G65" s="40"/>
      <c r="H65" s="38">
        <f>'FY24-25 BDB Boulder'!H108+'FY24-25 BDB UCCS'!H108+'FY24-25 BDB Denver'!H108+'FY24-25 BDB Anschutz'!H108</f>
        <v>407215249.88</v>
      </c>
      <c r="I65" s="24"/>
      <c r="J65" s="40"/>
      <c r="K65" s="38">
        <f>'FY24-25 BDB Boulder'!K108+'FY24-25 BDB UCCS'!K108+'FY24-25 BDB Denver'!K108+'FY24-25 BDB Anschutz'!K108</f>
        <v>420376617.55000001</v>
      </c>
    </row>
    <row r="66" spans="1:254">
      <c r="A66" s="22">
        <v>17</v>
      </c>
      <c r="B66" s="22"/>
      <c r="C66" s="25" t="s">
        <v>43</v>
      </c>
      <c r="D66" s="22"/>
      <c r="E66" s="22">
        <v>17</v>
      </c>
      <c r="F66" s="22"/>
      <c r="G66" s="40"/>
      <c r="H66" s="38">
        <f>'FY24-25 BDB Boulder'!H109+'FY24-25 BDB UCCS'!H109+'FY24-25 BDB Denver'!H109+'FY24-25 BDB Anschutz'!H109</f>
        <v>505695971.88</v>
      </c>
      <c r="I66" s="25"/>
      <c r="J66" s="40"/>
      <c r="K66" s="38">
        <f>'FY24-25 BDB Boulder'!K109+'FY24-25 BDB UCCS'!K109+'FY24-25 BDB Denver'!K109+'FY24-25 BDB Anschutz'!K109</f>
        <v>515157671.55000001</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f>'FY24-25 BDB Boulder'!H110+'FY24-25 BDB UCCS'!H110+'FY24-25 BDB Denver'!H110+'FY24-25 BDB Anschutz'!H110</f>
        <v>152740809.19</v>
      </c>
      <c r="I67" s="24"/>
      <c r="J67" s="40"/>
      <c r="K67" s="38">
        <f>'FY24-25 BDB Boulder'!K110+'FY24-25 BDB UCCS'!K110+'FY24-25 BDB Denver'!K110+'FY24-25 BDB Anschutz'!K110</f>
        <v>152639752</v>
      </c>
    </row>
    <row r="68" spans="1:254">
      <c r="A68" s="1">
        <v>19</v>
      </c>
      <c r="C68" s="7" t="s">
        <v>45</v>
      </c>
      <c r="D68" s="22"/>
      <c r="E68" s="1">
        <v>19</v>
      </c>
      <c r="G68" s="40"/>
      <c r="H68" s="38">
        <f>'FY24-25 BDB Boulder'!H111+'FY24-25 BDB UCCS'!H111+'FY24-25 BDB Denver'!H111+'FY24-25 BDB Anschutz'!H111</f>
        <v>719937145.34000003</v>
      </c>
      <c r="I68" s="24"/>
      <c r="J68" s="40"/>
      <c r="K68" s="38">
        <f>'FY24-25 BDB Boulder'!K111+'FY24-25 BDB UCCS'!K111+'FY24-25 BDB Denver'!K111+'FY24-25 BDB Anschutz'!K111</f>
        <v>745438224.64999998</v>
      </c>
    </row>
    <row r="69" spans="1:254">
      <c r="A69" s="1">
        <v>20</v>
      </c>
      <c r="C69" s="7" t="s">
        <v>46</v>
      </c>
      <c r="D69" s="22"/>
      <c r="E69" s="1">
        <v>20</v>
      </c>
      <c r="G69" s="40"/>
      <c r="H69" s="38">
        <f>'FY24-25 BDB Boulder'!H112+'FY24-25 BDB UCCS'!H112+'FY24-25 BDB Denver'!H112+'FY24-25 BDB Anschutz'!H112</f>
        <v>1378373926.4100001</v>
      </c>
      <c r="I69" s="24"/>
      <c r="J69" s="40"/>
      <c r="K69" s="38">
        <f>'FY24-25 BDB Boulder'!K112+'FY24-25 BDB UCCS'!K112+'FY24-25 BDB Denver'!K112+'FY24-25 BDB Anschutz'!K112</f>
        <v>1413235648.2</v>
      </c>
    </row>
    <row r="70" spans="1:254">
      <c r="A70" s="22">
        <v>21</v>
      </c>
      <c r="C70" s="7" t="s">
        <v>47</v>
      </c>
      <c r="D70" s="22"/>
      <c r="E70" s="1">
        <v>21</v>
      </c>
      <c r="G70" s="40"/>
      <c r="H70" s="38">
        <f>'FY24-25 BDB Boulder'!H113+'FY24-25 BDB UCCS'!H113+'FY24-25 BDB Denver'!H113+'FY24-25 BDB Anschutz'!H113</f>
        <v>16629163</v>
      </c>
      <c r="I70" s="24"/>
      <c r="J70" s="40"/>
      <c r="K70" s="38">
        <f>'FY24-25 BDB Boulder'!K113+'FY24-25 BDB UCCS'!K113+'FY24-25 BDB Denver'!K113+'FY24-25 BDB Anschutz'!K113</f>
        <v>15180586</v>
      </c>
    </row>
    <row r="71" spans="1:254">
      <c r="A71" s="22">
        <v>22</v>
      </c>
      <c r="C71" s="7"/>
      <c r="D71" s="22"/>
      <c r="E71" s="1">
        <v>22</v>
      </c>
      <c r="G71" s="40"/>
      <c r="H71" s="38">
        <f>'FY24-25 BDB Boulder'!H114+'FY24-25 BDB UCCS'!H114+'FY24-25 BDB Denver'!H114+'FY24-25 BDB Anschutz'!H114</f>
        <v>8399781</v>
      </c>
      <c r="I71" s="24" t="s">
        <v>38</v>
      </c>
      <c r="J71" s="40"/>
      <c r="K71" s="38">
        <f>'FY24-25 BDB Boulder'!K114+'FY24-25 BDB UCCS'!K114+'FY24-25 BDB Denver'!K114+'FY24-25 BDB Anschutz'!K114</f>
        <v>6484973</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f>'FY24-25 BDB Boulder'!H117+'FY24-25 BDB UCCS'!H117+'FY24-25 BDB Denver'!H117+'FY24-25 BDB Anschutz'!H117</f>
        <v>331610972.81</v>
      </c>
      <c r="I74" s="24"/>
      <c r="J74" s="40"/>
      <c r="K74" s="38">
        <f>'FY24-25 BDB Boulder'!K117+'FY24-25 BDB UCCS'!K117+'FY24-25 BDB Denver'!K117+'FY24-25 BDB Anschutz'!K117</f>
        <v>322417225</v>
      </c>
    </row>
    <row r="75" spans="1:254">
      <c r="A75" s="1">
        <v>26</v>
      </c>
      <c r="E75" s="1">
        <v>26</v>
      </c>
      <c r="F75" s="15" t="s">
        <v>6</v>
      </c>
      <c r="G75" s="16"/>
      <c r="H75" s="17"/>
      <c r="I75" s="23"/>
      <c r="J75" s="16"/>
      <c r="K75" s="17"/>
    </row>
    <row r="76" spans="1:254" ht="15" customHeight="1">
      <c r="A76" s="1">
        <v>27</v>
      </c>
      <c r="C76" s="7" t="s">
        <v>48</v>
      </c>
      <c r="E76" s="1">
        <v>27</v>
      </c>
      <c r="F76" s="13"/>
      <c r="G76" s="40"/>
      <c r="H76" s="38">
        <f>'FY24-25 BDB Boulder'!H119+'FY24-25 BDB UCCS'!H119+'FY24-25 BDB Denver'!H119+'FY24-25 BDB Anschutz'!H119</f>
        <v>1947988590.22</v>
      </c>
      <c r="I76" s="24"/>
      <c r="J76" s="40"/>
      <c r="K76" s="38">
        <f>'FY24-25 BDB Boulder'!K119+'FY24-25 BDB UCCS'!K119+'FY24-25 BDB Denver'!K119+'FY24-25 BDB Anschutz'!K119</f>
        <v>2015039230.2</v>
      </c>
    </row>
    <row r="77" spans="1:254">
      <c r="F77" s="15"/>
      <c r="G77" s="16"/>
      <c r="H77" s="17"/>
      <c r="I77" s="23"/>
      <c r="J77" s="16"/>
      <c r="K77" s="17"/>
    </row>
    <row r="78" spans="1:254">
      <c r="F78" s="15"/>
      <c r="G78" s="16"/>
      <c r="H78" s="17"/>
      <c r="I78" s="23"/>
      <c r="J78" s="16"/>
      <c r="K78" s="17"/>
    </row>
    <row r="79" spans="1:254">
      <c r="B79" s="237"/>
      <c r="C79" s="250" t="s">
        <v>232</v>
      </c>
      <c r="D79" s="250"/>
      <c r="E79" s="250"/>
      <c r="F79" s="250"/>
      <c r="G79" s="250"/>
      <c r="H79" s="250"/>
      <c r="I79" s="250"/>
      <c r="J79" s="250"/>
      <c r="K79" s="238"/>
    </row>
    <row r="80" spans="1:254">
      <c r="B80" s="7"/>
      <c r="C80" s="7"/>
      <c r="D80" s="7"/>
      <c r="E80" s="7"/>
      <c r="F80" s="7"/>
      <c r="G80" s="239"/>
      <c r="H80" s="240"/>
      <c r="I80" s="241"/>
      <c r="J80" s="239"/>
      <c r="K80" s="240"/>
    </row>
    <row r="81" spans="1:11">
      <c r="B81" s="7"/>
      <c r="C81" s="7" t="s">
        <v>49</v>
      </c>
      <c r="D81" s="7"/>
      <c r="E81" s="7"/>
      <c r="F81" s="7"/>
      <c r="G81" s="239"/>
      <c r="H81" s="240"/>
      <c r="I81" s="241"/>
      <c r="J81" s="239"/>
      <c r="K81" s="240"/>
    </row>
    <row r="82" spans="1:11" ht="14.25">
      <c r="F82"/>
      <c r="G82"/>
      <c r="H82"/>
      <c r="I82"/>
      <c r="J82"/>
      <c r="K82"/>
    </row>
    <row r="83" spans="1:11">
      <c r="E83" s="29"/>
    </row>
    <row r="84" spans="1:11">
      <c r="A84" s="30" t="s">
        <v>233</v>
      </c>
    </row>
    <row r="85" spans="1:11">
      <c r="A85" s="12" t="e">
        <f>#REF!</f>
        <v>#REF!</v>
      </c>
      <c r="B85" s="30"/>
      <c r="C85" s="30"/>
      <c r="D85" s="30"/>
      <c r="E85" s="31"/>
      <c r="F85" s="30"/>
      <c r="G85" s="32"/>
      <c r="H85" s="33"/>
      <c r="I85" s="30"/>
      <c r="J85" s="32"/>
      <c r="K85" s="4" t="s">
        <v>50</v>
      </c>
    </row>
    <row r="86" spans="1:11" ht="14.25">
      <c r="A86" s="248" t="s">
        <v>248</v>
      </c>
      <c r="B86" s="248"/>
      <c r="C86" s="248"/>
      <c r="D86" s="248"/>
      <c r="E86" s="248"/>
      <c r="F86" s="248"/>
      <c r="G86" s="248"/>
      <c r="H86" s="248"/>
      <c r="I86" s="248"/>
      <c r="J86" s="248"/>
      <c r="K86" s="248"/>
    </row>
    <row r="87" spans="1:11">
      <c r="A87" s="12" t="str">
        <f>$A$42</f>
        <v xml:space="preserve">NAME: </v>
      </c>
      <c r="C87" s="1" t="str">
        <f>$D$20</f>
        <v>University of Colorado</v>
      </c>
      <c r="K87" s="14" t="str">
        <f>$K$3</f>
        <v>Due Date: October 15, 2024</v>
      </c>
    </row>
    <row r="88" spans="1:11">
      <c r="A88" s="15" t="s">
        <v>6</v>
      </c>
      <c r="B88" s="15" t="s">
        <v>6</v>
      </c>
      <c r="C88" s="15" t="s">
        <v>6</v>
      </c>
      <c r="D88" s="15" t="s">
        <v>6</v>
      </c>
      <c r="E88" s="15" t="s">
        <v>6</v>
      </c>
      <c r="F88" s="15" t="s">
        <v>6</v>
      </c>
      <c r="G88" s="16" t="s">
        <v>6</v>
      </c>
      <c r="H88" s="17" t="s">
        <v>6</v>
      </c>
      <c r="I88" s="15" t="s">
        <v>6</v>
      </c>
      <c r="J88" s="16" t="s">
        <v>6</v>
      </c>
      <c r="K88" s="17" t="s">
        <v>6</v>
      </c>
    </row>
    <row r="89" spans="1:11">
      <c r="A89" s="18" t="s">
        <v>7</v>
      </c>
      <c r="E89" s="18" t="s">
        <v>7</v>
      </c>
      <c r="F89" s="19"/>
      <c r="G89" s="20"/>
      <c r="H89" s="21" t="str">
        <f>H44</f>
        <v>2023-2024</v>
      </c>
      <c r="I89" s="19"/>
      <c r="J89" s="20"/>
      <c r="K89" s="21" t="str">
        <f>K44</f>
        <v>2024-2025</v>
      </c>
    </row>
    <row r="90" spans="1:11">
      <c r="A90" s="18" t="s">
        <v>9</v>
      </c>
      <c r="C90" s="19" t="s">
        <v>51</v>
      </c>
      <c r="E90" s="18" t="s">
        <v>9</v>
      </c>
      <c r="F90" s="19"/>
      <c r="G90" s="20"/>
      <c r="H90" s="21" t="s">
        <v>12</v>
      </c>
      <c r="I90" s="19"/>
      <c r="J90" s="20"/>
      <c r="K90" s="21" t="s">
        <v>13</v>
      </c>
    </row>
    <row r="91" spans="1:11">
      <c r="A91" s="15" t="s">
        <v>6</v>
      </c>
      <c r="B91" s="15" t="s">
        <v>6</v>
      </c>
      <c r="C91" s="15" t="s">
        <v>6</v>
      </c>
      <c r="D91" s="15" t="s">
        <v>6</v>
      </c>
      <c r="E91" s="15" t="s">
        <v>6</v>
      </c>
      <c r="F91" s="15" t="s">
        <v>6</v>
      </c>
      <c r="G91" s="16" t="s">
        <v>6</v>
      </c>
      <c r="H91" s="17" t="s">
        <v>6</v>
      </c>
      <c r="I91" s="15" t="s">
        <v>6</v>
      </c>
      <c r="J91" s="16" t="s">
        <v>6</v>
      </c>
      <c r="K91" s="17" t="s">
        <v>6</v>
      </c>
    </row>
    <row r="92" spans="1:11">
      <c r="A92" s="1">
        <v>1</v>
      </c>
      <c r="C92" s="1" t="s">
        <v>52</v>
      </c>
      <c r="E92" s="1">
        <v>1</v>
      </c>
    </row>
    <row r="93" spans="1:11" ht="33.75" customHeight="1">
      <c r="A93" s="34">
        <v>2</v>
      </c>
      <c r="C93" s="249" t="s">
        <v>66</v>
      </c>
      <c r="D93" s="249"/>
      <c r="E93" s="34">
        <v>2</v>
      </c>
      <c r="G93" s="75"/>
      <c r="H93" s="118">
        <f>H63-H95</f>
        <v>120588780</v>
      </c>
      <c r="I93" s="76"/>
      <c r="J93" s="76"/>
      <c r="K93" s="118">
        <f>K63-K95</f>
        <v>144666134</v>
      </c>
    </row>
    <row r="94" spans="1:11" ht="15.75" customHeight="1">
      <c r="A94" s="1">
        <v>3</v>
      </c>
      <c r="C94" s="1" t="s">
        <v>53</v>
      </c>
      <c r="E94" s="1">
        <v>3</v>
      </c>
      <c r="G94" s="75"/>
      <c r="H94" s="119">
        <v>0</v>
      </c>
      <c r="I94" s="75"/>
      <c r="J94" s="75"/>
      <c r="K94" s="119">
        <v>0</v>
      </c>
    </row>
    <row r="95" spans="1:11">
      <c r="A95" s="1">
        <v>4</v>
      </c>
      <c r="C95" s="1" t="s">
        <v>54</v>
      </c>
      <c r="E95" s="1">
        <v>4</v>
      </c>
      <c r="G95" s="75"/>
      <c r="H95" s="119">
        <f>'FY24-25 BDB Anschutz'!H106</f>
        <v>92385967</v>
      </c>
      <c r="I95" s="75"/>
      <c r="J95" s="75"/>
      <c r="K95" s="119">
        <f>'FY24-25 BDB Anschutz'!K106</f>
        <v>113054664</v>
      </c>
    </row>
    <row r="96" spans="1:11">
      <c r="A96" s="1">
        <v>5</v>
      </c>
      <c r="C96" s="1" t="s">
        <v>55</v>
      </c>
      <c r="E96" s="1">
        <v>5</v>
      </c>
      <c r="G96" s="75"/>
      <c r="H96" s="119">
        <v>0</v>
      </c>
      <c r="I96" s="75"/>
      <c r="J96" s="75"/>
      <c r="K96" s="119">
        <v>0</v>
      </c>
    </row>
    <row r="97" spans="1:11" ht="47.25" customHeight="1">
      <c r="A97" s="34">
        <v>6</v>
      </c>
      <c r="C97" s="249" t="s">
        <v>56</v>
      </c>
      <c r="D97" s="249"/>
      <c r="E97" s="34">
        <v>6</v>
      </c>
      <c r="G97" s="75"/>
      <c r="H97" s="118">
        <v>0</v>
      </c>
      <c r="I97" s="76"/>
      <c r="J97" s="76"/>
      <c r="K97" s="118">
        <v>0</v>
      </c>
    </row>
    <row r="98" spans="1:11">
      <c r="A98" s="1">
        <v>7</v>
      </c>
      <c r="E98" s="1">
        <v>7</v>
      </c>
      <c r="G98" s="75"/>
      <c r="H98" s="75"/>
      <c r="I98" s="75"/>
      <c r="J98" s="75"/>
      <c r="K98" s="75"/>
    </row>
    <row r="99" spans="1:11">
      <c r="A99" s="1">
        <v>8</v>
      </c>
      <c r="E99" s="1">
        <v>8</v>
      </c>
      <c r="G99" s="75"/>
      <c r="H99" s="75"/>
      <c r="I99" s="75"/>
      <c r="J99" s="75"/>
      <c r="K99" s="75"/>
    </row>
    <row r="100" spans="1:11">
      <c r="A100" s="1">
        <v>9</v>
      </c>
      <c r="E100" s="1">
        <v>9</v>
      </c>
      <c r="G100" s="75"/>
      <c r="H100" s="75"/>
      <c r="I100" s="75"/>
      <c r="J100" s="75"/>
      <c r="K100" s="75"/>
    </row>
    <row r="101" spans="1:11">
      <c r="A101" s="1">
        <v>10</v>
      </c>
      <c r="E101" s="1">
        <v>10</v>
      </c>
      <c r="G101" s="75"/>
      <c r="H101" s="75"/>
      <c r="I101" s="75"/>
      <c r="J101" s="75"/>
      <c r="K101" s="75"/>
    </row>
    <row r="102" spans="1:11">
      <c r="A102" s="1">
        <v>11</v>
      </c>
      <c r="E102" s="1">
        <v>11</v>
      </c>
      <c r="G102" s="75"/>
      <c r="H102" s="75"/>
      <c r="I102" s="75"/>
      <c r="J102" s="75"/>
      <c r="K102" s="75"/>
    </row>
    <row r="103" spans="1:11">
      <c r="A103" s="1">
        <v>12</v>
      </c>
      <c r="C103" s="1" t="s">
        <v>57</v>
      </c>
      <c r="E103" s="1">
        <v>12</v>
      </c>
      <c r="G103" s="75"/>
      <c r="H103" s="75">
        <f>SUM(H93:H102)</f>
        <v>212974747</v>
      </c>
      <c r="I103" s="75"/>
      <c r="J103" s="75"/>
      <c r="K103" s="75">
        <f>SUM(K93:K102)</f>
        <v>257720798</v>
      </c>
    </row>
    <row r="104" spans="1:11">
      <c r="E104" s="29"/>
    </row>
    <row r="105" spans="1:11">
      <c r="E105" s="29"/>
    </row>
    <row r="106" spans="1:11">
      <c r="E106" s="29"/>
    </row>
    <row r="107" spans="1:11">
      <c r="E107" s="29"/>
    </row>
    <row r="108" spans="1:11">
      <c r="E108" s="29"/>
    </row>
    <row r="109" spans="1:11">
      <c r="E109" s="29"/>
    </row>
    <row r="110" spans="1:11">
      <c r="E110" s="29"/>
    </row>
    <row r="112" spans="1:11">
      <c r="D112" s="35"/>
      <c r="F112" s="35"/>
      <c r="G112" s="36"/>
      <c r="H112" s="37"/>
    </row>
    <row r="113" spans="3:5">
      <c r="E113" s="29"/>
    </row>
    <row r="114" spans="3:5">
      <c r="E114" s="29"/>
    </row>
    <row r="115" spans="3:5">
      <c r="E115" s="29"/>
    </row>
    <row r="116" spans="3:5" ht="13.5">
      <c r="C116" s="1" t="s">
        <v>255</v>
      </c>
      <c r="E116" s="29"/>
    </row>
    <row r="117" spans="3:5">
      <c r="E117" s="29"/>
    </row>
  </sheetData>
  <mergeCells count="10">
    <mergeCell ref="A86:K86"/>
    <mergeCell ref="C93:D93"/>
    <mergeCell ref="C97:D97"/>
    <mergeCell ref="C79:J79"/>
    <mergeCell ref="A41:K41"/>
    <mergeCell ref="A5:K5"/>
    <mergeCell ref="A8:K8"/>
    <mergeCell ref="A9:K9"/>
    <mergeCell ref="A20:C20"/>
    <mergeCell ref="A36:K36"/>
  </mergeCells>
  <hyperlinks>
    <hyperlink ref="D23" r:id="rId1" xr:uid="{865E8478-626F-4709-889A-A7EF4CC67340}"/>
  </hyperlinks>
  <printOptions horizontalCentered="1"/>
  <pageMargins left="0.25" right="0.25" top="0.75" bottom="0.75" header="0.3" footer="0.3"/>
  <pageSetup scale="81" fitToHeight="0" orientation="landscape" r:id="rId2"/>
  <headerFooter alignWithMargins="0"/>
  <rowBreaks count="2" manualBreakCount="2">
    <brk id="39" max="12" man="1"/>
    <brk id="8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36B7E-0E27-4C06-9C3D-DB7651557BCF}">
  <sheetPr syncVertical="1" syncRef="A1" transitionEvaluation="1">
    <pageSetUpPr fitToPage="1"/>
  </sheetPr>
  <dimension ref="A2:IT970"/>
  <sheetViews>
    <sheetView showGridLines="0" view="pageBreakPreview" zoomScale="115" zoomScaleNormal="100" zoomScaleSheetLayoutView="115" workbookViewId="0">
      <selection activeCell="C2" sqref="C2"/>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12" width="9.625" style="1"/>
    <col min="13" max="13" width="16.375" style="1" customWidth="1"/>
    <col min="14"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6" t="s">
        <v>273</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281</v>
      </c>
      <c r="E20" s="6"/>
      <c r="F20" s="6"/>
      <c r="G20" s="6"/>
      <c r="H20" s="6"/>
      <c r="I20" s="6"/>
      <c r="J20" s="6"/>
      <c r="K20" s="6"/>
    </row>
    <row r="21" spans="1:11" ht="12.75" thickBot="1">
      <c r="C21" s="112" t="s">
        <v>229</v>
      </c>
      <c r="D21" s="113"/>
    </row>
    <row r="22" spans="1:11" ht="12.75" thickBot="1">
      <c r="C22" s="112" t="s">
        <v>230</v>
      </c>
      <c r="D22" s="113"/>
    </row>
    <row r="23" spans="1:11" ht="15" thickBot="1">
      <c r="C23" s="112" t="s">
        <v>231</v>
      </c>
      <c r="D23" s="147" t="s">
        <v>282</v>
      </c>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Univrsity of Colorado Boulder</v>
      </c>
      <c r="I42" s="13"/>
      <c r="K42" s="14" t="str">
        <f>$K$3</f>
        <v>Due Date: October 15,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50" t="s">
        <v>232</v>
      </c>
      <c r="D79" s="250"/>
      <c r="E79" s="250"/>
      <c r="F79" s="250"/>
      <c r="G79" s="250"/>
      <c r="H79" s="250"/>
      <c r="I79" s="250"/>
      <c r="J79" s="250"/>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51" t="s">
        <v>60</v>
      </c>
      <c r="B84" s="251"/>
      <c r="C84" s="251"/>
      <c r="D84" s="251"/>
      <c r="E84" s="251"/>
      <c r="F84" s="251"/>
      <c r="G84" s="251"/>
      <c r="H84" s="251"/>
      <c r="I84" s="251"/>
      <c r="J84" s="251"/>
      <c r="K84" s="251"/>
    </row>
    <row r="85" spans="1:15">
      <c r="A85" s="12" t="str">
        <f>$A$42</f>
        <v xml:space="preserve">NAME: </v>
      </c>
      <c r="C85" s="1" t="str">
        <f>$D$20</f>
        <v>Univrsity of Colorado Boulder</v>
      </c>
      <c r="I85" s="13"/>
      <c r="K85" s="14" t="str">
        <f>$K$3</f>
        <v>Due Date: October 15, 2024</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2023-2024</v>
      </c>
      <c r="I87" s="19"/>
      <c r="J87" s="20"/>
      <c r="K87" s="21" t="str">
        <f>K44</f>
        <v>2024-2025</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148">
        <f>+G569</f>
        <v>3246</v>
      </c>
      <c r="H90" s="38">
        <f>+H569</f>
        <v>522366377.63500011</v>
      </c>
      <c r="I90" s="24"/>
      <c r="J90" s="148">
        <f>+J569</f>
        <v>3276</v>
      </c>
      <c r="K90" s="40">
        <f>+K569</f>
        <v>549789253.60467494</v>
      </c>
    </row>
    <row r="91" spans="1:15">
      <c r="A91" s="1">
        <v>2</v>
      </c>
      <c r="C91" s="7" t="s">
        <v>16</v>
      </c>
      <c r="D91" s="22" t="s">
        <v>17</v>
      </c>
      <c r="E91" s="1">
        <v>2</v>
      </c>
      <c r="G91" s="148">
        <f>+G608</f>
        <v>76</v>
      </c>
      <c r="H91" s="38">
        <f>+H608</f>
        <v>21279411.405000005</v>
      </c>
      <c r="I91" s="24"/>
      <c r="J91" s="148">
        <f>+J608</f>
        <v>77</v>
      </c>
      <c r="K91" s="40">
        <f>+K608</f>
        <v>22291432.868625</v>
      </c>
    </row>
    <row r="92" spans="1:15">
      <c r="A92" s="1">
        <v>3</v>
      </c>
      <c r="C92" s="7" t="s">
        <v>18</v>
      </c>
      <c r="D92" s="22" t="s">
        <v>19</v>
      </c>
      <c r="E92" s="1">
        <v>3</v>
      </c>
      <c r="G92" s="148">
        <f>+G645</f>
        <v>3</v>
      </c>
      <c r="H92" s="38">
        <f>+H645</f>
        <v>944464.95</v>
      </c>
      <c r="I92" s="24"/>
      <c r="J92" s="148">
        <f>+J645</f>
        <v>3</v>
      </c>
      <c r="K92" s="40">
        <f>+K645</f>
        <v>969396.43814999994</v>
      </c>
    </row>
    <row r="93" spans="1:15">
      <c r="A93" s="1">
        <v>4</v>
      </c>
      <c r="C93" s="7" t="s">
        <v>20</v>
      </c>
      <c r="D93" s="22" t="s">
        <v>21</v>
      </c>
      <c r="E93" s="1">
        <v>4</v>
      </c>
      <c r="G93" s="148">
        <f>+G682</f>
        <v>754</v>
      </c>
      <c r="H93" s="38">
        <f>+H682</f>
        <v>126462734.33000001</v>
      </c>
      <c r="I93" s="24"/>
      <c r="J93" s="148">
        <f>+J682</f>
        <v>761</v>
      </c>
      <c r="K93" s="40">
        <f>+K682</f>
        <v>132768808.61650003</v>
      </c>
    </row>
    <row r="94" spans="1:15">
      <c r="A94" s="1">
        <v>5</v>
      </c>
      <c r="C94" s="7" t="s">
        <v>22</v>
      </c>
      <c r="D94" s="22" t="s">
        <v>23</v>
      </c>
      <c r="E94" s="1">
        <v>5</v>
      </c>
      <c r="G94" s="148">
        <f>+G719</f>
        <v>511</v>
      </c>
      <c r="H94" s="38">
        <f>+H719</f>
        <v>52609395.340000004</v>
      </c>
      <c r="I94" s="24"/>
      <c r="J94" s="148">
        <f>+J719</f>
        <v>515</v>
      </c>
      <c r="K94" s="40">
        <f>+K719</f>
        <v>55109589.872600004</v>
      </c>
    </row>
    <row r="95" spans="1:15">
      <c r="A95" s="1">
        <v>6</v>
      </c>
      <c r="C95" s="7" t="s">
        <v>24</v>
      </c>
      <c r="D95" s="22" t="s">
        <v>25</v>
      </c>
      <c r="E95" s="1">
        <v>6</v>
      </c>
      <c r="G95" s="148">
        <f>+G756</f>
        <v>619</v>
      </c>
      <c r="H95" s="38">
        <f>+H756</f>
        <v>91505951.779999986</v>
      </c>
      <c r="I95" s="24"/>
      <c r="J95" s="148">
        <f>+J756</f>
        <v>625</v>
      </c>
      <c r="K95" s="40">
        <f>+K756</f>
        <v>97051099.096849993</v>
      </c>
    </row>
    <row r="96" spans="1:15">
      <c r="A96" s="1">
        <v>7</v>
      </c>
      <c r="C96" s="7" t="s">
        <v>26</v>
      </c>
      <c r="D96" s="22" t="s">
        <v>27</v>
      </c>
      <c r="E96" s="1">
        <v>7</v>
      </c>
      <c r="G96" s="148">
        <f>+G793</f>
        <v>538</v>
      </c>
      <c r="H96" s="38">
        <f>+H793</f>
        <v>98980617.320000008</v>
      </c>
      <c r="I96" s="24"/>
      <c r="J96" s="148">
        <f>+J793</f>
        <v>540</v>
      </c>
      <c r="K96" s="40">
        <f>+K793</f>
        <v>105345035.73995</v>
      </c>
      <c r="O96" s="1" t="s">
        <v>38</v>
      </c>
    </row>
    <row r="97" spans="1:254">
      <c r="A97" s="1">
        <v>8</v>
      </c>
      <c r="C97" s="7" t="s">
        <v>28</v>
      </c>
      <c r="D97" s="22" t="s">
        <v>29</v>
      </c>
      <c r="E97" s="1">
        <v>8</v>
      </c>
      <c r="G97" s="148">
        <f>+G830</f>
        <v>0</v>
      </c>
      <c r="H97" s="38">
        <f>+H830</f>
        <v>104777028.84999999</v>
      </c>
      <c r="I97" s="24"/>
      <c r="J97" s="148">
        <f>+J830</f>
        <v>0</v>
      </c>
      <c r="K97" s="40">
        <f>+K830</f>
        <v>107396455</v>
      </c>
    </row>
    <row r="98" spans="1:254">
      <c r="A98" s="1">
        <v>9</v>
      </c>
      <c r="C98" s="7" t="s">
        <v>30</v>
      </c>
      <c r="D98" s="22" t="s">
        <v>31</v>
      </c>
      <c r="E98" s="1">
        <v>9</v>
      </c>
      <c r="G98" s="149">
        <f>+G868</f>
        <v>0</v>
      </c>
      <c r="H98" s="97">
        <f>+H868</f>
        <v>0</v>
      </c>
      <c r="I98" s="150" t="s">
        <v>38</v>
      </c>
      <c r="J98" s="149">
        <f>+J868</f>
        <v>0</v>
      </c>
      <c r="K98" s="97">
        <f>+K868</f>
        <v>0</v>
      </c>
      <c r="L98" s="67"/>
      <c r="M98" s="67"/>
    </row>
    <row r="99" spans="1:254">
      <c r="A99" s="1">
        <v>10</v>
      </c>
      <c r="C99" s="7" t="s">
        <v>32</v>
      </c>
      <c r="D99" s="22" t="s">
        <v>33</v>
      </c>
      <c r="E99" s="1">
        <v>10</v>
      </c>
      <c r="G99" s="149">
        <f>+G904</f>
        <v>0</v>
      </c>
      <c r="H99" s="97">
        <f>+H904+1</f>
        <v>84647132.730000004</v>
      </c>
      <c r="I99" s="150"/>
      <c r="J99" s="149">
        <f>+J904</f>
        <v>0</v>
      </c>
      <c r="K99" s="151">
        <f>+K904</f>
        <v>79838899</v>
      </c>
      <c r="L99" s="67"/>
      <c r="M99" s="67"/>
    </row>
    <row r="100" spans="1:254">
      <c r="C100" s="7"/>
      <c r="D100" s="22"/>
      <c r="F100" s="15" t="s">
        <v>6</v>
      </c>
      <c r="G100" s="152" t="s">
        <v>6</v>
      </c>
      <c r="H100" s="153"/>
      <c r="I100" s="154"/>
      <c r="J100" s="152"/>
      <c r="K100" s="153"/>
      <c r="L100" s="67"/>
      <c r="M100" s="67"/>
    </row>
    <row r="101" spans="1:254">
      <c r="A101" s="1">
        <v>11</v>
      </c>
      <c r="C101" s="7" t="s">
        <v>61</v>
      </c>
      <c r="E101" s="1">
        <v>11</v>
      </c>
      <c r="G101" s="149">
        <f>SUM(G90:G99)</f>
        <v>5747</v>
      </c>
      <c r="H101" s="97">
        <f>SUM(H90:H99)</f>
        <v>1103573114.3400002</v>
      </c>
      <c r="I101" s="150"/>
      <c r="J101" s="149">
        <f>SUM(J90:J99)</f>
        <v>5797</v>
      </c>
      <c r="K101" s="97">
        <f>SUM(K90:K99)</f>
        <v>1150559970.23735</v>
      </c>
      <c r="L101" s="67"/>
      <c r="M101" s="67"/>
    </row>
    <row r="102" spans="1:254">
      <c r="F102" s="15" t="s">
        <v>6</v>
      </c>
      <c r="G102" s="152" t="s">
        <v>6</v>
      </c>
      <c r="H102" s="155"/>
      <c r="I102" s="154"/>
      <c r="J102" s="152"/>
      <c r="K102" s="155"/>
      <c r="L102" s="67"/>
      <c r="M102" s="67"/>
    </row>
    <row r="103" spans="1:254">
      <c r="F103" s="15"/>
      <c r="G103" s="156"/>
      <c r="H103" s="155"/>
      <c r="I103" s="154"/>
      <c r="J103" s="156"/>
      <c r="K103" s="155"/>
      <c r="L103" s="67"/>
      <c r="M103" s="67"/>
    </row>
    <row r="104" spans="1:254">
      <c r="A104" s="1">
        <v>12</v>
      </c>
      <c r="C104" s="7" t="s">
        <v>35</v>
      </c>
      <c r="E104" s="1">
        <v>12</v>
      </c>
      <c r="G104" s="149"/>
      <c r="H104" s="150"/>
      <c r="I104" s="150"/>
      <c r="J104" s="149"/>
      <c r="K104" s="150"/>
      <c r="L104" s="67"/>
      <c r="M104" s="157"/>
    </row>
    <row r="105" spans="1:254">
      <c r="A105" s="1">
        <v>13</v>
      </c>
      <c r="C105" s="7" t="s">
        <v>36</v>
      </c>
      <c r="D105" s="22" t="s">
        <v>37</v>
      </c>
      <c r="E105" s="1">
        <v>13</v>
      </c>
      <c r="G105" s="149"/>
      <c r="H105" s="97">
        <f>+H531</f>
        <v>53219058</v>
      </c>
      <c r="I105" s="150"/>
      <c r="J105" s="149"/>
      <c r="K105" s="97">
        <f>+K531</f>
        <v>50186294</v>
      </c>
      <c r="L105" s="67"/>
      <c r="M105" s="157"/>
    </row>
    <row r="106" spans="1:254">
      <c r="A106" s="1">
        <v>14</v>
      </c>
      <c r="C106" s="7" t="s">
        <v>39</v>
      </c>
      <c r="D106" s="22" t="s">
        <v>62</v>
      </c>
      <c r="E106" s="1">
        <v>14</v>
      </c>
      <c r="G106" s="149"/>
      <c r="H106" s="97">
        <f>H145</f>
        <v>59321350</v>
      </c>
      <c r="I106" s="150"/>
      <c r="J106" s="149"/>
      <c r="K106" s="97">
        <f>K145</f>
        <v>73691063</v>
      </c>
      <c r="L106" s="67"/>
      <c r="M106" s="67"/>
    </row>
    <row r="107" spans="1:254">
      <c r="A107" s="1">
        <v>15</v>
      </c>
      <c r="C107" s="7" t="s">
        <v>41</v>
      </c>
      <c r="D107" s="22"/>
      <c r="E107" s="1">
        <v>15</v>
      </c>
      <c r="G107" s="149">
        <f>H248</f>
        <v>15292.832758620689</v>
      </c>
      <c r="H107" s="97">
        <v>53219058</v>
      </c>
      <c r="I107" s="150"/>
      <c r="J107" s="149">
        <f>K248</f>
        <v>14421.348850574712</v>
      </c>
      <c r="K107" s="97">
        <f>K105</f>
        <v>50186294</v>
      </c>
      <c r="L107" s="67" t="s">
        <v>298</v>
      </c>
      <c r="M107" s="67"/>
      <c r="O107" s="228"/>
      <c r="P107" s="228"/>
    </row>
    <row r="108" spans="1:254">
      <c r="A108" s="1">
        <v>16</v>
      </c>
      <c r="C108" s="7" t="s">
        <v>42</v>
      </c>
      <c r="D108" s="22"/>
      <c r="E108" s="1">
        <v>16</v>
      </c>
      <c r="G108" s="149"/>
      <c r="H108" s="97">
        <f>+H352-H107</f>
        <v>239937699.99000001</v>
      </c>
      <c r="I108" s="150"/>
      <c r="J108" s="149"/>
      <c r="K108" s="97">
        <v>252601255</v>
      </c>
      <c r="L108" s="67"/>
      <c r="M108" s="67"/>
    </row>
    <row r="109" spans="1:254">
      <c r="A109" s="22">
        <v>17</v>
      </c>
      <c r="B109" s="22"/>
      <c r="C109" s="25" t="s">
        <v>63</v>
      </c>
      <c r="D109" s="22" t="s">
        <v>64</v>
      </c>
      <c r="E109" s="22">
        <v>17</v>
      </c>
      <c r="F109" s="22"/>
      <c r="G109" s="149"/>
      <c r="H109" s="97">
        <f>SUM(H107:H108)</f>
        <v>293156757.99000001</v>
      </c>
      <c r="I109" s="158"/>
      <c r="J109" s="149"/>
      <c r="K109" s="97">
        <f>SUM(K107:K108)</f>
        <v>302787549</v>
      </c>
      <c r="L109" s="159"/>
      <c r="M109" s="158"/>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149"/>
      <c r="H110" s="97">
        <f>+H351</f>
        <v>52010600</v>
      </c>
      <c r="I110" s="150"/>
      <c r="J110" s="149"/>
      <c r="K110" s="97">
        <v>54086880</v>
      </c>
      <c r="L110" s="67"/>
      <c r="M110" s="67"/>
    </row>
    <row r="111" spans="1:254">
      <c r="A111" s="1">
        <v>19</v>
      </c>
      <c r="C111" s="7" t="s">
        <v>45</v>
      </c>
      <c r="D111" s="22" t="s">
        <v>64</v>
      </c>
      <c r="E111" s="1">
        <v>19</v>
      </c>
      <c r="G111" s="149"/>
      <c r="H111" s="97">
        <f>+H357</f>
        <v>594997169</v>
      </c>
      <c r="I111" s="150"/>
      <c r="J111" s="151"/>
      <c r="K111" s="97">
        <v>612783886</v>
      </c>
      <c r="L111" s="67"/>
      <c r="M111" s="67"/>
    </row>
    <row r="112" spans="1:254">
      <c r="A112" s="1">
        <v>20</v>
      </c>
      <c r="C112" s="7" t="s">
        <v>46</v>
      </c>
      <c r="D112" s="22" t="s">
        <v>64</v>
      </c>
      <c r="E112" s="1">
        <v>20</v>
      </c>
      <c r="G112" s="149"/>
      <c r="H112" s="97">
        <f>H109+H110+H111</f>
        <v>940164526.99000001</v>
      </c>
      <c r="I112" s="150"/>
      <c r="J112" s="151"/>
      <c r="K112" s="97">
        <f>K109+K110+K111</f>
        <v>969658315</v>
      </c>
      <c r="L112" s="67"/>
      <c r="M112" s="67"/>
    </row>
    <row r="113" spans="1:20">
      <c r="A113" s="22">
        <v>21</v>
      </c>
      <c r="C113" s="7"/>
      <c r="D113" s="22"/>
      <c r="E113" s="1">
        <v>21</v>
      </c>
      <c r="G113" s="149"/>
      <c r="H113" s="97">
        <f>+H396-H377</f>
        <v>0</v>
      </c>
      <c r="I113" s="150"/>
      <c r="J113" s="151"/>
      <c r="K113" s="97">
        <f>+K396-K377</f>
        <v>0</v>
      </c>
      <c r="L113" s="67" t="s">
        <v>38</v>
      </c>
      <c r="M113" s="67"/>
    </row>
    <row r="114" spans="1:20">
      <c r="A114" s="22">
        <v>22</v>
      </c>
      <c r="C114" s="7"/>
      <c r="D114" s="22"/>
      <c r="E114" s="1">
        <v>22</v>
      </c>
      <c r="G114" s="149"/>
      <c r="H114" s="97">
        <f>H377</f>
        <v>0</v>
      </c>
      <c r="I114" s="150" t="s">
        <v>38</v>
      </c>
      <c r="J114" s="151"/>
      <c r="K114" s="97">
        <f>K377</f>
        <v>0</v>
      </c>
      <c r="L114" s="67"/>
      <c r="M114" s="67"/>
    </row>
    <row r="115" spans="1:20">
      <c r="A115" s="1">
        <v>23</v>
      </c>
      <c r="C115" s="26"/>
      <c r="E115" s="1">
        <v>23</v>
      </c>
      <c r="F115" s="15" t="s">
        <v>6</v>
      </c>
      <c r="G115" s="160"/>
      <c r="H115" s="155"/>
      <c r="I115" s="154"/>
      <c r="J115" s="160"/>
      <c r="K115" s="155"/>
      <c r="L115" s="67"/>
      <c r="M115" s="67"/>
      <c r="Q115" s="1" t="s">
        <v>38</v>
      </c>
    </row>
    <row r="116" spans="1:20">
      <c r="A116" s="1">
        <v>24</v>
      </c>
      <c r="C116" s="26"/>
      <c r="D116" s="7"/>
      <c r="E116" s="1">
        <v>24</v>
      </c>
      <c r="G116" s="161"/>
      <c r="H116" s="162"/>
      <c r="I116" s="67"/>
      <c r="J116" s="161"/>
      <c r="K116" s="162"/>
      <c r="L116" s="67"/>
      <c r="M116" s="67"/>
    </row>
    <row r="117" spans="1:20">
      <c r="A117" s="1">
        <v>25</v>
      </c>
      <c r="C117" s="7" t="s">
        <v>238</v>
      </c>
      <c r="D117" s="22" t="s">
        <v>65</v>
      </c>
      <c r="E117" s="1">
        <v>25</v>
      </c>
      <c r="G117" s="151"/>
      <c r="H117" s="97">
        <f>+H443</f>
        <v>104087237</v>
      </c>
      <c r="I117" s="150"/>
      <c r="J117" s="151"/>
      <c r="K117" s="97">
        <f>+K443</f>
        <v>107210592</v>
      </c>
      <c r="L117" s="67"/>
      <c r="M117" s="67"/>
    </row>
    <row r="118" spans="1:20">
      <c r="A118" s="1">
        <v>26</v>
      </c>
      <c r="E118" s="1">
        <v>26</v>
      </c>
      <c r="F118" s="15" t="s">
        <v>6</v>
      </c>
      <c r="G118" s="160"/>
      <c r="H118" s="155"/>
      <c r="I118" s="154"/>
      <c r="J118" s="160"/>
      <c r="K118" s="155"/>
      <c r="L118" s="67"/>
      <c r="M118" s="67"/>
    </row>
    <row r="119" spans="1:20">
      <c r="A119" s="1">
        <v>27</v>
      </c>
      <c r="C119" s="7" t="s">
        <v>48</v>
      </c>
      <c r="E119" s="1">
        <v>27</v>
      </c>
      <c r="F119" s="13"/>
      <c r="G119" s="151"/>
      <c r="H119" s="97">
        <f>H106+H112+H113+H114+H117</f>
        <v>1103573113.99</v>
      </c>
      <c r="I119" s="150"/>
      <c r="J119" s="163"/>
      <c r="K119" s="97">
        <f>K106+K112+K113+K114+K117</f>
        <v>1150559970</v>
      </c>
      <c r="L119" s="67"/>
      <c r="M119" s="67"/>
      <c r="N119" s="67"/>
      <c r="O119" s="67"/>
      <c r="P119" s="67"/>
      <c r="Q119" s="67"/>
      <c r="R119" s="67"/>
      <c r="S119" s="67"/>
      <c r="T119" s="67"/>
    </row>
    <row r="120" spans="1:20">
      <c r="C120" s="7"/>
      <c r="F120" s="42" t="s">
        <v>256</v>
      </c>
      <c r="G120" s="43"/>
      <c r="H120" s="43"/>
      <c r="I120" s="43"/>
      <c r="J120" s="44"/>
      <c r="K120" s="45"/>
    </row>
    <row r="121" spans="1:20" ht="29.25" customHeight="1">
      <c r="C121" s="250" t="s">
        <v>232</v>
      </c>
      <c r="D121" s="250"/>
      <c r="E121" s="250"/>
      <c r="F121" s="250"/>
      <c r="G121" s="250"/>
      <c r="H121" s="250"/>
      <c r="I121" s="250"/>
      <c r="J121" s="250"/>
      <c r="K121" s="46"/>
    </row>
    <row r="122" spans="1:20">
      <c r="D122" s="22"/>
      <c r="F122" s="15"/>
      <c r="G122" s="16"/>
      <c r="I122" s="23"/>
      <c r="J122" s="16"/>
      <c r="K122" s="17"/>
      <c r="M122" s="1" t="s">
        <v>38</v>
      </c>
    </row>
    <row r="123" spans="1:20">
      <c r="C123" s="1" t="s">
        <v>49</v>
      </c>
      <c r="G123" s="1"/>
      <c r="H123" s="1"/>
      <c r="J123" s="1"/>
      <c r="K123" s="1"/>
    </row>
    <row r="124" spans="1:20">
      <c r="D124" s="22"/>
      <c r="F124" s="15"/>
      <c r="G124" s="16"/>
      <c r="I124" s="23"/>
      <c r="J124" s="16"/>
      <c r="K124" s="17"/>
    </row>
    <row r="125" spans="1:20">
      <c r="E125" s="29"/>
    </row>
    <row r="126" spans="1:20">
      <c r="A126" s="30" t="s">
        <v>233</v>
      </c>
    </row>
    <row r="127" spans="1:20">
      <c r="A127" s="12" t="str">
        <f>$A$83</f>
        <v xml:space="preserve">Institution No.:  </v>
      </c>
      <c r="B127" s="30"/>
      <c r="C127" s="30"/>
      <c r="D127" s="30"/>
      <c r="E127" s="31"/>
      <c r="F127" s="30"/>
      <c r="G127" s="32"/>
      <c r="H127" s="33"/>
      <c r="I127" s="30"/>
      <c r="J127" s="32"/>
      <c r="K127" s="4" t="s">
        <v>50</v>
      </c>
    </row>
    <row r="128" spans="1:20" ht="14.25">
      <c r="A128" s="248" t="s">
        <v>248</v>
      </c>
      <c r="B128" s="248"/>
      <c r="C128" s="248"/>
      <c r="D128" s="248"/>
      <c r="E128" s="248"/>
      <c r="F128" s="248"/>
      <c r="G128" s="248"/>
      <c r="H128" s="248"/>
      <c r="I128" s="248"/>
      <c r="J128" s="248"/>
      <c r="K128" s="248"/>
    </row>
    <row r="129" spans="1:11">
      <c r="A129" s="12" t="str">
        <f>$A$42</f>
        <v xml:space="preserve">NAME: </v>
      </c>
      <c r="C129" s="1" t="str">
        <f>$D$20</f>
        <v>Univrsity of Colorado Boulder</v>
      </c>
      <c r="K129" s="14" t="str">
        <f>$K$3</f>
        <v>Due Date: October 15, 2024</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2023-2024</v>
      </c>
      <c r="I131" s="19"/>
      <c r="J131" s="20"/>
      <c r="K131" s="21" t="str">
        <f>K87</f>
        <v>2024-2025</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49" t="s">
        <v>66</v>
      </c>
      <c r="D135" s="249"/>
      <c r="E135" s="34">
        <v>2</v>
      </c>
      <c r="G135" s="75"/>
      <c r="H135" s="118">
        <v>0</v>
      </c>
      <c r="I135" s="76"/>
      <c r="J135" s="76"/>
      <c r="K135" s="118">
        <v>0</v>
      </c>
    </row>
    <row r="136" spans="1:11" ht="15.75" customHeight="1">
      <c r="A136" s="1">
        <v>3</v>
      </c>
      <c r="C136" s="1" t="s">
        <v>53</v>
      </c>
      <c r="E136" s="1">
        <v>3</v>
      </c>
      <c r="G136" s="75"/>
      <c r="H136" s="119">
        <v>0</v>
      </c>
      <c r="I136" s="75"/>
      <c r="J136" s="75"/>
      <c r="K136" s="119">
        <v>0</v>
      </c>
    </row>
    <row r="137" spans="1:11">
      <c r="A137" s="1">
        <v>4</v>
      </c>
      <c r="C137" s="1" t="s">
        <v>54</v>
      </c>
      <c r="E137" s="1">
        <v>4</v>
      </c>
      <c r="G137" s="75"/>
      <c r="H137" s="164">
        <v>59321350</v>
      </c>
      <c r="I137" s="75"/>
      <c r="J137" s="75"/>
      <c r="K137" s="119">
        <v>73691063</v>
      </c>
    </row>
    <row r="138" spans="1:11">
      <c r="A138" s="1">
        <v>5</v>
      </c>
      <c r="C138" s="1" t="s">
        <v>55</v>
      </c>
      <c r="E138" s="1">
        <v>5</v>
      </c>
      <c r="G138" s="75"/>
      <c r="H138" s="119">
        <v>0</v>
      </c>
      <c r="I138" s="75"/>
      <c r="J138" s="75"/>
      <c r="K138" s="119">
        <v>0</v>
      </c>
    </row>
    <row r="139" spans="1:11" ht="47.25" customHeight="1">
      <c r="A139" s="34">
        <v>6</v>
      </c>
      <c r="C139" s="249" t="s">
        <v>56</v>
      </c>
      <c r="D139" s="249"/>
      <c r="E139" s="34">
        <v>6</v>
      </c>
      <c r="G139" s="75"/>
      <c r="H139" s="118">
        <v>0</v>
      </c>
      <c r="I139" s="76"/>
      <c r="J139" s="76"/>
      <c r="K139" s="118">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59321350</v>
      </c>
      <c r="I145" s="75"/>
      <c r="J145" s="75"/>
      <c r="K145" s="75">
        <f>SUM(K135:K144)</f>
        <v>73691063</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253" t="s">
        <v>264</v>
      </c>
      <c r="B162" s="253"/>
      <c r="C162" s="253"/>
      <c r="D162" s="253"/>
      <c r="E162" s="253"/>
      <c r="F162" s="253"/>
      <c r="G162" s="253"/>
      <c r="H162" s="253"/>
      <c r="I162" s="253"/>
      <c r="J162" s="253"/>
      <c r="K162" s="253"/>
      <c r="L162" s="48"/>
      <c r="M162" s="49"/>
    </row>
    <row r="163" spans="1:13">
      <c r="A163" s="12" t="str">
        <f>$A$42</f>
        <v xml:space="preserve">NAME: </v>
      </c>
      <c r="C163" s="1" t="str">
        <f>$D$20</f>
        <v>Univrsity of Colorado Boulder</v>
      </c>
      <c r="G163" s="65"/>
      <c r="K163" s="14" t="str">
        <f>$K$3</f>
        <v>Due Date: October 15, 2024</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2023-2024</v>
      </c>
      <c r="I165" s="19"/>
      <c r="J165" s="20"/>
      <c r="K165" s="21" t="str">
        <f>K131</f>
        <v>2024-2025</v>
      </c>
    </row>
    <row r="166" spans="1:13">
      <c r="A166" s="18" t="s">
        <v>9</v>
      </c>
      <c r="C166" s="19" t="s">
        <v>51</v>
      </c>
      <c r="E166" s="18" t="s">
        <v>9</v>
      </c>
      <c r="F166" s="165"/>
      <c r="G166" s="166" t="s">
        <v>11</v>
      </c>
      <c r="H166" s="167" t="s">
        <v>12</v>
      </c>
      <c r="I166" s="165"/>
      <c r="J166" s="166" t="s">
        <v>11</v>
      </c>
      <c r="K166" s="167" t="s">
        <v>13</v>
      </c>
      <c r="L166" s="67"/>
      <c r="M166" s="67"/>
    </row>
    <row r="167" spans="1:13">
      <c r="A167" s="15" t="s">
        <v>6</v>
      </c>
      <c r="B167" s="15" t="s">
        <v>6</v>
      </c>
      <c r="C167" s="15" t="s">
        <v>6</v>
      </c>
      <c r="D167" s="15" t="s">
        <v>6</v>
      </c>
      <c r="E167" s="15" t="s">
        <v>6</v>
      </c>
      <c r="F167" s="168" t="s">
        <v>6</v>
      </c>
      <c r="G167" s="160" t="s">
        <v>6</v>
      </c>
      <c r="H167" s="155" t="s">
        <v>6</v>
      </c>
      <c r="I167" s="168" t="s">
        <v>6</v>
      </c>
      <c r="J167" s="160" t="s">
        <v>6</v>
      </c>
      <c r="K167" s="155" t="s">
        <v>6</v>
      </c>
      <c r="L167" s="67"/>
      <c r="M167" s="67"/>
    </row>
    <row r="168" spans="1:13">
      <c r="A168" s="1">
        <v>1</v>
      </c>
      <c r="B168" s="15"/>
      <c r="C168" s="7" t="s">
        <v>165</v>
      </c>
      <c r="D168" s="15"/>
      <c r="E168" s="1">
        <v>1</v>
      </c>
      <c r="F168" s="168"/>
      <c r="G168" s="169">
        <f>G208</f>
        <v>1886</v>
      </c>
      <c r="H168" s="170">
        <f>H208</f>
        <v>243731722.59000006</v>
      </c>
      <c r="I168" s="169"/>
      <c r="J168" s="169">
        <f>J208</f>
        <v>1904</v>
      </c>
      <c r="K168" s="170">
        <f>K208</f>
        <v>255918308.71950009</v>
      </c>
      <c r="L168" s="67"/>
      <c r="M168" s="67"/>
    </row>
    <row r="169" spans="1:13">
      <c r="A169" s="1">
        <v>2</v>
      </c>
      <c r="B169" s="15"/>
      <c r="C169" s="7" t="s">
        <v>166</v>
      </c>
      <c r="D169" s="15"/>
      <c r="E169" s="1">
        <v>2</v>
      </c>
      <c r="F169" s="168"/>
      <c r="G169" s="171"/>
      <c r="H169" s="170">
        <f t="shared" ref="H169:H171" si="0">H209</f>
        <v>77139242.159999937</v>
      </c>
      <c r="I169" s="168"/>
      <c r="J169" s="171"/>
      <c r="K169" s="170">
        <f t="shared" ref="K169:K171" si="1">K209</f>
        <v>82924685.321999922</v>
      </c>
      <c r="L169" s="67"/>
      <c r="M169" s="67"/>
    </row>
    <row r="170" spans="1:13">
      <c r="A170" s="1">
        <v>3</v>
      </c>
      <c r="C170" s="7" t="s">
        <v>167</v>
      </c>
      <c r="E170" s="1">
        <v>3</v>
      </c>
      <c r="F170" s="172"/>
      <c r="G170" s="169">
        <f>G210</f>
        <v>741</v>
      </c>
      <c r="H170" s="170">
        <f t="shared" si="0"/>
        <v>51218586.140000001</v>
      </c>
      <c r="I170" s="173"/>
      <c r="J170" s="174">
        <f>J210</f>
        <v>748</v>
      </c>
      <c r="K170" s="170">
        <f t="shared" si="1"/>
        <v>53787191.394300006</v>
      </c>
      <c r="L170" s="67"/>
      <c r="M170" s="67"/>
    </row>
    <row r="171" spans="1:13">
      <c r="A171" s="1">
        <v>4</v>
      </c>
      <c r="C171" s="7" t="s">
        <v>168</v>
      </c>
      <c r="E171" s="1">
        <v>4</v>
      </c>
      <c r="F171" s="172"/>
      <c r="G171" s="169"/>
      <c r="H171" s="170">
        <f t="shared" si="0"/>
        <v>41439933.020000026</v>
      </c>
      <c r="I171" s="173"/>
      <c r="J171" s="169"/>
      <c r="K171" s="170">
        <f t="shared" si="1"/>
        <v>44133528.666300036</v>
      </c>
      <c r="L171" s="67"/>
      <c r="M171" s="67"/>
    </row>
    <row r="172" spans="1:13">
      <c r="A172" s="1">
        <v>5</v>
      </c>
      <c r="C172" s="7" t="s">
        <v>169</v>
      </c>
      <c r="E172" s="1">
        <v>5</v>
      </c>
      <c r="F172" s="172"/>
      <c r="G172" s="169">
        <f>G168+G170</f>
        <v>2627</v>
      </c>
      <c r="H172" s="170">
        <f>SUM(H168:H171)</f>
        <v>413529483.91000003</v>
      </c>
      <c r="I172" s="173"/>
      <c r="J172" s="169">
        <f>J168+J170</f>
        <v>2652</v>
      </c>
      <c r="K172" s="170">
        <f>SUM(K168:K171)</f>
        <v>436763714.10210007</v>
      </c>
      <c r="L172" s="67"/>
      <c r="M172" s="67"/>
    </row>
    <row r="173" spans="1:13">
      <c r="A173" s="1">
        <v>6</v>
      </c>
      <c r="C173" s="7" t="s">
        <v>170</v>
      </c>
      <c r="E173" s="1">
        <v>6</v>
      </c>
      <c r="F173" s="172"/>
      <c r="G173" s="169">
        <f>G213</f>
        <v>2516</v>
      </c>
      <c r="H173" s="170">
        <f t="shared" ref="H173:K174" si="2">H213</f>
        <v>199028536.78</v>
      </c>
      <c r="I173" s="169"/>
      <c r="J173" s="169">
        <f t="shared" si="2"/>
        <v>2541</v>
      </c>
      <c r="K173" s="170">
        <f t="shared" si="2"/>
        <v>208978673.36309996</v>
      </c>
      <c r="L173" s="67"/>
      <c r="M173" s="67"/>
    </row>
    <row r="174" spans="1:13">
      <c r="A174" s="1">
        <v>7</v>
      </c>
      <c r="C174" s="7" t="s">
        <v>171</v>
      </c>
      <c r="E174" s="1">
        <v>7</v>
      </c>
      <c r="F174" s="172"/>
      <c r="G174" s="169">
        <f>G214</f>
        <v>0</v>
      </c>
      <c r="H174" s="170">
        <f>H214</f>
        <v>76687799.409999982</v>
      </c>
      <c r="I174" s="173"/>
      <c r="J174" s="169">
        <f t="shared" si="2"/>
        <v>0</v>
      </c>
      <c r="K174" s="170">
        <f t="shared" si="2"/>
        <v>81742695.065449998</v>
      </c>
      <c r="L174" s="67"/>
      <c r="M174" s="67"/>
    </row>
    <row r="175" spans="1:13">
      <c r="A175" s="1">
        <v>8</v>
      </c>
      <c r="C175" s="7" t="s">
        <v>172</v>
      </c>
      <c r="E175" s="1">
        <v>8</v>
      </c>
      <c r="F175" s="172"/>
      <c r="G175" s="169">
        <f>G172+G173+G174</f>
        <v>5143</v>
      </c>
      <c r="H175" s="170">
        <f>H172+H173+H174</f>
        <v>689245820.10000002</v>
      </c>
      <c r="I175" s="169"/>
      <c r="J175" s="169">
        <f>J172+J173+J174</f>
        <v>5193</v>
      </c>
      <c r="K175" s="170">
        <f>K172+K173+K174</f>
        <v>727485082.53065002</v>
      </c>
      <c r="L175" s="67"/>
      <c r="M175" s="67"/>
    </row>
    <row r="176" spans="1:13">
      <c r="A176" s="1">
        <v>9</v>
      </c>
      <c r="E176" s="1">
        <v>9</v>
      </c>
      <c r="F176" s="172"/>
      <c r="G176" s="169"/>
      <c r="H176" s="170"/>
      <c r="I176" s="175"/>
      <c r="J176" s="169"/>
      <c r="K176" s="170"/>
      <c r="L176" s="67"/>
      <c r="M176" s="67"/>
    </row>
    <row r="177" spans="1:13">
      <c r="A177" s="1">
        <v>10</v>
      </c>
      <c r="C177" s="7" t="s">
        <v>173</v>
      </c>
      <c r="E177" s="1">
        <v>10</v>
      </c>
      <c r="F177" s="172"/>
      <c r="G177" s="169">
        <f>G217</f>
        <v>103</v>
      </c>
      <c r="H177" s="170">
        <f>H217</f>
        <v>0</v>
      </c>
      <c r="I177" s="173"/>
      <c r="J177" s="169">
        <f>J217</f>
        <v>103</v>
      </c>
      <c r="K177" s="170">
        <f>K217</f>
        <v>0</v>
      </c>
      <c r="L177" s="67"/>
      <c r="M177" s="67"/>
    </row>
    <row r="178" spans="1:13">
      <c r="A178" s="1">
        <v>11</v>
      </c>
      <c r="C178" s="7" t="s">
        <v>174</v>
      </c>
      <c r="E178" s="1">
        <v>11</v>
      </c>
      <c r="F178" s="172"/>
      <c r="G178" s="169">
        <f>G218</f>
        <v>501</v>
      </c>
      <c r="H178" s="170">
        <f t="shared" ref="H178:H179" si="3">H218</f>
        <v>33732709.450000003</v>
      </c>
      <c r="I178" s="173"/>
      <c r="J178" s="169">
        <f>J218</f>
        <v>501</v>
      </c>
      <c r="K178" s="170">
        <f t="shared" ref="J178:K179" si="4">K218</f>
        <v>141604673.66960001</v>
      </c>
      <c r="L178" s="67"/>
      <c r="M178" s="67"/>
    </row>
    <row r="179" spans="1:13">
      <c r="A179" s="1">
        <v>12</v>
      </c>
      <c r="C179" s="7" t="s">
        <v>175</v>
      </c>
      <c r="E179" s="1">
        <v>12</v>
      </c>
      <c r="F179" s="172"/>
      <c r="G179" s="169">
        <f>G219</f>
        <v>0</v>
      </c>
      <c r="H179" s="170">
        <f t="shared" si="3"/>
        <v>15783430.289999999</v>
      </c>
      <c r="I179" s="173"/>
      <c r="J179" s="176">
        <f t="shared" si="4"/>
        <v>0</v>
      </c>
      <c r="K179" s="170">
        <f t="shared" si="4"/>
        <v>16809354.2095</v>
      </c>
      <c r="L179" s="67"/>
      <c r="M179" s="67"/>
    </row>
    <row r="180" spans="1:13">
      <c r="A180" s="1">
        <v>13</v>
      </c>
      <c r="C180" s="7" t="s">
        <v>176</v>
      </c>
      <c r="E180" s="1">
        <v>13</v>
      </c>
      <c r="F180" s="172"/>
      <c r="G180" s="169">
        <f>SUM(G177:G179)</f>
        <v>604</v>
      </c>
      <c r="H180" s="170">
        <f>SUM(H177:H179)</f>
        <v>49516139.740000002</v>
      </c>
      <c r="I180" s="177"/>
      <c r="J180" s="169">
        <f>SUM(J177:J179)</f>
        <v>604</v>
      </c>
      <c r="K180" s="170">
        <f>SUM(K177:K179)</f>
        <v>158414027.87910002</v>
      </c>
      <c r="L180" s="67"/>
      <c r="M180" s="67"/>
    </row>
    <row r="181" spans="1:13">
      <c r="A181" s="1">
        <v>14</v>
      </c>
      <c r="E181" s="1">
        <v>14</v>
      </c>
      <c r="F181" s="172"/>
      <c r="G181" s="178"/>
      <c r="H181" s="170"/>
      <c r="I181" s="175"/>
      <c r="J181" s="178"/>
      <c r="K181" s="170"/>
      <c r="L181" s="67"/>
      <c r="M181" s="67"/>
    </row>
    <row r="182" spans="1:13">
      <c r="A182" s="1">
        <v>15</v>
      </c>
      <c r="C182" s="7" t="s">
        <v>177</v>
      </c>
      <c r="E182" s="1">
        <v>15</v>
      </c>
      <c r="F182" s="67"/>
      <c r="G182" s="179">
        <f>SUM(G175+G180)</f>
        <v>5747</v>
      </c>
      <c r="H182" s="180">
        <f>SUM(H175+H180)</f>
        <v>738761959.84000003</v>
      </c>
      <c r="I182" s="175"/>
      <c r="J182" s="179">
        <f>SUM(J175+J180)</f>
        <v>5797</v>
      </c>
      <c r="K182" s="180">
        <f>SUM(K175+K180)</f>
        <v>885899110.40974998</v>
      </c>
      <c r="L182" s="67"/>
      <c r="M182" s="67"/>
    </row>
    <row r="183" spans="1:13">
      <c r="A183" s="1">
        <v>16</v>
      </c>
      <c r="E183" s="1">
        <v>16</v>
      </c>
      <c r="F183" s="67"/>
      <c r="G183" s="179"/>
      <c r="H183" s="180"/>
      <c r="I183" s="175"/>
      <c r="J183" s="179"/>
      <c r="K183" s="180"/>
      <c r="L183" s="67"/>
      <c r="M183" s="67"/>
    </row>
    <row r="184" spans="1:13">
      <c r="A184" s="1">
        <v>17</v>
      </c>
      <c r="C184" s="7" t="s">
        <v>178</v>
      </c>
      <c r="E184" s="1">
        <v>17</v>
      </c>
      <c r="F184" s="172"/>
      <c r="G184" s="176">
        <f>G224</f>
        <v>0</v>
      </c>
      <c r="H184" s="170">
        <f>H224</f>
        <v>12892855.100000001</v>
      </c>
      <c r="I184" s="173"/>
      <c r="J184" s="176">
        <f t="shared" ref="J184:K184" si="5">J224</f>
        <v>0</v>
      </c>
      <c r="K184" s="170">
        <f t="shared" si="5"/>
        <v>13408569.033600001</v>
      </c>
      <c r="L184" s="67"/>
      <c r="M184" s="67"/>
    </row>
    <row r="185" spans="1:13">
      <c r="A185" s="1">
        <v>18</v>
      </c>
      <c r="E185" s="1">
        <v>18</v>
      </c>
      <c r="F185" s="172"/>
      <c r="G185" s="169"/>
      <c r="H185" s="170"/>
      <c r="I185" s="173"/>
      <c r="J185" s="169"/>
      <c r="K185" s="170"/>
      <c r="L185" s="67"/>
      <c r="M185" s="67"/>
    </row>
    <row r="186" spans="1:13">
      <c r="A186" s="1">
        <v>19</v>
      </c>
      <c r="C186" s="7" t="s">
        <v>179</v>
      </c>
      <c r="E186" s="1">
        <v>19</v>
      </c>
      <c r="F186" s="172"/>
      <c r="G186" s="169"/>
      <c r="H186" s="170">
        <v>0</v>
      </c>
      <c r="I186" s="173"/>
      <c r="J186" s="169"/>
      <c r="K186" s="170"/>
      <c r="L186" s="67"/>
      <c r="M186" s="67"/>
    </row>
    <row r="187" spans="1:13">
      <c r="A187" s="1">
        <v>20</v>
      </c>
      <c r="C187" s="66" t="s">
        <v>180</v>
      </c>
      <c r="E187" s="1">
        <v>20</v>
      </c>
      <c r="F187" s="172"/>
      <c r="G187" s="169"/>
      <c r="H187" s="181">
        <v>0</v>
      </c>
      <c r="I187" s="173"/>
      <c r="J187" s="169"/>
      <c r="K187" s="170">
        <v>0</v>
      </c>
      <c r="L187" s="67"/>
      <c r="M187" s="67"/>
    </row>
    <row r="188" spans="1:13">
      <c r="A188" s="1">
        <v>21</v>
      </c>
      <c r="C188" s="66"/>
      <c r="E188" s="1">
        <v>21</v>
      </c>
      <c r="F188" s="172"/>
      <c r="G188" s="169"/>
      <c r="H188" s="181"/>
      <c r="I188" s="173"/>
      <c r="J188" s="169"/>
      <c r="K188" s="181"/>
      <c r="L188" s="67"/>
      <c r="M188" s="67"/>
    </row>
    <row r="189" spans="1:13">
      <c r="A189" s="1">
        <v>22</v>
      </c>
      <c r="C189" s="7"/>
      <c r="E189" s="1">
        <v>22</v>
      </c>
      <c r="G189" s="90"/>
      <c r="H189" s="182"/>
      <c r="I189" s="91"/>
      <c r="J189" s="90"/>
      <c r="K189" s="182"/>
    </row>
    <row r="190" spans="1:13">
      <c r="A190" s="1">
        <v>23</v>
      </c>
      <c r="C190" s="7" t="s">
        <v>181</v>
      </c>
      <c r="E190" s="1">
        <v>23</v>
      </c>
      <c r="G190" s="90"/>
      <c r="H190" s="138">
        <v>0</v>
      </c>
      <c r="I190" s="91"/>
      <c r="J190" s="90"/>
      <c r="K190" s="182">
        <v>0</v>
      </c>
    </row>
    <row r="191" spans="1:13">
      <c r="A191" s="1">
        <v>24</v>
      </c>
      <c r="C191" s="7"/>
      <c r="E191" s="1">
        <v>24</v>
      </c>
      <c r="G191" s="90"/>
      <c r="H191" s="138"/>
      <c r="I191" s="91"/>
      <c r="J191" s="90"/>
      <c r="K191" s="182"/>
    </row>
    <row r="192" spans="1:13">
      <c r="F192" s="60" t="s">
        <v>6</v>
      </c>
      <c r="G192" s="68"/>
      <c r="H192" s="39"/>
      <c r="I192" s="60"/>
      <c r="J192" s="68"/>
      <c r="K192" s="17"/>
    </row>
    <row r="193" spans="1:14">
      <c r="A193" s="1">
        <v>25</v>
      </c>
      <c r="C193" s="7" t="s">
        <v>182</v>
      </c>
      <c r="E193" s="1">
        <v>25</v>
      </c>
      <c r="G193" s="89">
        <f>SUM(G182:G191)</f>
        <v>5747</v>
      </c>
      <c r="H193" s="139">
        <f>SUM(H182:H191)</f>
        <v>751654814.94000006</v>
      </c>
      <c r="I193" s="94"/>
      <c r="J193" s="93">
        <f>SUM(J182:J191)</f>
        <v>5797</v>
      </c>
      <c r="K193" s="89">
        <f>SUM(K182:K191)</f>
        <v>899307679.44334996</v>
      </c>
    </row>
    <row r="194" spans="1:14">
      <c r="F194" s="60" t="s">
        <v>6</v>
      </c>
      <c r="G194" s="16"/>
      <c r="H194" s="17"/>
      <c r="I194" s="60"/>
      <c r="J194" s="68"/>
      <c r="K194" s="17"/>
    </row>
    <row r="195" spans="1:14">
      <c r="F195" s="60"/>
      <c r="G195" s="16"/>
      <c r="H195" s="17"/>
      <c r="I195" s="60"/>
      <c r="J195" s="16"/>
      <c r="K195" s="17"/>
    </row>
    <row r="196" spans="1:14" ht="15.75">
      <c r="C196" s="69"/>
      <c r="D196" s="69"/>
      <c r="E196" s="69"/>
      <c r="F196" s="60"/>
      <c r="G196" s="16"/>
      <c r="H196" s="17"/>
      <c r="I196" s="60"/>
      <c r="J196" s="16"/>
      <c r="K196" s="17"/>
    </row>
    <row r="197" spans="1:14">
      <c r="C197" s="1" t="s">
        <v>49</v>
      </c>
      <c r="F197" s="60"/>
      <c r="G197" s="16"/>
      <c r="H197" s="17"/>
      <c r="I197" s="60"/>
      <c r="J197" s="16"/>
      <c r="K197" s="17"/>
    </row>
    <row r="198" spans="1:14">
      <c r="A198" s="7"/>
    </row>
    <row r="199" spans="1:14">
      <c r="E199" s="29"/>
    </row>
    <row r="200" spans="1:14" ht="30" customHeight="1">
      <c r="E200" s="29"/>
    </row>
    <row r="201" spans="1:14">
      <c r="A201" s="12" t="str">
        <f>$A$83</f>
        <v xml:space="preserve">Institution No.:  </v>
      </c>
      <c r="B201" s="30"/>
      <c r="C201" s="30"/>
      <c r="D201" s="30"/>
      <c r="E201" s="31"/>
      <c r="F201" s="30"/>
      <c r="G201" s="32"/>
      <c r="H201" s="33"/>
      <c r="I201" s="30"/>
      <c r="J201" s="32"/>
      <c r="K201" s="4" t="s">
        <v>263</v>
      </c>
    </row>
    <row r="202" spans="1:14">
      <c r="A202" s="253" t="s">
        <v>265</v>
      </c>
      <c r="B202" s="253"/>
      <c r="C202" s="253"/>
      <c r="D202" s="253"/>
      <c r="E202" s="253"/>
      <c r="F202" s="253"/>
      <c r="G202" s="253"/>
      <c r="H202" s="253"/>
      <c r="I202" s="253"/>
      <c r="J202" s="253"/>
      <c r="K202" s="253"/>
    </row>
    <row r="203" spans="1:14">
      <c r="A203" s="12" t="str">
        <f>$A$42</f>
        <v xml:space="preserve">NAME: </v>
      </c>
      <c r="C203" s="1" t="str">
        <f>$D$20</f>
        <v>Univrsity of Colorado Boulder</v>
      </c>
      <c r="G203" s="65"/>
      <c r="K203" s="14" t="str">
        <f>$K$3</f>
        <v>Due Date: October 15, 2024</v>
      </c>
    </row>
    <row r="204" spans="1:14">
      <c r="A204" s="15" t="s">
        <v>6</v>
      </c>
      <c r="B204" s="15" t="s">
        <v>6</v>
      </c>
      <c r="C204" s="15" t="s">
        <v>6</v>
      </c>
      <c r="D204" s="15" t="s">
        <v>6</v>
      </c>
      <c r="E204" s="15" t="s">
        <v>6</v>
      </c>
      <c r="F204" s="15" t="s">
        <v>6</v>
      </c>
      <c r="G204" s="16" t="s">
        <v>6</v>
      </c>
      <c r="H204" s="17" t="s">
        <v>6</v>
      </c>
      <c r="I204" s="15" t="s">
        <v>6</v>
      </c>
      <c r="J204" s="16" t="s">
        <v>6</v>
      </c>
      <c r="K204" s="17" t="s">
        <v>6</v>
      </c>
    </row>
    <row r="205" spans="1:14">
      <c r="A205" s="18" t="s">
        <v>7</v>
      </c>
      <c r="E205" s="18" t="s">
        <v>7</v>
      </c>
      <c r="F205" s="165"/>
      <c r="G205" s="166"/>
      <c r="H205" s="167" t="str">
        <f>H165</f>
        <v>2023-2024</v>
      </c>
      <c r="I205" s="165"/>
      <c r="J205" s="166"/>
      <c r="K205" s="167" t="str">
        <f>K165</f>
        <v>2024-2025</v>
      </c>
      <c r="L205" s="67"/>
      <c r="M205" s="67"/>
      <c r="N205" s="67"/>
    </row>
    <row r="206" spans="1:14">
      <c r="A206" s="18" t="s">
        <v>9</v>
      </c>
      <c r="C206" s="19" t="s">
        <v>51</v>
      </c>
      <c r="E206" s="18" t="s">
        <v>9</v>
      </c>
      <c r="F206" s="165"/>
      <c r="G206" s="166" t="s">
        <v>11</v>
      </c>
      <c r="H206" s="167" t="s">
        <v>12</v>
      </c>
      <c r="I206" s="165"/>
      <c r="J206" s="166" t="s">
        <v>11</v>
      </c>
      <c r="K206" s="167" t="s">
        <v>13</v>
      </c>
      <c r="L206" s="67"/>
      <c r="M206" s="67"/>
      <c r="N206" s="67"/>
    </row>
    <row r="207" spans="1:14">
      <c r="A207" s="15" t="s">
        <v>6</v>
      </c>
      <c r="B207" s="15" t="s">
        <v>6</v>
      </c>
      <c r="C207" s="15" t="s">
        <v>6</v>
      </c>
      <c r="D207" s="15" t="s">
        <v>6</v>
      </c>
      <c r="E207" s="15" t="s">
        <v>6</v>
      </c>
      <c r="F207" s="168" t="s">
        <v>6</v>
      </c>
      <c r="G207" s="160" t="s">
        <v>6</v>
      </c>
      <c r="H207" s="155" t="s">
        <v>6</v>
      </c>
      <c r="I207" s="168" t="s">
        <v>6</v>
      </c>
      <c r="J207" s="160" t="s">
        <v>6</v>
      </c>
      <c r="K207" s="155" t="s">
        <v>6</v>
      </c>
      <c r="L207" s="67"/>
      <c r="M207" s="67"/>
      <c r="N207" s="67"/>
    </row>
    <row r="208" spans="1:14">
      <c r="A208" s="1">
        <v>1</v>
      </c>
      <c r="B208" s="15"/>
      <c r="C208" s="7" t="s">
        <v>165</v>
      </c>
      <c r="D208" s="15"/>
      <c r="E208" s="1">
        <v>1</v>
      </c>
      <c r="F208" s="168"/>
      <c r="G208" s="183">
        <f>SUM(G544+G583)</f>
        <v>1886</v>
      </c>
      <c r="H208" s="176">
        <f>SUM(H544+H583)</f>
        <v>243731722.59000006</v>
      </c>
      <c r="I208" s="169"/>
      <c r="J208" s="183">
        <f>SUM(J544+J583)</f>
        <v>1904</v>
      </c>
      <c r="K208" s="176">
        <f t="shared" ref="K208:K211" si="6">SUM(K544+K583)</f>
        <v>255918308.71950009</v>
      </c>
      <c r="L208" s="67"/>
      <c r="M208" s="67"/>
      <c r="N208" s="67"/>
    </row>
    <row r="209" spans="1:14">
      <c r="A209" s="1">
        <v>2</v>
      </c>
      <c r="B209" s="15"/>
      <c r="C209" s="7" t="s">
        <v>166</v>
      </c>
      <c r="D209" s="15"/>
      <c r="E209" s="1">
        <v>2</v>
      </c>
      <c r="F209" s="168"/>
      <c r="G209" s="183"/>
      <c r="H209" s="176">
        <f>SUM(H545+H584)</f>
        <v>77139242.159999937</v>
      </c>
      <c r="I209" s="168"/>
      <c r="J209" s="183"/>
      <c r="K209" s="176">
        <f t="shared" si="6"/>
        <v>82924685.321999922</v>
      </c>
      <c r="L209" s="67"/>
      <c r="M209" s="67"/>
      <c r="N209" s="67"/>
    </row>
    <row r="210" spans="1:14">
      <c r="A210" s="1">
        <v>3</v>
      </c>
      <c r="C210" s="7" t="s">
        <v>167</v>
      </c>
      <c r="E210" s="1">
        <v>3</v>
      </c>
      <c r="F210" s="172"/>
      <c r="G210" s="183">
        <f>SUM(G546+G585)</f>
        <v>741</v>
      </c>
      <c r="H210" s="176">
        <f>SUM(H546+H585)</f>
        <v>51218586.140000001</v>
      </c>
      <c r="I210" s="173"/>
      <c r="J210" s="183">
        <f t="shared" ref="J210" si="7">SUM(J546+J585)</f>
        <v>748</v>
      </c>
      <c r="K210" s="176">
        <f t="shared" si="6"/>
        <v>53787191.394300006</v>
      </c>
      <c r="L210" s="67"/>
      <c r="M210" s="67"/>
      <c r="N210" s="67"/>
    </row>
    <row r="211" spans="1:14">
      <c r="A211" s="1">
        <v>4</v>
      </c>
      <c r="C211" s="7" t="s">
        <v>168</v>
      </c>
      <c r="E211" s="1">
        <v>4</v>
      </c>
      <c r="F211" s="172"/>
      <c r="G211" s="183"/>
      <c r="H211" s="176">
        <f>SUM(H547+H586)</f>
        <v>41439933.020000026</v>
      </c>
      <c r="I211" s="173"/>
      <c r="J211" s="183"/>
      <c r="K211" s="176">
        <f t="shared" si="6"/>
        <v>44133528.666300036</v>
      </c>
      <c r="L211" s="67"/>
      <c r="M211" s="184"/>
      <c r="N211" s="67"/>
    </row>
    <row r="212" spans="1:14">
      <c r="A212" s="1">
        <v>5</v>
      </c>
      <c r="C212" s="7" t="s">
        <v>169</v>
      </c>
      <c r="E212" s="1">
        <v>5</v>
      </c>
      <c r="F212" s="172"/>
      <c r="G212" s="183">
        <f>G208+G210</f>
        <v>2627</v>
      </c>
      <c r="H212" s="176">
        <f>SUM(H208:H211)</f>
        <v>413529483.91000003</v>
      </c>
      <c r="I212" s="173"/>
      <c r="J212" s="183">
        <f>J208+J210</f>
        <v>2652</v>
      </c>
      <c r="K212" s="176">
        <f>SUM(K208:K211)</f>
        <v>436763714.10210007</v>
      </c>
      <c r="L212" s="67"/>
      <c r="M212" s="67"/>
      <c r="N212" s="67"/>
    </row>
    <row r="213" spans="1:14">
      <c r="A213" s="1">
        <v>6</v>
      </c>
      <c r="C213" s="7" t="s">
        <v>170</v>
      </c>
      <c r="E213" s="1">
        <v>6</v>
      </c>
      <c r="F213" s="172"/>
      <c r="G213" s="183">
        <f>(SUM(G549+G588+G625+G662+G699+G736+G773+G848))</f>
        <v>2516</v>
      </c>
      <c r="H213" s="176">
        <f>(SUM(H549+H588+H625+H662+H699+H736+H773+H848))</f>
        <v>199028536.78</v>
      </c>
      <c r="I213" s="173"/>
      <c r="J213" s="183">
        <f t="shared" ref="J213:K214" si="8">(SUM(J549+J588+J625+J662+J699+J736+J773+J848))</f>
        <v>2541</v>
      </c>
      <c r="K213" s="176">
        <f t="shared" si="8"/>
        <v>208978673.36309996</v>
      </c>
      <c r="L213" s="67"/>
      <c r="M213" s="67"/>
      <c r="N213" s="67"/>
    </row>
    <row r="214" spans="1:14">
      <c r="A214" s="1">
        <v>7</v>
      </c>
      <c r="C214" s="7" t="s">
        <v>171</v>
      </c>
      <c r="E214" s="1">
        <v>7</v>
      </c>
      <c r="F214" s="172"/>
      <c r="G214" s="183"/>
      <c r="H214" s="176">
        <f>(SUM(H550+H589+H626+H663+H700+H737+H774+H849))</f>
        <v>76687799.409999982</v>
      </c>
      <c r="I214" s="173"/>
      <c r="J214" s="183"/>
      <c r="K214" s="176">
        <f t="shared" si="8"/>
        <v>81742695.065449998</v>
      </c>
      <c r="L214" s="67"/>
      <c r="M214" s="67"/>
      <c r="N214" s="67"/>
    </row>
    <row r="215" spans="1:14">
      <c r="A215" s="1">
        <v>8</v>
      </c>
      <c r="C215" s="7" t="s">
        <v>172</v>
      </c>
      <c r="E215" s="1">
        <v>8</v>
      </c>
      <c r="F215" s="172"/>
      <c r="G215" s="183">
        <f>G212+G213+G214</f>
        <v>5143</v>
      </c>
      <c r="H215" s="176">
        <f>H212+H213+H214</f>
        <v>689245820.10000002</v>
      </c>
      <c r="I215" s="169"/>
      <c r="J215" s="183">
        <f>J212+J213+J214</f>
        <v>5193</v>
      </c>
      <c r="K215" s="176">
        <f>K212+K213+K214</f>
        <v>727485082.53065002</v>
      </c>
      <c r="L215" s="67"/>
      <c r="M215" s="67"/>
      <c r="N215" s="67"/>
    </row>
    <row r="216" spans="1:14">
      <c r="A216" s="1">
        <v>9</v>
      </c>
      <c r="E216" s="1">
        <v>9</v>
      </c>
      <c r="F216" s="172"/>
      <c r="G216" s="183"/>
      <c r="H216" s="176"/>
      <c r="I216" s="175"/>
      <c r="J216" s="183"/>
      <c r="K216" s="176"/>
      <c r="L216" s="67"/>
      <c r="M216" s="67"/>
      <c r="N216" s="67"/>
    </row>
    <row r="217" spans="1:14">
      <c r="A217" s="1">
        <v>10</v>
      </c>
      <c r="C217" s="7" t="s">
        <v>173</v>
      </c>
      <c r="E217" s="1">
        <v>10</v>
      </c>
      <c r="F217" s="172"/>
      <c r="G217" s="183">
        <f>SUM(G553+G592)</f>
        <v>103</v>
      </c>
      <c r="H217" s="176">
        <f>SUM(H553+H592)</f>
        <v>0</v>
      </c>
      <c r="I217" s="173"/>
      <c r="J217" s="183">
        <f t="shared" ref="J217:K217" si="9">SUM(J553+J592)</f>
        <v>103</v>
      </c>
      <c r="K217" s="176">
        <f t="shared" si="9"/>
        <v>0</v>
      </c>
      <c r="L217" s="67"/>
      <c r="M217" s="67"/>
      <c r="N217" s="67"/>
    </row>
    <row r="218" spans="1:14">
      <c r="A218" s="1">
        <v>11</v>
      </c>
      <c r="C218" s="7" t="s">
        <v>174</v>
      </c>
      <c r="E218" s="1">
        <v>11</v>
      </c>
      <c r="F218" s="172"/>
      <c r="G218" s="183">
        <f>SUM(G554+G593+G630+G667+G704+G741+G778+G853)</f>
        <v>501</v>
      </c>
      <c r="H218" s="176">
        <f>SUM(H554+H593+H630+H667+H704+H741+H778+H853)</f>
        <v>33732709.450000003</v>
      </c>
      <c r="I218" s="173"/>
      <c r="J218" s="183">
        <f>SUM(J554+J593+J630+J667+J704+J741+J778+J853)</f>
        <v>501</v>
      </c>
      <c r="K218" s="176">
        <f>SUM(K554+K593+K625+K662+K704+K736+K773+K853)</f>
        <v>141604673.66960001</v>
      </c>
      <c r="L218" s="67"/>
      <c r="M218" s="67"/>
      <c r="N218" s="67"/>
    </row>
    <row r="219" spans="1:14">
      <c r="A219" s="1">
        <v>12</v>
      </c>
      <c r="C219" s="7" t="s">
        <v>175</v>
      </c>
      <c r="E219" s="1">
        <v>12</v>
      </c>
      <c r="F219" s="172"/>
      <c r="G219" s="183"/>
      <c r="H219" s="176">
        <f>SUM(H555+H594+H631+H668+H705+H742+H779+H854)</f>
        <v>15783430.289999999</v>
      </c>
      <c r="I219" s="173"/>
      <c r="J219" s="183"/>
      <c r="K219" s="176">
        <f>SUM(K555+K594+K631+K668+K705+K742+K779+K854)</f>
        <v>16809354.2095</v>
      </c>
      <c r="L219" s="67"/>
      <c r="M219" s="67"/>
      <c r="N219" s="67"/>
    </row>
    <row r="220" spans="1:14">
      <c r="A220" s="1">
        <v>13</v>
      </c>
      <c r="C220" s="7" t="s">
        <v>176</v>
      </c>
      <c r="E220" s="1">
        <v>13</v>
      </c>
      <c r="F220" s="172"/>
      <c r="G220" s="183">
        <f>SUM(G217:G219)</f>
        <v>604</v>
      </c>
      <c r="H220" s="176">
        <f>SUM(H217:H219)</f>
        <v>49516139.740000002</v>
      </c>
      <c r="I220" s="177"/>
      <c r="J220" s="183">
        <f>SUM(J217:J219)</f>
        <v>604</v>
      </c>
      <c r="K220" s="176">
        <f>SUM(K217:K219)</f>
        <v>158414027.87910002</v>
      </c>
      <c r="L220" s="67"/>
      <c r="M220" s="67"/>
      <c r="N220" s="67"/>
    </row>
    <row r="221" spans="1:14">
      <c r="A221" s="1">
        <v>14</v>
      </c>
      <c r="E221" s="1">
        <v>14</v>
      </c>
      <c r="F221" s="172"/>
      <c r="G221" s="185"/>
      <c r="H221" s="176"/>
      <c r="I221" s="175"/>
      <c r="J221" s="185"/>
      <c r="K221" s="176"/>
      <c r="L221" s="67"/>
      <c r="M221" s="67"/>
      <c r="N221" s="67"/>
    </row>
    <row r="222" spans="1:14">
      <c r="A222" s="1">
        <v>15</v>
      </c>
      <c r="C222" s="7" t="s">
        <v>177</v>
      </c>
      <c r="E222" s="1">
        <v>15</v>
      </c>
      <c r="F222" s="67"/>
      <c r="G222" s="186">
        <f>SUM(G558+G597+G634+G671+G708+G745+G782+G857)</f>
        <v>5747</v>
      </c>
      <c r="H222" s="187">
        <f>SUM(H558+H597+H634+H671+H708+H745+H782+H857)</f>
        <v>738761959.84000015</v>
      </c>
      <c r="I222" s="175"/>
      <c r="J222" s="186">
        <f t="shared" ref="J222:K222" si="10">SUM(J558+J597+J634+J671+J708+J745+J782+J857)</f>
        <v>5797</v>
      </c>
      <c r="K222" s="187">
        <f t="shared" si="10"/>
        <v>779376033.13934994</v>
      </c>
      <c r="L222" s="67"/>
      <c r="M222" s="67"/>
      <c r="N222" s="67"/>
    </row>
    <row r="223" spans="1:14">
      <c r="A223" s="1">
        <v>16</v>
      </c>
      <c r="E223" s="1">
        <v>16</v>
      </c>
      <c r="F223" s="67"/>
      <c r="G223" s="186"/>
      <c r="H223" s="187"/>
      <c r="I223" s="175"/>
      <c r="J223" s="186"/>
      <c r="K223" s="187"/>
      <c r="L223" s="67"/>
      <c r="M223" s="67"/>
      <c r="N223" s="67"/>
    </row>
    <row r="224" spans="1:14">
      <c r="A224" s="1">
        <v>17</v>
      </c>
      <c r="C224" s="7" t="s">
        <v>178</v>
      </c>
      <c r="E224" s="1">
        <v>17</v>
      </c>
      <c r="F224" s="172"/>
      <c r="G224" s="175">
        <f t="shared" ref="G224:K224" si="11">SUM(G560+G599+G636+G673+G710+G747+G784+G859)</f>
        <v>0</v>
      </c>
      <c r="H224" s="187">
        <f t="shared" si="11"/>
        <v>12892855.100000001</v>
      </c>
      <c r="I224" s="175"/>
      <c r="J224" s="186">
        <f t="shared" si="11"/>
        <v>0</v>
      </c>
      <c r="K224" s="187">
        <f t="shared" si="11"/>
        <v>13408569.033600001</v>
      </c>
      <c r="L224" s="67"/>
      <c r="M224" s="67"/>
      <c r="N224" s="67"/>
    </row>
    <row r="225" spans="1:14">
      <c r="A225" s="1">
        <v>18</v>
      </c>
      <c r="E225" s="1">
        <v>18</v>
      </c>
      <c r="F225" s="172"/>
      <c r="G225" s="169"/>
      <c r="H225" s="176"/>
      <c r="I225" s="173"/>
      <c r="J225" s="169"/>
      <c r="K225" s="176"/>
      <c r="L225" s="67"/>
      <c r="M225" s="67"/>
      <c r="N225" s="67"/>
    </row>
    <row r="226" spans="1:14">
      <c r="A226" s="1">
        <v>19</v>
      </c>
      <c r="C226" s="7" t="s">
        <v>179</v>
      </c>
      <c r="E226" s="1">
        <v>19</v>
      </c>
      <c r="F226" s="172"/>
      <c r="G226" s="169"/>
      <c r="H226" s="176">
        <v>0</v>
      </c>
      <c r="I226" s="173"/>
      <c r="J226" s="169"/>
      <c r="K226" s="176"/>
      <c r="L226" s="67"/>
      <c r="M226" s="67"/>
      <c r="N226" s="67"/>
    </row>
    <row r="227" spans="1:14">
      <c r="A227" s="1">
        <v>20</v>
      </c>
      <c r="C227" s="66" t="s">
        <v>180</v>
      </c>
      <c r="E227" s="1">
        <v>20</v>
      </c>
      <c r="F227" s="172"/>
      <c r="G227" s="169"/>
      <c r="H227" s="176">
        <v>0</v>
      </c>
      <c r="I227" s="173"/>
      <c r="J227" s="169"/>
      <c r="K227" s="176">
        <v>0</v>
      </c>
      <c r="L227" s="67"/>
      <c r="M227" s="67"/>
      <c r="N227" s="67"/>
    </row>
    <row r="228" spans="1:14">
      <c r="A228" s="1">
        <v>21</v>
      </c>
      <c r="C228" s="66"/>
      <c r="E228" s="1">
        <v>21</v>
      </c>
      <c r="F228" s="172"/>
      <c r="G228" s="169"/>
      <c r="H228" s="176"/>
      <c r="I228" s="173"/>
      <c r="J228" s="169"/>
      <c r="K228" s="176"/>
      <c r="L228" s="67"/>
      <c r="M228" s="67"/>
      <c r="N228" s="67"/>
    </row>
    <row r="229" spans="1:14">
      <c r="A229" s="1">
        <v>22</v>
      </c>
      <c r="C229" s="7"/>
      <c r="E229" s="1">
        <v>22</v>
      </c>
      <c r="G229" s="90"/>
      <c r="H229" s="138"/>
      <c r="I229" s="91"/>
      <c r="J229" s="90"/>
      <c r="K229" s="138"/>
    </row>
    <row r="230" spans="1:14">
      <c r="A230" s="1">
        <v>23</v>
      </c>
      <c r="C230" s="7" t="s">
        <v>181</v>
      </c>
      <c r="E230" s="1">
        <v>23</v>
      </c>
      <c r="G230" s="90"/>
      <c r="H230" s="138">
        <v>0</v>
      </c>
      <c r="I230" s="91"/>
      <c r="J230" s="90"/>
      <c r="K230" s="138">
        <v>0</v>
      </c>
    </row>
    <row r="231" spans="1:14">
      <c r="A231" s="1">
        <v>24</v>
      </c>
      <c r="C231" s="7"/>
      <c r="E231" s="1">
        <v>24</v>
      </c>
      <c r="G231" s="90"/>
      <c r="H231" s="138"/>
      <c r="I231" s="91"/>
      <c r="J231" s="90"/>
      <c r="K231" s="138"/>
    </row>
    <row r="232" spans="1:14">
      <c r="F232" s="60" t="s">
        <v>6</v>
      </c>
      <c r="G232" s="68"/>
      <c r="H232" s="39"/>
      <c r="I232" s="60"/>
      <c r="J232" s="68"/>
      <c r="K232" s="39"/>
    </row>
    <row r="233" spans="1:14">
      <c r="A233" s="1">
        <v>25</v>
      </c>
      <c r="C233" s="7" t="s">
        <v>182</v>
      </c>
      <c r="E233" s="1">
        <v>25</v>
      </c>
      <c r="G233" s="89">
        <f>SUM(G222:G231)</f>
        <v>5747</v>
      </c>
      <c r="H233" s="139">
        <f>SUM(H222:H231)</f>
        <v>751654814.94000018</v>
      </c>
      <c r="I233" s="94"/>
      <c r="J233" s="89">
        <f>SUM(J222:J231)</f>
        <v>5797</v>
      </c>
      <c r="K233" s="139">
        <f>SUM(K222:K231)</f>
        <v>792784602.17294991</v>
      </c>
    </row>
    <row r="234" spans="1:14">
      <c r="F234" s="60" t="s">
        <v>6</v>
      </c>
      <c r="G234" s="16"/>
      <c r="H234" s="39"/>
      <c r="I234" s="60"/>
      <c r="J234" s="16"/>
      <c r="K234" s="17"/>
    </row>
    <row r="235" spans="1:14">
      <c r="F235" s="60"/>
      <c r="G235" s="16"/>
      <c r="H235" s="17"/>
      <c r="I235" s="60"/>
      <c r="J235" s="16"/>
      <c r="K235" s="17"/>
    </row>
    <row r="236" spans="1:14" ht="15.75">
      <c r="C236" s="69"/>
      <c r="D236" s="69"/>
      <c r="E236" s="69"/>
      <c r="F236" s="60"/>
      <c r="G236" s="16"/>
      <c r="H236" s="17"/>
      <c r="I236" s="60"/>
      <c r="J236" s="16"/>
      <c r="K236" s="17"/>
    </row>
    <row r="237" spans="1:14">
      <c r="C237" s="1" t="s">
        <v>49</v>
      </c>
      <c r="F237" s="60"/>
      <c r="G237" s="16"/>
      <c r="H237" s="17"/>
      <c r="I237" s="60"/>
      <c r="J237" s="16"/>
      <c r="K237" s="17"/>
    </row>
    <row r="238" spans="1:14">
      <c r="A238" s="7"/>
    </row>
    <row r="239" spans="1:14">
      <c r="E239" s="29"/>
    </row>
    <row r="240" spans="1:14">
      <c r="A240" s="12" t="str">
        <f>$A$83</f>
        <v xml:space="preserve">Institution No.:  </v>
      </c>
      <c r="E240" s="29"/>
      <c r="K240" s="4" t="s">
        <v>67</v>
      </c>
    </row>
    <row r="241" spans="1:12">
      <c r="A241" s="248" t="s">
        <v>68</v>
      </c>
      <c r="B241" s="248"/>
      <c r="C241" s="248"/>
      <c r="D241" s="248"/>
      <c r="E241" s="248"/>
      <c r="F241" s="248"/>
      <c r="G241" s="248"/>
      <c r="H241" s="248"/>
      <c r="I241" s="248"/>
      <c r="J241" s="248"/>
      <c r="K241" s="248"/>
    </row>
    <row r="242" spans="1:12">
      <c r="A242" s="12" t="str">
        <f>$A$42</f>
        <v xml:space="preserve">NAME: </v>
      </c>
      <c r="C242" s="1" t="str">
        <f>$D$20</f>
        <v>Univrsity of Colorado Boulder</v>
      </c>
      <c r="K242" s="14" t="str">
        <f>$K$3</f>
        <v>Due Date: October 15, 2024</v>
      </c>
    </row>
    <row r="243" spans="1:12">
      <c r="A243" s="15" t="s">
        <v>6</v>
      </c>
      <c r="B243" s="15" t="s">
        <v>6</v>
      </c>
      <c r="C243" s="15" t="s">
        <v>6</v>
      </c>
      <c r="D243" s="15" t="s">
        <v>6</v>
      </c>
      <c r="E243" s="15" t="s">
        <v>6</v>
      </c>
      <c r="F243" s="15" t="s">
        <v>6</v>
      </c>
      <c r="G243" s="16" t="s">
        <v>6</v>
      </c>
      <c r="H243" s="17" t="s">
        <v>6</v>
      </c>
      <c r="I243" s="15" t="s">
        <v>6</v>
      </c>
      <c r="J243" s="16" t="s">
        <v>6</v>
      </c>
      <c r="K243" s="17" t="s">
        <v>6</v>
      </c>
    </row>
    <row r="244" spans="1:12">
      <c r="A244" s="18" t="s">
        <v>7</v>
      </c>
      <c r="E244" s="18" t="s">
        <v>7</v>
      </c>
      <c r="G244" s="20"/>
      <c r="H244" s="21" t="str">
        <f>H131</f>
        <v>2023-2024</v>
      </c>
      <c r="I244" s="19"/>
      <c r="J244" s="1"/>
      <c r="K244" s="21" t="str">
        <f>K205</f>
        <v>2024-2025</v>
      </c>
    </row>
    <row r="245" spans="1:12">
      <c r="A245" s="18" t="s">
        <v>9</v>
      </c>
      <c r="E245" s="18" t="s">
        <v>9</v>
      </c>
      <c r="G245" s="20"/>
      <c r="H245" s="21" t="s">
        <v>12</v>
      </c>
      <c r="I245" s="19"/>
      <c r="J245" s="1"/>
      <c r="K245" s="21" t="str">
        <f>K132</f>
        <v>Estimate</v>
      </c>
    </row>
    <row r="246" spans="1:12">
      <c r="A246" s="15" t="s">
        <v>6</v>
      </c>
      <c r="B246" s="15" t="s">
        <v>6</v>
      </c>
      <c r="C246" s="15" t="s">
        <v>6</v>
      </c>
      <c r="D246" s="15" t="s">
        <v>6</v>
      </c>
      <c r="E246" s="15" t="s">
        <v>6</v>
      </c>
      <c r="F246" s="15" t="s">
        <v>6</v>
      </c>
      <c r="G246" s="16" t="s">
        <v>6</v>
      </c>
      <c r="H246" s="17" t="s">
        <v>6</v>
      </c>
      <c r="I246" s="15" t="s">
        <v>6</v>
      </c>
      <c r="J246" s="16" t="s">
        <v>6</v>
      </c>
      <c r="K246" s="16" t="s">
        <v>6</v>
      </c>
    </row>
    <row r="247" spans="1:12">
      <c r="A247" s="1">
        <v>1</v>
      </c>
      <c r="C247" s="7" t="s">
        <v>69</v>
      </c>
      <c r="E247" s="1">
        <v>1</v>
      </c>
      <c r="H247" s="24"/>
      <c r="J247" s="1"/>
      <c r="K247" s="1"/>
    </row>
    <row r="248" spans="1:12">
      <c r="A248" s="22" t="s">
        <v>70</v>
      </c>
      <c r="C248" s="7" t="s">
        <v>71</v>
      </c>
      <c r="E248" s="22" t="s">
        <v>70</v>
      </c>
      <c r="F248" s="50"/>
      <c r="G248" s="77"/>
      <c r="H248" s="188">
        <v>15292.832758620689</v>
      </c>
      <c r="I248" s="77"/>
      <c r="J248" s="1"/>
      <c r="K248" s="77">
        <v>14421.348850574712</v>
      </c>
      <c r="L248" s="1" t="s">
        <v>298</v>
      </c>
    </row>
    <row r="249" spans="1:12">
      <c r="A249" s="22" t="s">
        <v>72</v>
      </c>
      <c r="C249" s="7" t="s">
        <v>73</v>
      </c>
      <c r="E249" s="22" t="s">
        <v>72</v>
      </c>
      <c r="F249" s="50"/>
      <c r="G249" s="77"/>
      <c r="H249" s="189"/>
      <c r="I249" s="77"/>
      <c r="J249" s="1"/>
      <c r="K249" s="189"/>
    </row>
    <row r="250" spans="1:12">
      <c r="A250" s="22" t="s">
        <v>74</v>
      </c>
      <c r="C250" s="7" t="s">
        <v>75</v>
      </c>
      <c r="E250" s="22" t="s">
        <v>74</v>
      </c>
      <c r="F250" s="50"/>
      <c r="G250" s="77"/>
      <c r="H250" s="77">
        <v>16563</v>
      </c>
      <c r="I250" s="77"/>
      <c r="J250" s="1"/>
      <c r="K250" s="77">
        <v>16794.882000000001</v>
      </c>
    </row>
    <row r="251" spans="1:12">
      <c r="A251" s="1">
        <v>3</v>
      </c>
      <c r="C251" s="7" t="s">
        <v>76</v>
      </c>
      <c r="E251" s="1">
        <v>3</v>
      </c>
      <c r="F251" s="50"/>
      <c r="G251" s="77"/>
      <c r="H251" s="188">
        <v>2422</v>
      </c>
      <c r="I251" s="77"/>
      <c r="J251" s="1"/>
      <c r="K251" s="77">
        <v>2444</v>
      </c>
    </row>
    <row r="252" spans="1:12">
      <c r="A252" s="1">
        <v>4</v>
      </c>
      <c r="C252" s="7" t="s">
        <v>77</v>
      </c>
      <c r="E252" s="1">
        <v>4</v>
      </c>
      <c r="F252" s="50"/>
      <c r="G252" s="77"/>
      <c r="H252" s="77">
        <f>SUM(H250:H251)</f>
        <v>18985</v>
      </c>
      <c r="I252" s="77"/>
      <c r="J252" s="1"/>
      <c r="K252" s="77">
        <f>SUM(K250:K251)</f>
        <v>19238.882000000001</v>
      </c>
    </row>
    <row r="253" spans="1:12">
      <c r="A253" s="1">
        <v>5</v>
      </c>
      <c r="E253" s="1">
        <v>5</v>
      </c>
      <c r="F253" s="50"/>
      <c r="G253" s="77"/>
      <c r="H253" s="77"/>
      <c r="I253" s="77"/>
      <c r="J253" s="1"/>
      <c r="K253" s="77"/>
    </row>
    <row r="254" spans="1:12">
      <c r="A254" s="1">
        <v>6</v>
      </c>
      <c r="C254" s="7" t="s">
        <v>78</v>
      </c>
      <c r="E254" s="1">
        <v>6</v>
      </c>
      <c r="F254" s="50"/>
      <c r="G254" s="77"/>
      <c r="H254" s="188">
        <v>12436</v>
      </c>
      <c r="I254" s="77"/>
      <c r="J254" s="1"/>
      <c r="K254" s="77">
        <f>H254*0.993</f>
        <v>12348.948</v>
      </c>
    </row>
    <row r="255" spans="1:12">
      <c r="A255" s="1">
        <v>7</v>
      </c>
      <c r="C255" s="7" t="s">
        <v>79</v>
      </c>
      <c r="E255" s="1">
        <v>7</v>
      </c>
      <c r="F255" s="50"/>
      <c r="G255" s="77"/>
      <c r="H255" s="188">
        <v>1933</v>
      </c>
      <c r="I255" s="77"/>
      <c r="J255" s="1"/>
      <c r="K255" s="77">
        <v>1943</v>
      </c>
    </row>
    <row r="256" spans="1:12">
      <c r="A256" s="1">
        <v>8</v>
      </c>
      <c r="C256" s="7" t="s">
        <v>80</v>
      </c>
      <c r="E256" s="1">
        <v>8</v>
      </c>
      <c r="F256" s="50"/>
      <c r="G256" s="77"/>
      <c r="H256" s="77">
        <f>SUM(H254:H255)</f>
        <v>14369</v>
      </c>
      <c r="I256" s="77"/>
      <c r="J256" s="1"/>
      <c r="K256" s="77">
        <f>SUM(K254:K255)</f>
        <v>14291.948</v>
      </c>
    </row>
    <row r="257" spans="1:11">
      <c r="A257" s="1">
        <v>9</v>
      </c>
      <c r="E257" s="1">
        <v>9</v>
      </c>
      <c r="F257" s="50"/>
      <c r="G257" s="77"/>
      <c r="H257" s="77"/>
      <c r="I257" s="77"/>
      <c r="J257" s="1"/>
      <c r="K257" s="77"/>
    </row>
    <row r="258" spans="1:11">
      <c r="A258" s="1">
        <v>10</v>
      </c>
      <c r="C258" s="7" t="s">
        <v>81</v>
      </c>
      <c r="E258" s="1">
        <v>10</v>
      </c>
      <c r="F258" s="50"/>
      <c r="G258" s="77"/>
      <c r="H258" s="77">
        <f>H250+H254</f>
        <v>28999</v>
      </c>
      <c r="I258" s="77"/>
      <c r="J258" s="1"/>
      <c r="K258" s="77">
        <f>K250+K254</f>
        <v>29143.83</v>
      </c>
    </row>
    <row r="259" spans="1:11">
      <c r="A259" s="1">
        <v>11</v>
      </c>
      <c r="C259" s="7" t="s">
        <v>82</v>
      </c>
      <c r="E259" s="1">
        <v>11</v>
      </c>
      <c r="F259" s="50"/>
      <c r="G259" s="77"/>
      <c r="H259" s="77">
        <f>H251+H255</f>
        <v>4355</v>
      </c>
      <c r="I259" s="77"/>
      <c r="J259" s="1"/>
      <c r="K259" s="77">
        <f>K251+K255</f>
        <v>4387</v>
      </c>
    </row>
    <row r="260" spans="1:11">
      <c r="A260" s="1">
        <v>12</v>
      </c>
      <c r="C260" s="7" t="s">
        <v>83</v>
      </c>
      <c r="E260" s="1">
        <v>12</v>
      </c>
      <c r="F260" s="50"/>
      <c r="G260" s="77"/>
      <c r="H260" s="77">
        <f>+H258+H259</f>
        <v>33354</v>
      </c>
      <c r="I260" s="77"/>
      <c r="J260" s="1"/>
      <c r="K260" s="77">
        <f>K258+K259</f>
        <v>33530.83</v>
      </c>
    </row>
    <row r="261" spans="1:11">
      <c r="A261" s="1">
        <v>13</v>
      </c>
      <c r="E261" s="1">
        <v>13</v>
      </c>
      <c r="G261" s="77"/>
      <c r="H261" s="81"/>
      <c r="I261" s="81"/>
      <c r="J261" s="1"/>
      <c r="K261" s="81"/>
    </row>
    <row r="262" spans="1:11" s="30" customFormat="1">
      <c r="A262" s="1">
        <v>15</v>
      </c>
      <c r="B262" s="1"/>
      <c r="C262" s="7" t="s">
        <v>84</v>
      </c>
      <c r="D262" s="1"/>
      <c r="E262" s="1">
        <v>15</v>
      </c>
      <c r="F262" s="1"/>
      <c r="G262" s="77"/>
      <c r="H262" s="190"/>
      <c r="I262" s="81"/>
      <c r="J262" s="1"/>
      <c r="K262" s="190"/>
    </row>
    <row r="263" spans="1:11" s="30" customFormat="1">
      <c r="A263" s="1">
        <v>16</v>
      </c>
      <c r="B263" s="1"/>
      <c r="C263" s="7" t="s">
        <v>85</v>
      </c>
      <c r="D263" s="1"/>
      <c r="E263" s="1">
        <v>16</v>
      </c>
      <c r="F263" s="1"/>
      <c r="G263" s="77"/>
      <c r="H263" s="81">
        <f>(H119-H411)/H260</f>
        <v>30419.172212927984</v>
      </c>
      <c r="I263" s="83"/>
      <c r="J263" s="1"/>
      <c r="K263" s="80"/>
    </row>
    <row r="264" spans="1:11">
      <c r="A264" s="1">
        <v>17</v>
      </c>
      <c r="C264" s="7" t="s">
        <v>86</v>
      </c>
      <c r="E264" s="1">
        <v>17</v>
      </c>
      <c r="G264" s="77"/>
      <c r="H264" s="191">
        <f>104*30</f>
        <v>3120</v>
      </c>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4">
        <f>G548+G587</f>
        <v>2627</v>
      </c>
      <c r="I267" s="84"/>
      <c r="J267" s="1"/>
      <c r="K267" s="85"/>
    </row>
    <row r="268" spans="1:11">
      <c r="A268" s="1">
        <v>21</v>
      </c>
      <c r="C268" s="7" t="s">
        <v>89</v>
      </c>
      <c r="E268" s="1">
        <v>21</v>
      </c>
      <c r="F268" s="8"/>
      <c r="G268" s="84"/>
      <c r="H268" s="84">
        <f>G544+G583</f>
        <v>1886</v>
      </c>
      <c r="I268" s="84"/>
      <c r="J268" s="1"/>
      <c r="K268" s="85"/>
    </row>
    <row r="269" spans="1:11">
      <c r="A269" s="1">
        <v>22</v>
      </c>
      <c r="C269" s="7" t="s">
        <v>90</v>
      </c>
      <c r="E269" s="1">
        <v>22</v>
      </c>
      <c r="F269" s="8"/>
      <c r="G269" s="84"/>
      <c r="H269" s="84">
        <f>G546+G585</f>
        <v>741</v>
      </c>
      <c r="I269" s="84"/>
      <c r="J269" s="1"/>
      <c r="K269" s="85"/>
    </row>
    <row r="270" spans="1:11">
      <c r="A270" s="1">
        <v>23</v>
      </c>
      <c r="E270" s="1">
        <v>23</v>
      </c>
      <c r="F270" s="8"/>
      <c r="G270" s="84"/>
      <c r="H270" s="84"/>
      <c r="I270" s="84"/>
      <c r="J270" s="1"/>
      <c r="K270" s="85"/>
    </row>
    <row r="271" spans="1:11">
      <c r="A271" s="1">
        <v>24</v>
      </c>
      <c r="C271" s="7" t="s">
        <v>91</v>
      </c>
      <c r="E271" s="1">
        <v>24</v>
      </c>
      <c r="F271" s="8"/>
      <c r="G271" s="84"/>
      <c r="H271" s="84"/>
      <c r="I271" s="84"/>
      <c r="K271" s="84"/>
    </row>
    <row r="272" spans="1:11" ht="15">
      <c r="A272" s="1">
        <v>25</v>
      </c>
      <c r="C272" s="7" t="s">
        <v>92</v>
      </c>
      <c r="E272" s="1">
        <v>25</v>
      </c>
      <c r="G272" s="77"/>
      <c r="H272" s="192">
        <f>IF(OR(G548&gt;0,G587&gt;0),(H587+H548)/(G587+G548),0)</f>
        <v>157415.10617053675</v>
      </c>
      <c r="I272" s="81"/>
      <c r="K272" s="116"/>
    </row>
    <row r="273" spans="1:11">
      <c r="A273" s="1">
        <v>26</v>
      </c>
      <c r="C273" s="7" t="s">
        <v>93</v>
      </c>
      <c r="E273" s="1">
        <v>26</v>
      </c>
      <c r="G273" s="77"/>
      <c r="H273" s="81">
        <f>IF(H268=0,0,(H544+H545+H583+H584)/H268)</f>
        <v>170133.0672057264</v>
      </c>
      <c r="I273" s="81"/>
      <c r="J273" s="1"/>
      <c r="K273" s="81"/>
    </row>
    <row r="274" spans="1:11">
      <c r="A274" s="1">
        <v>27</v>
      </c>
      <c r="C274" s="7" t="s">
        <v>94</v>
      </c>
      <c r="E274" s="1">
        <v>27</v>
      </c>
      <c r="G274" s="77"/>
      <c r="H274" s="81">
        <f>IF(H269=0,0,(H546+H547+H585+H586)/H269)</f>
        <v>125045.23503373825</v>
      </c>
      <c r="I274" s="81"/>
      <c r="J274" s="1"/>
      <c r="K274" s="81"/>
    </row>
    <row r="275" spans="1:11">
      <c r="A275" s="1">
        <v>28</v>
      </c>
      <c r="E275" s="1">
        <v>28</v>
      </c>
      <c r="G275" s="77"/>
      <c r="H275" s="81"/>
      <c r="I275" s="81"/>
      <c r="J275" s="1"/>
      <c r="K275" s="81"/>
    </row>
    <row r="276" spans="1:11">
      <c r="A276" s="1">
        <v>29</v>
      </c>
      <c r="C276" s="7" t="s">
        <v>95</v>
      </c>
      <c r="E276" s="1">
        <v>29</v>
      </c>
      <c r="F276" s="51"/>
      <c r="G276" s="77"/>
      <c r="H276" s="77">
        <f>G101</f>
        <v>5747</v>
      </c>
      <c r="I276" s="77"/>
      <c r="J276" s="1"/>
      <c r="K276" s="78"/>
    </row>
    <row r="277" spans="1:11">
      <c r="A277" s="7"/>
      <c r="J277" s="1"/>
      <c r="K277" s="1"/>
    </row>
    <row r="278" spans="1:11">
      <c r="A278" s="7"/>
    </row>
    <row r="279" spans="1:11">
      <c r="A279" s="7"/>
      <c r="C279" s="254" t="s">
        <v>96</v>
      </c>
      <c r="D279" s="254"/>
      <c r="E279" s="254"/>
      <c r="F279" s="254"/>
      <c r="G279" s="254"/>
      <c r="H279" s="254"/>
      <c r="I279" s="25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255" t="s">
        <v>98</v>
      </c>
      <c r="C285" s="255"/>
      <c r="D285" s="255"/>
      <c r="E285" s="255"/>
      <c r="F285" s="255"/>
      <c r="G285" s="255"/>
      <c r="H285" s="255"/>
      <c r="I285" s="255"/>
      <c r="J285" s="255"/>
      <c r="K285" s="255"/>
    </row>
    <row r="286" spans="1:11">
      <c r="A286" s="12" t="str">
        <f>$A$42</f>
        <v xml:space="preserve">NAME: </v>
      </c>
      <c r="C286" s="1" t="str">
        <f>$D$20</f>
        <v>Univrsity of Colorado Boulder</v>
      </c>
      <c r="G286" s="1"/>
      <c r="H286" s="1"/>
      <c r="I286" s="14" t="str">
        <f>$K$3</f>
        <v>Due Date: October 15, 2024</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272</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D293" s="67"/>
      <c r="E293" s="67"/>
      <c r="F293" s="67"/>
      <c r="G293" s="1"/>
      <c r="H293" s="1"/>
      <c r="J293" s="1"/>
      <c r="K293" s="1"/>
    </row>
    <row r="294" spans="1:11">
      <c r="A294" s="7"/>
      <c r="C294" s="7" t="s">
        <v>105</v>
      </c>
      <c r="D294" s="193">
        <v>0</v>
      </c>
      <c r="E294" s="193">
        <v>0</v>
      </c>
      <c r="F294" s="194" t="e">
        <f>D294/E294</f>
        <v>#DIV/0!</v>
      </c>
      <c r="G294" s="1"/>
      <c r="H294" s="1"/>
      <c r="J294" s="1"/>
      <c r="K294" s="1"/>
    </row>
    <row r="295" spans="1:11">
      <c r="A295" s="7"/>
      <c r="D295" s="193"/>
      <c r="E295" s="193"/>
      <c r="F295" s="193"/>
      <c r="G295" s="1"/>
      <c r="H295" s="1"/>
      <c r="J295" s="1"/>
      <c r="K295" s="1"/>
    </row>
    <row r="296" spans="1:11">
      <c r="A296" s="7"/>
      <c r="C296" s="7" t="s">
        <v>106</v>
      </c>
      <c r="D296" s="191">
        <v>14214</v>
      </c>
      <c r="E296" s="191">
        <v>0</v>
      </c>
      <c r="F296" s="194" t="e">
        <f>D296/E296</f>
        <v>#DIV/0!</v>
      </c>
      <c r="G296" s="1"/>
      <c r="H296" s="1"/>
      <c r="J296" s="1"/>
      <c r="K296" s="1"/>
    </row>
    <row r="297" spans="1:11">
      <c r="A297" s="7"/>
      <c r="D297" s="191"/>
      <c r="E297" s="191"/>
      <c r="F297" s="195"/>
      <c r="G297" s="1"/>
      <c r="H297" s="1"/>
      <c r="J297" s="1"/>
      <c r="K297" s="1"/>
    </row>
    <row r="298" spans="1:11">
      <c r="A298" s="7"/>
      <c r="C298" s="7" t="s">
        <v>107</v>
      </c>
      <c r="D298" s="191">
        <v>14785</v>
      </c>
      <c r="E298" s="191">
        <v>0</v>
      </c>
      <c r="F298" s="194" t="e">
        <f>D298/E298</f>
        <v>#DIV/0!</v>
      </c>
      <c r="G298" s="1"/>
      <c r="H298" s="1"/>
      <c r="J298" s="1"/>
      <c r="K298" s="1"/>
    </row>
    <row r="299" spans="1:11">
      <c r="A299" s="7"/>
      <c r="D299" s="191"/>
      <c r="E299" s="191"/>
      <c r="F299" s="195"/>
      <c r="G299" s="1"/>
      <c r="H299" s="1"/>
      <c r="J299" s="1"/>
      <c r="K299" s="1"/>
    </row>
    <row r="300" spans="1:11" ht="36" customHeight="1">
      <c r="A300" s="7"/>
      <c r="C300" s="7" t="s">
        <v>108</v>
      </c>
      <c r="D300" s="196">
        <f>SUM(D294:D298)</f>
        <v>28999</v>
      </c>
      <c r="E300" s="196">
        <f>SUM(E294:E298)</f>
        <v>0</v>
      </c>
      <c r="F300" s="194" t="e">
        <f>D300/E300</f>
        <v>#DIV/0!</v>
      </c>
      <c r="G300" s="24"/>
      <c r="H300" s="54"/>
      <c r="J300" s="1"/>
      <c r="K300" s="1"/>
    </row>
    <row r="301" spans="1:11">
      <c r="A301" s="7"/>
      <c r="D301" s="197"/>
      <c r="E301" s="197"/>
      <c r="F301" s="198"/>
      <c r="G301" s="1"/>
      <c r="H301" s="1"/>
      <c r="J301" s="1"/>
      <c r="K301" s="1"/>
    </row>
    <row r="302" spans="1:11">
      <c r="A302" s="7"/>
      <c r="D302" s="197"/>
      <c r="E302" s="197"/>
      <c r="F302" s="198"/>
      <c r="G302" s="1"/>
      <c r="H302" s="1"/>
      <c r="J302" s="1"/>
      <c r="K302" s="1"/>
    </row>
    <row r="303" spans="1:11">
      <c r="A303" s="7"/>
      <c r="C303" s="7" t="s">
        <v>109</v>
      </c>
      <c r="D303" s="191">
        <v>2136</v>
      </c>
      <c r="E303" s="191"/>
      <c r="F303" s="194" t="e">
        <f>D303/E303</f>
        <v>#DIV/0!</v>
      </c>
      <c r="G303" s="1"/>
      <c r="H303" s="1"/>
      <c r="J303" s="1"/>
      <c r="K303" s="1"/>
    </row>
    <row r="304" spans="1:11" s="30" customFormat="1">
      <c r="A304" s="7"/>
      <c r="B304" s="1"/>
      <c r="C304" s="1"/>
      <c r="D304" s="191"/>
      <c r="E304" s="191"/>
      <c r="F304" s="194"/>
      <c r="G304" s="1"/>
      <c r="H304" s="1"/>
      <c r="I304" s="1"/>
      <c r="J304" s="1"/>
      <c r="K304" s="1"/>
    </row>
    <row r="305" spans="1:11" s="30" customFormat="1">
      <c r="A305" s="7"/>
      <c r="B305" s="7" t="s">
        <v>38</v>
      </c>
      <c r="C305" s="7" t="s">
        <v>110</v>
      </c>
      <c r="D305" s="191">
        <v>2219</v>
      </c>
      <c r="E305" s="191">
        <v>0</v>
      </c>
      <c r="F305" s="194" t="e">
        <f>D305/E305</f>
        <v>#DIV/0!</v>
      </c>
      <c r="G305" s="1"/>
      <c r="H305" s="1"/>
      <c r="I305" s="1"/>
      <c r="J305" s="1"/>
      <c r="K305" s="1"/>
    </row>
    <row r="306" spans="1:11">
      <c r="A306" s="7"/>
      <c r="D306" s="191"/>
      <c r="E306" s="191"/>
      <c r="F306" s="194"/>
      <c r="G306" s="1"/>
      <c r="H306" s="1"/>
      <c r="J306" s="1"/>
      <c r="K306" s="1"/>
    </row>
    <row r="307" spans="1:11">
      <c r="A307" s="7"/>
      <c r="C307" s="7" t="s">
        <v>111</v>
      </c>
      <c r="D307" s="191">
        <f>SUM(D303:D305)</f>
        <v>4355</v>
      </c>
      <c r="E307" s="191">
        <f>SUM(E303:E305)</f>
        <v>0</v>
      </c>
      <c r="F307" s="194" t="e">
        <f>D307/E307</f>
        <v>#DIV/0!</v>
      </c>
      <c r="G307" s="1"/>
      <c r="H307" s="1"/>
      <c r="J307" s="1"/>
      <c r="K307" s="1"/>
    </row>
    <row r="308" spans="1:11">
      <c r="A308" s="7"/>
      <c r="D308" s="197"/>
      <c r="E308" s="197"/>
      <c r="F308" s="194"/>
      <c r="G308" s="1"/>
      <c r="H308" s="1"/>
      <c r="J308" s="1"/>
      <c r="K308" s="1"/>
    </row>
    <row r="309" spans="1:11">
      <c r="A309" s="7"/>
      <c r="C309" s="7" t="s">
        <v>112</v>
      </c>
      <c r="D309" s="197">
        <f>SUM(D300,D307)</f>
        <v>33354</v>
      </c>
      <c r="E309" s="197">
        <f>+G548</f>
        <v>2552</v>
      </c>
      <c r="F309" s="194">
        <f>D309/E309</f>
        <v>13.06974921630094</v>
      </c>
      <c r="G309" s="1"/>
      <c r="H309" s="1"/>
      <c r="J309" s="1"/>
      <c r="K309" s="1"/>
    </row>
    <row r="310" spans="1:11">
      <c r="A310" s="7"/>
      <c r="D310" s="67"/>
      <c r="E310" s="67"/>
      <c r="F310" s="6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Univrsity of Colorado Boulder</v>
      </c>
      <c r="F321" s="26"/>
      <c r="G321" s="56"/>
      <c r="H321" s="57"/>
      <c r="K321" s="14" t="str">
        <f>$K$3</f>
        <v>Due Date: October 15, 2024</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2023-2024</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F326" s="67"/>
      <c r="G326" s="161"/>
      <c r="H326" s="162"/>
      <c r="J326" s="1"/>
      <c r="K326" s="1"/>
    </row>
    <row r="327" spans="1:11">
      <c r="A327" s="1">
        <f>(A326+1)</f>
        <v>2</v>
      </c>
      <c r="C327" s="7" t="s">
        <v>118</v>
      </c>
      <c r="D327" s="7" t="s">
        <v>119</v>
      </c>
      <c r="E327" s="1">
        <f>(E326+1)</f>
        <v>2</v>
      </c>
      <c r="F327" s="172"/>
      <c r="G327" s="199">
        <v>111</v>
      </c>
      <c r="H327" s="199">
        <f>2542375</f>
        <v>2542375</v>
      </c>
      <c r="I327" s="84"/>
      <c r="J327" s="1"/>
      <c r="K327" s="1"/>
    </row>
    <row r="328" spans="1:11">
      <c r="A328" s="1">
        <f>(A327+1)</f>
        <v>3</v>
      </c>
      <c r="D328" s="7" t="s">
        <v>120</v>
      </c>
      <c r="E328" s="1">
        <f>(E327+1)</f>
        <v>3</v>
      </c>
      <c r="F328" s="172"/>
      <c r="G328" s="199">
        <v>783</v>
      </c>
      <c r="H328" s="199">
        <f>12657209+1575542+919316</f>
        <v>15152067</v>
      </c>
      <c r="I328" s="84"/>
      <c r="J328" s="1"/>
      <c r="K328" s="1"/>
    </row>
    <row r="329" spans="1:11" ht="12.75">
      <c r="A329" s="1">
        <v>4</v>
      </c>
      <c r="C329" s="7" t="s">
        <v>121</v>
      </c>
      <c r="D329" s="7" t="s">
        <v>122</v>
      </c>
      <c r="E329" s="1">
        <v>4</v>
      </c>
      <c r="F329" s="172"/>
      <c r="G329" s="199">
        <v>109</v>
      </c>
      <c r="H329" s="199">
        <v>3402937</v>
      </c>
      <c r="I329" s="84"/>
      <c r="J329" s="1"/>
      <c r="K329" s="200"/>
    </row>
    <row r="330" spans="1:11" ht="12.75">
      <c r="A330" s="1">
        <f>(A329+1)</f>
        <v>5</v>
      </c>
      <c r="D330" s="7" t="s">
        <v>123</v>
      </c>
      <c r="E330" s="1">
        <f>(E329+1)</f>
        <v>5</v>
      </c>
      <c r="F330" s="172"/>
      <c r="G330" s="199">
        <v>512</v>
      </c>
      <c r="H330" s="199">
        <v>20740254</v>
      </c>
      <c r="I330" s="84"/>
      <c r="J330" s="1"/>
      <c r="K330" s="200"/>
    </row>
    <row r="331" spans="1:11">
      <c r="A331" s="1">
        <f>(A330+1)</f>
        <v>6</v>
      </c>
      <c r="C331" s="7" t="s">
        <v>124</v>
      </c>
      <c r="E331" s="1">
        <f>(E330+1)</f>
        <v>6</v>
      </c>
      <c r="F331" s="67"/>
      <c r="G331" s="191">
        <f>SUM(G327:G330)</f>
        <v>1515</v>
      </c>
      <c r="H331" s="191">
        <f>SUM(H327:H330)</f>
        <v>41837633</v>
      </c>
      <c r="I331" s="81"/>
      <c r="J331" s="1"/>
      <c r="K331" s="1"/>
    </row>
    <row r="332" spans="1:11">
      <c r="A332" s="1">
        <f>(A331+1)</f>
        <v>7</v>
      </c>
      <c r="C332" s="7" t="s">
        <v>125</v>
      </c>
      <c r="E332" s="1">
        <f>(E331+1)</f>
        <v>7</v>
      </c>
      <c r="F332" s="67"/>
      <c r="G332" s="196"/>
      <c r="H332" s="196"/>
      <c r="I332" s="81"/>
      <c r="J332" s="1"/>
      <c r="K332" s="1"/>
    </row>
    <row r="333" spans="1:11">
      <c r="A333" s="1">
        <f>(A332+1)</f>
        <v>8</v>
      </c>
      <c r="C333" s="7" t="s">
        <v>118</v>
      </c>
      <c r="D333" s="7" t="s">
        <v>119</v>
      </c>
      <c r="E333" s="1">
        <f>(E332+1)</f>
        <v>8</v>
      </c>
      <c r="F333" s="172"/>
      <c r="G333" s="199">
        <v>1204</v>
      </c>
      <c r="H333" s="199">
        <f>25374603+166445-33831-1</f>
        <v>25507216</v>
      </c>
      <c r="I333" s="84"/>
      <c r="J333" s="1"/>
      <c r="K333" s="1"/>
    </row>
    <row r="334" spans="1:11">
      <c r="A334" s="1">
        <v>9</v>
      </c>
      <c r="D334" s="7" t="s">
        <v>120</v>
      </c>
      <c r="E334" s="1">
        <v>9</v>
      </c>
      <c r="F334" s="172"/>
      <c r="G334" s="199">
        <v>8125</v>
      </c>
      <c r="H334" s="199">
        <f>116457570.09+704915-158168+25954642</f>
        <v>142958959.09</v>
      </c>
      <c r="I334" s="84"/>
      <c r="J334" s="1"/>
      <c r="K334" s="1"/>
    </row>
    <row r="335" spans="1:11">
      <c r="A335" s="1">
        <v>10</v>
      </c>
      <c r="C335" s="7" t="s">
        <v>121</v>
      </c>
      <c r="D335" s="7" t="s">
        <v>122</v>
      </c>
      <c r="E335" s="1">
        <v>10</v>
      </c>
      <c r="F335" s="172"/>
      <c r="G335" s="199">
        <v>957</v>
      </c>
      <c r="H335" s="199">
        <f>37317835+162737-128914</f>
        <v>37351658</v>
      </c>
      <c r="I335" s="84"/>
      <c r="J335" s="1"/>
      <c r="K335" s="1"/>
    </row>
    <row r="336" spans="1:11">
      <c r="A336" s="1">
        <f>(A335+1)</f>
        <v>11</v>
      </c>
      <c r="D336" s="7" t="s">
        <v>123</v>
      </c>
      <c r="E336" s="1">
        <f>(E335+1)</f>
        <v>11</v>
      </c>
      <c r="F336" s="172"/>
      <c r="G336" s="199">
        <v>6201</v>
      </c>
      <c r="H336" s="199">
        <f>260335122+55188-749773</f>
        <v>259640537</v>
      </c>
      <c r="I336" s="84"/>
      <c r="J336" s="1"/>
      <c r="K336" s="1"/>
    </row>
    <row r="337" spans="1:11">
      <c r="A337" s="1">
        <f>(A336+1)</f>
        <v>12</v>
      </c>
      <c r="C337" s="7" t="s">
        <v>126</v>
      </c>
      <c r="E337" s="1">
        <f>(E336+1)</f>
        <v>12</v>
      </c>
      <c r="F337" s="67"/>
      <c r="G337" s="191">
        <f>SUM(G333:G336)</f>
        <v>16487</v>
      </c>
      <c r="H337" s="191">
        <f>SUM(H333:H336)</f>
        <v>465458370.09000003</v>
      </c>
      <c r="I337" s="81"/>
      <c r="J337" s="1"/>
      <c r="K337" s="1"/>
    </row>
    <row r="338" spans="1:11">
      <c r="A338" s="1">
        <f>(A337+1)</f>
        <v>13</v>
      </c>
      <c r="C338" s="7" t="s">
        <v>127</v>
      </c>
      <c r="E338" s="1">
        <f>(E337+1)</f>
        <v>13</v>
      </c>
      <c r="F338" s="67"/>
      <c r="G338" s="196"/>
      <c r="H338" s="196"/>
      <c r="I338" s="81"/>
      <c r="J338" s="1"/>
      <c r="K338" s="1"/>
    </row>
    <row r="339" spans="1:11">
      <c r="A339" s="1">
        <f>(A338+1)</f>
        <v>14</v>
      </c>
      <c r="C339" s="7" t="s">
        <v>118</v>
      </c>
      <c r="D339" s="7" t="s">
        <v>119</v>
      </c>
      <c r="E339" s="1">
        <f>(E338+1)</f>
        <v>14</v>
      </c>
      <c r="F339" s="172"/>
      <c r="G339" s="199"/>
      <c r="H339" s="199"/>
      <c r="I339" s="84"/>
      <c r="J339" s="1"/>
      <c r="K339" s="1"/>
    </row>
    <row r="340" spans="1:11">
      <c r="A340" s="1">
        <v>15</v>
      </c>
      <c r="C340" s="7"/>
      <c r="D340" s="7" t="s">
        <v>120</v>
      </c>
      <c r="E340" s="1">
        <v>15</v>
      </c>
      <c r="F340" s="172"/>
      <c r="G340" s="199"/>
      <c r="H340" s="199"/>
      <c r="I340" s="84"/>
      <c r="J340" s="1"/>
      <c r="K340" s="1"/>
    </row>
    <row r="341" spans="1:11">
      <c r="A341" s="1">
        <v>16</v>
      </c>
      <c r="C341" s="7" t="s">
        <v>121</v>
      </c>
      <c r="D341" s="7" t="s">
        <v>122</v>
      </c>
      <c r="E341" s="1">
        <v>16</v>
      </c>
      <c r="F341" s="172"/>
      <c r="G341" s="199"/>
      <c r="H341" s="199"/>
      <c r="I341" s="84"/>
      <c r="J341" s="1"/>
      <c r="K341" s="1"/>
    </row>
    <row r="342" spans="1:11">
      <c r="A342" s="1">
        <v>17</v>
      </c>
      <c r="C342" s="7"/>
      <c r="D342" s="7" t="s">
        <v>123</v>
      </c>
      <c r="E342" s="1">
        <v>17</v>
      </c>
      <c r="F342" s="67"/>
      <c r="G342" s="191"/>
      <c r="H342" s="191"/>
      <c r="I342" s="81"/>
      <c r="J342" s="1"/>
      <c r="K342" s="1"/>
    </row>
    <row r="343" spans="1:11">
      <c r="A343" s="1">
        <v>18</v>
      </c>
      <c r="C343" s="7" t="s">
        <v>128</v>
      </c>
      <c r="D343" s="7"/>
      <c r="E343" s="1">
        <v>18</v>
      </c>
      <c r="F343" s="67"/>
      <c r="G343" s="191"/>
      <c r="H343" s="191"/>
      <c r="I343" s="81"/>
      <c r="J343" s="1"/>
      <c r="K343" s="1"/>
    </row>
    <row r="344" spans="1:11">
      <c r="A344" s="1">
        <v>19</v>
      </c>
      <c r="C344" s="7" t="s">
        <v>129</v>
      </c>
      <c r="D344" s="7"/>
      <c r="E344" s="1">
        <v>19</v>
      </c>
      <c r="F344" s="67"/>
      <c r="G344" s="191"/>
      <c r="H344" s="191"/>
      <c r="I344" s="81"/>
      <c r="J344" s="1"/>
      <c r="K344" s="1"/>
    </row>
    <row r="345" spans="1:11">
      <c r="A345" s="1">
        <v>20</v>
      </c>
      <c r="C345" s="7" t="s">
        <v>118</v>
      </c>
      <c r="D345" s="7" t="s">
        <v>119</v>
      </c>
      <c r="E345" s="1">
        <v>20</v>
      </c>
      <c r="F345" s="201"/>
      <c r="G345" s="199">
        <v>1108</v>
      </c>
      <c r="H345" s="199">
        <f>23774473+186537-1</f>
        <v>23961009</v>
      </c>
      <c r="I345" s="84"/>
      <c r="J345" s="1"/>
      <c r="K345" s="1"/>
    </row>
    <row r="346" spans="1:11">
      <c r="A346" s="1">
        <v>21</v>
      </c>
      <c r="C346" s="7"/>
      <c r="D346" s="7" t="s">
        <v>120</v>
      </c>
      <c r="E346" s="1">
        <v>21</v>
      </c>
      <c r="F346" s="201"/>
      <c r="G346" s="199">
        <v>7655</v>
      </c>
      <c r="H346" s="199">
        <f>109709248.9+566925+24771430-1872</f>
        <v>135045731.90000001</v>
      </c>
      <c r="I346" s="84"/>
      <c r="J346" s="1"/>
      <c r="K346" s="1"/>
    </row>
    <row r="347" spans="1:11">
      <c r="A347" s="1">
        <v>22</v>
      </c>
      <c r="C347" s="7" t="s">
        <v>121</v>
      </c>
      <c r="D347" s="7" t="s">
        <v>122</v>
      </c>
      <c r="E347" s="1">
        <v>22</v>
      </c>
      <c r="F347" s="201"/>
      <c r="G347" s="199">
        <v>866</v>
      </c>
      <c r="H347" s="199">
        <f>34148854+142725</f>
        <v>34291579</v>
      </c>
      <c r="I347" s="84"/>
      <c r="J347" s="1"/>
      <c r="K347" s="1"/>
    </row>
    <row r="348" spans="1:11">
      <c r="A348" s="1">
        <v>23</v>
      </c>
      <c r="D348" s="7" t="s">
        <v>123</v>
      </c>
      <c r="E348" s="1">
        <v>23</v>
      </c>
      <c r="F348" s="201"/>
      <c r="G348" s="199">
        <v>5723</v>
      </c>
      <c r="H348" s="199">
        <v>239570204</v>
      </c>
      <c r="I348" s="84"/>
      <c r="J348" s="1"/>
      <c r="K348" s="1"/>
    </row>
    <row r="349" spans="1:11">
      <c r="A349" s="1">
        <v>24</v>
      </c>
      <c r="C349" s="7" t="s">
        <v>130</v>
      </c>
      <c r="E349" s="1">
        <v>24</v>
      </c>
      <c r="F349" s="184"/>
      <c r="G349" s="196">
        <f>SUM(G345:G348)</f>
        <v>15352</v>
      </c>
      <c r="H349" s="196">
        <f>SUM(H345:H348)</f>
        <v>432868523.89999998</v>
      </c>
      <c r="I349" s="77"/>
      <c r="J349" s="1"/>
      <c r="K349" s="1"/>
    </row>
    <row r="350" spans="1:11">
      <c r="A350" s="1">
        <v>25</v>
      </c>
      <c r="C350" s="7" t="s">
        <v>131</v>
      </c>
      <c r="E350" s="1">
        <v>25</v>
      </c>
      <c r="F350" s="67"/>
      <c r="G350" s="191"/>
      <c r="H350" s="191"/>
      <c r="I350" s="81"/>
      <c r="J350" s="1"/>
      <c r="K350" s="1"/>
    </row>
    <row r="351" spans="1:11">
      <c r="A351" s="1">
        <v>26</v>
      </c>
      <c r="C351" s="7" t="s">
        <v>118</v>
      </c>
      <c r="D351" s="7" t="s">
        <v>119</v>
      </c>
      <c r="E351" s="1">
        <v>26</v>
      </c>
      <c r="F351" s="67"/>
      <c r="G351" s="191">
        <f t="shared" ref="G351:H354" si="12">G327+G333+G339+G345</f>
        <v>2423</v>
      </c>
      <c r="H351" s="191">
        <f>H327+H333+H339+H345</f>
        <v>52010600</v>
      </c>
      <c r="I351" s="81"/>
      <c r="J351" s="1"/>
      <c r="K351" s="80"/>
    </row>
    <row r="352" spans="1:11">
      <c r="A352" s="1">
        <v>27</v>
      </c>
      <c r="C352" s="7"/>
      <c r="D352" s="7" t="s">
        <v>120</v>
      </c>
      <c r="E352" s="1">
        <v>27</v>
      </c>
      <c r="F352" s="67"/>
      <c r="G352" s="191">
        <f t="shared" si="12"/>
        <v>16563</v>
      </c>
      <c r="H352" s="191">
        <f t="shared" si="12"/>
        <v>293156757.99000001</v>
      </c>
      <c r="I352" s="81"/>
      <c r="J352" s="1"/>
      <c r="K352" s="80"/>
    </row>
    <row r="353" spans="1:11">
      <c r="A353" s="1">
        <v>28</v>
      </c>
      <c r="C353" s="7" t="s">
        <v>121</v>
      </c>
      <c r="D353" s="7" t="s">
        <v>122</v>
      </c>
      <c r="E353" s="1">
        <v>28</v>
      </c>
      <c r="F353" s="67"/>
      <c r="G353" s="191">
        <f t="shared" si="12"/>
        <v>1932</v>
      </c>
      <c r="H353" s="191">
        <f t="shared" si="12"/>
        <v>75046174</v>
      </c>
      <c r="I353" s="81"/>
      <c r="J353" s="1"/>
      <c r="K353" s="80"/>
    </row>
    <row r="354" spans="1:11">
      <c r="A354" s="1">
        <v>29</v>
      </c>
      <c r="D354" s="7" t="s">
        <v>123</v>
      </c>
      <c r="E354" s="1">
        <v>29</v>
      </c>
      <c r="F354" s="67"/>
      <c r="G354" s="191">
        <f t="shared" si="12"/>
        <v>12436</v>
      </c>
      <c r="H354" s="191">
        <f t="shared" si="12"/>
        <v>519950995</v>
      </c>
      <c r="I354" s="81"/>
      <c r="J354" s="1"/>
      <c r="K354" s="80"/>
    </row>
    <row r="355" spans="1:11">
      <c r="A355" s="1">
        <v>30</v>
      </c>
      <c r="E355" s="1">
        <v>30</v>
      </c>
      <c r="G355" s="77"/>
      <c r="H355" s="77"/>
      <c r="I355" s="81"/>
      <c r="J355" s="1"/>
      <c r="K355" s="78"/>
    </row>
    <row r="356" spans="1:11">
      <c r="A356" s="1">
        <v>31</v>
      </c>
      <c r="C356" s="7" t="s">
        <v>132</v>
      </c>
      <c r="E356" s="1">
        <v>31</v>
      </c>
      <c r="G356" s="81">
        <f>SUM(G351:G352)</f>
        <v>18986</v>
      </c>
      <c r="H356" s="81">
        <f>SUM(H351:H352)</f>
        <v>345167357.99000001</v>
      </c>
      <c r="I356" s="81"/>
      <c r="J356" s="1"/>
      <c r="K356" s="80"/>
    </row>
    <row r="357" spans="1:11">
      <c r="A357" s="1">
        <v>32</v>
      </c>
      <c r="C357" s="7" t="s">
        <v>133</v>
      </c>
      <c r="E357" s="1">
        <v>32</v>
      </c>
      <c r="G357" s="81">
        <f>SUM(G353:G354)</f>
        <v>14368</v>
      </c>
      <c r="H357" s="81">
        <f>SUM(H353:H354)</f>
        <v>594997169</v>
      </c>
      <c r="I357" s="81"/>
      <c r="J357" s="1"/>
      <c r="K357" s="80"/>
    </row>
    <row r="358" spans="1:11">
      <c r="A358" s="1">
        <v>33</v>
      </c>
      <c r="C358" s="7" t="s">
        <v>134</v>
      </c>
      <c r="E358" s="1">
        <v>33</v>
      </c>
      <c r="F358" s="47"/>
      <c r="G358" s="77">
        <f>SUM(G351,G353)</f>
        <v>4355</v>
      </c>
      <c r="H358" s="77">
        <f>SUM(H351,H353)</f>
        <v>127056774</v>
      </c>
      <c r="I358" s="77"/>
      <c r="J358" s="1"/>
      <c r="K358" s="78"/>
    </row>
    <row r="359" spans="1:11">
      <c r="A359" s="1">
        <v>34</v>
      </c>
      <c r="C359" s="7" t="s">
        <v>135</v>
      </c>
      <c r="E359" s="1">
        <v>34</v>
      </c>
      <c r="F359" s="47"/>
      <c r="G359" s="77">
        <f>SUM(G352,G354)</f>
        <v>28999</v>
      </c>
      <c r="H359" s="77">
        <f>SUM(H352,H354)</f>
        <v>813107752.99000001</v>
      </c>
      <c r="I359" s="77"/>
      <c r="J359" s="1"/>
      <c r="K359" s="78"/>
    </row>
    <row r="360" spans="1:11">
      <c r="A360" s="7"/>
      <c r="C360" s="15" t="s">
        <v>6</v>
      </c>
      <c r="D360" s="15" t="s">
        <v>6</v>
      </c>
      <c r="E360" s="15" t="s">
        <v>6</v>
      </c>
      <c r="F360" s="15" t="s">
        <v>6</v>
      </c>
      <c r="G360" s="202" t="s">
        <v>6</v>
      </c>
      <c r="H360" s="15" t="s">
        <v>6</v>
      </c>
      <c r="I360" s="15"/>
      <c r="J360" s="15"/>
      <c r="K360" s="15"/>
    </row>
    <row r="361" spans="1:11">
      <c r="A361" s="1">
        <v>35</v>
      </c>
      <c r="C361" s="1" t="s">
        <v>136</v>
      </c>
      <c r="E361" s="1">
        <v>35</v>
      </c>
      <c r="G361" s="81">
        <f>SUM(G358:G359)</f>
        <v>33354</v>
      </c>
      <c r="H361" s="81">
        <f>SUM(H358:H359)</f>
        <v>940164526.99000001</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50" t="s">
        <v>232</v>
      </c>
      <c r="D365" s="250"/>
      <c r="E365" s="250"/>
      <c r="F365" s="250"/>
      <c r="G365" s="250"/>
      <c r="H365" s="250"/>
      <c r="I365" s="250"/>
      <c r="J365" s="250"/>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Univrsity of Colorado Boulder</v>
      </c>
      <c r="F371" s="62"/>
      <c r="G371" s="56"/>
      <c r="H371" s="57"/>
      <c r="K371" s="14" t="str">
        <f>$K$3</f>
        <v>Due Date: October 15, 2024</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2023-2024</v>
      </c>
      <c r="I373" s="19"/>
      <c r="J373" s="20"/>
      <c r="K373" s="21" t="str">
        <f>K244</f>
        <v>2024-2025</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203">
        <v>0</v>
      </c>
      <c r="I377" s="1"/>
      <c r="J377" s="2"/>
      <c r="K377" s="125">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5"/>
      <c r="I379" s="3"/>
      <c r="J379" s="3"/>
      <c r="K379" s="125"/>
    </row>
    <row r="380" spans="1:11">
      <c r="A380" s="63">
        <v>5</v>
      </c>
      <c r="C380" s="1" t="s">
        <v>140</v>
      </c>
      <c r="E380" s="63">
        <v>5</v>
      </c>
      <c r="F380" s="3"/>
      <c r="G380" s="3"/>
      <c r="H380" s="125"/>
      <c r="I380" s="3"/>
      <c r="J380" s="3"/>
      <c r="K380" s="125"/>
    </row>
    <row r="381" spans="1:11">
      <c r="A381" s="63">
        <v>6</v>
      </c>
      <c r="E381" s="63">
        <v>6</v>
      </c>
      <c r="F381" s="3"/>
      <c r="G381" s="3"/>
      <c r="H381" s="125"/>
      <c r="I381" s="3"/>
      <c r="J381" s="3"/>
      <c r="K381" s="125"/>
    </row>
    <row r="382" spans="1:11">
      <c r="A382" s="63">
        <v>7</v>
      </c>
      <c r="E382" s="63">
        <v>7</v>
      </c>
      <c r="F382" s="3"/>
      <c r="G382" s="3"/>
      <c r="H382" s="125"/>
      <c r="I382" s="3"/>
      <c r="J382" s="3"/>
      <c r="K382" s="125"/>
    </row>
    <row r="383" spans="1:11">
      <c r="A383" s="63">
        <v>8</v>
      </c>
      <c r="E383" s="63">
        <v>8</v>
      </c>
      <c r="F383" s="3"/>
      <c r="G383" s="3"/>
      <c r="H383" s="125"/>
      <c r="I383" s="3"/>
      <c r="J383" s="3"/>
      <c r="K383" s="125"/>
    </row>
    <row r="384" spans="1:11">
      <c r="A384" s="63">
        <v>9</v>
      </c>
      <c r="E384" s="63">
        <v>9</v>
      </c>
      <c r="F384" s="3"/>
      <c r="G384" s="3"/>
      <c r="H384" s="125"/>
      <c r="I384" s="3"/>
      <c r="J384" s="3"/>
      <c r="K384" s="125"/>
    </row>
    <row r="385" spans="1:11">
      <c r="A385" s="63">
        <v>10</v>
      </c>
      <c r="E385" s="63">
        <v>10</v>
      </c>
      <c r="F385" s="3"/>
      <c r="G385" s="3"/>
      <c r="H385" s="125"/>
      <c r="I385" s="3"/>
      <c r="J385" s="3"/>
      <c r="K385" s="125"/>
    </row>
    <row r="386" spans="1:11">
      <c r="A386" s="63">
        <v>11</v>
      </c>
      <c r="E386" s="63">
        <v>11</v>
      </c>
      <c r="F386" s="3"/>
      <c r="G386" s="3"/>
      <c r="H386" s="125"/>
      <c r="I386" s="3"/>
      <c r="J386" s="3"/>
      <c r="K386" s="125"/>
    </row>
    <row r="387" spans="1:11">
      <c r="A387" s="63">
        <v>12</v>
      </c>
      <c r="E387" s="63">
        <v>12</v>
      </c>
      <c r="F387" s="3"/>
      <c r="G387" s="3"/>
      <c r="H387" s="125"/>
      <c r="I387" s="3"/>
      <c r="J387" s="3"/>
      <c r="K387" s="125"/>
    </row>
    <row r="388" spans="1:11">
      <c r="A388" s="63">
        <v>13</v>
      </c>
      <c r="E388" s="63">
        <v>13</v>
      </c>
      <c r="F388" s="3"/>
      <c r="G388" s="3"/>
      <c r="H388" s="125"/>
      <c r="I388" s="3"/>
      <c r="J388" s="3"/>
      <c r="K388" s="125"/>
    </row>
    <row r="389" spans="1:11">
      <c r="A389" s="63">
        <v>14</v>
      </c>
      <c r="C389" s="7" t="s">
        <v>38</v>
      </c>
      <c r="E389" s="63">
        <v>14</v>
      </c>
      <c r="F389" s="3"/>
      <c r="G389" s="3"/>
      <c r="H389" s="125"/>
      <c r="I389" s="3"/>
      <c r="J389" s="3"/>
      <c r="K389" s="125"/>
    </row>
    <row r="390" spans="1:11">
      <c r="A390" s="63">
        <v>15</v>
      </c>
      <c r="C390" s="7"/>
      <c r="E390" s="63">
        <v>15</v>
      </c>
      <c r="F390" s="3"/>
      <c r="G390" s="3"/>
      <c r="H390" s="125"/>
      <c r="I390" s="3"/>
      <c r="J390" s="3"/>
      <c r="K390" s="125"/>
    </row>
    <row r="391" spans="1:11">
      <c r="A391" s="63">
        <v>16</v>
      </c>
      <c r="E391" s="63">
        <v>16</v>
      </c>
      <c r="F391" s="3"/>
      <c r="G391" s="3"/>
      <c r="H391" s="125"/>
      <c r="I391" s="3"/>
      <c r="J391" s="3"/>
      <c r="K391" s="125"/>
    </row>
    <row r="392" spans="1:11">
      <c r="A392" s="63">
        <v>17</v>
      </c>
      <c r="C392" s="7" t="s">
        <v>38</v>
      </c>
      <c r="E392" s="63">
        <v>17</v>
      </c>
      <c r="F392" s="3"/>
      <c r="G392" s="3"/>
      <c r="H392" s="125"/>
      <c r="I392" s="3"/>
      <c r="J392" s="3"/>
      <c r="K392" s="125"/>
    </row>
    <row r="393" spans="1:11">
      <c r="A393" s="63">
        <v>18</v>
      </c>
      <c r="E393" s="63">
        <v>18</v>
      </c>
      <c r="F393" s="3"/>
      <c r="G393" s="3"/>
      <c r="H393" s="125"/>
      <c r="I393" s="3"/>
      <c r="J393" s="3" t="s">
        <v>38</v>
      </c>
      <c r="K393" s="125"/>
    </row>
    <row r="394" spans="1:11">
      <c r="A394" s="63">
        <v>19</v>
      </c>
      <c r="E394" s="63">
        <v>19</v>
      </c>
      <c r="F394" s="3"/>
      <c r="G394" s="3"/>
      <c r="H394" s="125"/>
      <c r="I394" s="3"/>
      <c r="J394" s="3"/>
      <c r="K394" s="125"/>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Univrsity of Colorado Boulder</v>
      </c>
      <c r="F404" s="62"/>
      <c r="G404" s="56"/>
      <c r="K404" s="14" t="str">
        <f>$K$3</f>
        <v>Due Date: October 15, 2024</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2023-2024</v>
      </c>
      <c r="I406" s="19"/>
      <c r="J406" s="20"/>
      <c r="K406" s="21" t="str">
        <f>K373</f>
        <v>2024-2025</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6">
        <v>8860890</v>
      </c>
      <c r="I410" s="81"/>
      <c r="J410" s="77"/>
      <c r="K410" s="126">
        <v>9037753</v>
      </c>
    </row>
    <row r="411" spans="1:11">
      <c r="A411" s="63">
        <v>2</v>
      </c>
      <c r="C411" s="8" t="s">
        <v>144</v>
      </c>
      <c r="E411" s="63">
        <v>2</v>
      </c>
      <c r="F411" s="8"/>
      <c r="G411" s="84"/>
      <c r="H411" s="126">
        <v>88972044</v>
      </c>
      <c r="I411" s="81"/>
      <c r="J411" s="77"/>
      <c r="K411" s="126">
        <v>90581034</v>
      </c>
    </row>
    <row r="412" spans="1:11">
      <c r="A412" s="63">
        <v>3</v>
      </c>
      <c r="C412" s="8" t="s">
        <v>145</v>
      </c>
      <c r="E412" s="63">
        <v>3</v>
      </c>
      <c r="F412" s="8"/>
      <c r="G412" s="84"/>
      <c r="H412" s="126">
        <v>6291833</v>
      </c>
      <c r="I412" s="81"/>
      <c r="J412" s="77"/>
      <c r="K412" s="126">
        <v>7591805</v>
      </c>
    </row>
    <row r="413" spans="1:11" ht="13.5">
      <c r="A413" s="63">
        <v>4</v>
      </c>
      <c r="C413" s="8" t="s">
        <v>251</v>
      </c>
      <c r="E413" s="63">
        <v>4</v>
      </c>
      <c r="F413" s="8"/>
      <c r="G413" s="84"/>
      <c r="H413" s="126"/>
      <c r="I413" s="81"/>
      <c r="J413" s="77"/>
      <c r="K413" s="126"/>
    </row>
    <row r="414" spans="1:11">
      <c r="A414" s="63">
        <v>5</v>
      </c>
      <c r="C414" s="8" t="s">
        <v>146</v>
      </c>
      <c r="E414" s="63">
        <v>5</v>
      </c>
      <c r="F414" s="8"/>
      <c r="G414" s="84"/>
      <c r="H414" s="126"/>
      <c r="I414" s="81"/>
      <c r="J414" s="77"/>
      <c r="K414" s="126"/>
    </row>
    <row r="415" spans="1:11" s="30" customFormat="1">
      <c r="A415" s="63">
        <v>6</v>
      </c>
      <c r="B415" s="1"/>
      <c r="C415" s="8" t="s">
        <v>147</v>
      </c>
      <c r="D415" s="1"/>
      <c r="E415" s="63">
        <v>6</v>
      </c>
      <c r="F415" s="8"/>
      <c r="G415" s="84"/>
      <c r="H415" s="126"/>
      <c r="I415" s="81"/>
      <c r="J415" s="77"/>
      <c r="K415" s="126"/>
    </row>
    <row r="416" spans="1:11" s="30" customFormat="1">
      <c r="A416" s="63">
        <v>7</v>
      </c>
      <c r="B416" s="1"/>
      <c r="C416" s="8" t="s">
        <v>148</v>
      </c>
      <c r="D416" s="1"/>
      <c r="E416" s="63">
        <v>7</v>
      </c>
      <c r="F416" s="8"/>
      <c r="G416" s="84"/>
      <c r="H416" s="126"/>
      <c r="I416" s="81"/>
      <c r="J416" s="77"/>
      <c r="K416" s="126"/>
    </row>
    <row r="417" spans="1:11">
      <c r="A417" s="63">
        <v>8</v>
      </c>
      <c r="C417" s="8" t="s">
        <v>149</v>
      </c>
      <c r="E417" s="63">
        <v>8</v>
      </c>
      <c r="F417" s="60"/>
      <c r="G417" s="16"/>
      <c r="H417" s="126"/>
      <c r="I417" s="81"/>
      <c r="J417" s="77"/>
      <c r="K417" s="126"/>
    </row>
    <row r="418" spans="1:11" ht="13.5">
      <c r="A418" s="63">
        <v>9</v>
      </c>
      <c r="C418" s="1" t="s">
        <v>250</v>
      </c>
      <c r="E418" s="63">
        <v>9</v>
      </c>
      <c r="F418" s="60"/>
      <c r="G418" s="16"/>
      <c r="H418" s="126"/>
      <c r="I418" s="81"/>
      <c r="J418" s="77"/>
      <c r="K418" s="126"/>
    </row>
    <row r="419" spans="1:11">
      <c r="A419" s="63">
        <v>10</v>
      </c>
      <c r="C419" s="8"/>
      <c r="E419" s="63">
        <v>10</v>
      </c>
      <c r="F419" s="60"/>
      <c r="G419" s="16"/>
      <c r="H419" s="132"/>
      <c r="I419" s="136"/>
      <c r="J419" s="136"/>
      <c r="K419" s="132"/>
    </row>
    <row r="420" spans="1:11">
      <c r="A420" s="63">
        <v>11</v>
      </c>
      <c r="C420" s="8"/>
      <c r="E420" s="63">
        <v>11</v>
      </c>
      <c r="F420" s="60"/>
      <c r="G420" s="16"/>
      <c r="H420" s="135"/>
      <c r="I420" s="60"/>
      <c r="J420" s="16"/>
      <c r="K420" s="127"/>
    </row>
    <row r="421" spans="1:11">
      <c r="A421" s="63">
        <v>12</v>
      </c>
      <c r="C421" s="8"/>
      <c r="E421" s="63">
        <v>12</v>
      </c>
      <c r="F421" s="60"/>
      <c r="G421" s="16"/>
      <c r="H421" s="127"/>
      <c r="I421" s="60"/>
      <c r="J421" s="16"/>
      <c r="K421" s="127"/>
    </row>
    <row r="422" spans="1:11">
      <c r="A422" s="63">
        <v>13</v>
      </c>
      <c r="C422" s="8"/>
      <c r="E422" s="63">
        <v>13</v>
      </c>
      <c r="F422" s="60"/>
      <c r="G422" s="16"/>
      <c r="H422" s="127"/>
      <c r="I422" s="60"/>
      <c r="J422" s="16"/>
      <c r="K422" s="127"/>
    </row>
    <row r="423" spans="1:11">
      <c r="A423" s="63">
        <v>14</v>
      </c>
      <c r="C423" s="8"/>
      <c r="E423" s="63">
        <v>14</v>
      </c>
      <c r="F423" s="60"/>
      <c r="G423" s="16"/>
      <c r="H423" s="127"/>
      <c r="I423" s="60"/>
      <c r="J423" s="16"/>
      <c r="K423" s="127"/>
    </row>
    <row r="424" spans="1:11">
      <c r="A424" s="63">
        <v>15</v>
      </c>
      <c r="E424" s="63">
        <v>15</v>
      </c>
      <c r="F424" s="8"/>
      <c r="G424" s="84"/>
      <c r="H424" s="123"/>
      <c r="I424" s="84"/>
      <c r="J424" s="84"/>
      <c r="K424" s="123"/>
    </row>
    <row r="425" spans="1:11">
      <c r="A425" s="63"/>
      <c r="C425" s="8"/>
      <c r="E425" s="63"/>
      <c r="F425" s="8"/>
      <c r="G425" s="84"/>
      <c r="H425" s="123"/>
      <c r="I425" s="84"/>
      <c r="J425" s="84"/>
      <c r="K425" s="123"/>
    </row>
    <row r="426" spans="1:11">
      <c r="A426" s="63">
        <v>16</v>
      </c>
      <c r="C426" s="8" t="s">
        <v>150</v>
      </c>
      <c r="E426" s="63">
        <v>16</v>
      </c>
      <c r="F426" s="8"/>
      <c r="G426" s="84"/>
      <c r="H426" s="123"/>
      <c r="I426" s="84"/>
      <c r="J426" s="84"/>
      <c r="K426" s="123"/>
    </row>
    <row r="427" spans="1:11">
      <c r="A427" s="63">
        <v>17</v>
      </c>
      <c r="C427" s="8" t="s">
        <v>151</v>
      </c>
      <c r="E427" s="63">
        <v>17</v>
      </c>
      <c r="F427" s="8"/>
      <c r="G427" s="84"/>
      <c r="H427" s="123"/>
      <c r="I427" s="84"/>
      <c r="J427" s="84"/>
      <c r="K427" s="123"/>
    </row>
    <row r="428" spans="1:11">
      <c r="A428" s="63">
        <v>18</v>
      </c>
      <c r="C428" s="8" t="s">
        <v>152</v>
      </c>
      <c r="E428" s="63">
        <v>18</v>
      </c>
      <c r="F428" s="8"/>
      <c r="G428" s="84"/>
      <c r="H428" s="123"/>
      <c r="I428" s="84"/>
      <c r="J428" s="84"/>
      <c r="K428" s="123"/>
    </row>
    <row r="429" spans="1:11">
      <c r="A429" s="63">
        <v>19</v>
      </c>
      <c r="C429" s="8" t="s">
        <v>38</v>
      </c>
      <c r="E429" s="63">
        <v>19</v>
      </c>
      <c r="F429" s="8"/>
      <c r="G429" s="84"/>
      <c r="H429" s="123"/>
      <c r="I429" s="84"/>
      <c r="J429" s="84"/>
      <c r="K429" s="123"/>
    </row>
    <row r="430" spans="1:11">
      <c r="A430" s="1">
        <v>20</v>
      </c>
      <c r="C430" s="8"/>
      <c r="E430" s="1">
        <v>20</v>
      </c>
      <c r="F430" s="60"/>
      <c r="G430" s="16"/>
      <c r="H430" s="127"/>
      <c r="I430" s="60"/>
      <c r="J430" s="16"/>
      <c r="K430" s="127"/>
    </row>
    <row r="431" spans="1:11">
      <c r="A431" s="1">
        <v>21</v>
      </c>
      <c r="C431" s="8"/>
      <c r="E431" s="1">
        <v>21</v>
      </c>
      <c r="F431" s="60"/>
      <c r="G431" s="16"/>
      <c r="H431" s="127"/>
      <c r="I431" s="60"/>
      <c r="J431" s="16"/>
      <c r="K431" s="127"/>
    </row>
    <row r="432" spans="1:11">
      <c r="A432" s="1">
        <v>22</v>
      </c>
      <c r="C432" s="8"/>
      <c r="E432" s="1">
        <v>22</v>
      </c>
      <c r="F432" s="60"/>
      <c r="G432" s="16"/>
      <c r="H432" s="127"/>
      <c r="I432" s="60"/>
      <c r="J432" s="16"/>
      <c r="K432" s="127"/>
    </row>
    <row r="433" spans="1:11">
      <c r="A433" s="1">
        <v>23</v>
      </c>
      <c r="C433" s="8"/>
      <c r="E433" s="1">
        <v>23</v>
      </c>
      <c r="F433" s="60"/>
      <c r="G433" s="16"/>
      <c r="H433" s="127"/>
      <c r="I433" s="60"/>
      <c r="J433" s="16"/>
      <c r="K433" s="127"/>
    </row>
    <row r="434" spans="1:11">
      <c r="A434" s="1">
        <v>24</v>
      </c>
      <c r="C434" s="8"/>
      <c r="E434" s="1">
        <v>24</v>
      </c>
      <c r="F434" s="60"/>
      <c r="G434" s="16"/>
      <c r="H434" s="127"/>
      <c r="I434" s="60"/>
      <c r="J434" s="16"/>
      <c r="K434" s="127"/>
    </row>
    <row r="435" spans="1:11">
      <c r="A435" s="63"/>
      <c r="C435" s="8"/>
      <c r="E435" s="63"/>
      <c r="F435" s="60" t="s">
        <v>6</v>
      </c>
      <c r="G435" s="16" t="s">
        <v>6</v>
      </c>
      <c r="H435" s="17"/>
      <c r="I435" s="60"/>
      <c r="J435" s="16"/>
      <c r="K435" s="17"/>
    </row>
    <row r="436" spans="1:11">
      <c r="A436" s="63">
        <v>25</v>
      </c>
      <c r="C436" s="7" t="s">
        <v>153</v>
      </c>
      <c r="E436" s="63">
        <v>25</v>
      </c>
      <c r="G436" s="77"/>
      <c r="H436" s="81">
        <f>SUM(H410:H434)</f>
        <v>104124767</v>
      </c>
      <c r="I436" s="81"/>
      <c r="J436" s="77"/>
      <c r="K436" s="81">
        <f>SUM(K410:K434)</f>
        <v>107210592</v>
      </c>
    </row>
    <row r="437" spans="1:11">
      <c r="A437" s="63"/>
      <c r="C437" s="7"/>
      <c r="E437" s="63"/>
      <c r="F437" s="60" t="s">
        <v>6</v>
      </c>
      <c r="G437" s="16" t="s">
        <v>6</v>
      </c>
      <c r="H437" s="17"/>
      <c r="I437" s="60"/>
      <c r="J437" s="16"/>
      <c r="K437" s="17"/>
    </row>
    <row r="438" spans="1:11" ht="13.5">
      <c r="A438" s="63">
        <v>26</v>
      </c>
      <c r="C438" s="7" t="s">
        <v>244</v>
      </c>
      <c r="E438" s="63">
        <v>26</v>
      </c>
      <c r="G438" s="77"/>
      <c r="H438" s="204">
        <f>294292-331822</f>
        <v>-37530</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104087237</v>
      </c>
      <c r="I443" s="81"/>
      <c r="J443" s="77"/>
      <c r="K443" s="81">
        <f>SUM(K436:K441)</f>
        <v>107210592</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Univrsity of Colorado Boulder</v>
      </c>
      <c r="F456" s="62"/>
      <c r="G456" s="56"/>
      <c r="K456" s="14" t="str">
        <f>$K$3</f>
        <v>Due Date: October 15, 2024</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2023-2024</v>
      </c>
      <c r="I458" s="19"/>
      <c r="J458" s="20"/>
      <c r="K458" s="21" t="str">
        <f>K406</f>
        <v>2024-2025</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6"/>
      <c r="I462" s="81"/>
      <c r="J462" s="77"/>
      <c r="K462" s="126"/>
    </row>
    <row r="463" spans="1:11">
      <c r="A463" s="63">
        <v>2</v>
      </c>
      <c r="C463" s="8"/>
      <c r="E463" s="63">
        <v>2</v>
      </c>
      <c r="F463" s="8"/>
      <c r="G463" s="84"/>
      <c r="H463" s="123"/>
      <c r="I463" s="84"/>
      <c r="J463" s="84"/>
      <c r="K463" s="123"/>
    </row>
    <row r="464" spans="1:11">
      <c r="A464" s="63">
        <v>3</v>
      </c>
      <c r="C464" s="8"/>
      <c r="E464" s="63">
        <v>3</v>
      </c>
      <c r="F464" s="8"/>
      <c r="G464" s="84"/>
      <c r="H464" s="123"/>
      <c r="I464" s="84"/>
      <c r="J464" s="84"/>
      <c r="K464" s="123"/>
    </row>
    <row r="465" spans="1:11">
      <c r="A465" s="63">
        <v>4</v>
      </c>
      <c r="C465" s="8"/>
      <c r="E465" s="63">
        <v>4</v>
      </c>
      <c r="F465" s="8"/>
      <c r="G465" s="84"/>
      <c r="H465" s="123"/>
      <c r="I465" s="84"/>
      <c r="J465" s="84"/>
      <c r="K465" s="123"/>
    </row>
    <row r="466" spans="1:11">
      <c r="A466" s="63">
        <v>5</v>
      </c>
      <c r="C466" s="8"/>
      <c r="E466" s="63">
        <v>5</v>
      </c>
      <c r="F466" s="8"/>
      <c r="G466" s="84"/>
      <c r="H466" s="123"/>
      <c r="I466" s="84"/>
      <c r="J466" s="84"/>
      <c r="K466" s="123"/>
    </row>
    <row r="467" spans="1:11">
      <c r="A467" s="63">
        <v>6</v>
      </c>
      <c r="C467" s="8"/>
      <c r="E467" s="63">
        <v>6</v>
      </c>
      <c r="F467" s="8"/>
      <c r="G467" s="84"/>
      <c r="H467" s="123"/>
      <c r="I467" s="84"/>
      <c r="J467" s="84"/>
      <c r="K467" s="123"/>
    </row>
    <row r="468" spans="1:11">
      <c r="A468" s="63">
        <v>7</v>
      </c>
      <c r="C468" s="8"/>
      <c r="E468" s="63">
        <v>7</v>
      </c>
      <c r="F468" s="8"/>
      <c r="G468" s="84"/>
      <c r="H468" s="123"/>
      <c r="I468" s="84"/>
      <c r="J468" s="84"/>
      <c r="K468" s="123"/>
    </row>
    <row r="469" spans="1:11" ht="12.75" customHeight="1">
      <c r="A469" s="63">
        <v>8</v>
      </c>
      <c r="C469" s="8"/>
      <c r="E469" s="63">
        <v>8</v>
      </c>
      <c r="F469" s="60"/>
      <c r="G469" s="16"/>
      <c r="H469" s="127"/>
      <c r="I469" s="60"/>
      <c r="J469" s="16"/>
      <c r="K469" s="127"/>
    </row>
    <row r="470" spans="1:11">
      <c r="A470" s="63">
        <v>9</v>
      </c>
      <c r="E470" s="63">
        <v>9</v>
      </c>
      <c r="F470" s="60"/>
      <c r="G470" s="16"/>
      <c r="H470" s="127"/>
      <c r="I470" s="60"/>
      <c r="J470" s="16"/>
      <c r="K470" s="127"/>
    </row>
    <row r="471" spans="1:11">
      <c r="A471" s="63">
        <v>10</v>
      </c>
      <c r="C471" s="8"/>
      <c r="E471" s="63">
        <v>10</v>
      </c>
      <c r="F471" s="60"/>
      <c r="G471" s="16"/>
      <c r="H471" s="127"/>
      <c r="I471" s="60"/>
      <c r="J471" s="16"/>
      <c r="K471" s="127"/>
    </row>
    <row r="472" spans="1:11">
      <c r="A472" s="63">
        <v>11</v>
      </c>
      <c r="C472" s="8"/>
      <c r="E472" s="63">
        <v>11</v>
      </c>
      <c r="F472" s="60"/>
      <c r="G472" s="16"/>
      <c r="H472" s="127"/>
      <c r="I472" s="60"/>
      <c r="J472" s="16"/>
      <c r="K472" s="127"/>
    </row>
    <row r="473" spans="1:11">
      <c r="A473" s="63">
        <v>12</v>
      </c>
      <c r="C473" s="8"/>
      <c r="E473" s="63">
        <v>12</v>
      </c>
      <c r="F473" s="60"/>
      <c r="G473" s="16"/>
      <c r="H473" s="127"/>
      <c r="I473" s="60"/>
      <c r="J473" s="16"/>
      <c r="K473" s="127"/>
    </row>
    <row r="474" spans="1:11">
      <c r="A474" s="63">
        <v>13</v>
      </c>
      <c r="C474" s="8"/>
      <c r="E474" s="63">
        <v>13</v>
      </c>
      <c r="F474" s="60"/>
      <c r="G474" s="16"/>
      <c r="H474" s="127"/>
      <c r="I474" s="60"/>
      <c r="J474" s="16"/>
      <c r="K474" s="127"/>
    </row>
    <row r="475" spans="1:11">
      <c r="A475" s="63">
        <v>14</v>
      </c>
      <c r="C475" s="8"/>
      <c r="E475" s="63">
        <v>14</v>
      </c>
      <c r="F475" s="60"/>
      <c r="G475" s="16"/>
      <c r="H475" s="127"/>
      <c r="I475" s="60"/>
      <c r="J475" s="16"/>
      <c r="K475" s="127"/>
    </row>
    <row r="476" spans="1:11">
      <c r="A476" s="63">
        <v>15</v>
      </c>
      <c r="E476" s="63">
        <v>15</v>
      </c>
      <c r="F476" s="8"/>
      <c r="G476" s="84"/>
      <c r="H476" s="123"/>
      <c r="I476" s="84"/>
      <c r="J476" s="84"/>
      <c r="K476" s="123"/>
    </row>
    <row r="477" spans="1:11">
      <c r="A477" s="63"/>
      <c r="C477" s="8"/>
      <c r="E477" s="63"/>
      <c r="F477" s="8"/>
      <c r="G477" s="84"/>
      <c r="H477" s="123"/>
      <c r="I477" s="84"/>
      <c r="J477" s="84"/>
      <c r="K477" s="123"/>
    </row>
    <row r="478" spans="1:11">
      <c r="A478" s="63">
        <v>16</v>
      </c>
      <c r="C478" s="8"/>
      <c r="E478" s="63">
        <v>16</v>
      </c>
      <c r="F478" s="8"/>
      <c r="G478" s="84"/>
      <c r="H478" s="123"/>
      <c r="I478" s="84"/>
      <c r="J478" s="84"/>
      <c r="K478" s="123"/>
    </row>
    <row r="479" spans="1:11">
      <c r="A479" s="63">
        <v>17</v>
      </c>
      <c r="C479" s="8"/>
      <c r="E479" s="63">
        <v>17</v>
      </c>
      <c r="F479" s="8"/>
      <c r="G479" s="84"/>
      <c r="H479" s="123"/>
      <c r="I479" s="84"/>
      <c r="J479" s="84"/>
      <c r="K479" s="123"/>
    </row>
    <row r="480" spans="1:11" ht="12" customHeight="1">
      <c r="A480" s="63">
        <v>18</v>
      </c>
      <c r="C480" s="8"/>
      <c r="E480" s="63">
        <v>18</v>
      </c>
      <c r="F480" s="8"/>
      <c r="G480" s="84"/>
      <c r="H480" s="123"/>
      <c r="I480" s="84"/>
      <c r="J480" s="84"/>
      <c r="K480" s="123"/>
    </row>
    <row r="481" spans="1:11" s="67" customFormat="1" ht="12" customHeight="1">
      <c r="A481" s="63">
        <v>19</v>
      </c>
      <c r="B481" s="1"/>
      <c r="C481" s="8" t="s">
        <v>38</v>
      </c>
      <c r="D481" s="1"/>
      <c r="E481" s="63">
        <v>19</v>
      </c>
      <c r="F481" s="8"/>
      <c r="G481" s="84"/>
      <c r="H481" s="123"/>
      <c r="I481" s="84"/>
      <c r="J481" s="84"/>
      <c r="K481" s="123"/>
    </row>
    <row r="482" spans="1:11">
      <c r="A482" s="1">
        <v>20</v>
      </c>
      <c r="C482" s="8"/>
      <c r="E482" s="1">
        <v>20</v>
      </c>
      <c r="F482" s="60"/>
      <c r="G482" s="16"/>
      <c r="H482" s="127"/>
      <c r="I482" s="60"/>
      <c r="J482" s="16"/>
      <c r="K482" s="127"/>
    </row>
    <row r="483" spans="1:11">
      <c r="A483" s="1">
        <v>21</v>
      </c>
      <c r="C483" s="8"/>
      <c r="E483" s="1">
        <v>21</v>
      </c>
      <c r="F483" s="60"/>
      <c r="G483" s="16"/>
      <c r="H483" s="127"/>
      <c r="I483" s="60"/>
      <c r="J483" s="16"/>
      <c r="K483" s="127"/>
    </row>
    <row r="484" spans="1:11">
      <c r="A484" s="1">
        <v>22</v>
      </c>
      <c r="C484" s="8"/>
      <c r="E484" s="1">
        <v>22</v>
      </c>
      <c r="F484" s="60"/>
      <c r="G484" s="16"/>
      <c r="H484" s="127"/>
      <c r="I484" s="60"/>
      <c r="J484" s="16"/>
      <c r="K484" s="127"/>
    </row>
    <row r="485" spans="1:11">
      <c r="A485" s="1">
        <v>23</v>
      </c>
      <c r="C485" s="8"/>
      <c r="E485" s="1">
        <v>23</v>
      </c>
      <c r="F485" s="60"/>
      <c r="G485" s="16"/>
      <c r="H485" s="127"/>
      <c r="I485" s="60"/>
      <c r="J485" s="16"/>
      <c r="K485" s="127"/>
    </row>
    <row r="486" spans="1:11">
      <c r="A486" s="1">
        <v>24</v>
      </c>
      <c r="C486" s="8"/>
      <c r="E486" s="1">
        <v>24</v>
      </c>
      <c r="F486" s="60"/>
      <c r="G486" s="16"/>
      <c r="H486" s="127"/>
      <c r="I486" s="60"/>
      <c r="J486" s="16"/>
      <c r="K486" s="127"/>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248" t="s">
        <v>158</v>
      </c>
      <c r="B500" s="248"/>
      <c r="C500" s="248"/>
      <c r="D500" s="248"/>
      <c r="E500" s="248"/>
      <c r="F500" s="248"/>
      <c r="G500" s="248"/>
      <c r="H500" s="248"/>
      <c r="I500" s="248"/>
      <c r="J500" s="248"/>
      <c r="K500" s="248"/>
    </row>
    <row r="501" spans="1:13">
      <c r="A501" s="12" t="str">
        <f>$A$42</f>
        <v xml:space="preserve">NAME: </v>
      </c>
      <c r="C501" s="1" t="str">
        <f>$D$20</f>
        <v>Univrsity of Colorado Boulder</v>
      </c>
      <c r="K501" s="14" t="str">
        <f>$K$3</f>
        <v>Due Date: October 15, 2024</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2023-2024</v>
      </c>
      <c r="I503" s="19"/>
      <c r="J503" s="20"/>
      <c r="K503" s="21" t="str">
        <f>K458</f>
        <v>2024-2025</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5">
        <v>53219058</v>
      </c>
      <c r="I506" s="8"/>
      <c r="J506" s="9"/>
      <c r="K506" s="129">
        <v>50186294</v>
      </c>
    </row>
    <row r="507" spans="1:13">
      <c r="A507" s="64">
        <f t="shared" ref="A507:A529" si="13">(A506+1)</f>
        <v>2</v>
      </c>
      <c r="C507" s="7" t="s">
        <v>160</v>
      </c>
      <c r="E507" s="64">
        <f t="shared" ref="E507:E529" si="14">(E506+1)</f>
        <v>2</v>
      </c>
      <c r="F507" s="8"/>
      <c r="G507" s="87"/>
      <c r="H507" s="128"/>
      <c r="I507" s="87"/>
      <c r="J507" s="87"/>
      <c r="K507" s="128"/>
    </row>
    <row r="508" spans="1:13">
      <c r="A508" s="64">
        <f t="shared" si="13"/>
        <v>3</v>
      </c>
      <c r="C508" s="7"/>
      <c r="E508" s="64">
        <f t="shared" si="14"/>
        <v>3</v>
      </c>
      <c r="F508" s="8"/>
      <c r="G508" s="87"/>
      <c r="H508" s="128"/>
      <c r="I508" s="87"/>
      <c r="J508" s="87"/>
      <c r="K508" s="128"/>
    </row>
    <row r="509" spans="1:13">
      <c r="A509" s="64">
        <f t="shared" si="13"/>
        <v>4</v>
      </c>
      <c r="C509" s="7"/>
      <c r="E509" s="64">
        <f t="shared" si="14"/>
        <v>4</v>
      </c>
      <c r="F509" s="8"/>
      <c r="G509" s="87"/>
      <c r="H509" s="128"/>
      <c r="I509" s="87"/>
      <c r="J509" s="87"/>
      <c r="K509" s="128"/>
    </row>
    <row r="510" spans="1:13">
      <c r="A510" s="64">
        <f>(A509+1)</f>
        <v>5</v>
      </c>
      <c r="C510" s="8"/>
      <c r="E510" s="64">
        <f>(E509+1)</f>
        <v>5</v>
      </c>
      <c r="F510" s="8"/>
      <c r="G510" s="87"/>
      <c r="H510" s="128"/>
      <c r="I510" s="87"/>
      <c r="J510" s="87"/>
      <c r="K510" s="128"/>
    </row>
    <row r="511" spans="1:13">
      <c r="A511" s="64">
        <f t="shared" si="13"/>
        <v>6</v>
      </c>
      <c r="C511" s="8"/>
      <c r="E511" s="64">
        <f t="shared" si="14"/>
        <v>6</v>
      </c>
      <c r="F511" s="8"/>
      <c r="G511" s="87"/>
      <c r="H511" s="128"/>
      <c r="I511" s="87"/>
      <c r="J511" s="87"/>
      <c r="K511" s="128"/>
    </row>
    <row r="512" spans="1:13">
      <c r="A512" s="64">
        <f>(A511+1)</f>
        <v>7</v>
      </c>
      <c r="C512" s="7"/>
      <c r="E512" s="64">
        <f>(E511+1)</f>
        <v>7</v>
      </c>
      <c r="F512" s="8"/>
      <c r="G512" s="87"/>
      <c r="H512" s="128"/>
      <c r="I512" s="87"/>
      <c r="J512" s="87"/>
      <c r="K512" s="128"/>
    </row>
    <row r="513" spans="1:11">
      <c r="A513" s="64">
        <f>(A512+1)</f>
        <v>8</v>
      </c>
      <c r="C513" s="8"/>
      <c r="E513" s="64">
        <f>(E512+1)</f>
        <v>8</v>
      </c>
      <c r="F513" s="8"/>
      <c r="G513" s="87"/>
      <c r="H513" s="128"/>
      <c r="I513" s="87"/>
      <c r="J513" s="87"/>
      <c r="K513" s="128"/>
    </row>
    <row r="514" spans="1:11">
      <c r="A514" s="64">
        <f t="shared" si="13"/>
        <v>9</v>
      </c>
      <c r="C514" s="8"/>
      <c r="E514" s="64">
        <f t="shared" si="14"/>
        <v>9</v>
      </c>
      <c r="F514" s="8"/>
      <c r="G514" s="87"/>
      <c r="H514" s="128"/>
      <c r="I514" s="87"/>
      <c r="J514" s="87"/>
      <c r="K514" s="128"/>
    </row>
    <row r="515" spans="1:11">
      <c r="A515" s="64">
        <f t="shared" si="13"/>
        <v>10</v>
      </c>
      <c r="E515" s="64">
        <f t="shared" si="14"/>
        <v>10</v>
      </c>
      <c r="F515" s="8"/>
      <c r="G515" s="87"/>
      <c r="H515" s="128"/>
      <c r="I515" s="87"/>
      <c r="J515" s="87"/>
      <c r="K515" s="128"/>
    </row>
    <row r="516" spans="1:11">
      <c r="A516" s="64">
        <f t="shared" si="13"/>
        <v>11</v>
      </c>
      <c r="E516" s="64">
        <f t="shared" si="14"/>
        <v>11</v>
      </c>
      <c r="F516" s="8"/>
      <c r="G516" s="87"/>
      <c r="H516" s="128"/>
      <c r="I516" s="87"/>
      <c r="J516" s="87"/>
      <c r="K516" s="128"/>
    </row>
    <row r="517" spans="1:11">
      <c r="A517" s="64">
        <f t="shared" si="13"/>
        <v>12</v>
      </c>
      <c r="E517" s="64">
        <f t="shared" si="14"/>
        <v>12</v>
      </c>
      <c r="F517" s="8"/>
      <c r="G517" s="87"/>
      <c r="H517" s="128"/>
      <c r="I517" s="87"/>
      <c r="J517" s="87"/>
      <c r="K517" s="128"/>
    </row>
    <row r="518" spans="1:11">
      <c r="A518" s="64">
        <f t="shared" si="13"/>
        <v>13</v>
      </c>
      <c r="C518" s="8"/>
      <c r="E518" s="64">
        <f t="shared" si="14"/>
        <v>13</v>
      </c>
      <c r="F518" s="8"/>
      <c r="G518" s="87"/>
      <c r="H518" s="128"/>
      <c r="I518" s="87"/>
      <c r="J518" s="87"/>
      <c r="K518" s="128"/>
    </row>
    <row r="519" spans="1:11">
      <c r="A519" s="64">
        <f t="shared" si="13"/>
        <v>14</v>
      </c>
      <c r="C519" s="8" t="s">
        <v>161</v>
      </c>
      <c r="E519" s="64">
        <f t="shared" si="14"/>
        <v>14</v>
      </c>
      <c r="F519" s="8"/>
      <c r="G519" s="87"/>
      <c r="H519" s="128"/>
      <c r="I519" s="87"/>
      <c r="J519" s="87"/>
      <c r="K519" s="128"/>
    </row>
    <row r="520" spans="1:11" s="30" customFormat="1">
      <c r="A520" s="64">
        <f t="shared" si="13"/>
        <v>15</v>
      </c>
      <c r="B520" s="1"/>
      <c r="C520" s="8"/>
      <c r="D520" s="1"/>
      <c r="E520" s="64">
        <f t="shared" si="14"/>
        <v>15</v>
      </c>
      <c r="F520" s="8"/>
      <c r="G520" s="87"/>
      <c r="H520" s="128"/>
      <c r="I520" s="87"/>
      <c r="J520" s="87"/>
      <c r="K520" s="128"/>
    </row>
    <row r="521" spans="1:11" s="30" customFormat="1">
      <c r="A521" s="64">
        <f t="shared" si="13"/>
        <v>16</v>
      </c>
      <c r="B521" s="1"/>
      <c r="C521" s="8"/>
      <c r="D521" s="1"/>
      <c r="E521" s="64">
        <f t="shared" si="14"/>
        <v>16</v>
      </c>
      <c r="F521" s="8"/>
      <c r="G521" s="87"/>
      <c r="H521" s="128"/>
      <c r="I521" s="87"/>
      <c r="J521" s="87"/>
      <c r="K521" s="128"/>
    </row>
    <row r="522" spans="1:11">
      <c r="A522" s="64">
        <f t="shared" si="13"/>
        <v>17</v>
      </c>
      <c r="C522" s="8"/>
      <c r="E522" s="64">
        <f t="shared" si="14"/>
        <v>17</v>
      </c>
      <c r="F522" s="8"/>
      <c r="G522" s="87"/>
      <c r="H522" s="128"/>
      <c r="I522" s="87"/>
      <c r="J522" s="87"/>
      <c r="K522" s="128"/>
    </row>
    <row r="523" spans="1:11">
      <c r="A523" s="64">
        <f t="shared" si="13"/>
        <v>18</v>
      </c>
      <c r="C523" s="8"/>
      <c r="E523" s="64">
        <f t="shared" si="14"/>
        <v>18</v>
      </c>
      <c r="F523" s="8"/>
      <c r="G523" s="87"/>
      <c r="H523" s="128"/>
      <c r="I523" s="87"/>
      <c r="J523" s="87"/>
      <c r="K523" s="128"/>
    </row>
    <row r="524" spans="1:11">
      <c r="A524" s="64">
        <f t="shared" si="13"/>
        <v>19</v>
      </c>
      <c r="C524" s="8"/>
      <c r="E524" s="64">
        <f t="shared" si="14"/>
        <v>19</v>
      </c>
      <c r="F524" s="8"/>
      <c r="G524" s="87"/>
      <c r="H524" s="128"/>
      <c r="I524" s="87"/>
      <c r="J524" s="87"/>
      <c r="K524" s="128"/>
    </row>
    <row r="525" spans="1:11">
      <c r="A525" s="64">
        <f t="shared" si="13"/>
        <v>20</v>
      </c>
      <c r="C525" s="8"/>
      <c r="E525" s="64">
        <f t="shared" si="14"/>
        <v>20</v>
      </c>
      <c r="F525" s="8"/>
      <c r="G525" s="87"/>
      <c r="H525" s="128"/>
      <c r="I525" s="87"/>
      <c r="J525" s="87"/>
      <c r="K525" s="128"/>
    </row>
    <row r="526" spans="1:11">
      <c r="A526" s="64">
        <f t="shared" si="13"/>
        <v>21</v>
      </c>
      <c r="C526" s="8"/>
      <c r="E526" s="64">
        <f t="shared" si="14"/>
        <v>21</v>
      </c>
      <c r="F526" s="8"/>
      <c r="G526" s="87"/>
      <c r="H526" s="128"/>
      <c r="I526" s="87"/>
      <c r="J526" s="87"/>
      <c r="K526" s="128"/>
    </row>
    <row r="527" spans="1:11">
      <c r="A527" s="64">
        <f t="shared" si="13"/>
        <v>22</v>
      </c>
      <c r="C527" s="8"/>
      <c r="E527" s="64">
        <f t="shared" si="14"/>
        <v>22</v>
      </c>
      <c r="F527" s="8"/>
      <c r="G527" s="87"/>
      <c r="H527" s="128"/>
      <c r="I527" s="87"/>
      <c r="J527" s="87"/>
      <c r="K527" s="128"/>
    </row>
    <row r="528" spans="1:11">
      <c r="A528" s="64">
        <f t="shared" si="13"/>
        <v>23</v>
      </c>
      <c r="C528" s="8"/>
      <c r="E528" s="64">
        <f t="shared" si="14"/>
        <v>23</v>
      </c>
      <c r="F528" s="8"/>
      <c r="G528" s="87"/>
      <c r="H528" s="128"/>
      <c r="I528" s="87"/>
      <c r="J528" s="87"/>
      <c r="K528" s="128"/>
    </row>
    <row r="529" spans="1:11">
      <c r="A529" s="64">
        <f t="shared" si="13"/>
        <v>24</v>
      </c>
      <c r="C529" s="8"/>
      <c r="E529" s="64">
        <f t="shared" si="14"/>
        <v>24</v>
      </c>
      <c r="F529" s="8"/>
      <c r="G529" s="87"/>
      <c r="H529" s="128"/>
      <c r="I529" s="87"/>
      <c r="J529" s="87"/>
      <c r="K529" s="128"/>
    </row>
    <row r="530" spans="1:11">
      <c r="A530" s="64"/>
      <c r="E530" s="64"/>
      <c r="F530" s="60" t="s">
        <v>6</v>
      </c>
      <c r="G530" s="16" t="s">
        <v>6</v>
      </c>
      <c r="H530" s="17"/>
      <c r="I530" s="60"/>
      <c r="J530" s="16"/>
      <c r="K530" s="17"/>
    </row>
    <row r="531" spans="1:11">
      <c r="A531" s="64">
        <f>(A529+1)</f>
        <v>25</v>
      </c>
      <c r="C531" s="7" t="s">
        <v>162</v>
      </c>
      <c r="E531" s="64">
        <f>(E529+1)</f>
        <v>25</v>
      </c>
      <c r="G531" s="88"/>
      <c r="H531" s="89">
        <f>SUM(H506:H529)</f>
        <v>53219058</v>
      </c>
      <c r="I531" s="89"/>
      <c r="J531" s="88"/>
      <c r="K531" s="89">
        <f>SUM(K506:K529)</f>
        <v>50186294</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253" t="s">
        <v>164</v>
      </c>
      <c r="B538" s="253"/>
      <c r="C538" s="253"/>
      <c r="D538" s="253"/>
      <c r="E538" s="253"/>
      <c r="F538" s="253"/>
      <c r="G538" s="253"/>
      <c r="H538" s="253"/>
      <c r="I538" s="253"/>
      <c r="J538" s="253"/>
      <c r="K538" s="253"/>
    </row>
    <row r="539" spans="1:11">
      <c r="A539" s="12" t="str">
        <f>$A$42</f>
        <v xml:space="preserve">NAME: </v>
      </c>
      <c r="C539" s="1" t="str">
        <f>$D$20</f>
        <v>Univrsity of Colorado Boulder</v>
      </c>
      <c r="G539" s="65"/>
      <c r="K539" s="14" t="str">
        <f>$K$3</f>
        <v>Due Date: October 15, 2024</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2023-2024</v>
      </c>
      <c r="I541" s="19"/>
      <c r="J541" s="20"/>
      <c r="K541" s="21" t="str">
        <f>K503</f>
        <v>2024-2025</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205">
        <v>1818</v>
      </c>
      <c r="H544" s="206">
        <v>236397248.14000008</v>
      </c>
      <c r="I544" s="90"/>
      <c r="J544" s="207">
        <v>1835</v>
      </c>
      <c r="K544" s="137">
        <v>248217110.54700008</v>
      </c>
    </row>
    <row r="545" spans="1:12">
      <c r="A545" s="1">
        <v>2</v>
      </c>
      <c r="B545" s="15"/>
      <c r="C545" s="7" t="s">
        <v>166</v>
      </c>
      <c r="D545" s="15"/>
      <c r="E545" s="1">
        <v>2</v>
      </c>
      <c r="F545" s="15"/>
      <c r="G545" s="208"/>
      <c r="H545" s="206">
        <v>75018145.23499994</v>
      </c>
      <c r="I545" s="15"/>
      <c r="J545" s="208"/>
      <c r="K545" s="140">
        <v>80644506.127624929</v>
      </c>
    </row>
    <row r="546" spans="1:12">
      <c r="A546" s="1">
        <v>3</v>
      </c>
      <c r="C546" s="7" t="s">
        <v>167</v>
      </c>
      <c r="E546" s="1">
        <v>3</v>
      </c>
      <c r="F546" s="8"/>
      <c r="G546" s="205">
        <v>734</v>
      </c>
      <c r="H546" s="206">
        <v>50450991.410000004</v>
      </c>
      <c r="I546" s="91"/>
      <c r="J546" s="209">
        <v>741</v>
      </c>
      <c r="K546" s="137">
        <v>52973540.980500005</v>
      </c>
    </row>
    <row r="547" spans="1:12">
      <c r="A547" s="1">
        <v>4</v>
      </c>
      <c r="C547" s="7" t="s">
        <v>168</v>
      </c>
      <c r="E547" s="1">
        <v>4</v>
      </c>
      <c r="F547" s="8"/>
      <c r="G547" s="210"/>
      <c r="H547" s="206">
        <v>36694326.610000029</v>
      </c>
      <c r="I547" s="91"/>
      <c r="J547" s="210"/>
      <c r="K547" s="137">
        <v>39079457.839650035</v>
      </c>
    </row>
    <row r="548" spans="1:12">
      <c r="A548" s="1">
        <v>5</v>
      </c>
      <c r="C548" s="7" t="s">
        <v>169</v>
      </c>
      <c r="E548" s="1">
        <v>5</v>
      </c>
      <c r="F548" s="8"/>
      <c r="G548" s="210">
        <f>G544+G546</f>
        <v>2552</v>
      </c>
      <c r="H548" s="138">
        <f>SUM(H544:H547)</f>
        <v>398560711.39500004</v>
      </c>
      <c r="I548" s="91"/>
      <c r="J548" s="210">
        <f>SUM(J544:J547)</f>
        <v>2576</v>
      </c>
      <c r="K548" s="138">
        <f>SUM(K544:K547)</f>
        <v>420914615.49477506</v>
      </c>
    </row>
    <row r="549" spans="1:12">
      <c r="A549" s="1">
        <v>6</v>
      </c>
      <c r="C549" s="7" t="s">
        <v>170</v>
      </c>
      <c r="E549" s="1">
        <v>6</v>
      </c>
      <c r="F549" s="8"/>
      <c r="G549" s="205">
        <v>592</v>
      </c>
      <c r="H549" s="206">
        <v>44921528.789999999</v>
      </c>
      <c r="I549" s="91"/>
      <c r="J549" s="210">
        <v>598</v>
      </c>
      <c r="K549" s="138">
        <v>47167605.229499996</v>
      </c>
    </row>
    <row r="550" spans="1:12">
      <c r="A550" s="1">
        <v>7</v>
      </c>
      <c r="C550" s="7" t="s">
        <v>171</v>
      </c>
      <c r="E550" s="1">
        <v>7</v>
      </c>
      <c r="F550" s="8"/>
      <c r="G550" s="210"/>
      <c r="H550" s="206">
        <v>17287047.729999997</v>
      </c>
      <c r="I550" s="91"/>
      <c r="J550" s="210"/>
      <c r="K550" s="138">
        <v>18410705.832449995</v>
      </c>
    </row>
    <row r="551" spans="1:12">
      <c r="A551" s="1">
        <v>8</v>
      </c>
      <c r="C551" s="7" t="s">
        <v>172</v>
      </c>
      <c r="E551" s="1">
        <v>8</v>
      </c>
      <c r="F551" s="8"/>
      <c r="G551" s="210">
        <f>G548+G549+G550</f>
        <v>3144</v>
      </c>
      <c r="H551" s="138">
        <f>H548+H549+H550</f>
        <v>460769287.91500008</v>
      </c>
      <c r="I551" s="90"/>
      <c r="J551" s="210">
        <f>J548+J549+J550</f>
        <v>3174</v>
      </c>
      <c r="K551" s="138">
        <f>K548+K549+K550</f>
        <v>486492926.55672503</v>
      </c>
    </row>
    <row r="552" spans="1:12">
      <c r="A552" s="1">
        <v>9</v>
      </c>
      <c r="E552" s="1">
        <v>9</v>
      </c>
      <c r="F552" s="8"/>
      <c r="G552" s="210"/>
      <c r="H552" s="138"/>
      <c r="I552" s="89"/>
      <c r="J552" s="210"/>
      <c r="K552" s="138"/>
    </row>
    <row r="553" spans="1:12">
      <c r="A553" s="1">
        <v>10</v>
      </c>
      <c r="C553" s="7" t="s">
        <v>173</v>
      </c>
      <c r="E553" s="1">
        <v>10</v>
      </c>
      <c r="F553" s="8"/>
      <c r="G553" s="205">
        <v>102</v>
      </c>
      <c r="H553" s="206">
        <v>0</v>
      </c>
      <c r="I553" s="91"/>
      <c r="J553" s="207">
        <v>102</v>
      </c>
      <c r="K553" s="137">
        <v>0</v>
      </c>
    </row>
    <row r="554" spans="1:12">
      <c r="A554" s="1">
        <v>11</v>
      </c>
      <c r="C554" s="7" t="s">
        <v>174</v>
      </c>
      <c r="E554" s="1">
        <v>11</v>
      </c>
      <c r="F554" s="8"/>
      <c r="G554" s="207">
        <v>0</v>
      </c>
      <c r="H554" s="206">
        <v>6526523.9700000007</v>
      </c>
      <c r="I554" s="91"/>
      <c r="J554" s="207">
        <v>0</v>
      </c>
      <c r="K554" s="137">
        <v>6787584.9288000008</v>
      </c>
    </row>
    <row r="555" spans="1:12">
      <c r="A555" s="1">
        <v>12</v>
      </c>
      <c r="C555" s="7" t="s">
        <v>175</v>
      </c>
      <c r="E555" s="1">
        <v>12</v>
      </c>
      <c r="F555" s="8"/>
      <c r="G555" s="210"/>
      <c r="H555" s="206">
        <v>4018243</v>
      </c>
      <c r="I555" s="91"/>
      <c r="J555" s="210"/>
      <c r="K555" s="137">
        <v>4279429.2955499999</v>
      </c>
    </row>
    <row r="556" spans="1:12">
      <c r="A556" s="1">
        <v>13</v>
      </c>
      <c r="C556" s="7" t="s">
        <v>176</v>
      </c>
      <c r="E556" s="1">
        <v>13</v>
      </c>
      <c r="F556" s="8"/>
      <c r="G556" s="210">
        <f>SUM(G553:G555)</f>
        <v>102</v>
      </c>
      <c r="H556" s="138">
        <f>SUM(H553:H555)</f>
        <v>10544766.970000001</v>
      </c>
      <c r="I556" s="88"/>
      <c r="J556" s="210">
        <f>SUM(J553:J555)</f>
        <v>102</v>
      </c>
      <c r="K556" s="138">
        <f>SUM(K553:K555)</f>
        <v>11067014.224350002</v>
      </c>
      <c r="L556" s="1" t="s">
        <v>38</v>
      </c>
    </row>
    <row r="557" spans="1:12" s="30" customFormat="1">
      <c r="A557" s="1">
        <v>14</v>
      </c>
      <c r="B557" s="1"/>
      <c r="C557" s="1"/>
      <c r="D557" s="1"/>
      <c r="E557" s="1">
        <v>14</v>
      </c>
      <c r="F557" s="8"/>
      <c r="G557" s="211"/>
      <c r="H557" s="138"/>
      <c r="I557" s="89"/>
      <c r="J557" s="211"/>
      <c r="K557" s="138"/>
    </row>
    <row r="558" spans="1:12" s="30" customFormat="1">
      <c r="A558" s="1">
        <v>15</v>
      </c>
      <c r="B558" s="1"/>
      <c r="C558" s="7" t="s">
        <v>177</v>
      </c>
      <c r="D558" s="1"/>
      <c r="E558" s="1">
        <v>15</v>
      </c>
      <c r="F558" s="1"/>
      <c r="G558" s="94">
        <f>SUM(G551+G556)</f>
        <v>3246</v>
      </c>
      <c r="H558" s="139">
        <f>SUM(H551+H556)</f>
        <v>471314054.88500011</v>
      </c>
      <c r="I558" s="89"/>
      <c r="J558" s="94">
        <f>SUM(J551+J556)</f>
        <v>3276</v>
      </c>
      <c r="K558" s="139">
        <f>SUM(K551+K556)</f>
        <v>497559940.781075</v>
      </c>
    </row>
    <row r="559" spans="1:12">
      <c r="A559" s="1">
        <v>16</v>
      </c>
      <c r="E559" s="1">
        <v>16</v>
      </c>
      <c r="G559" s="94"/>
      <c r="H559" s="139"/>
      <c r="I559" s="89"/>
      <c r="J559" s="94"/>
      <c r="K559" s="139"/>
    </row>
    <row r="560" spans="1:12">
      <c r="A560" s="1">
        <v>17</v>
      </c>
      <c r="C560" s="7" t="s">
        <v>178</v>
      </c>
      <c r="E560" s="1">
        <v>17</v>
      </c>
      <c r="F560" s="8"/>
      <c r="G560" s="210"/>
      <c r="H560" s="206">
        <v>7797162.5700000012</v>
      </c>
      <c r="I560" s="91"/>
      <c r="J560" s="210"/>
      <c r="K560" s="137">
        <v>8109049.0728000011</v>
      </c>
    </row>
    <row r="561" spans="1:11">
      <c r="A561" s="1">
        <v>18</v>
      </c>
      <c r="E561" s="1">
        <v>18</v>
      </c>
      <c r="F561" s="8"/>
      <c r="G561" s="210"/>
      <c r="H561" s="138"/>
      <c r="I561" s="91"/>
      <c r="J561" s="210"/>
      <c r="K561" s="138"/>
    </row>
    <row r="562" spans="1:11">
      <c r="A562" s="1">
        <v>19</v>
      </c>
      <c r="C562" s="7" t="s">
        <v>179</v>
      </c>
      <c r="E562" s="1">
        <v>19</v>
      </c>
      <c r="F562" s="8"/>
      <c r="G562" s="210"/>
      <c r="H562" s="206">
        <v>5619179.1800000072</v>
      </c>
      <c r="I562" s="91"/>
      <c r="J562" s="210"/>
      <c r="K562" s="137">
        <v>5731562.7636000076</v>
      </c>
    </row>
    <row r="563" spans="1:11">
      <c r="A563" s="1">
        <v>20</v>
      </c>
      <c r="C563" s="66" t="s">
        <v>180</v>
      </c>
      <c r="E563" s="1">
        <v>20</v>
      </c>
      <c r="F563" s="8"/>
      <c r="G563" s="210"/>
      <c r="H563" s="206">
        <v>37635981</v>
      </c>
      <c r="I563" s="91"/>
      <c r="J563" s="210"/>
      <c r="K563" s="137">
        <v>38388700.987200007</v>
      </c>
    </row>
    <row r="564" spans="1:11">
      <c r="A564" s="1">
        <v>21</v>
      </c>
      <c r="C564" s="66"/>
      <c r="E564" s="1">
        <v>21</v>
      </c>
      <c r="F564" s="8"/>
      <c r="G564" s="210"/>
      <c r="H564" s="138"/>
      <c r="I564" s="91"/>
      <c r="J564" s="210"/>
      <c r="K564" s="138"/>
    </row>
    <row r="565" spans="1:11">
      <c r="A565" s="1">
        <v>22</v>
      </c>
      <c r="C565" s="7"/>
      <c r="E565" s="1">
        <v>22</v>
      </c>
      <c r="G565" s="210"/>
      <c r="H565" s="138"/>
      <c r="I565" s="91"/>
      <c r="J565" s="210"/>
      <c r="K565" s="138"/>
    </row>
    <row r="566" spans="1:11">
      <c r="A566" s="1">
        <v>23</v>
      </c>
      <c r="C566" s="7" t="s">
        <v>181</v>
      </c>
      <c r="E566" s="1">
        <v>23</v>
      </c>
      <c r="G566" s="210"/>
      <c r="H566" s="137">
        <v>0</v>
      </c>
      <c r="I566" s="91"/>
      <c r="J566" s="210"/>
      <c r="K566" s="137">
        <v>0</v>
      </c>
    </row>
    <row r="567" spans="1:11">
      <c r="A567" s="1">
        <v>24</v>
      </c>
      <c r="C567" s="7"/>
      <c r="E567" s="1">
        <v>24</v>
      </c>
      <c r="G567" s="210"/>
      <c r="H567" s="138"/>
      <c r="I567" s="91"/>
      <c r="J567" s="210"/>
      <c r="K567" s="138"/>
    </row>
    <row r="568" spans="1:11">
      <c r="F568" s="60" t="s">
        <v>6</v>
      </c>
      <c r="G568" s="208"/>
      <c r="H568" s="39"/>
      <c r="I568" s="60"/>
      <c r="J568" s="208"/>
      <c r="K568" s="39"/>
    </row>
    <row r="569" spans="1:11">
      <c r="A569" s="1">
        <v>25</v>
      </c>
      <c r="C569" s="7" t="s">
        <v>182</v>
      </c>
      <c r="E569" s="1">
        <v>25</v>
      </c>
      <c r="G569" s="94">
        <f>SUM(G558:G567)</f>
        <v>3246</v>
      </c>
      <c r="H569" s="139">
        <f>SUM(H558:H567)</f>
        <v>522366377.63500011</v>
      </c>
      <c r="I569" s="94"/>
      <c r="J569" s="94">
        <f>SUM(J558:J567)</f>
        <v>3276</v>
      </c>
      <c r="K569" s="139">
        <f>SUM(K558:K567)</f>
        <v>549789253.60467494</v>
      </c>
    </row>
    <row r="570" spans="1:11">
      <c r="F570" s="60" t="s">
        <v>6</v>
      </c>
      <c r="G570" s="208"/>
      <c r="H570" s="17"/>
      <c r="I570" s="60"/>
      <c r="J570" s="208"/>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253" t="s">
        <v>184</v>
      </c>
      <c r="B577" s="253"/>
      <c r="C577" s="253"/>
      <c r="D577" s="253"/>
      <c r="E577" s="253"/>
      <c r="F577" s="253"/>
      <c r="G577" s="253"/>
      <c r="H577" s="253"/>
      <c r="I577" s="253"/>
      <c r="J577" s="253"/>
      <c r="K577" s="253"/>
    </row>
    <row r="578" spans="1:11">
      <c r="A578" s="12" t="str">
        <f>$A$42</f>
        <v xml:space="preserve">NAME: </v>
      </c>
      <c r="C578" s="1" t="str">
        <f>$D$20</f>
        <v>Univrsity of Colorado Boulder</v>
      </c>
      <c r="G578" s="65"/>
      <c r="K578" s="14" t="str">
        <f>$K$3</f>
        <v>Due Date: October 15, 2024</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2023-2024</v>
      </c>
      <c r="I580" s="19"/>
      <c r="J580" s="20"/>
      <c r="K580" s="21" t="str">
        <f>K541</f>
        <v>2024-2025</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205">
        <v>68</v>
      </c>
      <c r="H583" s="206">
        <v>7334474.4500000002</v>
      </c>
      <c r="I583" s="15"/>
      <c r="J583" s="207">
        <v>69</v>
      </c>
      <c r="K583" s="140">
        <v>7701198.1725000003</v>
      </c>
    </row>
    <row r="584" spans="1:11">
      <c r="A584" s="1">
        <v>2</v>
      </c>
      <c r="B584" s="15"/>
      <c r="C584" s="7" t="s">
        <v>166</v>
      </c>
      <c r="D584" s="15"/>
      <c r="E584" s="1">
        <v>2</v>
      </c>
      <c r="F584" s="15"/>
      <c r="G584" s="210"/>
      <c r="H584" s="206">
        <v>2121096.9250000003</v>
      </c>
      <c r="I584" s="90"/>
      <c r="J584" s="210"/>
      <c r="K584" s="140">
        <v>2280179.1943750004</v>
      </c>
    </row>
    <row r="585" spans="1:11">
      <c r="A585" s="1">
        <v>3</v>
      </c>
      <c r="C585" s="7" t="s">
        <v>167</v>
      </c>
      <c r="E585" s="1">
        <v>3</v>
      </c>
      <c r="F585" s="8"/>
      <c r="G585" s="205">
        <v>7</v>
      </c>
      <c r="H585" s="206">
        <v>767594.73</v>
      </c>
      <c r="I585" s="91"/>
      <c r="J585" s="207">
        <v>7</v>
      </c>
      <c r="K585" s="137">
        <v>813650.41379999998</v>
      </c>
    </row>
    <row r="586" spans="1:11">
      <c r="A586" s="1">
        <v>4</v>
      </c>
      <c r="C586" s="7" t="s">
        <v>168</v>
      </c>
      <c r="E586" s="1">
        <v>4</v>
      </c>
      <c r="F586" s="8"/>
      <c r="G586" s="210"/>
      <c r="H586" s="206">
        <v>4745606.41</v>
      </c>
      <c r="I586" s="91"/>
      <c r="J586" s="210"/>
      <c r="K586" s="137">
        <v>5054070.8266500002</v>
      </c>
    </row>
    <row r="587" spans="1:11">
      <c r="A587" s="1">
        <v>5</v>
      </c>
      <c r="C587" s="7" t="s">
        <v>169</v>
      </c>
      <c r="E587" s="1">
        <v>5</v>
      </c>
      <c r="F587" s="8"/>
      <c r="G587" s="210">
        <f>SUM(G583:G586)</f>
        <v>75</v>
      </c>
      <c r="H587" s="138">
        <f>SUM(H583:H586)</f>
        <v>14968772.515000001</v>
      </c>
      <c r="I587" s="91"/>
      <c r="J587" s="210">
        <f>SUM(J583:J586)</f>
        <v>76</v>
      </c>
      <c r="K587" s="138">
        <f>SUM(K583:K586)</f>
        <v>15849098.607324999</v>
      </c>
    </row>
    <row r="588" spans="1:11">
      <c r="A588" s="1">
        <v>6</v>
      </c>
      <c r="C588" s="7" t="s">
        <v>170</v>
      </c>
      <c r="E588" s="1">
        <v>6</v>
      </c>
      <c r="F588" s="8"/>
      <c r="G588" s="210"/>
      <c r="H588" s="206">
        <v>89147.88</v>
      </c>
      <c r="I588" s="91"/>
      <c r="J588" s="210"/>
      <c r="K588" s="138">
        <v>93605.274000000005</v>
      </c>
    </row>
    <row r="589" spans="1:11">
      <c r="A589" s="1">
        <v>7</v>
      </c>
      <c r="C589" s="7" t="s">
        <v>171</v>
      </c>
      <c r="E589" s="1">
        <v>7</v>
      </c>
      <c r="F589" s="8"/>
      <c r="G589" s="210"/>
      <c r="H589" s="206">
        <v>34702.699999999997</v>
      </c>
      <c r="I589" s="91"/>
      <c r="J589" s="210"/>
      <c r="K589" s="138">
        <v>36958.375499999995</v>
      </c>
    </row>
    <row r="590" spans="1:11">
      <c r="A590" s="1">
        <v>8</v>
      </c>
      <c r="C590" s="7" t="s">
        <v>185</v>
      </c>
      <c r="E590" s="1">
        <v>8</v>
      </c>
      <c r="F590" s="8"/>
      <c r="G590" s="210">
        <f>G587+G588+G589</f>
        <v>75</v>
      </c>
      <c r="H590" s="138">
        <f>H587+H588+H589</f>
        <v>15092623.095000001</v>
      </c>
      <c r="I590" s="90"/>
      <c r="J590" s="210">
        <f>J587+J588+J589</f>
        <v>76</v>
      </c>
      <c r="K590" s="138">
        <f>K587+K588+K589</f>
        <v>15979662.256824998</v>
      </c>
    </row>
    <row r="591" spans="1:11">
      <c r="A591" s="1">
        <v>9</v>
      </c>
      <c r="E591" s="1">
        <v>9</v>
      </c>
      <c r="F591" s="8"/>
      <c r="G591" s="210"/>
      <c r="H591" s="138"/>
      <c r="I591" s="89"/>
      <c r="J591" s="210"/>
      <c r="K591" s="138"/>
    </row>
    <row r="592" spans="1:11">
      <c r="A592" s="1">
        <v>10</v>
      </c>
      <c r="C592" s="7" t="s">
        <v>173</v>
      </c>
      <c r="E592" s="1">
        <v>10</v>
      </c>
      <c r="F592" s="8"/>
      <c r="G592" s="205">
        <v>1</v>
      </c>
      <c r="H592" s="206">
        <v>0</v>
      </c>
      <c r="I592" s="91"/>
      <c r="J592" s="207">
        <v>1</v>
      </c>
      <c r="K592" s="137">
        <v>0</v>
      </c>
    </row>
    <row r="593" spans="1:11">
      <c r="A593" s="1">
        <v>11</v>
      </c>
      <c r="C593" s="7" t="s">
        <v>174</v>
      </c>
      <c r="E593" s="1">
        <v>11</v>
      </c>
      <c r="F593" s="8"/>
      <c r="G593" s="207">
        <v>0</v>
      </c>
      <c r="H593" s="206"/>
      <c r="I593" s="91"/>
      <c r="J593" s="207">
        <v>0</v>
      </c>
      <c r="K593" s="137"/>
    </row>
    <row r="594" spans="1:11" s="30" customFormat="1">
      <c r="A594" s="1">
        <v>12</v>
      </c>
      <c r="B594" s="1"/>
      <c r="C594" s="7" t="s">
        <v>175</v>
      </c>
      <c r="D594" s="1"/>
      <c r="E594" s="1">
        <v>12</v>
      </c>
      <c r="F594" s="8"/>
      <c r="G594" s="210"/>
      <c r="H594" s="206">
        <v>1924.46</v>
      </c>
      <c r="I594" s="91"/>
      <c r="J594" s="210"/>
      <c r="K594" s="137">
        <v>2050</v>
      </c>
    </row>
    <row r="595" spans="1:11" s="30" customFormat="1">
      <c r="A595" s="1">
        <v>13</v>
      </c>
      <c r="B595" s="1"/>
      <c r="C595" s="7" t="s">
        <v>186</v>
      </c>
      <c r="D595" s="1"/>
      <c r="E595" s="1">
        <v>13</v>
      </c>
      <c r="F595" s="8"/>
      <c r="G595" s="210">
        <f>SUM(G592:G594)</f>
        <v>1</v>
      </c>
      <c r="H595" s="138">
        <f>SUM(H592:H594)</f>
        <v>1924.46</v>
      </c>
      <c r="I595" s="88"/>
      <c r="J595" s="210">
        <f>SUM(J592:J594)</f>
        <v>1</v>
      </c>
      <c r="K595" s="138">
        <f>SUM(K592:K594)</f>
        <v>2050</v>
      </c>
    </row>
    <row r="596" spans="1:11">
      <c r="A596" s="1">
        <v>14</v>
      </c>
      <c r="E596" s="1">
        <v>14</v>
      </c>
      <c r="F596" s="8"/>
      <c r="G596" s="211"/>
      <c r="H596" s="138"/>
      <c r="I596" s="89"/>
      <c r="J596" s="211"/>
      <c r="K596" s="138"/>
    </row>
    <row r="597" spans="1:11">
      <c r="A597" s="1">
        <v>15</v>
      </c>
      <c r="C597" s="7" t="s">
        <v>177</v>
      </c>
      <c r="E597" s="1">
        <v>15</v>
      </c>
      <c r="G597" s="94">
        <f>SUM(G590+G595)</f>
        <v>76</v>
      </c>
      <c r="H597" s="139">
        <f>SUM(H590+H595)</f>
        <v>15094547.555000002</v>
      </c>
      <c r="I597" s="89"/>
      <c r="J597" s="94">
        <f>SUM(J590+J595)</f>
        <v>77</v>
      </c>
      <c r="K597" s="139">
        <f>SUM(K590+K595)</f>
        <v>15981712.256824998</v>
      </c>
    </row>
    <row r="598" spans="1:11">
      <c r="A598" s="1">
        <v>16</v>
      </c>
      <c r="E598" s="1">
        <v>16</v>
      </c>
      <c r="G598" s="94"/>
      <c r="H598" s="139"/>
      <c r="I598" s="89"/>
      <c r="J598" s="94"/>
      <c r="K598" s="139"/>
    </row>
    <row r="599" spans="1:11">
      <c r="A599" s="1">
        <v>17</v>
      </c>
      <c r="C599" s="7" t="s">
        <v>178</v>
      </c>
      <c r="E599" s="1">
        <v>17</v>
      </c>
      <c r="F599" s="8"/>
      <c r="G599" s="210"/>
      <c r="H599" s="206">
        <v>57987.76</v>
      </c>
      <c r="I599" s="91"/>
      <c r="J599" s="210"/>
      <c r="K599" s="137">
        <v>60307</v>
      </c>
    </row>
    <row r="600" spans="1:11">
      <c r="A600" s="1">
        <v>18</v>
      </c>
      <c r="E600" s="1">
        <v>18</v>
      </c>
      <c r="F600" s="8"/>
      <c r="G600" s="210"/>
      <c r="H600" s="138"/>
      <c r="I600" s="91"/>
      <c r="J600" s="210"/>
      <c r="K600" s="138"/>
    </row>
    <row r="601" spans="1:11">
      <c r="A601" s="1">
        <v>19</v>
      </c>
      <c r="C601" s="7" t="s">
        <v>179</v>
      </c>
      <c r="E601" s="1">
        <v>19</v>
      </c>
      <c r="F601" s="8"/>
      <c r="G601" s="210"/>
      <c r="H601" s="206">
        <v>274170.05</v>
      </c>
      <c r="I601" s="91"/>
      <c r="J601" s="210"/>
      <c r="K601" s="137">
        <v>279653.451</v>
      </c>
    </row>
    <row r="602" spans="1:11">
      <c r="A602" s="1">
        <v>20</v>
      </c>
      <c r="C602" s="66" t="s">
        <v>180</v>
      </c>
      <c r="E602" s="1">
        <v>20</v>
      </c>
      <c r="F602" s="8"/>
      <c r="G602" s="210"/>
      <c r="H602" s="206">
        <v>5852706.0400000019</v>
      </c>
      <c r="I602" s="91"/>
      <c r="J602" s="210"/>
      <c r="K602" s="137">
        <v>5969760.1608000016</v>
      </c>
    </row>
    <row r="603" spans="1:11">
      <c r="A603" s="1">
        <v>21</v>
      </c>
      <c r="C603" s="66"/>
      <c r="E603" s="1">
        <v>21</v>
      </c>
      <c r="F603" s="8"/>
      <c r="G603" s="210"/>
      <c r="H603" s="138"/>
      <c r="I603" s="91"/>
      <c r="J603" s="210"/>
      <c r="K603" s="138"/>
    </row>
    <row r="604" spans="1:11">
      <c r="A604" s="1">
        <v>22</v>
      </c>
      <c r="C604" s="7"/>
      <c r="E604" s="1">
        <v>22</v>
      </c>
      <c r="G604" s="210"/>
      <c r="H604" s="138"/>
      <c r="I604" s="91"/>
      <c r="J604" s="210"/>
      <c r="K604" s="138"/>
    </row>
    <row r="605" spans="1:11">
      <c r="A605" s="1">
        <v>23</v>
      </c>
      <c r="C605" s="7" t="s">
        <v>181</v>
      </c>
      <c r="E605" s="1">
        <v>23</v>
      </c>
      <c r="G605" s="210"/>
      <c r="H605" s="137">
        <v>0</v>
      </c>
      <c r="I605" s="91"/>
      <c r="J605" s="210"/>
      <c r="K605" s="137">
        <v>0</v>
      </c>
    </row>
    <row r="606" spans="1:11">
      <c r="A606" s="1">
        <v>24</v>
      </c>
      <c r="C606" s="7"/>
      <c r="E606" s="1">
        <v>24</v>
      </c>
      <c r="G606" s="210"/>
      <c r="H606" s="138"/>
      <c r="I606" s="91"/>
      <c r="J606" s="210"/>
      <c r="K606" s="138"/>
    </row>
    <row r="607" spans="1:11">
      <c r="F607" s="60" t="s">
        <v>6</v>
      </c>
      <c r="G607" s="208"/>
      <c r="H607" s="39"/>
      <c r="I607" s="60"/>
      <c r="J607" s="208"/>
      <c r="K607" s="39"/>
    </row>
    <row r="608" spans="1:11">
      <c r="A608" s="1">
        <v>25</v>
      </c>
      <c r="C608" s="7" t="s">
        <v>187</v>
      </c>
      <c r="E608" s="1">
        <v>25</v>
      </c>
      <c r="G608" s="94">
        <f>SUM(G597:G606)</f>
        <v>76</v>
      </c>
      <c r="H608" s="139">
        <f>SUM(H597:H606)</f>
        <v>21279411.405000005</v>
      </c>
      <c r="I608" s="94"/>
      <c r="J608" s="94">
        <f>SUM(J597:J606)</f>
        <v>77</v>
      </c>
      <c r="K608" s="139">
        <f>SUM(K597:K606)</f>
        <v>22291432.868625</v>
      </c>
    </row>
    <row r="609" spans="1:11">
      <c r="F609" s="60" t="s">
        <v>6</v>
      </c>
      <c r="G609" s="16"/>
      <c r="H609" s="17"/>
      <c r="I609" s="60"/>
      <c r="J609" s="208"/>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253" t="s">
        <v>189</v>
      </c>
      <c r="B614" s="253"/>
      <c r="C614" s="253"/>
      <c r="D614" s="253"/>
      <c r="E614" s="253"/>
      <c r="F614" s="253"/>
      <c r="G614" s="253"/>
      <c r="H614" s="253"/>
      <c r="I614" s="253"/>
      <c r="J614" s="253"/>
      <c r="K614" s="253"/>
    </row>
    <row r="615" spans="1:11">
      <c r="A615" s="12" t="str">
        <f>$A$42</f>
        <v xml:space="preserve">NAME: </v>
      </c>
      <c r="C615" s="1" t="str">
        <f>$D$20</f>
        <v>Univrsity of Colorado Boulder</v>
      </c>
      <c r="G615" s="65"/>
      <c r="H615" s="57"/>
      <c r="K615" s="14" t="str">
        <f>$K$3</f>
        <v>Due Date: October 15, 2024</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2023-2024</v>
      </c>
      <c r="I617" s="19"/>
      <c r="J617" s="20"/>
      <c r="K617" s="21" t="str">
        <f>K580</f>
        <v>2024-2025</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212"/>
      <c r="K624" s="101"/>
    </row>
    <row r="625" spans="1:11">
      <c r="A625" s="1">
        <v>6</v>
      </c>
      <c r="C625" s="7" t="s">
        <v>190</v>
      </c>
      <c r="E625" s="1">
        <v>6</v>
      </c>
      <c r="F625" s="8"/>
      <c r="G625" s="213">
        <v>3</v>
      </c>
      <c r="H625" s="214">
        <v>129025.59</v>
      </c>
      <c r="I625" s="24"/>
      <c r="J625" s="215">
        <v>3</v>
      </c>
      <c r="K625" s="141">
        <v>134186.61359999998</v>
      </c>
    </row>
    <row r="626" spans="1:11">
      <c r="A626" s="1">
        <v>7</v>
      </c>
      <c r="C626" s="7" t="s">
        <v>191</v>
      </c>
      <c r="E626" s="1">
        <v>7</v>
      </c>
      <c r="F626" s="8"/>
      <c r="G626" s="216"/>
      <c r="H626" s="214">
        <v>30841.459999999995</v>
      </c>
      <c r="I626" s="70"/>
      <c r="J626" s="216"/>
      <c r="K626" s="141">
        <v>32846.154899999994</v>
      </c>
    </row>
    <row r="627" spans="1:11">
      <c r="A627" s="1">
        <v>8</v>
      </c>
      <c r="C627" s="7" t="s">
        <v>192</v>
      </c>
      <c r="E627" s="1">
        <v>8</v>
      </c>
      <c r="F627" s="8"/>
      <c r="G627" s="216">
        <f>SUM(G625:G626)</f>
        <v>3</v>
      </c>
      <c r="H627" s="142">
        <f>SUM(H625:H626)</f>
        <v>159867.04999999999</v>
      </c>
      <c r="I627" s="70"/>
      <c r="J627" s="216">
        <f>SUM(J625:J626)</f>
        <v>3</v>
      </c>
      <c r="K627" s="142">
        <f>SUM(K625:K626)</f>
        <v>167032.76849999998</v>
      </c>
    </row>
    <row r="628" spans="1:11">
      <c r="A628" s="1">
        <v>9</v>
      </c>
      <c r="C628" s="7"/>
      <c r="E628" s="1">
        <v>9</v>
      </c>
      <c r="F628" s="8"/>
      <c r="G628" s="216"/>
      <c r="H628" s="142"/>
      <c r="I628" s="24"/>
      <c r="J628" s="216"/>
      <c r="K628" s="142"/>
    </row>
    <row r="629" spans="1:11">
      <c r="A629" s="1">
        <v>10</v>
      </c>
      <c r="C629" s="7"/>
      <c r="E629" s="1">
        <v>10</v>
      </c>
      <c r="F629" s="8"/>
      <c r="G629" s="216"/>
      <c r="H629" s="142"/>
      <c r="I629" s="24"/>
      <c r="J629" s="216"/>
      <c r="K629" s="142"/>
    </row>
    <row r="630" spans="1:11">
      <c r="A630" s="1">
        <v>11</v>
      </c>
      <c r="C630" s="7" t="s">
        <v>174</v>
      </c>
      <c r="E630" s="1">
        <v>11</v>
      </c>
      <c r="G630" s="120"/>
      <c r="H630" s="217">
        <v>405.22</v>
      </c>
      <c r="I630" s="24"/>
      <c r="J630" s="120"/>
      <c r="K630" s="143">
        <v>0</v>
      </c>
    </row>
    <row r="631" spans="1:11" s="30" customFormat="1">
      <c r="A631" s="1">
        <v>12</v>
      </c>
      <c r="B631" s="1"/>
      <c r="C631" s="7" t="s">
        <v>175</v>
      </c>
      <c r="D631" s="1"/>
      <c r="E631" s="1">
        <v>12</v>
      </c>
      <c r="F631" s="1"/>
      <c r="G631" s="86"/>
      <c r="H631" s="217">
        <v>2795.77</v>
      </c>
      <c r="I631" s="24"/>
      <c r="J631" s="86"/>
      <c r="K631" s="143">
        <v>2977.49505</v>
      </c>
    </row>
    <row r="632" spans="1:11" s="30" customFormat="1">
      <c r="A632" s="1">
        <v>13</v>
      </c>
      <c r="B632" s="1"/>
      <c r="C632" s="7" t="s">
        <v>193</v>
      </c>
      <c r="D632" s="1"/>
      <c r="E632" s="1">
        <v>13</v>
      </c>
      <c r="F632" s="8"/>
      <c r="G632" s="216">
        <f>SUM(G630:G631)</f>
        <v>0</v>
      </c>
      <c r="H632" s="142">
        <f>SUM(H630:H631)</f>
        <v>3200.99</v>
      </c>
      <c r="I632" s="70"/>
      <c r="J632" s="216">
        <f>SUM(J630:J631)</f>
        <v>0</v>
      </c>
      <c r="K632" s="142">
        <f>SUM(K630:K631)</f>
        <v>2977.49505</v>
      </c>
    </row>
    <row r="633" spans="1:11">
      <c r="A633" s="1">
        <v>14</v>
      </c>
      <c r="E633" s="1">
        <v>14</v>
      </c>
      <c r="F633" s="8"/>
      <c r="G633" s="216"/>
      <c r="H633" s="142"/>
      <c r="I633" s="70"/>
      <c r="J633" s="216"/>
      <c r="K633" s="142"/>
    </row>
    <row r="634" spans="1:11">
      <c r="A634" s="1">
        <v>15</v>
      </c>
      <c r="C634" s="7" t="s">
        <v>177</v>
      </c>
      <c r="E634" s="1">
        <v>15</v>
      </c>
      <c r="F634" s="8"/>
      <c r="G634" s="216">
        <f>G627+G632</f>
        <v>3</v>
      </c>
      <c r="H634" s="142">
        <f>H627+H632</f>
        <v>163068.03999999998</v>
      </c>
      <c r="I634" s="70"/>
      <c r="J634" s="216">
        <f>J627+J632</f>
        <v>3</v>
      </c>
      <c r="K634" s="142">
        <f>K627+K632</f>
        <v>170010.26354999997</v>
      </c>
    </row>
    <row r="635" spans="1:11">
      <c r="A635" s="1">
        <v>16</v>
      </c>
      <c r="E635" s="1">
        <v>16</v>
      </c>
      <c r="F635" s="8"/>
      <c r="G635" s="216"/>
      <c r="H635" s="142"/>
      <c r="I635" s="70"/>
      <c r="J635" s="216"/>
      <c r="K635" s="142"/>
    </row>
    <row r="636" spans="1:11">
      <c r="A636" s="1">
        <v>17</v>
      </c>
      <c r="C636" s="7" t="s">
        <v>178</v>
      </c>
      <c r="E636" s="1">
        <v>17</v>
      </c>
      <c r="F636" s="8"/>
      <c r="G636" s="215"/>
      <c r="H636" s="214">
        <v>118066.32</v>
      </c>
      <c r="I636" s="70"/>
      <c r="J636" s="215"/>
      <c r="K636" s="141">
        <v>122788.9728</v>
      </c>
    </row>
    <row r="637" spans="1:11">
      <c r="A637" s="1">
        <v>18</v>
      </c>
      <c r="C637" s="7"/>
      <c r="E637" s="1">
        <v>18</v>
      </c>
      <c r="F637" s="8"/>
      <c r="G637" s="216"/>
      <c r="H637" s="142"/>
      <c r="I637" s="70"/>
      <c r="J637" s="216"/>
      <c r="K637" s="142"/>
    </row>
    <row r="638" spans="1:11">
      <c r="A638" s="1">
        <v>19</v>
      </c>
      <c r="C638" s="7" t="s">
        <v>179</v>
      </c>
      <c r="E638" s="1">
        <v>19</v>
      </c>
      <c r="F638" s="8"/>
      <c r="G638" s="215"/>
      <c r="H638" s="214">
        <v>38740.620000000003</v>
      </c>
      <c r="I638" s="70"/>
      <c r="J638" s="215"/>
      <c r="K638" s="141">
        <v>39515.432400000005</v>
      </c>
    </row>
    <row r="639" spans="1:11">
      <c r="A639" s="1">
        <v>20</v>
      </c>
      <c r="C639" s="7" t="s">
        <v>180</v>
      </c>
      <c r="E639" s="1">
        <v>20</v>
      </c>
      <c r="F639" s="8"/>
      <c r="G639" s="215"/>
      <c r="H639" s="214">
        <v>624589.97</v>
      </c>
      <c r="I639" s="70"/>
      <c r="J639" s="215"/>
      <c r="K639" s="141">
        <v>637081.76939999999</v>
      </c>
    </row>
    <row r="640" spans="1:11">
      <c r="A640" s="1">
        <v>21</v>
      </c>
      <c r="C640" s="7"/>
      <c r="E640" s="1">
        <v>21</v>
      </c>
      <c r="F640" s="8"/>
      <c r="G640" s="216"/>
      <c r="H640" s="142"/>
      <c r="I640" s="70"/>
      <c r="J640" s="216"/>
      <c r="K640" s="142"/>
    </row>
    <row r="641" spans="1:11">
      <c r="A641" s="1">
        <v>22</v>
      </c>
      <c r="C641" s="7"/>
      <c r="E641" s="1">
        <v>22</v>
      </c>
      <c r="F641" s="8"/>
      <c r="G641" s="216"/>
      <c r="H641" s="142"/>
      <c r="I641" s="70"/>
      <c r="J641" s="216"/>
      <c r="K641" s="142"/>
    </row>
    <row r="642" spans="1:11">
      <c r="A642" s="1">
        <v>23</v>
      </c>
      <c r="C642" s="7" t="s">
        <v>194</v>
      </c>
      <c r="E642" s="1">
        <v>23</v>
      </c>
      <c r="F642" s="8"/>
      <c r="G642" s="215"/>
      <c r="H642" s="141"/>
      <c r="I642" s="70"/>
      <c r="J642" s="215"/>
      <c r="K642" s="141"/>
    </row>
    <row r="643" spans="1:11">
      <c r="A643" s="1">
        <v>24</v>
      </c>
      <c r="C643" s="7"/>
      <c r="E643" s="1">
        <v>24</v>
      </c>
      <c r="F643" s="8"/>
      <c r="G643" s="216"/>
      <c r="H643" s="142"/>
      <c r="I643" s="70"/>
      <c r="J643" s="216"/>
      <c r="K643" s="142"/>
    </row>
    <row r="644" spans="1:11">
      <c r="E644" s="29"/>
      <c r="F644" s="60" t="s">
        <v>6</v>
      </c>
      <c r="G644" s="208" t="s">
        <v>6</v>
      </c>
      <c r="H644" s="17" t="s">
        <v>6</v>
      </c>
      <c r="I644" s="60" t="s">
        <v>6</v>
      </c>
      <c r="J644" s="208" t="s">
        <v>6</v>
      </c>
      <c r="K644" s="17" t="s">
        <v>6</v>
      </c>
    </row>
    <row r="645" spans="1:11">
      <c r="A645" s="1">
        <v>25</v>
      </c>
      <c r="C645" s="7" t="s">
        <v>195</v>
      </c>
      <c r="E645" s="1">
        <v>25</v>
      </c>
      <c r="G645" s="86">
        <f>SUM(G634:G644)</f>
        <v>3</v>
      </c>
      <c r="H645" s="81">
        <f>SUM(H634:H644)</f>
        <v>944464.95</v>
      </c>
      <c r="I645" s="81"/>
      <c r="J645" s="86">
        <f>SUM(J634:J644)</f>
        <v>3</v>
      </c>
      <c r="K645" s="80">
        <f>SUM(K634:K644)</f>
        <v>969396.43814999994</v>
      </c>
    </row>
    <row r="646" spans="1:11">
      <c r="E646" s="29"/>
      <c r="F646" s="60" t="s">
        <v>6</v>
      </c>
      <c r="G646" s="208"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253" t="s">
        <v>197</v>
      </c>
      <c r="B651" s="253"/>
      <c r="C651" s="253"/>
      <c r="D651" s="253"/>
      <c r="E651" s="253"/>
      <c r="F651" s="253"/>
      <c r="G651" s="253"/>
      <c r="H651" s="253"/>
      <c r="I651" s="253"/>
      <c r="J651" s="253"/>
      <c r="K651" s="253"/>
    </row>
    <row r="652" spans="1:11">
      <c r="A652" s="12" t="str">
        <f>$A$42</f>
        <v xml:space="preserve">NAME: </v>
      </c>
      <c r="B652" s="12"/>
      <c r="C652" s="1" t="str">
        <f>$D$20</f>
        <v>Univrsity of Colorado Boulder</v>
      </c>
      <c r="G652" s="65"/>
      <c r="H652" s="57"/>
      <c r="K652" s="14" t="str">
        <f>$K$3</f>
        <v>Due Date: October 15, 2024</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2023-2024</v>
      </c>
      <c r="I654" s="19"/>
      <c r="J654" s="20"/>
      <c r="K654" s="21" t="str">
        <f>K617</f>
        <v>2024-2025</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213">
        <v>676</v>
      </c>
      <c r="H662" s="214">
        <v>61712362.300000019</v>
      </c>
      <c r="I662" s="24"/>
      <c r="J662" s="215">
        <v>683</v>
      </c>
      <c r="K662" s="141">
        <v>64797980.415000021</v>
      </c>
    </row>
    <row r="663" spans="1:11">
      <c r="A663" s="1">
        <v>7</v>
      </c>
      <c r="C663" s="7" t="s">
        <v>191</v>
      </c>
      <c r="E663" s="1">
        <v>7</v>
      </c>
      <c r="F663" s="8"/>
      <c r="G663" s="216"/>
      <c r="H663" s="214">
        <v>23853702.93999999</v>
      </c>
      <c r="I663" s="70"/>
      <c r="J663" s="216"/>
      <c r="K663" s="141">
        <v>25404193.631099992</v>
      </c>
    </row>
    <row r="664" spans="1:11">
      <c r="A664" s="1">
        <v>8</v>
      </c>
      <c r="C664" s="7" t="s">
        <v>192</v>
      </c>
      <c r="E664" s="1">
        <v>8</v>
      </c>
      <c r="F664" s="8"/>
      <c r="G664" s="216">
        <f>SUM(G662:G663)</f>
        <v>676</v>
      </c>
      <c r="H664" s="142">
        <f>SUM(H662:H663)</f>
        <v>85566065.24000001</v>
      </c>
      <c r="I664" s="70"/>
      <c r="J664" s="216">
        <f>SUM(J662:J663)</f>
        <v>683</v>
      </c>
      <c r="K664" s="142">
        <f>SUM(K662:K663)</f>
        <v>90202174.04610002</v>
      </c>
    </row>
    <row r="665" spans="1:11">
      <c r="A665" s="1">
        <v>9</v>
      </c>
      <c r="C665" s="7"/>
      <c r="E665" s="1">
        <v>9</v>
      </c>
      <c r="F665" s="8"/>
      <c r="G665" s="216"/>
      <c r="H665" s="142"/>
      <c r="I665" s="24"/>
      <c r="J665" s="216"/>
      <c r="K665" s="142"/>
    </row>
    <row r="666" spans="1:11">
      <c r="A666" s="1">
        <v>10</v>
      </c>
      <c r="C666" s="7"/>
      <c r="E666" s="1">
        <v>10</v>
      </c>
      <c r="F666" s="8"/>
      <c r="G666" s="216"/>
      <c r="H666" s="142"/>
      <c r="I666" s="24"/>
      <c r="J666" s="216"/>
      <c r="K666" s="142"/>
    </row>
    <row r="667" spans="1:11">
      <c r="A667" s="1">
        <v>11</v>
      </c>
      <c r="C667" s="7" t="s">
        <v>174</v>
      </c>
      <c r="E667" s="1">
        <v>11</v>
      </c>
      <c r="G667" s="218">
        <v>78</v>
      </c>
      <c r="H667" s="217">
        <v>4033764.74</v>
      </c>
      <c r="I667" s="24"/>
      <c r="J667" s="120">
        <v>78</v>
      </c>
      <c r="K667" s="143">
        <v>4195115.3295999998</v>
      </c>
    </row>
    <row r="668" spans="1:11" s="30" customFormat="1">
      <c r="A668" s="1">
        <v>12</v>
      </c>
      <c r="B668" s="1"/>
      <c r="C668" s="7" t="s">
        <v>175</v>
      </c>
      <c r="D668" s="1"/>
      <c r="E668" s="1">
        <v>12</v>
      </c>
      <c r="F668" s="1"/>
      <c r="G668" s="86"/>
      <c r="H668" s="217">
        <v>1930189.4400000002</v>
      </c>
      <c r="I668" s="24"/>
      <c r="J668" s="86"/>
      <c r="K668" s="143">
        <v>2055651.7536000002</v>
      </c>
    </row>
    <row r="669" spans="1:11" s="30" customFormat="1">
      <c r="A669" s="1">
        <v>13</v>
      </c>
      <c r="B669" s="1"/>
      <c r="C669" s="7" t="s">
        <v>193</v>
      </c>
      <c r="D669" s="1"/>
      <c r="E669" s="1">
        <v>13</v>
      </c>
      <c r="F669" s="8"/>
      <c r="G669" s="216">
        <f>SUM(G667:G668)</f>
        <v>78</v>
      </c>
      <c r="H669" s="142">
        <f>SUM(H667:H668)</f>
        <v>5963954.1800000006</v>
      </c>
      <c r="I669" s="70"/>
      <c r="J669" s="216">
        <f>SUM(J667:J668)</f>
        <v>78</v>
      </c>
      <c r="K669" s="142">
        <f>SUM(K667:K668)</f>
        <v>6250767.0832000002</v>
      </c>
    </row>
    <row r="670" spans="1:11">
      <c r="A670" s="1">
        <v>14</v>
      </c>
      <c r="E670" s="1">
        <v>14</v>
      </c>
      <c r="F670" s="8"/>
      <c r="G670" s="216"/>
      <c r="H670" s="142"/>
      <c r="I670" s="70"/>
      <c r="J670" s="216"/>
      <c r="K670" s="142"/>
    </row>
    <row r="671" spans="1:11">
      <c r="A671" s="1">
        <v>15</v>
      </c>
      <c r="C671" s="7" t="s">
        <v>177</v>
      </c>
      <c r="E671" s="1">
        <v>15</v>
      </c>
      <c r="F671" s="8"/>
      <c r="G671" s="216">
        <f>G664+G669</f>
        <v>754</v>
      </c>
      <c r="H671" s="142">
        <f>H664+H669</f>
        <v>91530019.420000017</v>
      </c>
      <c r="I671" s="70"/>
      <c r="J671" s="216">
        <f>J664+J669</f>
        <v>761</v>
      </c>
      <c r="K671" s="142">
        <f>K664+K669</f>
        <v>96452941.129300028</v>
      </c>
    </row>
    <row r="672" spans="1:11">
      <c r="A672" s="1">
        <v>16</v>
      </c>
      <c r="E672" s="1">
        <v>16</v>
      </c>
      <c r="F672" s="8"/>
      <c r="G672" s="216"/>
      <c r="H672" s="142"/>
      <c r="I672" s="70"/>
      <c r="J672" s="216"/>
      <c r="K672" s="142"/>
    </row>
    <row r="673" spans="1:11">
      <c r="A673" s="1">
        <v>17</v>
      </c>
      <c r="C673" s="7" t="s">
        <v>178</v>
      </c>
      <c r="E673" s="1">
        <v>17</v>
      </c>
      <c r="F673" s="8"/>
      <c r="G673" s="215"/>
      <c r="H673" s="214">
        <v>2065039.66</v>
      </c>
      <c r="I673" s="70"/>
      <c r="J673" s="215"/>
      <c r="K673" s="141">
        <v>2147641.2464000001</v>
      </c>
    </row>
    <row r="674" spans="1:11">
      <c r="A674" s="1">
        <v>18</v>
      </c>
      <c r="C674" s="7"/>
      <c r="E674" s="1">
        <v>18</v>
      </c>
      <c r="F674" s="8"/>
      <c r="G674" s="216"/>
      <c r="H674" s="142"/>
      <c r="I674" s="70"/>
      <c r="J674" s="216"/>
      <c r="K674" s="142"/>
    </row>
    <row r="675" spans="1:11">
      <c r="A675" s="1">
        <v>19</v>
      </c>
      <c r="C675" s="7" t="s">
        <v>179</v>
      </c>
      <c r="E675" s="1">
        <v>19</v>
      </c>
      <c r="F675" s="8"/>
      <c r="G675" s="216"/>
      <c r="H675" s="214">
        <v>707800.95999999985</v>
      </c>
      <c r="I675" s="70"/>
      <c r="J675" s="216"/>
      <c r="K675" s="141">
        <v>721956.97919999983</v>
      </c>
    </row>
    <row r="676" spans="1:11">
      <c r="A676" s="1">
        <v>20</v>
      </c>
      <c r="C676" s="7" t="s">
        <v>180</v>
      </c>
      <c r="E676" s="1">
        <v>20</v>
      </c>
      <c r="F676" s="8"/>
      <c r="G676" s="216"/>
      <c r="H676" s="214">
        <v>32159874.290000003</v>
      </c>
      <c r="I676" s="70"/>
      <c r="J676" s="216"/>
      <c r="K676" s="141">
        <v>33446269.261600003</v>
      </c>
    </row>
    <row r="677" spans="1:11">
      <c r="A677" s="1">
        <v>21</v>
      </c>
      <c r="C677" s="7"/>
      <c r="E677" s="1">
        <v>21</v>
      </c>
      <c r="F677" s="8"/>
      <c r="G677" s="216"/>
      <c r="H677" s="142"/>
      <c r="I677" s="70"/>
      <c r="J677" s="216"/>
      <c r="K677" s="142"/>
    </row>
    <row r="678" spans="1:11">
      <c r="A678" s="1">
        <v>22</v>
      </c>
      <c r="C678" s="7"/>
      <c r="E678" s="1">
        <v>22</v>
      </c>
      <c r="F678" s="8"/>
      <c r="G678" s="216"/>
      <c r="H678" s="142"/>
      <c r="I678" s="70"/>
      <c r="J678" s="216"/>
      <c r="K678" s="142"/>
    </row>
    <row r="679" spans="1:11">
      <c r="A679" s="1">
        <v>23</v>
      </c>
      <c r="C679" s="7" t="s">
        <v>194</v>
      </c>
      <c r="E679" s="1">
        <v>23</v>
      </c>
      <c r="F679" s="8"/>
      <c r="G679" s="216"/>
      <c r="H679" s="141">
        <v>0</v>
      </c>
      <c r="I679" s="70"/>
      <c r="J679" s="216"/>
      <c r="K679" s="141">
        <v>0</v>
      </c>
    </row>
    <row r="680" spans="1:11">
      <c r="A680" s="1">
        <v>24</v>
      </c>
      <c r="C680" s="7"/>
      <c r="E680" s="1">
        <v>24</v>
      </c>
      <c r="F680" s="8"/>
      <c r="G680" s="216"/>
      <c r="H680" s="142"/>
      <c r="I680" s="70"/>
      <c r="J680" s="216"/>
      <c r="K680" s="142"/>
    </row>
    <row r="681" spans="1:11">
      <c r="E681" s="29"/>
      <c r="F681" s="60" t="s">
        <v>6</v>
      </c>
      <c r="G681" s="208" t="s">
        <v>6</v>
      </c>
      <c r="H681" s="17" t="s">
        <v>6</v>
      </c>
      <c r="I681" s="60" t="s">
        <v>6</v>
      </c>
      <c r="J681" s="208" t="s">
        <v>6</v>
      </c>
      <c r="K681" s="17" t="s">
        <v>6</v>
      </c>
    </row>
    <row r="682" spans="1:11">
      <c r="A682" s="1">
        <v>25</v>
      </c>
      <c r="C682" s="7" t="s">
        <v>198</v>
      </c>
      <c r="E682" s="1">
        <v>25</v>
      </c>
      <c r="G682" s="86">
        <f>SUM(G671:G681)</f>
        <v>754</v>
      </c>
      <c r="H682" s="81">
        <f>SUM(H671:H681)</f>
        <v>126462734.33000001</v>
      </c>
      <c r="I682" s="81"/>
      <c r="J682" s="86">
        <f>SUM(J671:J681)</f>
        <v>761</v>
      </c>
      <c r="K682" s="81">
        <f>SUM(K671:K681)</f>
        <v>132768808.61650003</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253" t="s">
        <v>200</v>
      </c>
      <c r="B688" s="253"/>
      <c r="C688" s="253"/>
      <c r="D688" s="253"/>
      <c r="E688" s="253"/>
      <c r="F688" s="253"/>
      <c r="G688" s="253"/>
      <c r="H688" s="253"/>
      <c r="I688" s="253"/>
      <c r="J688" s="253"/>
      <c r="K688" s="253"/>
    </row>
    <row r="689" spans="1:11">
      <c r="A689" s="12" t="str">
        <f>$A$42</f>
        <v xml:space="preserve">NAME: </v>
      </c>
      <c r="C689" s="1" t="str">
        <f>$D$20</f>
        <v>Univrsity of Colorado Boulder</v>
      </c>
      <c r="G689" s="65"/>
      <c r="H689" s="57"/>
      <c r="K689" s="14" t="str">
        <f>$K$3</f>
        <v>Due Date: October 15, 2024</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2023-2024</v>
      </c>
      <c r="I691" s="19"/>
      <c r="J691" s="20"/>
      <c r="K691" s="21" t="str">
        <f>K654</f>
        <v>2024-2025</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212"/>
      <c r="K696" s="101"/>
    </row>
    <row r="697" spans="1:11">
      <c r="A697" s="98">
        <v>4</v>
      </c>
      <c r="B697" s="98"/>
      <c r="C697" s="98" t="s">
        <v>227</v>
      </c>
      <c r="D697" s="98"/>
      <c r="E697" s="98">
        <v>4</v>
      </c>
      <c r="F697" s="99"/>
      <c r="G697" s="212"/>
      <c r="H697" s="101"/>
      <c r="I697" s="105"/>
      <c r="J697" s="212"/>
      <c r="K697" s="101"/>
    </row>
    <row r="698" spans="1:11">
      <c r="A698" s="98">
        <v>5</v>
      </c>
      <c r="B698" s="98"/>
      <c r="C698" s="98" t="s">
        <v>227</v>
      </c>
      <c r="D698" s="98"/>
      <c r="E698" s="98">
        <v>5</v>
      </c>
      <c r="F698" s="99"/>
      <c r="G698" s="212"/>
      <c r="H698" s="101"/>
      <c r="I698" s="105"/>
      <c r="J698" s="212"/>
      <c r="K698" s="101"/>
    </row>
    <row r="699" spans="1:11">
      <c r="A699" s="1">
        <v>6</v>
      </c>
      <c r="C699" s="7" t="s">
        <v>190</v>
      </c>
      <c r="E699" s="1">
        <v>6</v>
      </c>
      <c r="F699" s="8"/>
      <c r="G699" s="213">
        <v>466</v>
      </c>
      <c r="H699" s="214">
        <v>27940650.920000002</v>
      </c>
      <c r="I699" s="24"/>
      <c r="J699" s="215">
        <v>470</v>
      </c>
      <c r="K699" s="141">
        <v>29337683.466000002</v>
      </c>
    </row>
    <row r="700" spans="1:11">
      <c r="A700" s="1">
        <v>7</v>
      </c>
      <c r="C700" s="7" t="s">
        <v>191</v>
      </c>
      <c r="E700" s="1">
        <v>7</v>
      </c>
      <c r="F700" s="8"/>
      <c r="G700" s="216"/>
      <c r="H700" s="214">
        <v>10679833</v>
      </c>
      <c r="I700" s="70"/>
      <c r="J700" s="216"/>
      <c r="K700" s="141">
        <v>11374022.145</v>
      </c>
    </row>
    <row r="701" spans="1:11">
      <c r="A701" s="1">
        <v>8</v>
      </c>
      <c r="C701" s="7" t="s">
        <v>192</v>
      </c>
      <c r="E701" s="1">
        <v>8</v>
      </c>
      <c r="F701" s="8"/>
      <c r="G701" s="216">
        <f>SUM(G699:G700)</f>
        <v>466</v>
      </c>
      <c r="H701" s="142">
        <f>SUM(H699:H700)</f>
        <v>38620483.920000002</v>
      </c>
      <c r="I701" s="70"/>
      <c r="J701" s="216">
        <f>SUM(J699:J700)</f>
        <v>470</v>
      </c>
      <c r="K701" s="142">
        <f>SUM(K699:K700)</f>
        <v>40711705.611000001</v>
      </c>
    </row>
    <row r="702" spans="1:11">
      <c r="A702" s="1">
        <v>9</v>
      </c>
      <c r="C702" s="7"/>
      <c r="E702" s="1">
        <v>9</v>
      </c>
      <c r="F702" s="8"/>
      <c r="G702" s="216"/>
      <c r="H702" s="142"/>
      <c r="I702" s="24"/>
      <c r="J702" s="216"/>
      <c r="K702" s="142"/>
    </row>
    <row r="703" spans="1:11" ht="24.75" customHeight="1">
      <c r="A703" s="1">
        <v>10</v>
      </c>
      <c r="C703" s="7"/>
      <c r="E703" s="1">
        <v>10</v>
      </c>
      <c r="F703" s="8"/>
      <c r="G703" s="216"/>
      <c r="H703" s="142"/>
      <c r="I703" s="24"/>
      <c r="J703" s="216"/>
      <c r="K703" s="142"/>
    </row>
    <row r="704" spans="1:11" s="67" customFormat="1">
      <c r="A704" s="1">
        <v>11</v>
      </c>
      <c r="B704" s="1"/>
      <c r="C704" s="7" t="s">
        <v>174</v>
      </c>
      <c r="D704" s="1"/>
      <c r="E704" s="1">
        <v>11</v>
      </c>
      <c r="F704" s="1"/>
      <c r="G704" s="218">
        <v>45</v>
      </c>
      <c r="H704" s="217">
        <v>2343566.6800000002</v>
      </c>
      <c r="I704" s="24"/>
      <c r="J704" s="120">
        <v>45</v>
      </c>
      <c r="K704" s="143">
        <v>2437309.3472000002</v>
      </c>
    </row>
    <row r="705" spans="1:11">
      <c r="A705" s="1">
        <v>12</v>
      </c>
      <c r="C705" s="7" t="s">
        <v>175</v>
      </c>
      <c r="E705" s="1">
        <v>12</v>
      </c>
      <c r="G705" s="86"/>
      <c r="H705" s="217">
        <v>1132246.6400000001</v>
      </c>
      <c r="I705" s="24"/>
      <c r="J705" s="86"/>
      <c r="K705" s="143">
        <v>1205842.6716000002</v>
      </c>
    </row>
    <row r="706" spans="1:11">
      <c r="A706" s="1">
        <v>13</v>
      </c>
      <c r="C706" s="7" t="s">
        <v>193</v>
      </c>
      <c r="E706" s="1">
        <v>13</v>
      </c>
      <c r="F706" s="8"/>
      <c r="G706" s="216">
        <f>SUM(G704:G705)</f>
        <v>45</v>
      </c>
      <c r="H706" s="142">
        <f>SUM(H704:H705)</f>
        <v>3475813.3200000003</v>
      </c>
      <c r="I706" s="70"/>
      <c r="J706" s="216">
        <f>SUM(J704:J705)</f>
        <v>45</v>
      </c>
      <c r="K706" s="142">
        <f>SUM(K704:K705)</f>
        <v>3643152.0188000007</v>
      </c>
    </row>
    <row r="707" spans="1:11" s="30" customFormat="1">
      <c r="A707" s="1">
        <v>14</v>
      </c>
      <c r="B707" s="1"/>
      <c r="C707" s="1"/>
      <c r="D707" s="1"/>
      <c r="E707" s="1">
        <v>14</v>
      </c>
      <c r="F707" s="8"/>
      <c r="G707" s="216"/>
      <c r="H707" s="142"/>
      <c r="I707" s="70"/>
      <c r="J707" s="216"/>
      <c r="K707" s="142"/>
    </row>
    <row r="708" spans="1:11" s="30" customFormat="1">
      <c r="A708" s="1">
        <v>15</v>
      </c>
      <c r="B708" s="1"/>
      <c r="C708" s="7" t="s">
        <v>177</v>
      </c>
      <c r="D708" s="1"/>
      <c r="E708" s="1">
        <v>15</v>
      </c>
      <c r="F708" s="8"/>
      <c r="G708" s="216">
        <f>G701+G706</f>
        <v>511</v>
      </c>
      <c r="H708" s="142">
        <f>H701+H706</f>
        <v>42096297.240000002</v>
      </c>
      <c r="I708" s="70"/>
      <c r="J708" s="216">
        <f>J701+J706</f>
        <v>515</v>
      </c>
      <c r="K708" s="142">
        <f>K701+K706</f>
        <v>44354857.629799999</v>
      </c>
    </row>
    <row r="709" spans="1:11">
      <c r="A709" s="1">
        <v>16</v>
      </c>
      <c r="E709" s="1">
        <v>16</v>
      </c>
      <c r="F709" s="8"/>
      <c r="G709" s="216"/>
      <c r="H709" s="142"/>
      <c r="I709" s="70"/>
      <c r="J709" s="216"/>
      <c r="K709" s="142"/>
    </row>
    <row r="710" spans="1:11">
      <c r="A710" s="1">
        <v>17</v>
      </c>
      <c r="C710" s="7" t="s">
        <v>178</v>
      </c>
      <c r="E710" s="1">
        <v>17</v>
      </c>
      <c r="F710" s="8"/>
      <c r="G710" s="216"/>
      <c r="H710" s="219">
        <v>1568609.04</v>
      </c>
      <c r="I710" s="70"/>
      <c r="J710" s="216"/>
      <c r="K710" s="141">
        <v>1631353.4016</v>
      </c>
    </row>
    <row r="711" spans="1:11">
      <c r="A711" s="1">
        <v>18</v>
      </c>
      <c r="C711" s="7"/>
      <c r="E711" s="1">
        <v>18</v>
      </c>
      <c r="F711" s="8"/>
      <c r="G711" s="216"/>
      <c r="H711" s="142"/>
      <c r="I711" s="70"/>
      <c r="J711" s="216"/>
      <c r="K711" s="142"/>
    </row>
    <row r="712" spans="1:11">
      <c r="A712" s="1">
        <v>19</v>
      </c>
      <c r="C712" s="7" t="s">
        <v>179</v>
      </c>
      <c r="E712" s="1">
        <v>19</v>
      </c>
      <c r="F712" s="8"/>
      <c r="G712" s="216"/>
      <c r="H712" s="219">
        <v>787326.7</v>
      </c>
      <c r="I712" s="70"/>
      <c r="J712" s="216"/>
      <c r="K712" s="141">
        <v>803073.23399999994</v>
      </c>
    </row>
    <row r="713" spans="1:11">
      <c r="A713" s="1">
        <v>20</v>
      </c>
      <c r="C713" s="7" t="s">
        <v>180</v>
      </c>
      <c r="E713" s="1">
        <v>20</v>
      </c>
      <c r="F713" s="8"/>
      <c r="G713" s="216"/>
      <c r="H713" s="219">
        <v>8157162.3600000003</v>
      </c>
      <c r="I713" s="70"/>
      <c r="J713" s="216"/>
      <c r="K713" s="141">
        <v>8320305.6072000004</v>
      </c>
    </row>
    <row r="714" spans="1:11">
      <c r="A714" s="1">
        <v>21</v>
      </c>
      <c r="C714" s="7"/>
      <c r="E714" s="1">
        <v>21</v>
      </c>
      <c r="F714" s="8"/>
      <c r="G714" s="216"/>
      <c r="H714" s="142"/>
      <c r="I714" s="70"/>
      <c r="J714" s="216"/>
      <c r="K714" s="142"/>
    </row>
    <row r="715" spans="1:11">
      <c r="A715" s="1">
        <v>22</v>
      </c>
      <c r="C715" s="7"/>
      <c r="E715" s="1">
        <v>22</v>
      </c>
      <c r="F715" s="8"/>
      <c r="G715" s="216"/>
      <c r="H715" s="142"/>
      <c r="I715" s="70"/>
      <c r="J715" s="216"/>
      <c r="K715" s="142"/>
    </row>
    <row r="716" spans="1:11">
      <c r="A716" s="1">
        <v>23</v>
      </c>
      <c r="C716" s="7" t="s">
        <v>194</v>
      </c>
      <c r="E716" s="1">
        <v>23</v>
      </c>
      <c r="F716" s="8"/>
      <c r="G716" s="216"/>
      <c r="H716" s="141"/>
      <c r="I716" s="70"/>
      <c r="J716" s="216"/>
      <c r="K716" s="141"/>
    </row>
    <row r="717" spans="1:11">
      <c r="A717" s="1">
        <v>24</v>
      </c>
      <c r="C717" s="7"/>
      <c r="E717" s="1">
        <v>24</v>
      </c>
      <c r="F717" s="8"/>
      <c r="G717" s="216"/>
      <c r="H717" s="142"/>
      <c r="I717" s="70"/>
      <c r="J717" s="216"/>
      <c r="K717" s="84"/>
    </row>
    <row r="718" spans="1:11">
      <c r="E718" s="29"/>
      <c r="F718" s="60" t="s">
        <v>6</v>
      </c>
      <c r="G718" s="208" t="s">
        <v>6</v>
      </c>
      <c r="H718" s="17" t="s">
        <v>6</v>
      </c>
      <c r="I718" s="60" t="s">
        <v>6</v>
      </c>
      <c r="J718" s="208" t="s">
        <v>6</v>
      </c>
      <c r="K718" s="17" t="s">
        <v>6</v>
      </c>
    </row>
    <row r="719" spans="1:11">
      <c r="A719" s="1">
        <v>25</v>
      </c>
      <c r="C719" s="7" t="s">
        <v>201</v>
      </c>
      <c r="E719" s="1">
        <v>25</v>
      </c>
      <c r="G719" s="86">
        <f>SUM(G708:G718)</f>
        <v>511</v>
      </c>
      <c r="H719" s="81">
        <f>SUM(H708:H718)</f>
        <v>52609395.340000004</v>
      </c>
      <c r="I719" s="81"/>
      <c r="J719" s="86">
        <f>SUM(J708:J718)</f>
        <v>515</v>
      </c>
      <c r="K719" s="81">
        <f>SUM(K708:K718)</f>
        <v>55109589.872600004</v>
      </c>
    </row>
    <row r="720" spans="1:11">
      <c r="E720" s="29"/>
      <c r="F720" s="60" t="s">
        <v>6</v>
      </c>
      <c r="G720" s="208" t="s">
        <v>6</v>
      </c>
      <c r="H720" s="17" t="s">
        <v>6</v>
      </c>
      <c r="I720" s="60" t="s">
        <v>6</v>
      </c>
      <c r="J720" s="208"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253" t="s">
        <v>203</v>
      </c>
      <c r="B725" s="253"/>
      <c r="C725" s="253"/>
      <c r="D725" s="253"/>
      <c r="E725" s="253"/>
      <c r="F725" s="253"/>
      <c r="G725" s="253"/>
      <c r="H725" s="253"/>
      <c r="I725" s="253"/>
      <c r="J725" s="253"/>
      <c r="K725" s="253"/>
    </row>
    <row r="726" spans="1:16">
      <c r="A726" s="12" t="str">
        <f>$A$42</f>
        <v xml:space="preserve">NAME: </v>
      </c>
      <c r="C726" s="1" t="str">
        <f>$D$20</f>
        <v>Univrsity of Colorado Boulder</v>
      </c>
      <c r="F726" s="62"/>
      <c r="G726" s="56"/>
      <c r="K726" s="14" t="str">
        <f>$K$3</f>
        <v>Due Date: October 15, 2024</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2023-2024</v>
      </c>
      <c r="I728" s="19"/>
      <c r="J728" s="20"/>
      <c r="K728" s="21" t="str">
        <f>K691</f>
        <v>2024-2025</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212"/>
      <c r="K734" s="101"/>
    </row>
    <row r="735" spans="1:16">
      <c r="A735" s="98">
        <v>5</v>
      </c>
      <c r="B735" s="98"/>
      <c r="C735" s="98" t="s">
        <v>227</v>
      </c>
      <c r="D735" s="98"/>
      <c r="E735" s="98">
        <v>5</v>
      </c>
      <c r="F735" s="99"/>
      <c r="G735" s="212"/>
      <c r="H735" s="101"/>
      <c r="I735" s="105"/>
      <c r="J735" s="212"/>
      <c r="K735" s="101"/>
    </row>
    <row r="736" spans="1:16">
      <c r="A736" s="1">
        <v>6</v>
      </c>
      <c r="C736" s="7" t="s">
        <v>190</v>
      </c>
      <c r="E736" s="1">
        <v>6</v>
      </c>
      <c r="F736" s="8"/>
      <c r="G736" s="213">
        <v>584</v>
      </c>
      <c r="H736" s="219">
        <v>45699572.449999973</v>
      </c>
      <c r="I736" s="24"/>
      <c r="J736" s="215">
        <v>590</v>
      </c>
      <c r="K736" s="141">
        <v>47984551.072499976</v>
      </c>
    </row>
    <row r="737" spans="1:11">
      <c r="A737" s="1">
        <v>7</v>
      </c>
      <c r="C737" s="7" t="s">
        <v>191</v>
      </c>
      <c r="E737" s="1">
        <v>7</v>
      </c>
      <c r="F737" s="8"/>
      <c r="G737" s="216"/>
      <c r="H737" s="219">
        <v>17782802.200000007</v>
      </c>
      <c r="I737" s="70"/>
      <c r="J737" s="216"/>
      <c r="K737" s="141">
        <v>18938684.343000006</v>
      </c>
    </row>
    <row r="738" spans="1:11">
      <c r="A738" s="1">
        <v>8</v>
      </c>
      <c r="C738" s="7" t="s">
        <v>192</v>
      </c>
      <c r="E738" s="1">
        <v>8</v>
      </c>
      <c r="F738" s="8"/>
      <c r="G738" s="216">
        <f>SUM(G736:G737)</f>
        <v>584</v>
      </c>
      <c r="H738" s="142">
        <f>SUM(H736:H737)</f>
        <v>63482374.649999976</v>
      </c>
      <c r="I738" s="70"/>
      <c r="J738" s="216">
        <f>SUM(J736:J737)</f>
        <v>590</v>
      </c>
      <c r="K738" s="142">
        <f>SUM(K736:K737)</f>
        <v>66923235.415499985</v>
      </c>
    </row>
    <row r="739" spans="1:11">
      <c r="A739" s="1">
        <v>9</v>
      </c>
      <c r="C739" s="7"/>
      <c r="E739" s="1">
        <v>9</v>
      </c>
      <c r="F739" s="8"/>
      <c r="G739" s="216"/>
      <c r="H739" s="142"/>
      <c r="I739" s="24"/>
      <c r="J739" s="216"/>
      <c r="K739" s="142"/>
    </row>
    <row r="740" spans="1:11">
      <c r="A740" s="1">
        <v>10</v>
      </c>
      <c r="C740" s="7"/>
      <c r="E740" s="1">
        <v>10</v>
      </c>
      <c r="F740" s="8"/>
      <c r="G740" s="216"/>
      <c r="H740" s="142"/>
      <c r="I740" s="24"/>
      <c r="J740" s="216"/>
      <c r="K740" s="142"/>
    </row>
    <row r="741" spans="1:11">
      <c r="A741" s="1">
        <v>11</v>
      </c>
      <c r="C741" s="7" t="s">
        <v>174</v>
      </c>
      <c r="E741" s="1">
        <v>11</v>
      </c>
      <c r="G741" s="218">
        <v>35</v>
      </c>
      <c r="H741" s="220">
        <v>1878324.91</v>
      </c>
      <c r="I741" s="24"/>
      <c r="J741" s="120">
        <v>35</v>
      </c>
      <c r="K741" s="143">
        <v>1953457.9064</v>
      </c>
    </row>
    <row r="742" spans="1:11">
      <c r="A742" s="1">
        <v>12</v>
      </c>
      <c r="C742" s="7" t="s">
        <v>175</v>
      </c>
      <c r="E742" s="1">
        <v>12</v>
      </c>
      <c r="G742" s="86"/>
      <c r="H742" s="220">
        <v>1047634.79</v>
      </c>
      <c r="I742" s="24"/>
      <c r="J742" s="86"/>
      <c r="K742" s="143">
        <v>1115731.0513500001</v>
      </c>
    </row>
    <row r="743" spans="1:11">
      <c r="A743" s="1">
        <v>13</v>
      </c>
      <c r="C743" s="7" t="s">
        <v>193</v>
      </c>
      <c r="E743" s="1">
        <v>13</v>
      </c>
      <c r="F743" s="8"/>
      <c r="G743" s="216">
        <f>SUM(G741:G742)</f>
        <v>35</v>
      </c>
      <c r="H743" s="142">
        <f>SUM(H741:H742)</f>
        <v>2925959.7</v>
      </c>
      <c r="I743" s="70"/>
      <c r="J743" s="216">
        <f>SUM(J741:J742)</f>
        <v>35</v>
      </c>
      <c r="K743" s="142">
        <f>SUM(K741:K742)</f>
        <v>3069188.9577500001</v>
      </c>
    </row>
    <row r="744" spans="1:11">
      <c r="A744" s="1">
        <v>14</v>
      </c>
      <c r="E744" s="1">
        <v>14</v>
      </c>
      <c r="F744" s="8"/>
      <c r="G744" s="216"/>
      <c r="H744" s="142"/>
      <c r="I744" s="70"/>
      <c r="J744" s="216"/>
      <c r="K744" s="142"/>
    </row>
    <row r="745" spans="1:11">
      <c r="A745" s="1">
        <v>15</v>
      </c>
      <c r="C745" s="7" t="s">
        <v>177</v>
      </c>
      <c r="E745" s="1">
        <v>15</v>
      </c>
      <c r="F745" s="8"/>
      <c r="G745" s="216">
        <f>G738+G743</f>
        <v>619</v>
      </c>
      <c r="H745" s="142">
        <f>H738+H743</f>
        <v>66408334.349999979</v>
      </c>
      <c r="I745" s="70"/>
      <c r="J745" s="216">
        <f>J738+J743</f>
        <v>625</v>
      </c>
      <c r="K745" s="142">
        <f>K738+K743</f>
        <v>69992424.373249978</v>
      </c>
    </row>
    <row r="746" spans="1:11">
      <c r="A746" s="1">
        <v>16</v>
      </c>
      <c r="E746" s="1">
        <v>16</v>
      </c>
      <c r="F746" s="8"/>
      <c r="G746" s="216"/>
      <c r="H746" s="142"/>
      <c r="I746" s="70"/>
      <c r="J746" s="216"/>
      <c r="K746" s="142"/>
    </row>
    <row r="747" spans="1:11">
      <c r="A747" s="1">
        <v>17</v>
      </c>
      <c r="C747" s="7" t="s">
        <v>178</v>
      </c>
      <c r="E747" s="1">
        <v>17</v>
      </c>
      <c r="F747" s="8"/>
      <c r="G747" s="216"/>
      <c r="H747" s="219">
        <v>661282.94999999995</v>
      </c>
      <c r="I747" s="70"/>
      <c r="J747" s="216"/>
      <c r="K747" s="141">
        <v>687734.26799999992</v>
      </c>
    </row>
    <row r="748" spans="1:11">
      <c r="A748" s="1">
        <v>18</v>
      </c>
      <c r="C748" s="7"/>
      <c r="E748" s="1">
        <v>18</v>
      </c>
      <c r="F748" s="8"/>
      <c r="G748" s="216"/>
      <c r="H748" s="142"/>
      <c r="I748" s="70"/>
      <c r="J748" s="216"/>
      <c r="K748" s="142"/>
    </row>
    <row r="749" spans="1:11">
      <c r="A749" s="1">
        <v>19</v>
      </c>
      <c r="C749" s="7" t="s">
        <v>179</v>
      </c>
      <c r="E749" s="1">
        <v>19</v>
      </c>
      <c r="F749" s="8"/>
      <c r="G749" s="216"/>
      <c r="H749" s="219">
        <v>338354.48</v>
      </c>
      <c r="I749" s="70"/>
      <c r="J749" s="216"/>
      <c r="K749" s="141">
        <v>345121.56959999999</v>
      </c>
    </row>
    <row r="750" spans="1:11">
      <c r="A750" s="1">
        <v>20</v>
      </c>
      <c r="C750" s="7" t="s">
        <v>180</v>
      </c>
      <c r="E750" s="1">
        <v>20</v>
      </c>
      <c r="F750" s="8"/>
      <c r="G750" s="216"/>
      <c r="H750" s="219">
        <v>24097980</v>
      </c>
      <c r="I750" s="70"/>
      <c r="J750" s="216"/>
      <c r="K750" s="141">
        <v>26025818.886000004</v>
      </c>
    </row>
    <row r="751" spans="1:11">
      <c r="A751" s="1">
        <v>21</v>
      </c>
      <c r="C751" s="7"/>
      <c r="E751" s="1">
        <v>21</v>
      </c>
      <c r="F751" s="8"/>
      <c r="G751" s="216"/>
      <c r="H751" s="142"/>
      <c r="I751" s="70"/>
      <c r="J751" s="216"/>
      <c r="K751" s="142"/>
    </row>
    <row r="752" spans="1:11">
      <c r="A752" s="1">
        <v>22</v>
      </c>
      <c r="C752" s="7"/>
      <c r="E752" s="1">
        <v>22</v>
      </c>
      <c r="F752" s="8"/>
      <c r="G752" s="216"/>
      <c r="H752" s="142"/>
      <c r="I752" s="70"/>
      <c r="J752" s="216"/>
      <c r="K752" s="142"/>
    </row>
    <row r="753" spans="1:11">
      <c r="A753" s="1">
        <v>23</v>
      </c>
      <c r="C753" s="7" t="s">
        <v>194</v>
      </c>
      <c r="E753" s="1">
        <v>23</v>
      </c>
      <c r="F753" s="8"/>
      <c r="G753" s="216"/>
      <c r="H753" s="141">
        <v>0</v>
      </c>
      <c r="I753" s="70"/>
      <c r="J753" s="216"/>
      <c r="K753" s="141"/>
    </row>
    <row r="754" spans="1:11">
      <c r="A754" s="1">
        <v>24</v>
      </c>
      <c r="C754" s="7"/>
      <c r="E754" s="1">
        <v>24</v>
      </c>
      <c r="F754" s="8"/>
      <c r="G754" s="216"/>
      <c r="H754" s="142"/>
      <c r="I754" s="70"/>
      <c r="J754" s="216"/>
      <c r="K754" s="142"/>
    </row>
    <row r="755" spans="1:11">
      <c r="E755" s="29"/>
      <c r="F755" s="60" t="s">
        <v>6</v>
      </c>
      <c r="G755" s="208" t="s">
        <v>6</v>
      </c>
      <c r="H755" s="17" t="s">
        <v>6</v>
      </c>
      <c r="I755" s="60" t="s">
        <v>6</v>
      </c>
      <c r="J755" s="208" t="s">
        <v>6</v>
      </c>
      <c r="K755" s="17" t="s">
        <v>6</v>
      </c>
    </row>
    <row r="756" spans="1:11">
      <c r="A756" s="1">
        <v>25</v>
      </c>
      <c r="C756" s="7" t="s">
        <v>204</v>
      </c>
      <c r="E756" s="1">
        <v>25</v>
      </c>
      <c r="G756" s="86">
        <f>SUM(G745:G755)</f>
        <v>619</v>
      </c>
      <c r="H756" s="81">
        <f>SUM(H745:H755)</f>
        <v>91505951.779999986</v>
      </c>
      <c r="I756" s="81"/>
      <c r="J756" s="86">
        <f>SUM(J745:J755)</f>
        <v>625</v>
      </c>
      <c r="K756" s="81">
        <f>SUM(K745:K755)</f>
        <v>97051099.096849993</v>
      </c>
    </row>
    <row r="757" spans="1:11">
      <c r="E757" s="29"/>
      <c r="F757" s="60" t="s">
        <v>6</v>
      </c>
      <c r="G757" s="16" t="s">
        <v>6</v>
      </c>
      <c r="H757" s="17" t="s">
        <v>6</v>
      </c>
      <c r="I757" s="60" t="s">
        <v>6</v>
      </c>
      <c r="J757" s="208" t="s">
        <v>6</v>
      </c>
      <c r="K757" s="17" t="s">
        <v>6</v>
      </c>
    </row>
    <row r="758" spans="1:11">
      <c r="C758" s="1" t="s">
        <v>49</v>
      </c>
      <c r="J758" s="221"/>
    </row>
    <row r="761" spans="1:11">
      <c r="A761" s="12" t="str">
        <f>$A$83</f>
        <v xml:space="preserve">Institution No.:  </v>
      </c>
      <c r="B761" s="30"/>
      <c r="C761" s="30"/>
      <c r="D761" s="30"/>
      <c r="E761" s="31"/>
      <c r="F761" s="30"/>
      <c r="G761" s="32"/>
      <c r="H761" s="33"/>
      <c r="I761" s="30"/>
      <c r="J761" s="32"/>
      <c r="K761" s="4" t="s">
        <v>205</v>
      </c>
    </row>
    <row r="762" spans="1:11">
      <c r="A762" s="253" t="s">
        <v>206</v>
      </c>
      <c r="B762" s="253"/>
      <c r="C762" s="253"/>
      <c r="D762" s="253"/>
      <c r="E762" s="253"/>
      <c r="F762" s="253"/>
      <c r="G762" s="253"/>
      <c r="H762" s="253"/>
      <c r="I762" s="253"/>
      <c r="J762" s="253"/>
      <c r="K762" s="253"/>
    </row>
    <row r="763" spans="1:11">
      <c r="A763" s="12" t="str">
        <f>$A$42</f>
        <v xml:space="preserve">NAME: </v>
      </c>
      <c r="C763" s="1" t="str">
        <f>$D$20</f>
        <v>Univrsity of Colorado Boulder</v>
      </c>
      <c r="F763" s="62"/>
      <c r="G763" s="56"/>
      <c r="H763" s="57"/>
      <c r="K763" s="14" t="str">
        <f>$K$3</f>
        <v>Due Date: October 15, 2024</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2023-2024</v>
      </c>
      <c r="I765" s="19"/>
      <c r="J765" s="20"/>
      <c r="K765" s="21" t="str">
        <f>K728</f>
        <v>2024-2025</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212"/>
      <c r="K771" s="101"/>
    </row>
    <row r="772" spans="1:11">
      <c r="A772" s="98">
        <v>5</v>
      </c>
      <c r="B772" s="98"/>
      <c r="C772" s="98" t="s">
        <v>227</v>
      </c>
      <c r="D772" s="98"/>
      <c r="E772" s="98">
        <v>5</v>
      </c>
      <c r="F772" s="99"/>
      <c r="G772" s="100"/>
      <c r="H772" s="101"/>
      <c r="I772" s="105"/>
      <c r="J772" s="212"/>
      <c r="K772" s="101"/>
    </row>
    <row r="773" spans="1:11">
      <c r="A773" s="1">
        <v>6</v>
      </c>
      <c r="C773" s="7" t="s">
        <v>190</v>
      </c>
      <c r="E773" s="1">
        <v>6</v>
      </c>
      <c r="F773" s="8"/>
      <c r="G773" s="213">
        <v>195</v>
      </c>
      <c r="H773" s="219">
        <v>18536248.849999994</v>
      </c>
      <c r="I773" s="24"/>
      <c r="J773" s="215">
        <v>197</v>
      </c>
      <c r="K773" s="141">
        <v>19463061.292499993</v>
      </c>
    </row>
    <row r="774" spans="1:11">
      <c r="A774" s="1">
        <v>7</v>
      </c>
      <c r="C774" s="7" t="s">
        <v>191</v>
      </c>
      <c r="E774" s="1">
        <v>7</v>
      </c>
      <c r="F774" s="8"/>
      <c r="G774" s="216"/>
      <c r="H774" s="219">
        <v>7018869.3800000008</v>
      </c>
      <c r="I774" s="70"/>
      <c r="J774" s="216"/>
      <c r="K774" s="141">
        <v>7545284.5835000006</v>
      </c>
    </row>
    <row r="775" spans="1:11">
      <c r="A775" s="1">
        <v>8</v>
      </c>
      <c r="C775" s="7" t="s">
        <v>192</v>
      </c>
      <c r="E775" s="1">
        <v>8</v>
      </c>
      <c r="F775" s="8"/>
      <c r="G775" s="216">
        <f>SUM(G773:G774)</f>
        <v>195</v>
      </c>
      <c r="H775" s="142">
        <f>SUM(H773:H774)</f>
        <v>25555118.229999997</v>
      </c>
      <c r="I775" s="70"/>
      <c r="J775" s="216">
        <f>SUM(J773:J774)</f>
        <v>197</v>
      </c>
      <c r="K775" s="142">
        <f>SUM(K773:K774)</f>
        <v>27008345.875999995</v>
      </c>
    </row>
    <row r="776" spans="1:11">
      <c r="A776" s="1">
        <v>9</v>
      </c>
      <c r="C776" s="7"/>
      <c r="E776" s="1">
        <v>9</v>
      </c>
      <c r="F776" s="8"/>
      <c r="G776" s="216"/>
      <c r="H776" s="142"/>
      <c r="I776" s="24"/>
      <c r="J776" s="216"/>
      <c r="K776" s="142"/>
    </row>
    <row r="777" spans="1:11">
      <c r="A777" s="1">
        <v>10</v>
      </c>
      <c r="C777" s="7"/>
      <c r="E777" s="1">
        <v>10</v>
      </c>
      <c r="F777" s="8"/>
      <c r="G777" s="216"/>
      <c r="H777" s="142"/>
      <c r="I777" s="24"/>
      <c r="J777" s="216"/>
      <c r="K777" s="142"/>
    </row>
    <row r="778" spans="1:11">
      <c r="A778" s="1">
        <v>11</v>
      </c>
      <c r="C778" s="7" t="s">
        <v>174</v>
      </c>
      <c r="E778" s="1">
        <v>11</v>
      </c>
      <c r="G778" s="218">
        <v>343</v>
      </c>
      <c r="H778" s="220">
        <v>18950123.930000007</v>
      </c>
      <c r="I778" s="24"/>
      <c r="J778" s="120">
        <v>343</v>
      </c>
      <c r="K778" s="143">
        <v>19708128.887200009</v>
      </c>
    </row>
    <row r="779" spans="1:11">
      <c r="A779" s="1">
        <v>12</v>
      </c>
      <c r="C779" s="7" t="s">
        <v>175</v>
      </c>
      <c r="E779" s="1">
        <v>12</v>
      </c>
      <c r="G779" s="86"/>
      <c r="H779" s="220">
        <v>7650396.1899999995</v>
      </c>
      <c r="I779" s="24"/>
      <c r="J779" s="86"/>
      <c r="K779" s="143">
        <v>8147671.9423499992</v>
      </c>
    </row>
    <row r="780" spans="1:11">
      <c r="A780" s="1">
        <v>13</v>
      </c>
      <c r="C780" s="7" t="s">
        <v>193</v>
      </c>
      <c r="E780" s="1">
        <v>13</v>
      </c>
      <c r="F780" s="8"/>
      <c r="G780" s="216">
        <f>SUM(G778:G779)</f>
        <v>343</v>
      </c>
      <c r="H780" s="142">
        <f>SUM(H778:H779)</f>
        <v>26600520.120000005</v>
      </c>
      <c r="I780" s="70"/>
      <c r="J780" s="216">
        <f>SUM(J778:J779)</f>
        <v>343</v>
      </c>
      <c r="K780" s="142">
        <f>SUM(K778:K779)</f>
        <v>27855800.829550009</v>
      </c>
    </row>
    <row r="781" spans="1:11">
      <c r="A781" s="1">
        <v>14</v>
      </c>
      <c r="E781" s="1">
        <v>14</v>
      </c>
      <c r="F781" s="8"/>
      <c r="G781" s="216"/>
      <c r="H781" s="142"/>
      <c r="I781" s="70"/>
      <c r="J781" s="216"/>
      <c r="K781" s="142"/>
    </row>
    <row r="782" spans="1:11">
      <c r="A782" s="1">
        <v>15</v>
      </c>
      <c r="C782" s="7" t="s">
        <v>177</v>
      </c>
      <c r="E782" s="1">
        <v>15</v>
      </c>
      <c r="F782" s="8"/>
      <c r="G782" s="216">
        <f>G775+G780</f>
        <v>538</v>
      </c>
      <c r="H782" s="142">
        <f>H775+H780</f>
        <v>52155638.350000001</v>
      </c>
      <c r="I782" s="70"/>
      <c r="J782" s="216">
        <f>J775+J780</f>
        <v>540</v>
      </c>
      <c r="K782" s="142">
        <f>K775+K780</f>
        <v>54864146.70555</v>
      </c>
    </row>
    <row r="783" spans="1:11">
      <c r="A783" s="1">
        <v>16</v>
      </c>
      <c r="E783" s="1">
        <v>16</v>
      </c>
      <c r="F783" s="8"/>
      <c r="G783" s="216"/>
      <c r="H783" s="142"/>
      <c r="I783" s="70"/>
      <c r="J783" s="216"/>
      <c r="K783" s="142"/>
    </row>
    <row r="784" spans="1:11">
      <c r="A784" s="1">
        <v>17</v>
      </c>
      <c r="C784" s="7" t="s">
        <v>178</v>
      </c>
      <c r="E784" s="1">
        <v>17</v>
      </c>
      <c r="F784" s="8"/>
      <c r="G784" s="216"/>
      <c r="H784" s="219">
        <v>624706.80000000016</v>
      </c>
      <c r="I784" s="70"/>
      <c r="J784" s="216"/>
      <c r="K784" s="141">
        <v>649695.07200000016</v>
      </c>
    </row>
    <row r="785" spans="1:11">
      <c r="A785" s="1">
        <v>18</v>
      </c>
      <c r="C785" s="7"/>
      <c r="E785" s="1">
        <v>18</v>
      </c>
      <c r="F785" s="8"/>
      <c r="G785" s="216"/>
      <c r="H785" s="142"/>
      <c r="I785" s="70"/>
      <c r="J785" s="216"/>
      <c r="K785" s="142"/>
    </row>
    <row r="786" spans="1:11">
      <c r="A786" s="1">
        <v>19</v>
      </c>
      <c r="C786" s="7" t="s">
        <v>179</v>
      </c>
      <c r="E786" s="1">
        <v>19</v>
      </c>
      <c r="F786" s="8"/>
      <c r="G786" s="216"/>
      <c r="H786" s="219">
        <v>135249.06</v>
      </c>
      <c r="I786" s="70"/>
      <c r="J786" s="216"/>
      <c r="K786" s="141">
        <v>137954.04120000001</v>
      </c>
    </row>
    <row r="787" spans="1:11">
      <c r="A787" s="1">
        <v>20</v>
      </c>
      <c r="C787" s="7" t="s">
        <v>180</v>
      </c>
      <c r="E787" s="1">
        <v>20</v>
      </c>
      <c r="F787" s="8"/>
      <c r="G787" s="216"/>
      <c r="H787" s="219">
        <v>18995859.620000016</v>
      </c>
      <c r="I787" s="70"/>
      <c r="J787" s="216"/>
      <c r="K787" s="141">
        <v>19375776.812400017</v>
      </c>
    </row>
    <row r="788" spans="1:11">
      <c r="A788" s="1">
        <v>21</v>
      </c>
      <c r="C788" s="7" t="s">
        <v>225</v>
      </c>
      <c r="E788" s="1">
        <v>21</v>
      </c>
      <c r="F788" s="8"/>
      <c r="G788" s="216"/>
      <c r="H788" s="219">
        <v>27069163.489999998</v>
      </c>
      <c r="I788" s="70"/>
      <c r="J788" s="216"/>
      <c r="K788" s="141">
        <v>30317463.108799998</v>
      </c>
    </row>
    <row r="789" spans="1:11">
      <c r="A789" s="1">
        <v>22</v>
      </c>
      <c r="C789" s="7"/>
      <c r="E789" s="1">
        <v>22</v>
      </c>
      <c r="F789" s="8"/>
      <c r="G789" s="216"/>
      <c r="H789" s="142"/>
      <c r="I789" s="70"/>
      <c r="J789" s="216"/>
      <c r="K789" s="142"/>
    </row>
    <row r="790" spans="1:11">
      <c r="A790" s="1">
        <v>23</v>
      </c>
      <c r="C790" s="7" t="s">
        <v>194</v>
      </c>
      <c r="E790" s="1">
        <v>23</v>
      </c>
      <c r="F790" s="8"/>
      <c r="G790" s="216"/>
      <c r="H790" s="141">
        <v>0</v>
      </c>
      <c r="I790" s="70"/>
      <c r="J790" s="216"/>
      <c r="K790" s="141"/>
    </row>
    <row r="791" spans="1:11">
      <c r="A791" s="1">
        <v>24</v>
      </c>
      <c r="C791" s="7"/>
      <c r="E791" s="1">
        <v>24</v>
      </c>
      <c r="F791" s="8"/>
      <c r="G791" s="216"/>
      <c r="H791" s="142"/>
      <c r="I791" s="70"/>
      <c r="J791" s="216"/>
      <c r="K791" s="142"/>
    </row>
    <row r="792" spans="1:11">
      <c r="E792" s="29"/>
      <c r="F792" s="60" t="s">
        <v>6</v>
      </c>
      <c r="G792" s="208" t="s">
        <v>6</v>
      </c>
      <c r="H792" s="17" t="s">
        <v>6</v>
      </c>
      <c r="I792" s="60" t="s">
        <v>6</v>
      </c>
      <c r="J792" s="208" t="s">
        <v>6</v>
      </c>
      <c r="K792" s="17" t="s">
        <v>6</v>
      </c>
    </row>
    <row r="793" spans="1:11">
      <c r="A793" s="1">
        <v>25</v>
      </c>
      <c r="C793" s="7" t="s">
        <v>207</v>
      </c>
      <c r="E793" s="1">
        <v>25</v>
      </c>
      <c r="G793" s="86">
        <f>SUM(G782:G792)</f>
        <v>538</v>
      </c>
      <c r="H793" s="81">
        <f>SUM(H782:H792)</f>
        <v>98980617.320000008</v>
      </c>
      <c r="I793" s="81"/>
      <c r="J793" s="86">
        <f>SUM(J782:J792)</f>
        <v>540</v>
      </c>
      <c r="K793" s="81">
        <f>SUM(K782:K792)</f>
        <v>105345035.73995</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253" t="s">
        <v>209</v>
      </c>
      <c r="B799" s="253"/>
      <c r="C799" s="253"/>
      <c r="D799" s="253"/>
      <c r="E799" s="253"/>
      <c r="F799" s="253"/>
      <c r="G799" s="253"/>
      <c r="H799" s="253"/>
      <c r="I799" s="253"/>
      <c r="J799" s="253"/>
      <c r="K799" s="253"/>
    </row>
    <row r="800" spans="1:11">
      <c r="A800" s="12" t="str">
        <f>$A$42</f>
        <v xml:space="preserve">NAME: </v>
      </c>
      <c r="C800" s="1" t="str">
        <f>$D$20</f>
        <v>Univrsity of Colorado Boulder</v>
      </c>
      <c r="F800" s="62"/>
      <c r="G800" s="56"/>
      <c r="H800" s="57"/>
      <c r="K800" s="14" t="str">
        <f>$K$3</f>
        <v>Due Date: October 15, 2024</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2023-2024</v>
      </c>
      <c r="I802" s="19"/>
      <c r="J802" s="20"/>
      <c r="K802" s="21" t="str">
        <f>K765</f>
        <v>2024-2025</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222">
        <v>104777028.84999999</v>
      </c>
      <c r="I805" s="91"/>
      <c r="J805" s="91"/>
      <c r="K805" s="133">
        <v>107396455</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104777028.84999999</v>
      </c>
      <c r="I830" s="89"/>
      <c r="J830" s="88"/>
      <c r="K830" s="89">
        <f>SUM(K805:K828)</f>
        <v>107396455</v>
      </c>
    </row>
    <row r="831" spans="1:11">
      <c r="D831" s="22"/>
      <c r="F831" s="60" t="s">
        <v>6</v>
      </c>
      <c r="G831" s="16" t="s">
        <v>6</v>
      </c>
      <c r="H831" s="17"/>
      <c r="I831" s="60"/>
      <c r="J831" s="16"/>
      <c r="K831" s="17"/>
    </row>
    <row r="832" spans="1:11">
      <c r="F832" s="60"/>
      <c r="G832" s="16"/>
      <c r="H832" s="17"/>
      <c r="I832" s="60"/>
      <c r="J832" s="16"/>
      <c r="K832" s="17"/>
    </row>
    <row r="833" spans="1:11">
      <c r="C833" s="250" t="s">
        <v>235</v>
      </c>
      <c r="D833" s="250"/>
      <c r="E833" s="250"/>
      <c r="F833" s="250"/>
      <c r="G833" s="250"/>
      <c r="H833" s="250"/>
      <c r="I833" s="250"/>
      <c r="J833" s="250"/>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253" t="s">
        <v>213</v>
      </c>
      <c r="B837" s="253"/>
      <c r="C837" s="253"/>
      <c r="D837" s="253"/>
      <c r="E837" s="253"/>
      <c r="F837" s="253"/>
      <c r="G837" s="253"/>
      <c r="H837" s="253"/>
      <c r="I837" s="253"/>
      <c r="J837" s="253"/>
      <c r="K837" s="253"/>
    </row>
    <row r="838" spans="1:11">
      <c r="A838" s="12" t="str">
        <f>$A$42</f>
        <v xml:space="preserve">NAME: </v>
      </c>
      <c r="C838" s="1" t="str">
        <f>$D$20</f>
        <v>Univrsity of Colorado Boulder</v>
      </c>
      <c r="G838" s="65"/>
      <c r="K838" s="14" t="str">
        <f>$K$3</f>
        <v>Due Date: October 15, 2024</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2023-2024</v>
      </c>
      <c r="I840" s="19"/>
      <c r="J840" s="20"/>
      <c r="K840" s="21" t="str">
        <f>K802</f>
        <v>2024-2025</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69"/>
      <c r="H848" s="176"/>
      <c r="I848" s="173"/>
      <c r="J848" s="169"/>
      <c r="K848" s="176"/>
    </row>
    <row r="849" spans="1:11">
      <c r="A849" s="1">
        <v>7</v>
      </c>
      <c r="C849" s="7" t="s">
        <v>171</v>
      </c>
      <c r="E849" s="1">
        <v>7</v>
      </c>
      <c r="F849" s="8"/>
      <c r="G849" s="169"/>
      <c r="H849" s="176"/>
      <c r="I849" s="173"/>
      <c r="J849" s="169"/>
      <c r="K849" s="176"/>
    </row>
    <row r="850" spans="1:11">
      <c r="A850" s="1">
        <v>8</v>
      </c>
      <c r="C850" s="7" t="s">
        <v>214</v>
      </c>
      <c r="E850" s="1">
        <v>8</v>
      </c>
      <c r="F850" s="8"/>
      <c r="G850" s="169"/>
      <c r="H850" s="176"/>
      <c r="I850" s="173"/>
      <c r="J850" s="169"/>
      <c r="K850" s="176"/>
    </row>
    <row r="851" spans="1:11">
      <c r="A851" s="1">
        <v>9</v>
      </c>
      <c r="C851" s="7" t="s">
        <v>185</v>
      </c>
      <c r="E851" s="1">
        <v>9</v>
      </c>
      <c r="F851" s="8"/>
      <c r="G851" s="169">
        <f>SUM(G848:G850)</f>
        <v>0</v>
      </c>
      <c r="H851" s="176">
        <f>SUM(H848:H850)</f>
        <v>0</v>
      </c>
      <c r="I851" s="169"/>
      <c r="J851" s="169">
        <f>SUM(J848:J850)</f>
        <v>0</v>
      </c>
      <c r="K851" s="176">
        <f>SUM(K848:K850)</f>
        <v>0</v>
      </c>
    </row>
    <row r="852" spans="1:11">
      <c r="A852" s="1">
        <v>10</v>
      </c>
      <c r="C852" s="7"/>
      <c r="E852" s="1">
        <v>10</v>
      </c>
      <c r="F852" s="8"/>
      <c r="G852" s="169"/>
      <c r="H852" s="176"/>
      <c r="I852" s="173"/>
      <c r="J852" s="169"/>
      <c r="K852" s="176"/>
    </row>
    <row r="853" spans="1:11">
      <c r="A853" s="1">
        <v>11</v>
      </c>
      <c r="C853" s="7" t="s">
        <v>174</v>
      </c>
      <c r="E853" s="1">
        <v>11</v>
      </c>
      <c r="F853" s="8"/>
      <c r="G853" s="169"/>
      <c r="H853" s="176"/>
      <c r="I853" s="173"/>
      <c r="J853" s="169"/>
      <c r="K853" s="176"/>
    </row>
    <row r="854" spans="1:11">
      <c r="A854" s="1">
        <v>12</v>
      </c>
      <c r="C854" s="7" t="s">
        <v>175</v>
      </c>
      <c r="E854" s="1">
        <v>12</v>
      </c>
      <c r="F854" s="8"/>
      <c r="G854" s="169"/>
      <c r="H854" s="176"/>
      <c r="I854" s="173"/>
      <c r="J854" s="169"/>
      <c r="K854" s="176"/>
    </row>
    <row r="855" spans="1:11">
      <c r="A855" s="1">
        <v>13</v>
      </c>
      <c r="C855" s="7" t="s">
        <v>186</v>
      </c>
      <c r="E855" s="1">
        <v>13</v>
      </c>
      <c r="F855" s="8"/>
      <c r="G855" s="169">
        <f>SUM(G853:G854)</f>
        <v>0</v>
      </c>
      <c r="H855" s="176">
        <f>SUM(H853:H854)</f>
        <v>0</v>
      </c>
      <c r="I855" s="177"/>
      <c r="J855" s="169">
        <f>SUM(J853:J854)</f>
        <v>0</v>
      </c>
      <c r="K855" s="176">
        <f>SUM(K853:K854)</f>
        <v>0</v>
      </c>
    </row>
    <row r="856" spans="1:11">
      <c r="A856" s="1">
        <v>14</v>
      </c>
      <c r="E856" s="1">
        <v>14</v>
      </c>
      <c r="F856" s="8"/>
      <c r="G856" s="178"/>
      <c r="H856" s="176"/>
      <c r="I856" s="175"/>
      <c r="J856" s="178"/>
      <c r="K856" s="176"/>
    </row>
    <row r="857" spans="1:11">
      <c r="A857" s="1">
        <v>15</v>
      </c>
      <c r="C857" s="7" t="s">
        <v>177</v>
      </c>
      <c r="E857" s="1">
        <v>15</v>
      </c>
      <c r="G857" s="179">
        <f>SUM(G851+G855)</f>
        <v>0</v>
      </c>
      <c r="H857" s="187">
        <f>SUM(H851+H855)</f>
        <v>0</v>
      </c>
      <c r="I857" s="175"/>
      <c r="J857" s="179">
        <f>SUM(J851+J855)</f>
        <v>0</v>
      </c>
      <c r="K857" s="187">
        <f>SUM(K851+K855)</f>
        <v>0</v>
      </c>
    </row>
    <row r="858" spans="1:11">
      <c r="A858" s="1">
        <v>16</v>
      </c>
      <c r="E858" s="1">
        <v>16</v>
      </c>
      <c r="G858" s="179"/>
      <c r="H858" s="187"/>
      <c r="I858" s="175"/>
      <c r="J858" s="179"/>
      <c r="K858" s="187"/>
    </row>
    <row r="859" spans="1:11">
      <c r="A859" s="1">
        <v>17</v>
      </c>
      <c r="C859" s="7" t="s">
        <v>178</v>
      </c>
      <c r="E859" s="1">
        <v>17</v>
      </c>
      <c r="F859" s="8"/>
      <c r="G859" s="169"/>
      <c r="H859" s="176"/>
      <c r="I859" s="173"/>
      <c r="J859" s="169"/>
      <c r="K859" s="176"/>
    </row>
    <row r="860" spans="1:11">
      <c r="A860" s="1">
        <v>18</v>
      </c>
      <c r="E860" s="1">
        <v>18</v>
      </c>
      <c r="F860" s="8"/>
      <c r="G860" s="169"/>
      <c r="H860" s="176"/>
      <c r="I860" s="173"/>
      <c r="J860" s="169"/>
      <c r="K860" s="176"/>
    </row>
    <row r="861" spans="1:11">
      <c r="A861" s="1">
        <v>19</v>
      </c>
      <c r="C861" s="7" t="s">
        <v>179</v>
      </c>
      <c r="E861" s="1">
        <v>19</v>
      </c>
      <c r="F861" s="8"/>
      <c r="G861" s="169"/>
      <c r="H861" s="176"/>
      <c r="I861" s="173"/>
      <c r="J861" s="169"/>
      <c r="K861" s="176"/>
    </row>
    <row r="862" spans="1:11">
      <c r="A862" s="1">
        <v>20</v>
      </c>
      <c r="C862" s="66" t="s">
        <v>180</v>
      </c>
      <c r="E862" s="1">
        <v>20</v>
      </c>
      <c r="F862" s="8"/>
      <c r="G862" s="169"/>
      <c r="H862" s="176"/>
      <c r="I862" s="173"/>
      <c r="J862" s="169"/>
      <c r="K862" s="176"/>
    </row>
    <row r="863" spans="1:11">
      <c r="A863" s="1">
        <v>21</v>
      </c>
      <c r="C863" s="66"/>
      <c r="E863" s="1">
        <v>21</v>
      </c>
      <c r="F863" s="8"/>
      <c r="G863" s="169"/>
      <c r="H863" s="176"/>
      <c r="I863" s="173"/>
      <c r="J863" s="169"/>
      <c r="K863" s="176"/>
    </row>
    <row r="864" spans="1:11">
      <c r="A864" s="1">
        <v>22</v>
      </c>
      <c r="C864" s="7"/>
      <c r="E864" s="1">
        <v>22</v>
      </c>
      <c r="G864" s="169"/>
      <c r="H864" s="176"/>
      <c r="I864" s="173"/>
      <c r="J864" s="169"/>
      <c r="K864" s="176"/>
    </row>
    <row r="865" spans="1:12">
      <c r="A865" s="1">
        <v>23</v>
      </c>
      <c r="C865" s="7" t="s">
        <v>181</v>
      </c>
      <c r="E865" s="1">
        <v>23</v>
      </c>
      <c r="G865" s="169"/>
      <c r="H865" s="176"/>
      <c r="I865" s="173"/>
      <c r="J865" s="169"/>
      <c r="K865" s="176"/>
    </row>
    <row r="866" spans="1:12">
      <c r="A866" s="1">
        <v>24</v>
      </c>
      <c r="C866" s="7"/>
      <c r="E866" s="1">
        <v>24</v>
      </c>
      <c r="G866" s="169"/>
      <c r="H866" s="176"/>
      <c r="I866" s="173"/>
      <c r="J866" s="169"/>
      <c r="K866" s="176"/>
    </row>
    <row r="867" spans="1:12">
      <c r="E867" s="1">
        <v>25</v>
      </c>
      <c r="F867" s="60" t="s">
        <v>6</v>
      </c>
      <c r="G867" s="68"/>
      <c r="H867" s="17"/>
      <c r="I867" s="60"/>
      <c r="J867" s="68"/>
      <c r="K867" s="17"/>
    </row>
    <row r="868" spans="1:12">
      <c r="A868" s="1">
        <v>25</v>
      </c>
      <c r="C868" s="7" t="s">
        <v>215</v>
      </c>
      <c r="G868" s="89">
        <f>SUM(G857:G866)</f>
        <v>0</v>
      </c>
      <c r="H868" s="89">
        <f>SUM(H857:H866)</f>
        <v>0</v>
      </c>
      <c r="I868" s="94"/>
      <c r="J868" s="89">
        <f>SUM(J857:J866)</f>
        <v>0</v>
      </c>
      <c r="K868" s="89">
        <f>SUM(K857:K866)</f>
        <v>0</v>
      </c>
    </row>
    <row r="869" spans="1:12">
      <c r="F869" s="60" t="s">
        <v>6</v>
      </c>
      <c r="G869" s="16"/>
      <c r="H869" s="17"/>
      <c r="I869" s="60"/>
      <c r="J869" s="16"/>
      <c r="K869" s="17"/>
    </row>
    <row r="870" spans="1:12">
      <c r="A870" s="7"/>
      <c r="C870" s="1" t="s">
        <v>49</v>
      </c>
    </row>
    <row r="872" spans="1:12">
      <c r="A872" s="7"/>
    </row>
    <row r="873" spans="1:12">
      <c r="A873" s="12" t="str">
        <f>$A$83</f>
        <v xml:space="preserve">Institution No.:  </v>
      </c>
      <c r="B873" s="30"/>
      <c r="C873" s="30"/>
      <c r="D873" s="30"/>
      <c r="E873" s="31"/>
      <c r="F873" s="30"/>
      <c r="G873" s="32"/>
      <c r="H873" s="33"/>
      <c r="I873" s="30"/>
      <c r="J873" s="32"/>
      <c r="K873" s="4" t="s">
        <v>216</v>
      </c>
    </row>
    <row r="874" spans="1:12">
      <c r="A874" s="252" t="s">
        <v>217</v>
      </c>
      <c r="B874" s="252"/>
      <c r="C874" s="252"/>
      <c r="D874" s="252"/>
      <c r="E874" s="252"/>
      <c r="F874" s="252"/>
      <c r="G874" s="252"/>
      <c r="H874" s="252"/>
      <c r="I874" s="252"/>
      <c r="J874" s="252"/>
      <c r="K874" s="252"/>
    </row>
    <row r="875" spans="1:12">
      <c r="A875" s="12" t="str">
        <f>$A$42</f>
        <v xml:space="preserve">NAME: </v>
      </c>
      <c r="C875" s="1" t="str">
        <f>$D$20</f>
        <v>Univrsity of Colorado Boulder</v>
      </c>
      <c r="H875" s="72"/>
      <c r="K875" s="14" t="str">
        <f>$K$3</f>
        <v>Due Date: October 15, 2024</v>
      </c>
    </row>
    <row r="876" spans="1:12">
      <c r="A876" s="15" t="s">
        <v>6</v>
      </c>
      <c r="B876" s="15" t="s">
        <v>6</v>
      </c>
      <c r="C876" s="15" t="s">
        <v>6</v>
      </c>
      <c r="D876" s="15" t="s">
        <v>6</v>
      </c>
      <c r="E876" s="15" t="s">
        <v>6</v>
      </c>
      <c r="F876" s="15" t="s">
        <v>6</v>
      </c>
      <c r="G876" s="16" t="s">
        <v>6</v>
      </c>
      <c r="H876" s="17" t="s">
        <v>6</v>
      </c>
      <c r="I876" s="15" t="s">
        <v>6</v>
      </c>
      <c r="J876" s="16" t="s">
        <v>6</v>
      </c>
      <c r="K876" s="17" t="s">
        <v>6</v>
      </c>
    </row>
    <row r="877" spans="1:12">
      <c r="A877" s="18" t="s">
        <v>7</v>
      </c>
      <c r="E877" s="18" t="s">
        <v>7</v>
      </c>
      <c r="F877" s="19"/>
      <c r="G877" s="20"/>
      <c r="H877" s="21" t="str">
        <f>+H840</f>
        <v>2023-2024</v>
      </c>
      <c r="I877" s="19"/>
      <c r="J877" s="20"/>
      <c r="K877" s="21" t="str">
        <f>K840</f>
        <v>2024-2025</v>
      </c>
    </row>
    <row r="878" spans="1:12">
      <c r="A878" s="18" t="s">
        <v>9</v>
      </c>
      <c r="C878" s="19" t="s">
        <v>51</v>
      </c>
      <c r="E878" s="18" t="s">
        <v>9</v>
      </c>
      <c r="F878" s="19"/>
      <c r="G878" s="20"/>
      <c r="H878" s="21" t="s">
        <v>12</v>
      </c>
      <c r="I878" s="19"/>
      <c r="J878" s="20"/>
      <c r="K878" s="21" t="s">
        <v>13</v>
      </c>
    </row>
    <row r="879" spans="1:12">
      <c r="A879" s="15" t="s">
        <v>6</v>
      </c>
      <c r="B879" s="15" t="s">
        <v>6</v>
      </c>
      <c r="C879" s="15" t="s">
        <v>6</v>
      </c>
      <c r="D879" s="15" t="s">
        <v>6</v>
      </c>
      <c r="E879" s="15" t="s">
        <v>6</v>
      </c>
      <c r="F879" s="15" t="s">
        <v>6</v>
      </c>
      <c r="G879" s="16" t="s">
        <v>6</v>
      </c>
      <c r="H879" s="17" t="s">
        <v>6</v>
      </c>
      <c r="I879" s="15" t="s">
        <v>6</v>
      </c>
      <c r="J879" s="16" t="s">
        <v>6</v>
      </c>
      <c r="K879" s="17" t="s">
        <v>6</v>
      </c>
    </row>
    <row r="880" spans="1:12">
      <c r="A880" s="63">
        <v>1</v>
      </c>
      <c r="C880" s="1" t="s">
        <v>218</v>
      </c>
      <c r="E880" s="63">
        <v>1</v>
      </c>
      <c r="F880" s="8"/>
      <c r="G880" s="91"/>
      <c r="H880" s="173">
        <v>10919262.949999999</v>
      </c>
      <c r="I880" s="173"/>
      <c r="J880" s="173"/>
      <c r="K880" s="173">
        <v>13409584</v>
      </c>
      <c r="L880" s="67"/>
    </row>
    <row r="881" spans="1:12">
      <c r="A881" s="63">
        <v>2</v>
      </c>
      <c r="E881" s="63">
        <v>2</v>
      </c>
      <c r="F881" s="8"/>
      <c r="G881" s="91"/>
      <c r="H881" s="173"/>
      <c r="I881" s="173"/>
      <c r="J881" s="173"/>
      <c r="K881" s="173"/>
      <c r="L881" s="67"/>
    </row>
    <row r="882" spans="1:12">
      <c r="A882" s="63">
        <v>3</v>
      </c>
      <c r="C882" s="8"/>
      <c r="E882" s="63">
        <v>3</v>
      </c>
      <c r="F882" s="8"/>
      <c r="G882" s="91"/>
      <c r="H882" s="173"/>
      <c r="I882" s="173"/>
      <c r="J882" s="173"/>
      <c r="K882" s="173"/>
      <c r="L882" s="67"/>
    </row>
    <row r="883" spans="1:12">
      <c r="A883" s="63">
        <v>4</v>
      </c>
      <c r="C883" s="8"/>
      <c r="E883" s="63">
        <v>4</v>
      </c>
      <c r="F883" s="8"/>
      <c r="G883" s="91"/>
      <c r="H883" s="173"/>
      <c r="I883" s="173"/>
      <c r="J883" s="173"/>
      <c r="K883" s="173"/>
      <c r="L883" s="67"/>
    </row>
    <row r="884" spans="1:12">
      <c r="A884" s="63">
        <v>5</v>
      </c>
      <c r="C884" s="7"/>
      <c r="E884" s="63">
        <v>5</v>
      </c>
      <c r="F884" s="8"/>
      <c r="G884" s="91"/>
      <c r="H884" s="173"/>
      <c r="I884" s="173"/>
      <c r="J884" s="173"/>
      <c r="K884" s="173"/>
      <c r="L884" s="67"/>
    </row>
    <row r="885" spans="1:12">
      <c r="A885" s="63">
        <v>6</v>
      </c>
      <c r="C885" s="8"/>
      <c r="E885" s="63">
        <v>6</v>
      </c>
      <c r="F885" s="8"/>
      <c r="G885" s="91"/>
      <c r="H885" s="173"/>
      <c r="I885" s="173"/>
      <c r="J885" s="173"/>
      <c r="K885" s="173"/>
      <c r="L885" s="67"/>
    </row>
    <row r="886" spans="1:12">
      <c r="A886" s="63">
        <v>7</v>
      </c>
      <c r="C886" s="8"/>
      <c r="E886" s="63">
        <v>7</v>
      </c>
      <c r="F886" s="8"/>
      <c r="G886" s="91"/>
      <c r="H886" s="173"/>
      <c r="I886" s="173"/>
      <c r="J886" s="173"/>
      <c r="K886" s="173"/>
      <c r="L886" s="67"/>
    </row>
    <row r="887" spans="1:12">
      <c r="A887" s="63">
        <v>8</v>
      </c>
      <c r="E887" s="63">
        <v>8</v>
      </c>
      <c r="F887" s="8"/>
      <c r="G887" s="91"/>
      <c r="H887" s="173"/>
      <c r="I887" s="173"/>
      <c r="J887" s="173"/>
      <c r="K887" s="173"/>
      <c r="L887" s="67"/>
    </row>
    <row r="888" spans="1:12">
      <c r="A888" s="63">
        <v>9</v>
      </c>
      <c r="E888" s="63">
        <v>9</v>
      </c>
      <c r="F888" s="8"/>
      <c r="G888" s="91"/>
      <c r="H888" s="173"/>
      <c r="I888" s="173"/>
      <c r="J888" s="173"/>
      <c r="K888" s="173"/>
      <c r="L888" s="67"/>
    </row>
    <row r="889" spans="1:12">
      <c r="A889" s="63"/>
      <c r="E889" s="63"/>
      <c r="F889" s="60" t="s">
        <v>6</v>
      </c>
      <c r="G889" s="71" t="s">
        <v>6</v>
      </c>
      <c r="H889" s="223"/>
      <c r="I889" s="223"/>
      <c r="J889" s="223"/>
      <c r="K889" s="223"/>
      <c r="L889" s="67"/>
    </row>
    <row r="890" spans="1:12">
      <c r="A890" s="63">
        <v>10</v>
      </c>
      <c r="C890" s="1" t="s">
        <v>219</v>
      </c>
      <c r="E890" s="63">
        <v>10</v>
      </c>
      <c r="G890" s="88"/>
      <c r="H890" s="173">
        <f>SUM(H880:H888)</f>
        <v>10919262.949999999</v>
      </c>
      <c r="I890" s="175"/>
      <c r="J890" s="177"/>
      <c r="K890" s="173">
        <f>SUM(K880:K888)</f>
        <v>13409584</v>
      </c>
      <c r="L890" s="67"/>
    </row>
    <row r="891" spans="1:12">
      <c r="A891" s="63"/>
      <c r="E891" s="63"/>
      <c r="F891" s="60" t="s">
        <v>6</v>
      </c>
      <c r="G891" s="71" t="s">
        <v>6</v>
      </c>
      <c r="H891" s="223"/>
      <c r="I891" s="223"/>
      <c r="J891" s="223"/>
      <c r="K891" s="223"/>
      <c r="L891" s="67"/>
    </row>
    <row r="892" spans="1:12">
      <c r="A892" s="63">
        <v>11</v>
      </c>
      <c r="C892" s="8"/>
      <c r="E892" s="63">
        <v>11</v>
      </c>
      <c r="F892" s="8"/>
      <c r="G892" s="91"/>
      <c r="H892" s="173"/>
      <c r="I892" s="173"/>
      <c r="J892" s="173"/>
      <c r="K892" s="173"/>
      <c r="L892" s="67"/>
    </row>
    <row r="893" spans="1:12">
      <c r="A893" s="63">
        <v>12</v>
      </c>
      <c r="C893" s="7" t="s">
        <v>220</v>
      </c>
      <c r="E893" s="63">
        <v>12</v>
      </c>
      <c r="F893" s="8"/>
      <c r="G893" s="91"/>
      <c r="H893" s="173">
        <v>73727868.780000001</v>
      </c>
      <c r="I893" s="173"/>
      <c r="J893" s="173"/>
      <c r="K893" s="173">
        <v>66429315</v>
      </c>
      <c r="L893" s="67"/>
    </row>
    <row r="894" spans="1:12">
      <c r="A894" s="63">
        <v>13</v>
      </c>
      <c r="C894" s="8" t="s">
        <v>221</v>
      </c>
      <c r="E894" s="63">
        <v>13</v>
      </c>
      <c r="F894" s="8"/>
      <c r="G894" s="91"/>
      <c r="H894" s="173"/>
      <c r="I894" s="173"/>
      <c r="J894" s="173"/>
      <c r="K894" s="173"/>
      <c r="L894" s="67"/>
    </row>
    <row r="895" spans="1:12">
      <c r="A895" s="63">
        <v>14</v>
      </c>
      <c r="E895" s="63">
        <v>14</v>
      </c>
      <c r="F895" s="8"/>
      <c r="G895" s="91"/>
      <c r="H895" s="173"/>
      <c r="I895" s="173"/>
      <c r="J895" s="173"/>
      <c r="K895" s="173"/>
      <c r="L895" s="67"/>
    </row>
    <row r="896" spans="1:12">
      <c r="A896" s="63">
        <v>15</v>
      </c>
      <c r="E896" s="63">
        <v>15</v>
      </c>
      <c r="F896" s="8"/>
      <c r="G896" s="91"/>
      <c r="H896" s="173"/>
      <c r="I896" s="173"/>
      <c r="J896" s="173"/>
      <c r="K896" s="173"/>
      <c r="L896" s="67"/>
    </row>
    <row r="897" spans="1:12">
      <c r="A897" s="63">
        <v>16</v>
      </c>
      <c r="E897" s="63">
        <v>16</v>
      </c>
      <c r="F897" s="8"/>
      <c r="G897" s="91"/>
      <c r="H897" s="173"/>
      <c r="I897" s="173"/>
      <c r="J897" s="173"/>
      <c r="K897" s="173"/>
      <c r="L897" s="67"/>
    </row>
    <row r="898" spans="1:12">
      <c r="A898" s="63">
        <v>17</v>
      </c>
      <c r="C898" s="7"/>
      <c r="E898" s="63">
        <v>17</v>
      </c>
      <c r="F898" s="8"/>
      <c r="G898" s="91"/>
      <c r="H898" s="91"/>
      <c r="I898" s="91"/>
      <c r="J898" s="91"/>
      <c r="K898" s="91"/>
    </row>
    <row r="899" spans="1:12">
      <c r="A899" s="63">
        <v>18</v>
      </c>
      <c r="E899" s="63">
        <v>18</v>
      </c>
      <c r="F899" s="8"/>
      <c r="G899" s="91"/>
      <c r="H899" s="91"/>
      <c r="I899" s="91"/>
      <c r="J899" s="91"/>
      <c r="K899" s="91"/>
    </row>
    <row r="900" spans="1:12">
      <c r="A900" s="63"/>
      <c r="C900" s="8"/>
      <c r="E900" s="63"/>
      <c r="F900" s="60" t="s">
        <v>6</v>
      </c>
      <c r="G900" s="16" t="s">
        <v>6</v>
      </c>
      <c r="H900" s="17"/>
      <c r="I900" s="60"/>
      <c r="J900" s="16"/>
      <c r="K900" s="17"/>
    </row>
    <row r="901" spans="1:12">
      <c r="A901" s="63">
        <v>19</v>
      </c>
      <c r="C901" s="1" t="s">
        <v>222</v>
      </c>
      <c r="E901" s="63">
        <v>19</v>
      </c>
      <c r="G901" s="89"/>
      <c r="H901" s="89">
        <f>SUM(H892:H899)</f>
        <v>73727868.780000001</v>
      </c>
      <c r="I901" s="91"/>
      <c r="J901" s="91"/>
      <c r="K901" s="89">
        <f>SUM(K892:K899)</f>
        <v>66429315</v>
      </c>
    </row>
    <row r="902" spans="1:12">
      <c r="A902" s="63"/>
      <c r="C902" s="8"/>
      <c r="E902" s="63"/>
      <c r="F902" s="60" t="s">
        <v>6</v>
      </c>
      <c r="G902" s="16" t="s">
        <v>6</v>
      </c>
      <c r="H902" s="17"/>
      <c r="I902" s="60"/>
      <c r="J902" s="16"/>
      <c r="K902" s="17"/>
    </row>
    <row r="903" spans="1:12">
      <c r="A903" s="63"/>
      <c r="E903" s="63"/>
      <c r="H903" s="10"/>
    </row>
    <row r="904" spans="1:12">
      <c r="A904" s="63">
        <v>20</v>
      </c>
      <c r="C904" s="7" t="s">
        <v>223</v>
      </c>
      <c r="E904" s="63">
        <v>20</v>
      </c>
      <c r="G904" s="88"/>
      <c r="H904" s="89">
        <f>SUM(H890,H901)</f>
        <v>84647131.730000004</v>
      </c>
      <c r="I904" s="89"/>
      <c r="J904" s="88"/>
      <c r="K904" s="89">
        <f>SUM(K890,K901)</f>
        <v>79838899</v>
      </c>
    </row>
    <row r="905" spans="1:12">
      <c r="C905" s="25" t="s">
        <v>224</v>
      </c>
      <c r="E905" s="29"/>
      <c r="F905" s="60" t="s">
        <v>6</v>
      </c>
      <c r="G905" s="16" t="s">
        <v>6</v>
      </c>
      <c r="H905" s="17"/>
      <c r="I905" s="60"/>
      <c r="J905" s="16"/>
      <c r="K905" s="17"/>
    </row>
    <row r="906" spans="1:12">
      <c r="C906" s="7" t="s">
        <v>38</v>
      </c>
    </row>
    <row r="907" spans="1:12">
      <c r="D907" s="7"/>
      <c r="I907" s="51"/>
    </row>
    <row r="908" spans="1:12">
      <c r="D908" s="7"/>
      <c r="I908" s="51"/>
    </row>
    <row r="909" spans="1:12">
      <c r="D909" s="7"/>
      <c r="I909" s="51"/>
    </row>
    <row r="910" spans="1:12">
      <c r="D910" s="7"/>
      <c r="I910" s="51"/>
    </row>
    <row r="911" spans="1:12">
      <c r="D911" s="7"/>
      <c r="I911" s="51"/>
    </row>
    <row r="912" spans="1:12">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hyperlinks>
    <hyperlink ref="D23" r:id="rId1" xr:uid="{01786CA9-3352-47CA-A43A-8DA30A8D0ED0}"/>
  </hyperlinks>
  <printOptions horizontalCentered="1"/>
  <pageMargins left="0.17" right="0.17" top="0.47" bottom="0.53" header="0.5" footer="0.24"/>
  <pageSetup scale="81" fitToHeight="0" orientation="landscape" r:id="rId2"/>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1F5D-58FB-44B3-9898-FFBD4328E154}">
  <sheetPr syncVertical="1" syncRef="A1" transitionEvaluation="1">
    <pageSetUpPr fitToPage="1"/>
  </sheetPr>
  <dimension ref="A2:HP970"/>
  <sheetViews>
    <sheetView showGridLines="0" view="pageBreakPreview" zoomScaleNormal="75" zoomScaleSheetLayoutView="100" workbookViewId="0">
      <selection activeCell="C2" sqref="C2"/>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26" width="9.625" style="1"/>
    <col min="227" max="227" width="4.625" style="1" customWidth="1"/>
    <col min="228" max="228" width="1.75" style="1" customWidth="1"/>
    <col min="229" max="229" width="30.625" style="1" customWidth="1"/>
    <col min="230" max="230" width="28.625" style="1" customWidth="1"/>
    <col min="231" max="231" width="8.125" style="1" customWidth="1"/>
    <col min="232" max="232" width="7.5" style="1" customWidth="1"/>
    <col min="233" max="234" width="14.75" style="1" customWidth="1"/>
    <col min="235" max="235" width="6.625" style="1" customWidth="1"/>
    <col min="236" max="236" width="13.25" style="1" customWidth="1"/>
    <col min="237" max="237" width="17" style="1" customWidth="1"/>
    <col min="238" max="482" width="9.625" style="1"/>
    <col min="483" max="483" width="4.625" style="1" customWidth="1"/>
    <col min="484" max="484" width="1.75" style="1" customWidth="1"/>
    <col min="485" max="485" width="30.625" style="1" customWidth="1"/>
    <col min="486" max="486" width="28.625" style="1" customWidth="1"/>
    <col min="487" max="487" width="8.125" style="1" customWidth="1"/>
    <col min="488" max="488" width="7.5" style="1" customWidth="1"/>
    <col min="489" max="490" width="14.75" style="1" customWidth="1"/>
    <col min="491" max="491" width="6.625" style="1" customWidth="1"/>
    <col min="492" max="492" width="13.25" style="1" customWidth="1"/>
    <col min="493" max="493" width="17" style="1" customWidth="1"/>
    <col min="494" max="738" width="9.625" style="1"/>
    <col min="739" max="739" width="4.625" style="1" customWidth="1"/>
    <col min="740" max="740" width="1.75" style="1" customWidth="1"/>
    <col min="741" max="741" width="30.625" style="1" customWidth="1"/>
    <col min="742" max="742" width="28.625" style="1" customWidth="1"/>
    <col min="743" max="743" width="8.125" style="1" customWidth="1"/>
    <col min="744" max="744" width="7.5" style="1" customWidth="1"/>
    <col min="745" max="746" width="14.75" style="1" customWidth="1"/>
    <col min="747" max="747" width="6.625" style="1" customWidth="1"/>
    <col min="748" max="748" width="13.25" style="1" customWidth="1"/>
    <col min="749" max="749" width="17" style="1" customWidth="1"/>
    <col min="750" max="994" width="9.625" style="1"/>
    <col min="995" max="995" width="4.625" style="1" customWidth="1"/>
    <col min="996" max="996" width="1.75" style="1" customWidth="1"/>
    <col min="997" max="997" width="30.625" style="1" customWidth="1"/>
    <col min="998" max="998" width="28.625" style="1" customWidth="1"/>
    <col min="999" max="999" width="8.125" style="1" customWidth="1"/>
    <col min="1000" max="1000" width="7.5" style="1" customWidth="1"/>
    <col min="1001" max="1002" width="14.75" style="1" customWidth="1"/>
    <col min="1003" max="1003" width="6.625" style="1" customWidth="1"/>
    <col min="1004" max="1004" width="13.25" style="1" customWidth="1"/>
    <col min="1005" max="1005" width="17" style="1" customWidth="1"/>
    <col min="1006" max="1250" width="9.625" style="1"/>
    <col min="1251" max="1251" width="4.625" style="1" customWidth="1"/>
    <col min="1252" max="1252" width="1.75" style="1" customWidth="1"/>
    <col min="1253" max="1253" width="30.625" style="1" customWidth="1"/>
    <col min="1254" max="1254" width="28.625" style="1" customWidth="1"/>
    <col min="1255" max="1255" width="8.125" style="1" customWidth="1"/>
    <col min="1256" max="1256" width="7.5" style="1" customWidth="1"/>
    <col min="1257" max="1258" width="14.75" style="1" customWidth="1"/>
    <col min="1259" max="1259" width="6.625" style="1" customWidth="1"/>
    <col min="1260" max="1260" width="13.25" style="1" customWidth="1"/>
    <col min="1261" max="1261" width="17" style="1" customWidth="1"/>
    <col min="1262" max="1506" width="9.625" style="1"/>
    <col min="1507" max="1507" width="4.625" style="1" customWidth="1"/>
    <col min="1508" max="1508" width="1.75" style="1" customWidth="1"/>
    <col min="1509" max="1509" width="30.625" style="1" customWidth="1"/>
    <col min="1510" max="1510" width="28.625" style="1" customWidth="1"/>
    <col min="1511" max="1511" width="8.125" style="1" customWidth="1"/>
    <col min="1512" max="1512" width="7.5" style="1" customWidth="1"/>
    <col min="1513" max="1514" width="14.75" style="1" customWidth="1"/>
    <col min="1515" max="1515" width="6.625" style="1" customWidth="1"/>
    <col min="1516" max="1516" width="13.25" style="1" customWidth="1"/>
    <col min="1517" max="1517" width="17" style="1" customWidth="1"/>
    <col min="1518" max="1762" width="9.625" style="1"/>
    <col min="1763" max="1763" width="4.625" style="1" customWidth="1"/>
    <col min="1764" max="1764" width="1.75" style="1" customWidth="1"/>
    <col min="1765" max="1765" width="30.625" style="1" customWidth="1"/>
    <col min="1766" max="1766" width="28.625" style="1" customWidth="1"/>
    <col min="1767" max="1767" width="8.125" style="1" customWidth="1"/>
    <col min="1768" max="1768" width="7.5" style="1" customWidth="1"/>
    <col min="1769" max="1770" width="14.75" style="1" customWidth="1"/>
    <col min="1771" max="1771" width="6.625" style="1" customWidth="1"/>
    <col min="1772" max="1772" width="13.25" style="1" customWidth="1"/>
    <col min="1773" max="1773" width="17" style="1" customWidth="1"/>
    <col min="1774" max="2018" width="9.625" style="1"/>
    <col min="2019" max="2019" width="4.625" style="1" customWidth="1"/>
    <col min="2020" max="2020" width="1.75" style="1" customWidth="1"/>
    <col min="2021" max="2021" width="30.625" style="1" customWidth="1"/>
    <col min="2022" max="2022" width="28.625" style="1" customWidth="1"/>
    <col min="2023" max="2023" width="8.125" style="1" customWidth="1"/>
    <col min="2024" max="2024" width="7.5" style="1" customWidth="1"/>
    <col min="2025" max="2026" width="14.75" style="1" customWidth="1"/>
    <col min="2027" max="2027" width="6.625" style="1" customWidth="1"/>
    <col min="2028" max="2028" width="13.25" style="1" customWidth="1"/>
    <col min="2029" max="2029" width="17" style="1" customWidth="1"/>
    <col min="2030" max="2274" width="9.625" style="1"/>
    <col min="2275" max="2275" width="4.625" style="1" customWidth="1"/>
    <col min="2276" max="2276" width="1.75" style="1" customWidth="1"/>
    <col min="2277" max="2277" width="30.625" style="1" customWidth="1"/>
    <col min="2278" max="2278" width="28.625" style="1" customWidth="1"/>
    <col min="2279" max="2279" width="8.125" style="1" customWidth="1"/>
    <col min="2280" max="2280" width="7.5" style="1" customWidth="1"/>
    <col min="2281" max="2282" width="14.75" style="1" customWidth="1"/>
    <col min="2283" max="2283" width="6.625" style="1" customWidth="1"/>
    <col min="2284" max="2284" width="13.25" style="1" customWidth="1"/>
    <col min="2285" max="2285" width="17" style="1" customWidth="1"/>
    <col min="2286" max="2530" width="9.625" style="1"/>
    <col min="2531" max="2531" width="4.625" style="1" customWidth="1"/>
    <col min="2532" max="2532" width="1.75" style="1" customWidth="1"/>
    <col min="2533" max="2533" width="30.625" style="1" customWidth="1"/>
    <col min="2534" max="2534" width="28.625" style="1" customWidth="1"/>
    <col min="2535" max="2535" width="8.125" style="1" customWidth="1"/>
    <col min="2536" max="2536" width="7.5" style="1" customWidth="1"/>
    <col min="2537" max="2538" width="14.75" style="1" customWidth="1"/>
    <col min="2539" max="2539" width="6.625" style="1" customWidth="1"/>
    <col min="2540" max="2540" width="13.25" style="1" customWidth="1"/>
    <col min="2541" max="2541" width="17" style="1" customWidth="1"/>
    <col min="2542" max="2786" width="9.625" style="1"/>
    <col min="2787" max="2787" width="4.625" style="1" customWidth="1"/>
    <col min="2788" max="2788" width="1.75" style="1" customWidth="1"/>
    <col min="2789" max="2789" width="30.625" style="1" customWidth="1"/>
    <col min="2790" max="2790" width="28.625" style="1" customWidth="1"/>
    <col min="2791" max="2791" width="8.125" style="1" customWidth="1"/>
    <col min="2792" max="2792" width="7.5" style="1" customWidth="1"/>
    <col min="2793" max="2794" width="14.75" style="1" customWidth="1"/>
    <col min="2795" max="2795" width="6.625" style="1" customWidth="1"/>
    <col min="2796" max="2796" width="13.25" style="1" customWidth="1"/>
    <col min="2797" max="2797" width="17" style="1" customWidth="1"/>
    <col min="2798" max="3042" width="9.625" style="1"/>
    <col min="3043" max="3043" width="4.625" style="1" customWidth="1"/>
    <col min="3044" max="3044" width="1.75" style="1" customWidth="1"/>
    <col min="3045" max="3045" width="30.625" style="1" customWidth="1"/>
    <col min="3046" max="3046" width="28.625" style="1" customWidth="1"/>
    <col min="3047" max="3047" width="8.125" style="1" customWidth="1"/>
    <col min="3048" max="3048" width="7.5" style="1" customWidth="1"/>
    <col min="3049" max="3050" width="14.75" style="1" customWidth="1"/>
    <col min="3051" max="3051" width="6.625" style="1" customWidth="1"/>
    <col min="3052" max="3052" width="13.25" style="1" customWidth="1"/>
    <col min="3053" max="3053" width="17" style="1" customWidth="1"/>
    <col min="3054" max="3298" width="9.625" style="1"/>
    <col min="3299" max="3299" width="4.625" style="1" customWidth="1"/>
    <col min="3300" max="3300" width="1.75" style="1" customWidth="1"/>
    <col min="3301" max="3301" width="30.625" style="1" customWidth="1"/>
    <col min="3302" max="3302" width="28.625" style="1" customWidth="1"/>
    <col min="3303" max="3303" width="8.125" style="1" customWidth="1"/>
    <col min="3304" max="3304" width="7.5" style="1" customWidth="1"/>
    <col min="3305" max="3306" width="14.75" style="1" customWidth="1"/>
    <col min="3307" max="3307" width="6.625" style="1" customWidth="1"/>
    <col min="3308" max="3308" width="13.25" style="1" customWidth="1"/>
    <col min="3309" max="3309" width="17" style="1" customWidth="1"/>
    <col min="3310" max="3554" width="9.625" style="1"/>
    <col min="3555" max="3555" width="4.625" style="1" customWidth="1"/>
    <col min="3556" max="3556" width="1.75" style="1" customWidth="1"/>
    <col min="3557" max="3557" width="30.625" style="1" customWidth="1"/>
    <col min="3558" max="3558" width="28.625" style="1" customWidth="1"/>
    <col min="3559" max="3559" width="8.125" style="1" customWidth="1"/>
    <col min="3560" max="3560" width="7.5" style="1" customWidth="1"/>
    <col min="3561" max="3562" width="14.75" style="1" customWidth="1"/>
    <col min="3563" max="3563" width="6.625" style="1" customWidth="1"/>
    <col min="3564" max="3564" width="13.25" style="1" customWidth="1"/>
    <col min="3565" max="3565" width="17" style="1" customWidth="1"/>
    <col min="3566" max="3810" width="9.625" style="1"/>
    <col min="3811" max="3811" width="4.625" style="1" customWidth="1"/>
    <col min="3812" max="3812" width="1.75" style="1" customWidth="1"/>
    <col min="3813" max="3813" width="30.625" style="1" customWidth="1"/>
    <col min="3814" max="3814" width="28.625" style="1" customWidth="1"/>
    <col min="3815" max="3815" width="8.125" style="1" customWidth="1"/>
    <col min="3816" max="3816" width="7.5" style="1" customWidth="1"/>
    <col min="3817" max="3818" width="14.75" style="1" customWidth="1"/>
    <col min="3819" max="3819" width="6.625" style="1" customWidth="1"/>
    <col min="3820" max="3820" width="13.25" style="1" customWidth="1"/>
    <col min="3821" max="3821" width="17" style="1" customWidth="1"/>
    <col min="3822" max="4066" width="9.625" style="1"/>
    <col min="4067" max="4067" width="4.625" style="1" customWidth="1"/>
    <col min="4068" max="4068" width="1.75" style="1" customWidth="1"/>
    <col min="4069" max="4069" width="30.625" style="1" customWidth="1"/>
    <col min="4070" max="4070" width="28.625" style="1" customWidth="1"/>
    <col min="4071" max="4071" width="8.125" style="1" customWidth="1"/>
    <col min="4072" max="4072" width="7.5" style="1" customWidth="1"/>
    <col min="4073" max="4074" width="14.75" style="1" customWidth="1"/>
    <col min="4075" max="4075" width="6.625" style="1" customWidth="1"/>
    <col min="4076" max="4076" width="13.25" style="1" customWidth="1"/>
    <col min="4077" max="4077" width="17" style="1" customWidth="1"/>
    <col min="4078" max="4322" width="9.625" style="1"/>
    <col min="4323" max="4323" width="4.625" style="1" customWidth="1"/>
    <col min="4324" max="4324" width="1.75" style="1" customWidth="1"/>
    <col min="4325" max="4325" width="30.625" style="1" customWidth="1"/>
    <col min="4326" max="4326" width="28.625" style="1" customWidth="1"/>
    <col min="4327" max="4327" width="8.125" style="1" customWidth="1"/>
    <col min="4328" max="4328" width="7.5" style="1" customWidth="1"/>
    <col min="4329" max="4330" width="14.75" style="1" customWidth="1"/>
    <col min="4331" max="4331" width="6.625" style="1" customWidth="1"/>
    <col min="4332" max="4332" width="13.25" style="1" customWidth="1"/>
    <col min="4333" max="4333" width="17" style="1" customWidth="1"/>
    <col min="4334" max="4578" width="9.625" style="1"/>
    <col min="4579" max="4579" width="4.625" style="1" customWidth="1"/>
    <col min="4580" max="4580" width="1.75" style="1" customWidth="1"/>
    <col min="4581" max="4581" width="30.625" style="1" customWidth="1"/>
    <col min="4582" max="4582" width="28.625" style="1" customWidth="1"/>
    <col min="4583" max="4583" width="8.125" style="1" customWidth="1"/>
    <col min="4584" max="4584" width="7.5" style="1" customWidth="1"/>
    <col min="4585" max="4586" width="14.75" style="1" customWidth="1"/>
    <col min="4587" max="4587" width="6.625" style="1" customWidth="1"/>
    <col min="4588" max="4588" width="13.25" style="1" customWidth="1"/>
    <col min="4589" max="4589" width="17" style="1" customWidth="1"/>
    <col min="4590" max="4834" width="9.625" style="1"/>
    <col min="4835" max="4835" width="4.625" style="1" customWidth="1"/>
    <col min="4836" max="4836" width="1.75" style="1" customWidth="1"/>
    <col min="4837" max="4837" width="30.625" style="1" customWidth="1"/>
    <col min="4838" max="4838" width="28.625" style="1" customWidth="1"/>
    <col min="4839" max="4839" width="8.125" style="1" customWidth="1"/>
    <col min="4840" max="4840" width="7.5" style="1" customWidth="1"/>
    <col min="4841" max="4842" width="14.75" style="1" customWidth="1"/>
    <col min="4843" max="4843" width="6.625" style="1" customWidth="1"/>
    <col min="4844" max="4844" width="13.25" style="1" customWidth="1"/>
    <col min="4845" max="4845" width="17" style="1" customWidth="1"/>
    <col min="4846" max="5090" width="9.625" style="1"/>
    <col min="5091" max="5091" width="4.625" style="1" customWidth="1"/>
    <col min="5092" max="5092" width="1.75" style="1" customWidth="1"/>
    <col min="5093" max="5093" width="30.625" style="1" customWidth="1"/>
    <col min="5094" max="5094" width="28.625" style="1" customWidth="1"/>
    <col min="5095" max="5095" width="8.125" style="1" customWidth="1"/>
    <col min="5096" max="5096" width="7.5" style="1" customWidth="1"/>
    <col min="5097" max="5098" width="14.75" style="1" customWidth="1"/>
    <col min="5099" max="5099" width="6.625" style="1" customWidth="1"/>
    <col min="5100" max="5100" width="13.25" style="1" customWidth="1"/>
    <col min="5101" max="5101" width="17" style="1" customWidth="1"/>
    <col min="5102" max="5346" width="9.625" style="1"/>
    <col min="5347" max="5347" width="4.625" style="1" customWidth="1"/>
    <col min="5348" max="5348" width="1.75" style="1" customWidth="1"/>
    <col min="5349" max="5349" width="30.625" style="1" customWidth="1"/>
    <col min="5350" max="5350" width="28.625" style="1" customWidth="1"/>
    <col min="5351" max="5351" width="8.125" style="1" customWidth="1"/>
    <col min="5352" max="5352" width="7.5" style="1" customWidth="1"/>
    <col min="5353" max="5354" width="14.75" style="1" customWidth="1"/>
    <col min="5355" max="5355" width="6.625" style="1" customWidth="1"/>
    <col min="5356" max="5356" width="13.25" style="1" customWidth="1"/>
    <col min="5357" max="5357" width="17" style="1" customWidth="1"/>
    <col min="5358" max="5602" width="9.625" style="1"/>
    <col min="5603" max="5603" width="4.625" style="1" customWidth="1"/>
    <col min="5604" max="5604" width="1.75" style="1" customWidth="1"/>
    <col min="5605" max="5605" width="30.625" style="1" customWidth="1"/>
    <col min="5606" max="5606" width="28.625" style="1" customWidth="1"/>
    <col min="5607" max="5607" width="8.125" style="1" customWidth="1"/>
    <col min="5608" max="5608" width="7.5" style="1" customWidth="1"/>
    <col min="5609" max="5610" width="14.75" style="1" customWidth="1"/>
    <col min="5611" max="5611" width="6.625" style="1" customWidth="1"/>
    <col min="5612" max="5612" width="13.25" style="1" customWidth="1"/>
    <col min="5613" max="5613" width="17" style="1" customWidth="1"/>
    <col min="5614" max="5858" width="9.625" style="1"/>
    <col min="5859" max="5859" width="4.625" style="1" customWidth="1"/>
    <col min="5860" max="5860" width="1.75" style="1" customWidth="1"/>
    <col min="5861" max="5861" width="30.625" style="1" customWidth="1"/>
    <col min="5862" max="5862" width="28.625" style="1" customWidth="1"/>
    <col min="5863" max="5863" width="8.125" style="1" customWidth="1"/>
    <col min="5864" max="5864" width="7.5" style="1" customWidth="1"/>
    <col min="5865" max="5866" width="14.75" style="1" customWidth="1"/>
    <col min="5867" max="5867" width="6.625" style="1" customWidth="1"/>
    <col min="5868" max="5868" width="13.25" style="1" customWidth="1"/>
    <col min="5869" max="5869" width="17" style="1" customWidth="1"/>
    <col min="5870" max="6114" width="9.625" style="1"/>
    <col min="6115" max="6115" width="4.625" style="1" customWidth="1"/>
    <col min="6116" max="6116" width="1.75" style="1" customWidth="1"/>
    <col min="6117" max="6117" width="30.625" style="1" customWidth="1"/>
    <col min="6118" max="6118" width="28.625" style="1" customWidth="1"/>
    <col min="6119" max="6119" width="8.125" style="1" customWidth="1"/>
    <col min="6120" max="6120" width="7.5" style="1" customWidth="1"/>
    <col min="6121" max="6122" width="14.75" style="1" customWidth="1"/>
    <col min="6123" max="6123" width="6.625" style="1" customWidth="1"/>
    <col min="6124" max="6124" width="13.25" style="1" customWidth="1"/>
    <col min="6125" max="6125" width="17" style="1" customWidth="1"/>
    <col min="6126" max="6370" width="9.625" style="1"/>
    <col min="6371" max="6371" width="4.625" style="1" customWidth="1"/>
    <col min="6372" max="6372" width="1.75" style="1" customWidth="1"/>
    <col min="6373" max="6373" width="30.625" style="1" customWidth="1"/>
    <col min="6374" max="6374" width="28.625" style="1" customWidth="1"/>
    <col min="6375" max="6375" width="8.125" style="1" customWidth="1"/>
    <col min="6376" max="6376" width="7.5" style="1" customWidth="1"/>
    <col min="6377" max="6378" width="14.75" style="1" customWidth="1"/>
    <col min="6379" max="6379" width="6.625" style="1" customWidth="1"/>
    <col min="6380" max="6380" width="13.25" style="1" customWidth="1"/>
    <col min="6381" max="6381" width="17" style="1" customWidth="1"/>
    <col min="6382" max="6626" width="9.625" style="1"/>
    <col min="6627" max="6627" width="4.625" style="1" customWidth="1"/>
    <col min="6628" max="6628" width="1.75" style="1" customWidth="1"/>
    <col min="6629" max="6629" width="30.625" style="1" customWidth="1"/>
    <col min="6630" max="6630" width="28.625" style="1" customWidth="1"/>
    <col min="6631" max="6631" width="8.125" style="1" customWidth="1"/>
    <col min="6632" max="6632" width="7.5" style="1" customWidth="1"/>
    <col min="6633" max="6634" width="14.75" style="1" customWidth="1"/>
    <col min="6635" max="6635" width="6.625" style="1" customWidth="1"/>
    <col min="6636" max="6636" width="13.25" style="1" customWidth="1"/>
    <col min="6637" max="6637" width="17" style="1" customWidth="1"/>
    <col min="6638" max="6882" width="9.625" style="1"/>
    <col min="6883" max="6883" width="4.625" style="1" customWidth="1"/>
    <col min="6884" max="6884" width="1.75" style="1" customWidth="1"/>
    <col min="6885" max="6885" width="30.625" style="1" customWidth="1"/>
    <col min="6886" max="6886" width="28.625" style="1" customWidth="1"/>
    <col min="6887" max="6887" width="8.125" style="1" customWidth="1"/>
    <col min="6888" max="6888" width="7.5" style="1" customWidth="1"/>
    <col min="6889" max="6890" width="14.75" style="1" customWidth="1"/>
    <col min="6891" max="6891" width="6.625" style="1" customWidth="1"/>
    <col min="6892" max="6892" width="13.25" style="1" customWidth="1"/>
    <col min="6893" max="6893" width="17" style="1" customWidth="1"/>
    <col min="6894" max="7138" width="9.625" style="1"/>
    <col min="7139" max="7139" width="4.625" style="1" customWidth="1"/>
    <col min="7140" max="7140" width="1.75" style="1" customWidth="1"/>
    <col min="7141" max="7141" width="30.625" style="1" customWidth="1"/>
    <col min="7142" max="7142" width="28.625" style="1" customWidth="1"/>
    <col min="7143" max="7143" width="8.125" style="1" customWidth="1"/>
    <col min="7144" max="7144" width="7.5" style="1" customWidth="1"/>
    <col min="7145" max="7146" width="14.75" style="1" customWidth="1"/>
    <col min="7147" max="7147" width="6.625" style="1" customWidth="1"/>
    <col min="7148" max="7148" width="13.25" style="1" customWidth="1"/>
    <col min="7149" max="7149" width="17" style="1" customWidth="1"/>
    <col min="7150" max="7394" width="9.625" style="1"/>
    <col min="7395" max="7395" width="4.625" style="1" customWidth="1"/>
    <col min="7396" max="7396" width="1.75" style="1" customWidth="1"/>
    <col min="7397" max="7397" width="30.625" style="1" customWidth="1"/>
    <col min="7398" max="7398" width="28.625" style="1" customWidth="1"/>
    <col min="7399" max="7399" width="8.125" style="1" customWidth="1"/>
    <col min="7400" max="7400" width="7.5" style="1" customWidth="1"/>
    <col min="7401" max="7402" width="14.75" style="1" customWidth="1"/>
    <col min="7403" max="7403" width="6.625" style="1" customWidth="1"/>
    <col min="7404" max="7404" width="13.25" style="1" customWidth="1"/>
    <col min="7405" max="7405" width="17" style="1" customWidth="1"/>
    <col min="7406" max="7650" width="9.625" style="1"/>
    <col min="7651" max="7651" width="4.625" style="1" customWidth="1"/>
    <col min="7652" max="7652" width="1.75" style="1" customWidth="1"/>
    <col min="7653" max="7653" width="30.625" style="1" customWidth="1"/>
    <col min="7654" max="7654" width="28.625" style="1" customWidth="1"/>
    <col min="7655" max="7655" width="8.125" style="1" customWidth="1"/>
    <col min="7656" max="7656" width="7.5" style="1" customWidth="1"/>
    <col min="7657" max="7658" width="14.75" style="1" customWidth="1"/>
    <col min="7659" max="7659" width="6.625" style="1" customWidth="1"/>
    <col min="7660" max="7660" width="13.25" style="1" customWidth="1"/>
    <col min="7661" max="7661" width="17" style="1" customWidth="1"/>
    <col min="7662" max="7906" width="9.625" style="1"/>
    <col min="7907" max="7907" width="4.625" style="1" customWidth="1"/>
    <col min="7908" max="7908" width="1.75" style="1" customWidth="1"/>
    <col min="7909" max="7909" width="30.625" style="1" customWidth="1"/>
    <col min="7910" max="7910" width="28.625" style="1" customWidth="1"/>
    <col min="7911" max="7911" width="8.125" style="1" customWidth="1"/>
    <col min="7912" max="7912" width="7.5" style="1" customWidth="1"/>
    <col min="7913" max="7914" width="14.75" style="1" customWidth="1"/>
    <col min="7915" max="7915" width="6.625" style="1" customWidth="1"/>
    <col min="7916" max="7916" width="13.25" style="1" customWidth="1"/>
    <col min="7917" max="7917" width="17" style="1" customWidth="1"/>
    <col min="7918" max="8162" width="9.625" style="1"/>
    <col min="8163" max="8163" width="4.625" style="1" customWidth="1"/>
    <col min="8164" max="8164" width="1.75" style="1" customWidth="1"/>
    <col min="8165" max="8165" width="30.625" style="1" customWidth="1"/>
    <col min="8166" max="8166" width="28.625" style="1" customWidth="1"/>
    <col min="8167" max="8167" width="8.125" style="1" customWidth="1"/>
    <col min="8168" max="8168" width="7.5" style="1" customWidth="1"/>
    <col min="8169" max="8170" width="14.75" style="1" customWidth="1"/>
    <col min="8171" max="8171" width="6.625" style="1" customWidth="1"/>
    <col min="8172" max="8172" width="13.25" style="1" customWidth="1"/>
    <col min="8173" max="8173" width="17" style="1" customWidth="1"/>
    <col min="8174" max="8418" width="9.625" style="1"/>
    <col min="8419" max="8419" width="4.625" style="1" customWidth="1"/>
    <col min="8420" max="8420" width="1.75" style="1" customWidth="1"/>
    <col min="8421" max="8421" width="30.625" style="1" customWidth="1"/>
    <col min="8422" max="8422" width="28.625" style="1" customWidth="1"/>
    <col min="8423" max="8423" width="8.125" style="1" customWidth="1"/>
    <col min="8424" max="8424" width="7.5" style="1" customWidth="1"/>
    <col min="8425" max="8426" width="14.75" style="1" customWidth="1"/>
    <col min="8427" max="8427" width="6.625" style="1" customWidth="1"/>
    <col min="8428" max="8428" width="13.25" style="1" customWidth="1"/>
    <col min="8429" max="8429" width="17" style="1" customWidth="1"/>
    <col min="8430" max="8674" width="9.625" style="1"/>
    <col min="8675" max="8675" width="4.625" style="1" customWidth="1"/>
    <col min="8676" max="8676" width="1.75" style="1" customWidth="1"/>
    <col min="8677" max="8677" width="30.625" style="1" customWidth="1"/>
    <col min="8678" max="8678" width="28.625" style="1" customWidth="1"/>
    <col min="8679" max="8679" width="8.125" style="1" customWidth="1"/>
    <col min="8680" max="8680" width="7.5" style="1" customWidth="1"/>
    <col min="8681" max="8682" width="14.75" style="1" customWidth="1"/>
    <col min="8683" max="8683" width="6.625" style="1" customWidth="1"/>
    <col min="8684" max="8684" width="13.25" style="1" customWidth="1"/>
    <col min="8685" max="8685" width="17" style="1" customWidth="1"/>
    <col min="8686" max="8930" width="9.625" style="1"/>
    <col min="8931" max="8931" width="4.625" style="1" customWidth="1"/>
    <col min="8932" max="8932" width="1.75" style="1" customWidth="1"/>
    <col min="8933" max="8933" width="30.625" style="1" customWidth="1"/>
    <col min="8934" max="8934" width="28.625" style="1" customWidth="1"/>
    <col min="8935" max="8935" width="8.125" style="1" customWidth="1"/>
    <col min="8936" max="8936" width="7.5" style="1" customWidth="1"/>
    <col min="8937" max="8938" width="14.75" style="1" customWidth="1"/>
    <col min="8939" max="8939" width="6.625" style="1" customWidth="1"/>
    <col min="8940" max="8940" width="13.25" style="1" customWidth="1"/>
    <col min="8941" max="8941" width="17" style="1" customWidth="1"/>
    <col min="8942" max="9186" width="9.625" style="1"/>
    <col min="9187" max="9187" width="4.625" style="1" customWidth="1"/>
    <col min="9188" max="9188" width="1.75" style="1" customWidth="1"/>
    <col min="9189" max="9189" width="30.625" style="1" customWidth="1"/>
    <col min="9190" max="9190" width="28.625" style="1" customWidth="1"/>
    <col min="9191" max="9191" width="8.125" style="1" customWidth="1"/>
    <col min="9192" max="9192" width="7.5" style="1" customWidth="1"/>
    <col min="9193" max="9194" width="14.75" style="1" customWidth="1"/>
    <col min="9195" max="9195" width="6.625" style="1" customWidth="1"/>
    <col min="9196" max="9196" width="13.25" style="1" customWidth="1"/>
    <col min="9197" max="9197" width="17" style="1" customWidth="1"/>
    <col min="9198" max="9442" width="9.625" style="1"/>
    <col min="9443" max="9443" width="4.625" style="1" customWidth="1"/>
    <col min="9444" max="9444" width="1.75" style="1" customWidth="1"/>
    <col min="9445" max="9445" width="30.625" style="1" customWidth="1"/>
    <col min="9446" max="9446" width="28.625" style="1" customWidth="1"/>
    <col min="9447" max="9447" width="8.125" style="1" customWidth="1"/>
    <col min="9448" max="9448" width="7.5" style="1" customWidth="1"/>
    <col min="9449" max="9450" width="14.75" style="1" customWidth="1"/>
    <col min="9451" max="9451" width="6.625" style="1" customWidth="1"/>
    <col min="9452" max="9452" width="13.25" style="1" customWidth="1"/>
    <col min="9453" max="9453" width="17" style="1" customWidth="1"/>
    <col min="9454" max="9698" width="9.625" style="1"/>
    <col min="9699" max="9699" width="4.625" style="1" customWidth="1"/>
    <col min="9700" max="9700" width="1.75" style="1" customWidth="1"/>
    <col min="9701" max="9701" width="30.625" style="1" customWidth="1"/>
    <col min="9702" max="9702" width="28.625" style="1" customWidth="1"/>
    <col min="9703" max="9703" width="8.125" style="1" customWidth="1"/>
    <col min="9704" max="9704" width="7.5" style="1" customWidth="1"/>
    <col min="9705" max="9706" width="14.75" style="1" customWidth="1"/>
    <col min="9707" max="9707" width="6.625" style="1" customWidth="1"/>
    <col min="9708" max="9708" width="13.25" style="1" customWidth="1"/>
    <col min="9709" max="9709" width="17" style="1" customWidth="1"/>
    <col min="9710" max="9954" width="9.625" style="1"/>
    <col min="9955" max="9955" width="4.625" style="1" customWidth="1"/>
    <col min="9956" max="9956" width="1.75" style="1" customWidth="1"/>
    <col min="9957" max="9957" width="30.625" style="1" customWidth="1"/>
    <col min="9958" max="9958" width="28.625" style="1" customWidth="1"/>
    <col min="9959" max="9959" width="8.125" style="1" customWidth="1"/>
    <col min="9960" max="9960" width="7.5" style="1" customWidth="1"/>
    <col min="9961" max="9962" width="14.75" style="1" customWidth="1"/>
    <col min="9963" max="9963" width="6.625" style="1" customWidth="1"/>
    <col min="9964" max="9964" width="13.25" style="1" customWidth="1"/>
    <col min="9965" max="9965" width="17" style="1" customWidth="1"/>
    <col min="9966" max="10210" width="9.625" style="1"/>
    <col min="10211" max="10211" width="4.625" style="1" customWidth="1"/>
    <col min="10212" max="10212" width="1.75" style="1" customWidth="1"/>
    <col min="10213" max="10213" width="30.625" style="1" customWidth="1"/>
    <col min="10214" max="10214" width="28.625" style="1" customWidth="1"/>
    <col min="10215" max="10215" width="8.125" style="1" customWidth="1"/>
    <col min="10216" max="10216" width="7.5" style="1" customWidth="1"/>
    <col min="10217" max="10218" width="14.75" style="1" customWidth="1"/>
    <col min="10219" max="10219" width="6.625" style="1" customWidth="1"/>
    <col min="10220" max="10220" width="13.25" style="1" customWidth="1"/>
    <col min="10221" max="10221" width="17" style="1" customWidth="1"/>
    <col min="10222" max="10466" width="9.625" style="1"/>
    <col min="10467" max="10467" width="4.625" style="1" customWidth="1"/>
    <col min="10468" max="10468" width="1.75" style="1" customWidth="1"/>
    <col min="10469" max="10469" width="30.625" style="1" customWidth="1"/>
    <col min="10470" max="10470" width="28.625" style="1" customWidth="1"/>
    <col min="10471" max="10471" width="8.125" style="1" customWidth="1"/>
    <col min="10472" max="10472" width="7.5" style="1" customWidth="1"/>
    <col min="10473" max="10474" width="14.75" style="1" customWidth="1"/>
    <col min="10475" max="10475" width="6.625" style="1" customWidth="1"/>
    <col min="10476" max="10476" width="13.25" style="1" customWidth="1"/>
    <col min="10477" max="10477" width="17" style="1" customWidth="1"/>
    <col min="10478" max="10722" width="9.625" style="1"/>
    <col min="10723" max="10723" width="4.625" style="1" customWidth="1"/>
    <col min="10724" max="10724" width="1.75" style="1" customWidth="1"/>
    <col min="10725" max="10725" width="30.625" style="1" customWidth="1"/>
    <col min="10726" max="10726" width="28.625" style="1" customWidth="1"/>
    <col min="10727" max="10727" width="8.125" style="1" customWidth="1"/>
    <col min="10728" max="10728" width="7.5" style="1" customWidth="1"/>
    <col min="10729" max="10730" width="14.75" style="1" customWidth="1"/>
    <col min="10731" max="10731" width="6.625" style="1" customWidth="1"/>
    <col min="10732" max="10732" width="13.25" style="1" customWidth="1"/>
    <col min="10733" max="10733" width="17" style="1" customWidth="1"/>
    <col min="10734" max="10978" width="9.625" style="1"/>
    <col min="10979" max="10979" width="4.625" style="1" customWidth="1"/>
    <col min="10980" max="10980" width="1.75" style="1" customWidth="1"/>
    <col min="10981" max="10981" width="30.625" style="1" customWidth="1"/>
    <col min="10982" max="10982" width="28.625" style="1" customWidth="1"/>
    <col min="10983" max="10983" width="8.125" style="1" customWidth="1"/>
    <col min="10984" max="10984" width="7.5" style="1" customWidth="1"/>
    <col min="10985" max="10986" width="14.75" style="1" customWidth="1"/>
    <col min="10987" max="10987" width="6.625" style="1" customWidth="1"/>
    <col min="10988" max="10988" width="13.25" style="1" customWidth="1"/>
    <col min="10989" max="10989" width="17" style="1" customWidth="1"/>
    <col min="10990" max="11234" width="9.625" style="1"/>
    <col min="11235" max="11235" width="4.625" style="1" customWidth="1"/>
    <col min="11236" max="11236" width="1.75" style="1" customWidth="1"/>
    <col min="11237" max="11237" width="30.625" style="1" customWidth="1"/>
    <col min="11238" max="11238" width="28.625" style="1" customWidth="1"/>
    <col min="11239" max="11239" width="8.125" style="1" customWidth="1"/>
    <col min="11240" max="11240" width="7.5" style="1" customWidth="1"/>
    <col min="11241" max="11242" width="14.75" style="1" customWidth="1"/>
    <col min="11243" max="11243" width="6.625" style="1" customWidth="1"/>
    <col min="11244" max="11244" width="13.25" style="1" customWidth="1"/>
    <col min="11245" max="11245" width="17" style="1" customWidth="1"/>
    <col min="11246" max="11490" width="9.625" style="1"/>
    <col min="11491" max="11491" width="4.625" style="1" customWidth="1"/>
    <col min="11492" max="11492" width="1.75" style="1" customWidth="1"/>
    <col min="11493" max="11493" width="30.625" style="1" customWidth="1"/>
    <col min="11494" max="11494" width="28.625" style="1" customWidth="1"/>
    <col min="11495" max="11495" width="8.125" style="1" customWidth="1"/>
    <col min="11496" max="11496" width="7.5" style="1" customWidth="1"/>
    <col min="11497" max="11498" width="14.75" style="1" customWidth="1"/>
    <col min="11499" max="11499" width="6.625" style="1" customWidth="1"/>
    <col min="11500" max="11500" width="13.25" style="1" customWidth="1"/>
    <col min="11501" max="11501" width="17" style="1" customWidth="1"/>
    <col min="11502" max="11746" width="9.625" style="1"/>
    <col min="11747" max="11747" width="4.625" style="1" customWidth="1"/>
    <col min="11748" max="11748" width="1.75" style="1" customWidth="1"/>
    <col min="11749" max="11749" width="30.625" style="1" customWidth="1"/>
    <col min="11750" max="11750" width="28.625" style="1" customWidth="1"/>
    <col min="11751" max="11751" width="8.125" style="1" customWidth="1"/>
    <col min="11752" max="11752" width="7.5" style="1" customWidth="1"/>
    <col min="11753" max="11754" width="14.75" style="1" customWidth="1"/>
    <col min="11755" max="11755" width="6.625" style="1" customWidth="1"/>
    <col min="11756" max="11756" width="13.25" style="1" customWidth="1"/>
    <col min="11757" max="11757" width="17" style="1" customWidth="1"/>
    <col min="11758" max="12002" width="9.625" style="1"/>
    <col min="12003" max="12003" width="4.625" style="1" customWidth="1"/>
    <col min="12004" max="12004" width="1.75" style="1" customWidth="1"/>
    <col min="12005" max="12005" width="30.625" style="1" customWidth="1"/>
    <col min="12006" max="12006" width="28.625" style="1" customWidth="1"/>
    <col min="12007" max="12007" width="8.125" style="1" customWidth="1"/>
    <col min="12008" max="12008" width="7.5" style="1" customWidth="1"/>
    <col min="12009" max="12010" width="14.75" style="1" customWidth="1"/>
    <col min="12011" max="12011" width="6.625" style="1" customWidth="1"/>
    <col min="12012" max="12012" width="13.25" style="1" customWidth="1"/>
    <col min="12013" max="12013" width="17" style="1" customWidth="1"/>
    <col min="12014" max="12258" width="9.625" style="1"/>
    <col min="12259" max="12259" width="4.625" style="1" customWidth="1"/>
    <col min="12260" max="12260" width="1.75" style="1" customWidth="1"/>
    <col min="12261" max="12261" width="30.625" style="1" customWidth="1"/>
    <col min="12262" max="12262" width="28.625" style="1" customWidth="1"/>
    <col min="12263" max="12263" width="8.125" style="1" customWidth="1"/>
    <col min="12264" max="12264" width="7.5" style="1" customWidth="1"/>
    <col min="12265" max="12266" width="14.75" style="1" customWidth="1"/>
    <col min="12267" max="12267" width="6.625" style="1" customWidth="1"/>
    <col min="12268" max="12268" width="13.25" style="1" customWidth="1"/>
    <col min="12269" max="12269" width="17" style="1" customWidth="1"/>
    <col min="12270" max="12514" width="9.625" style="1"/>
    <col min="12515" max="12515" width="4.625" style="1" customWidth="1"/>
    <col min="12516" max="12516" width="1.75" style="1" customWidth="1"/>
    <col min="12517" max="12517" width="30.625" style="1" customWidth="1"/>
    <col min="12518" max="12518" width="28.625" style="1" customWidth="1"/>
    <col min="12519" max="12519" width="8.125" style="1" customWidth="1"/>
    <col min="12520" max="12520" width="7.5" style="1" customWidth="1"/>
    <col min="12521" max="12522" width="14.75" style="1" customWidth="1"/>
    <col min="12523" max="12523" width="6.625" style="1" customWidth="1"/>
    <col min="12524" max="12524" width="13.25" style="1" customWidth="1"/>
    <col min="12525" max="12525" width="17" style="1" customWidth="1"/>
    <col min="12526" max="12770" width="9.625" style="1"/>
    <col min="12771" max="12771" width="4.625" style="1" customWidth="1"/>
    <col min="12772" max="12772" width="1.75" style="1" customWidth="1"/>
    <col min="12773" max="12773" width="30.625" style="1" customWidth="1"/>
    <col min="12774" max="12774" width="28.625" style="1" customWidth="1"/>
    <col min="12775" max="12775" width="8.125" style="1" customWidth="1"/>
    <col min="12776" max="12776" width="7.5" style="1" customWidth="1"/>
    <col min="12777" max="12778" width="14.75" style="1" customWidth="1"/>
    <col min="12779" max="12779" width="6.625" style="1" customWidth="1"/>
    <col min="12780" max="12780" width="13.25" style="1" customWidth="1"/>
    <col min="12781" max="12781" width="17" style="1" customWidth="1"/>
    <col min="12782" max="13026" width="9.625" style="1"/>
    <col min="13027" max="13027" width="4.625" style="1" customWidth="1"/>
    <col min="13028" max="13028" width="1.75" style="1" customWidth="1"/>
    <col min="13029" max="13029" width="30.625" style="1" customWidth="1"/>
    <col min="13030" max="13030" width="28.625" style="1" customWidth="1"/>
    <col min="13031" max="13031" width="8.125" style="1" customWidth="1"/>
    <col min="13032" max="13032" width="7.5" style="1" customWidth="1"/>
    <col min="13033" max="13034" width="14.75" style="1" customWidth="1"/>
    <col min="13035" max="13035" width="6.625" style="1" customWidth="1"/>
    <col min="13036" max="13036" width="13.25" style="1" customWidth="1"/>
    <col min="13037" max="13037" width="17" style="1" customWidth="1"/>
    <col min="13038" max="13282" width="9.625" style="1"/>
    <col min="13283" max="13283" width="4.625" style="1" customWidth="1"/>
    <col min="13284" max="13284" width="1.75" style="1" customWidth="1"/>
    <col min="13285" max="13285" width="30.625" style="1" customWidth="1"/>
    <col min="13286" max="13286" width="28.625" style="1" customWidth="1"/>
    <col min="13287" max="13287" width="8.125" style="1" customWidth="1"/>
    <col min="13288" max="13288" width="7.5" style="1" customWidth="1"/>
    <col min="13289" max="13290" width="14.75" style="1" customWidth="1"/>
    <col min="13291" max="13291" width="6.625" style="1" customWidth="1"/>
    <col min="13292" max="13292" width="13.25" style="1" customWidth="1"/>
    <col min="13293" max="13293" width="17" style="1" customWidth="1"/>
    <col min="13294" max="13538" width="9.625" style="1"/>
    <col min="13539" max="13539" width="4.625" style="1" customWidth="1"/>
    <col min="13540" max="13540" width="1.75" style="1" customWidth="1"/>
    <col min="13541" max="13541" width="30.625" style="1" customWidth="1"/>
    <col min="13542" max="13542" width="28.625" style="1" customWidth="1"/>
    <col min="13543" max="13543" width="8.125" style="1" customWidth="1"/>
    <col min="13544" max="13544" width="7.5" style="1" customWidth="1"/>
    <col min="13545" max="13546" width="14.75" style="1" customWidth="1"/>
    <col min="13547" max="13547" width="6.625" style="1" customWidth="1"/>
    <col min="13548" max="13548" width="13.25" style="1" customWidth="1"/>
    <col min="13549" max="13549" width="17" style="1" customWidth="1"/>
    <col min="13550" max="13794" width="9.625" style="1"/>
    <col min="13795" max="13795" width="4.625" style="1" customWidth="1"/>
    <col min="13796" max="13796" width="1.75" style="1" customWidth="1"/>
    <col min="13797" max="13797" width="30.625" style="1" customWidth="1"/>
    <col min="13798" max="13798" width="28.625" style="1" customWidth="1"/>
    <col min="13799" max="13799" width="8.125" style="1" customWidth="1"/>
    <col min="13800" max="13800" width="7.5" style="1" customWidth="1"/>
    <col min="13801" max="13802" width="14.75" style="1" customWidth="1"/>
    <col min="13803" max="13803" width="6.625" style="1" customWidth="1"/>
    <col min="13804" max="13804" width="13.25" style="1" customWidth="1"/>
    <col min="13805" max="13805" width="17" style="1" customWidth="1"/>
    <col min="13806" max="14050" width="9.625" style="1"/>
    <col min="14051" max="14051" width="4.625" style="1" customWidth="1"/>
    <col min="14052" max="14052" width="1.75" style="1" customWidth="1"/>
    <col min="14053" max="14053" width="30.625" style="1" customWidth="1"/>
    <col min="14054" max="14054" width="28.625" style="1" customWidth="1"/>
    <col min="14055" max="14055" width="8.125" style="1" customWidth="1"/>
    <col min="14056" max="14056" width="7.5" style="1" customWidth="1"/>
    <col min="14057" max="14058" width="14.75" style="1" customWidth="1"/>
    <col min="14059" max="14059" width="6.625" style="1" customWidth="1"/>
    <col min="14060" max="14060" width="13.25" style="1" customWidth="1"/>
    <col min="14061" max="14061" width="17" style="1" customWidth="1"/>
    <col min="14062" max="14306" width="9.625" style="1"/>
    <col min="14307" max="14307" width="4.625" style="1" customWidth="1"/>
    <col min="14308" max="14308" width="1.75" style="1" customWidth="1"/>
    <col min="14309" max="14309" width="30.625" style="1" customWidth="1"/>
    <col min="14310" max="14310" width="28.625" style="1" customWidth="1"/>
    <col min="14311" max="14311" width="8.125" style="1" customWidth="1"/>
    <col min="14312" max="14312" width="7.5" style="1" customWidth="1"/>
    <col min="14313" max="14314" width="14.75" style="1" customWidth="1"/>
    <col min="14315" max="14315" width="6.625" style="1" customWidth="1"/>
    <col min="14316" max="14316" width="13.25" style="1" customWidth="1"/>
    <col min="14317" max="14317" width="17" style="1" customWidth="1"/>
    <col min="14318" max="14562" width="9.625" style="1"/>
    <col min="14563" max="14563" width="4.625" style="1" customWidth="1"/>
    <col min="14564" max="14564" width="1.75" style="1" customWidth="1"/>
    <col min="14565" max="14565" width="30.625" style="1" customWidth="1"/>
    <col min="14566" max="14566" width="28.625" style="1" customWidth="1"/>
    <col min="14567" max="14567" width="8.125" style="1" customWidth="1"/>
    <col min="14568" max="14568" width="7.5" style="1" customWidth="1"/>
    <col min="14569" max="14570" width="14.75" style="1" customWidth="1"/>
    <col min="14571" max="14571" width="6.625" style="1" customWidth="1"/>
    <col min="14572" max="14572" width="13.25" style="1" customWidth="1"/>
    <col min="14573" max="14573" width="17" style="1" customWidth="1"/>
    <col min="14574" max="14818" width="9.625" style="1"/>
    <col min="14819" max="14819" width="4.625" style="1" customWidth="1"/>
    <col min="14820" max="14820" width="1.75" style="1" customWidth="1"/>
    <col min="14821" max="14821" width="30.625" style="1" customWidth="1"/>
    <col min="14822" max="14822" width="28.625" style="1" customWidth="1"/>
    <col min="14823" max="14823" width="8.125" style="1" customWidth="1"/>
    <col min="14824" max="14824" width="7.5" style="1" customWidth="1"/>
    <col min="14825" max="14826" width="14.75" style="1" customWidth="1"/>
    <col min="14827" max="14827" width="6.625" style="1" customWidth="1"/>
    <col min="14828" max="14828" width="13.25" style="1" customWidth="1"/>
    <col min="14829" max="14829" width="17" style="1" customWidth="1"/>
    <col min="14830" max="15074" width="9.625" style="1"/>
    <col min="15075" max="15075" width="4.625" style="1" customWidth="1"/>
    <col min="15076" max="15076" width="1.75" style="1" customWidth="1"/>
    <col min="15077" max="15077" width="30.625" style="1" customWidth="1"/>
    <col min="15078" max="15078" width="28.625" style="1" customWidth="1"/>
    <col min="15079" max="15079" width="8.125" style="1" customWidth="1"/>
    <col min="15080" max="15080" width="7.5" style="1" customWidth="1"/>
    <col min="15081" max="15082" width="14.75" style="1" customWidth="1"/>
    <col min="15083" max="15083" width="6.625" style="1" customWidth="1"/>
    <col min="15084" max="15084" width="13.25" style="1" customWidth="1"/>
    <col min="15085" max="15085" width="17" style="1" customWidth="1"/>
    <col min="15086" max="15330" width="9.625" style="1"/>
    <col min="15331" max="15331" width="4.625" style="1" customWidth="1"/>
    <col min="15332" max="15332" width="1.75" style="1" customWidth="1"/>
    <col min="15333" max="15333" width="30.625" style="1" customWidth="1"/>
    <col min="15334" max="15334" width="28.625" style="1" customWidth="1"/>
    <col min="15335" max="15335" width="8.125" style="1" customWidth="1"/>
    <col min="15336" max="15336" width="7.5" style="1" customWidth="1"/>
    <col min="15337" max="15338" width="14.75" style="1" customWidth="1"/>
    <col min="15339" max="15339" width="6.625" style="1" customWidth="1"/>
    <col min="15340" max="15340" width="13.25" style="1" customWidth="1"/>
    <col min="15341" max="15341" width="17" style="1" customWidth="1"/>
    <col min="15342" max="15586" width="9.625" style="1"/>
    <col min="15587" max="15587" width="4.625" style="1" customWidth="1"/>
    <col min="15588" max="15588" width="1.75" style="1" customWidth="1"/>
    <col min="15589" max="15589" width="30.625" style="1" customWidth="1"/>
    <col min="15590" max="15590" width="28.625" style="1" customWidth="1"/>
    <col min="15591" max="15591" width="8.125" style="1" customWidth="1"/>
    <col min="15592" max="15592" width="7.5" style="1" customWidth="1"/>
    <col min="15593" max="15594" width="14.75" style="1" customWidth="1"/>
    <col min="15595" max="15595" width="6.625" style="1" customWidth="1"/>
    <col min="15596" max="15596" width="13.25" style="1" customWidth="1"/>
    <col min="15597" max="15597" width="17" style="1" customWidth="1"/>
    <col min="15598" max="15842" width="9.625" style="1"/>
    <col min="15843" max="15843" width="4.625" style="1" customWidth="1"/>
    <col min="15844" max="15844" width="1.75" style="1" customWidth="1"/>
    <col min="15845" max="15845" width="30.625" style="1" customWidth="1"/>
    <col min="15846" max="15846" width="28.625" style="1" customWidth="1"/>
    <col min="15847" max="15847" width="8.125" style="1" customWidth="1"/>
    <col min="15848" max="15848" width="7.5" style="1" customWidth="1"/>
    <col min="15849" max="15850" width="14.75" style="1" customWidth="1"/>
    <col min="15851" max="15851" width="6.625" style="1" customWidth="1"/>
    <col min="15852" max="15852" width="13.25" style="1" customWidth="1"/>
    <col min="15853" max="15853" width="17" style="1" customWidth="1"/>
    <col min="15854" max="16098" width="9.625" style="1"/>
    <col min="16099" max="16099" width="4.625" style="1" customWidth="1"/>
    <col min="16100" max="16100" width="1.75" style="1" customWidth="1"/>
    <col min="16101" max="16101" width="30.625" style="1" customWidth="1"/>
    <col min="16102" max="16102" width="28.625" style="1" customWidth="1"/>
    <col min="16103" max="16103" width="8.125" style="1" customWidth="1"/>
    <col min="16104" max="16104" width="7.5" style="1" customWidth="1"/>
    <col min="16105" max="16106" width="14.75" style="1" customWidth="1"/>
    <col min="16107" max="16107" width="6.625" style="1" customWidth="1"/>
    <col min="16108" max="16108" width="13.25" style="1" customWidth="1"/>
    <col min="16109" max="16109" width="17" style="1" customWidth="1"/>
    <col min="16110" max="16384" width="9.625" style="1"/>
  </cols>
  <sheetData>
    <row r="2" spans="1:11">
      <c r="K2" s="4" t="s">
        <v>0</v>
      </c>
    </row>
    <row r="3" spans="1:11">
      <c r="K3" s="146" t="s">
        <v>276</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278</v>
      </c>
      <c r="E20" s="6"/>
      <c r="F20" s="6"/>
      <c r="G20" s="6"/>
      <c r="H20" s="6"/>
      <c r="I20" s="6"/>
      <c r="J20" s="6"/>
      <c r="K20" s="6"/>
    </row>
    <row r="21" spans="1:11" ht="12.75" thickBot="1">
      <c r="C21" s="112" t="s">
        <v>229</v>
      </c>
      <c r="D21" s="113" t="s">
        <v>279</v>
      </c>
    </row>
    <row r="22" spans="1:11" ht="12.75" thickBot="1">
      <c r="C22" s="112" t="s">
        <v>230</v>
      </c>
      <c r="D22" s="113"/>
    </row>
    <row r="23" spans="1:11" ht="12.75" thickBot="1">
      <c r="C23" s="112" t="s">
        <v>231</v>
      </c>
      <c r="D23" s="113" t="s">
        <v>280</v>
      </c>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 xml:space="preserve">University of Colorado </v>
      </c>
      <c r="I42" s="13"/>
      <c r="K42" s="14" t="str">
        <f>$K$3</f>
        <v>Due Date: October 8,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1">
      <c r="A49" s="1">
        <v>3</v>
      </c>
      <c r="C49" s="7" t="s">
        <v>18</v>
      </c>
      <c r="D49" s="22" t="s">
        <v>19</v>
      </c>
      <c r="E49" s="1">
        <v>3</v>
      </c>
      <c r="G49" s="40">
        <v>0</v>
      </c>
      <c r="H49" s="40">
        <v>0</v>
      </c>
      <c r="I49" s="24"/>
      <c r="J49" s="40">
        <v>0</v>
      </c>
      <c r="K49" s="40">
        <v>0</v>
      </c>
    </row>
    <row r="50" spans="1:11">
      <c r="A50" s="1">
        <v>4</v>
      </c>
      <c r="C50" s="7" t="s">
        <v>20</v>
      </c>
      <c r="D50" s="22" t="s">
        <v>21</v>
      </c>
      <c r="E50" s="1">
        <v>4</v>
      </c>
      <c r="G50" s="40">
        <v>0</v>
      </c>
      <c r="H50" s="40">
        <v>0</v>
      </c>
      <c r="I50" s="24"/>
      <c r="J50" s="40">
        <v>0</v>
      </c>
      <c r="K50" s="40">
        <v>0</v>
      </c>
    </row>
    <row r="51" spans="1:11">
      <c r="A51" s="1">
        <v>5</v>
      </c>
      <c r="C51" s="7" t="s">
        <v>22</v>
      </c>
      <c r="D51" s="22" t="s">
        <v>23</v>
      </c>
      <c r="E51" s="1">
        <v>5</v>
      </c>
      <c r="G51" s="40">
        <v>0</v>
      </c>
      <c r="H51" s="40">
        <v>0</v>
      </c>
      <c r="I51" s="24"/>
      <c r="J51" s="40">
        <v>0</v>
      </c>
      <c r="K51" s="40">
        <v>0</v>
      </c>
    </row>
    <row r="52" spans="1:11">
      <c r="A52" s="1">
        <v>6</v>
      </c>
      <c r="C52" s="7" t="s">
        <v>24</v>
      </c>
      <c r="D52" s="22" t="s">
        <v>25</v>
      </c>
      <c r="E52" s="1">
        <v>6</v>
      </c>
      <c r="G52" s="40">
        <v>0</v>
      </c>
      <c r="H52" s="40">
        <v>0</v>
      </c>
      <c r="I52" s="24"/>
      <c r="J52" s="40">
        <v>0</v>
      </c>
      <c r="K52" s="40">
        <v>0</v>
      </c>
    </row>
    <row r="53" spans="1:11">
      <c r="A53" s="1">
        <v>7</v>
      </c>
      <c r="C53" s="7" t="s">
        <v>26</v>
      </c>
      <c r="D53" s="22" t="s">
        <v>27</v>
      </c>
      <c r="E53" s="1">
        <v>7</v>
      </c>
      <c r="G53" s="40">
        <v>0</v>
      </c>
      <c r="H53" s="40">
        <v>0</v>
      </c>
      <c r="I53" s="24"/>
      <c r="J53" s="40">
        <v>0</v>
      </c>
      <c r="K53" s="40">
        <v>0</v>
      </c>
    </row>
    <row r="54" spans="1:11">
      <c r="A54" s="1">
        <v>8</v>
      </c>
      <c r="C54" s="7" t="s">
        <v>28</v>
      </c>
      <c r="D54" s="22" t="s">
        <v>29</v>
      </c>
      <c r="E54" s="1">
        <v>8</v>
      </c>
      <c r="G54" s="40">
        <v>0</v>
      </c>
      <c r="H54" s="40">
        <v>0</v>
      </c>
      <c r="I54" s="24"/>
      <c r="J54" s="40">
        <v>0</v>
      </c>
      <c r="K54" s="40">
        <v>0</v>
      </c>
    </row>
    <row r="55" spans="1:11">
      <c r="A55" s="1">
        <v>9</v>
      </c>
      <c r="C55" s="7" t="s">
        <v>30</v>
      </c>
      <c r="D55" s="22" t="s">
        <v>31</v>
      </c>
      <c r="E55" s="1">
        <v>9</v>
      </c>
      <c r="G55" s="38">
        <v>0</v>
      </c>
      <c r="H55" s="38">
        <v>0</v>
      </c>
      <c r="I55" s="24" t="s">
        <v>38</v>
      </c>
      <c r="J55" s="38">
        <v>0</v>
      </c>
      <c r="K55" s="38">
        <v>0</v>
      </c>
    </row>
    <row r="56" spans="1:11">
      <c r="A56" s="1">
        <v>10</v>
      </c>
      <c r="C56" s="7" t="s">
        <v>32</v>
      </c>
      <c r="D56" s="22" t="s">
        <v>33</v>
      </c>
      <c r="E56" s="1">
        <v>10</v>
      </c>
      <c r="G56" s="40">
        <v>0</v>
      </c>
      <c r="H56" s="40">
        <v>0</v>
      </c>
      <c r="I56" s="24"/>
      <c r="J56" s="40">
        <v>0</v>
      </c>
      <c r="K56" s="40">
        <v>0</v>
      </c>
    </row>
    <row r="57" spans="1:11">
      <c r="C57" s="7"/>
      <c r="D57" s="22"/>
      <c r="F57" s="15" t="s">
        <v>6</v>
      </c>
      <c r="G57" s="16" t="s">
        <v>6</v>
      </c>
      <c r="H57" s="39"/>
      <c r="I57" s="23"/>
      <c r="J57" s="16"/>
      <c r="K57" s="39"/>
    </row>
    <row r="58" spans="1:11" ht="15" customHeight="1">
      <c r="A58" s="1">
        <v>11</v>
      </c>
      <c r="C58" s="7" t="s">
        <v>34</v>
      </c>
      <c r="E58" s="1">
        <v>11</v>
      </c>
      <c r="G58" s="40">
        <v>0</v>
      </c>
      <c r="H58" s="38">
        <v>0</v>
      </c>
      <c r="I58" s="24"/>
      <c r="J58" s="40">
        <v>0</v>
      </c>
      <c r="K58" s="38">
        <v>0</v>
      </c>
    </row>
    <row r="59" spans="1:11">
      <c r="F59" s="15" t="s">
        <v>6</v>
      </c>
      <c r="G59" s="16" t="s">
        <v>6</v>
      </c>
      <c r="H59" s="17"/>
      <c r="I59" s="23"/>
      <c r="J59" s="16"/>
      <c r="K59" s="17"/>
    </row>
    <row r="60" spans="1:11">
      <c r="F60" s="15"/>
      <c r="H60" s="17"/>
      <c r="I60" s="23"/>
      <c r="K60" s="17"/>
    </row>
    <row r="61" spans="1:11">
      <c r="A61" s="1">
        <v>12</v>
      </c>
      <c r="C61" s="7" t="s">
        <v>35</v>
      </c>
      <c r="E61" s="1">
        <v>12</v>
      </c>
      <c r="G61" s="24"/>
      <c r="H61" s="24"/>
      <c r="I61" s="24"/>
      <c r="J61" s="40"/>
      <c r="K61" s="24"/>
    </row>
    <row r="62" spans="1:11">
      <c r="A62" s="1">
        <v>13</v>
      </c>
      <c r="C62" s="7" t="s">
        <v>36</v>
      </c>
      <c r="D62" s="22" t="s">
        <v>37</v>
      </c>
      <c r="E62" s="1">
        <v>13</v>
      </c>
      <c r="G62" s="40"/>
      <c r="H62" s="38">
        <v>0</v>
      </c>
      <c r="I62" s="24"/>
      <c r="J62" s="40"/>
      <c r="K62" s="38">
        <v>0</v>
      </c>
    </row>
    <row r="63" spans="1:11">
      <c r="A63" s="1">
        <v>14</v>
      </c>
      <c r="C63" s="7" t="s">
        <v>39</v>
      </c>
      <c r="D63" s="22" t="s">
        <v>40</v>
      </c>
      <c r="E63" s="1">
        <v>14</v>
      </c>
      <c r="G63" s="40"/>
      <c r="H63" s="38">
        <v>0</v>
      </c>
      <c r="I63" s="24"/>
      <c r="J63" s="40"/>
      <c r="K63" s="38">
        <v>0</v>
      </c>
    </row>
    <row r="64" spans="1:11">
      <c r="A64" s="1">
        <v>15</v>
      </c>
      <c r="C64" s="7" t="s">
        <v>41</v>
      </c>
      <c r="D64" s="22"/>
      <c r="E64" s="1">
        <v>15</v>
      </c>
      <c r="G64" s="40">
        <v>0</v>
      </c>
      <c r="H64" s="38">
        <v>0</v>
      </c>
      <c r="I64" s="24"/>
      <c r="J64" s="40">
        <v>0</v>
      </c>
      <c r="K64" s="38">
        <v>0</v>
      </c>
    </row>
    <row r="65" spans="1:224">
      <c r="A65" s="1">
        <v>16</v>
      </c>
      <c r="C65" s="7" t="s">
        <v>42</v>
      </c>
      <c r="D65" s="22"/>
      <c r="E65" s="1">
        <v>16</v>
      </c>
      <c r="G65" s="40"/>
      <c r="H65" s="38">
        <v>0</v>
      </c>
      <c r="I65" s="24"/>
      <c r="J65" s="40"/>
      <c r="K65" s="38">
        <v>0</v>
      </c>
    </row>
    <row r="66" spans="1:22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row>
    <row r="67" spans="1:224">
      <c r="A67" s="1">
        <v>18</v>
      </c>
      <c r="C67" s="7" t="s">
        <v>44</v>
      </c>
      <c r="D67" s="22"/>
      <c r="E67" s="1">
        <v>18</v>
      </c>
      <c r="G67" s="40"/>
      <c r="H67" s="38">
        <v>0</v>
      </c>
      <c r="I67" s="24"/>
      <c r="J67" s="40"/>
      <c r="K67" s="38">
        <v>0</v>
      </c>
    </row>
    <row r="68" spans="1:224">
      <c r="A68" s="1">
        <v>19</v>
      </c>
      <c r="C68" s="7" t="s">
        <v>45</v>
      </c>
      <c r="D68" s="22"/>
      <c r="E68" s="1">
        <v>19</v>
      </c>
      <c r="G68" s="40"/>
      <c r="H68" s="38">
        <v>0</v>
      </c>
      <c r="I68" s="24"/>
      <c r="J68" s="40"/>
      <c r="K68" s="38">
        <v>0</v>
      </c>
    </row>
    <row r="69" spans="1:224">
      <c r="A69" s="1">
        <v>20</v>
      </c>
      <c r="C69" s="7" t="s">
        <v>46</v>
      </c>
      <c r="D69" s="22"/>
      <c r="E69" s="1">
        <v>20</v>
      </c>
      <c r="G69" s="40"/>
      <c r="H69" s="38">
        <v>0</v>
      </c>
      <c r="I69" s="24"/>
      <c r="J69" s="40"/>
      <c r="K69" s="38">
        <v>0</v>
      </c>
    </row>
    <row r="70" spans="1:224">
      <c r="A70" s="22">
        <v>21</v>
      </c>
      <c r="C70" s="7" t="s">
        <v>47</v>
      </c>
      <c r="D70" s="22"/>
      <c r="E70" s="1">
        <v>21</v>
      </c>
      <c r="G70" s="40"/>
      <c r="H70" s="38">
        <v>0</v>
      </c>
      <c r="I70" s="24"/>
      <c r="J70" s="40"/>
      <c r="K70" s="38">
        <v>0</v>
      </c>
    </row>
    <row r="71" spans="1:224">
      <c r="A71" s="22">
        <v>22</v>
      </c>
      <c r="C71" s="7"/>
      <c r="D71" s="22"/>
      <c r="E71" s="1">
        <v>22</v>
      </c>
      <c r="G71" s="40"/>
      <c r="H71" s="38">
        <v>0</v>
      </c>
      <c r="I71" s="24" t="s">
        <v>38</v>
      </c>
      <c r="J71" s="40"/>
      <c r="K71" s="38">
        <v>0</v>
      </c>
    </row>
    <row r="72" spans="1:224">
      <c r="A72" s="1">
        <v>23</v>
      </c>
      <c r="C72" s="26"/>
      <c r="E72" s="1">
        <v>23</v>
      </c>
      <c r="F72" s="15" t="s">
        <v>6</v>
      </c>
      <c r="G72" s="16"/>
      <c r="H72" s="17"/>
      <c r="I72" s="23"/>
      <c r="J72" s="16"/>
      <c r="K72" s="17"/>
    </row>
    <row r="73" spans="1:224">
      <c r="A73" s="1">
        <v>24</v>
      </c>
      <c r="C73" s="26"/>
      <c r="D73" s="7"/>
      <c r="E73" s="1">
        <v>24</v>
      </c>
    </row>
    <row r="74" spans="1:224">
      <c r="A74" s="1">
        <v>25</v>
      </c>
      <c r="C74" s="7" t="s">
        <v>238</v>
      </c>
      <c r="D74" s="22"/>
      <c r="E74" s="1">
        <v>25</v>
      </c>
      <c r="G74" s="40"/>
      <c r="H74" s="38">
        <v>0</v>
      </c>
      <c r="I74" s="24"/>
      <c r="J74" s="40"/>
      <c r="K74" s="38">
        <v>0</v>
      </c>
    </row>
    <row r="75" spans="1:224">
      <c r="A75" s="1">
        <v>26</v>
      </c>
      <c r="E75" s="1">
        <v>26</v>
      </c>
      <c r="F75" s="15" t="s">
        <v>6</v>
      </c>
      <c r="G75" s="16"/>
      <c r="H75" s="17"/>
      <c r="I75" s="23"/>
      <c r="J75" s="16"/>
      <c r="K75" s="17"/>
    </row>
    <row r="76" spans="1:224" ht="15" customHeight="1">
      <c r="A76" s="1">
        <v>27</v>
      </c>
      <c r="C76" s="7" t="s">
        <v>48</v>
      </c>
      <c r="E76" s="1">
        <v>27</v>
      </c>
      <c r="F76" s="13"/>
      <c r="G76" s="40"/>
      <c r="H76" s="38">
        <v>0</v>
      </c>
      <c r="I76" s="24"/>
      <c r="J76" s="40"/>
      <c r="K76" s="38">
        <v>0</v>
      </c>
    </row>
    <row r="77" spans="1:224">
      <c r="F77" s="15"/>
      <c r="G77" s="16"/>
      <c r="H77" s="17"/>
      <c r="I77" s="23"/>
      <c r="J77" s="16"/>
      <c r="K77" s="17"/>
    </row>
    <row r="78" spans="1:224" ht="14.25">
      <c r="F78"/>
      <c r="G78"/>
      <c r="H78"/>
      <c r="I78"/>
      <c r="J78"/>
      <c r="K78"/>
    </row>
    <row r="79" spans="1:224" ht="30.75" customHeight="1">
      <c r="A79" s="27"/>
      <c r="B79" s="27"/>
      <c r="C79" s="250" t="s">
        <v>232</v>
      </c>
      <c r="D79" s="250"/>
      <c r="E79" s="250"/>
      <c r="F79" s="250"/>
      <c r="G79" s="250"/>
      <c r="H79" s="250"/>
      <c r="I79" s="250"/>
      <c r="J79" s="250"/>
      <c r="K79" s="28"/>
    </row>
    <row r="80" spans="1:224">
      <c r="D80" s="22"/>
      <c r="F80" s="15"/>
      <c r="G80" s="16"/>
      <c r="I80" s="23"/>
      <c r="J80" s="16"/>
      <c r="K80" s="17"/>
    </row>
    <row r="81" spans="1:11">
      <c r="C81" s="1" t="s">
        <v>49</v>
      </c>
      <c r="D81" s="22"/>
      <c r="F81" s="15"/>
      <c r="G81" s="16"/>
      <c r="I81" s="23"/>
      <c r="J81" s="16"/>
      <c r="K81" s="17"/>
    </row>
    <row r="82" spans="1:11">
      <c r="C82" s="7"/>
      <c r="F82" s="8"/>
      <c r="G82" s="9"/>
      <c r="H82" s="10"/>
      <c r="I82" s="8"/>
      <c r="J82" s="9"/>
      <c r="K82" s="10"/>
    </row>
    <row r="83" spans="1:11">
      <c r="A83" s="12" t="s">
        <v>58</v>
      </c>
      <c r="K83" s="4" t="s">
        <v>59</v>
      </c>
    </row>
    <row r="84" spans="1:11" s="30" customFormat="1">
      <c r="A84" s="251" t="s">
        <v>60</v>
      </c>
      <c r="B84" s="251"/>
      <c r="C84" s="251"/>
      <c r="D84" s="251"/>
      <c r="E84" s="251"/>
      <c r="F84" s="251"/>
      <c r="G84" s="251"/>
      <c r="H84" s="251"/>
      <c r="I84" s="251"/>
      <c r="J84" s="251"/>
      <c r="K84" s="251"/>
    </row>
    <row r="85" spans="1:11">
      <c r="A85" s="12" t="str">
        <f>$A$42</f>
        <v xml:space="preserve">NAME: </v>
      </c>
      <c r="C85" s="1" t="str">
        <f>$D$20</f>
        <v xml:space="preserve">University of Colorado </v>
      </c>
      <c r="I85" s="13"/>
      <c r="K85" s="14" t="str">
        <f>$K$3</f>
        <v>Due Date: October 8, 2024</v>
      </c>
    </row>
    <row r="86" spans="1:11">
      <c r="A86" s="15" t="s">
        <v>6</v>
      </c>
      <c r="B86" s="15" t="s">
        <v>6</v>
      </c>
      <c r="C86" s="15" t="s">
        <v>6</v>
      </c>
      <c r="D86" s="15" t="s">
        <v>6</v>
      </c>
      <c r="E86" s="15" t="s">
        <v>6</v>
      </c>
      <c r="F86" s="15" t="s">
        <v>6</v>
      </c>
      <c r="G86" s="16" t="s">
        <v>6</v>
      </c>
      <c r="H86" s="17" t="s">
        <v>6</v>
      </c>
      <c r="I86" s="15" t="s">
        <v>6</v>
      </c>
      <c r="J86" s="16" t="s">
        <v>6</v>
      </c>
      <c r="K86" s="17" t="s">
        <v>6</v>
      </c>
    </row>
    <row r="87" spans="1:11">
      <c r="A87" s="18" t="s">
        <v>7</v>
      </c>
      <c r="C87" s="7" t="s">
        <v>8</v>
      </c>
      <c r="E87" s="18" t="s">
        <v>7</v>
      </c>
      <c r="F87" s="19"/>
      <c r="G87" s="20"/>
      <c r="H87" s="21" t="str">
        <f>H44</f>
        <v>2023-2024</v>
      </c>
      <c r="I87" s="19"/>
      <c r="J87" s="20"/>
      <c r="K87" s="21" t="str">
        <f>K44</f>
        <v>2024-2025</v>
      </c>
    </row>
    <row r="88" spans="1:11">
      <c r="A88" s="18" t="s">
        <v>9</v>
      </c>
      <c r="C88" s="19" t="s">
        <v>10</v>
      </c>
      <c r="E88" s="18" t="s">
        <v>9</v>
      </c>
      <c r="F88" s="19"/>
      <c r="G88" s="20" t="s">
        <v>11</v>
      </c>
      <c r="H88" s="21" t="s">
        <v>12</v>
      </c>
      <c r="I88" s="19"/>
      <c r="J88" s="20" t="s">
        <v>11</v>
      </c>
      <c r="K88" s="21" t="s">
        <v>13</v>
      </c>
    </row>
    <row r="89" spans="1:11">
      <c r="A89" s="15" t="s">
        <v>6</v>
      </c>
      <c r="B89" s="15" t="s">
        <v>6</v>
      </c>
      <c r="C89" s="15" t="s">
        <v>6</v>
      </c>
      <c r="D89" s="15" t="s">
        <v>6</v>
      </c>
      <c r="E89" s="15" t="s">
        <v>6</v>
      </c>
      <c r="F89" s="15" t="s">
        <v>6</v>
      </c>
      <c r="G89" s="16" t="s">
        <v>6</v>
      </c>
      <c r="H89" s="16" t="s">
        <v>6</v>
      </c>
      <c r="I89" s="15" t="s">
        <v>6</v>
      </c>
      <c r="J89" s="16" t="s">
        <v>6</v>
      </c>
      <c r="K89" s="17" t="s">
        <v>6</v>
      </c>
    </row>
    <row r="90" spans="1:11">
      <c r="A90" s="1">
        <v>1</v>
      </c>
      <c r="C90" s="7" t="s">
        <v>14</v>
      </c>
      <c r="D90" s="22" t="s">
        <v>15</v>
      </c>
      <c r="E90" s="1">
        <v>1</v>
      </c>
      <c r="G90" s="40">
        <f>+G569</f>
        <v>719.55</v>
      </c>
      <c r="H90" s="40">
        <f>+H569</f>
        <v>79806759.730000019</v>
      </c>
      <c r="I90" s="24"/>
      <c r="J90" s="40">
        <f>+J569</f>
        <v>707.52</v>
      </c>
      <c r="K90" s="40">
        <f>+K569</f>
        <v>84857232</v>
      </c>
    </row>
    <row r="91" spans="1:11">
      <c r="A91" s="1">
        <v>2</v>
      </c>
      <c r="C91" s="7" t="s">
        <v>16</v>
      </c>
      <c r="D91" s="22" t="s">
        <v>17</v>
      </c>
      <c r="E91" s="1">
        <v>2</v>
      </c>
      <c r="G91" s="40">
        <f>+G608</f>
        <v>0.6</v>
      </c>
      <c r="H91" s="40">
        <f>+H608</f>
        <v>2435008.52</v>
      </c>
      <c r="I91" s="24"/>
      <c r="J91" s="40">
        <f>+J608</f>
        <v>4.26</v>
      </c>
      <c r="K91" s="40">
        <f>+K608</f>
        <v>654057</v>
      </c>
    </row>
    <row r="92" spans="1:11">
      <c r="A92" s="1">
        <v>3</v>
      </c>
      <c r="C92" s="7" t="s">
        <v>18</v>
      </c>
      <c r="D92" s="22" t="s">
        <v>19</v>
      </c>
      <c r="E92" s="1">
        <v>3</v>
      </c>
      <c r="G92" s="40">
        <f>+G645</f>
        <v>0.4</v>
      </c>
      <c r="H92" s="40">
        <f>+H645</f>
        <v>175501.94</v>
      </c>
      <c r="I92" s="24"/>
      <c r="J92" s="40">
        <f>+J645</f>
        <v>0.4</v>
      </c>
      <c r="K92" s="40">
        <f>+K645</f>
        <v>54743</v>
      </c>
    </row>
    <row r="93" spans="1:11">
      <c r="A93" s="1">
        <v>4</v>
      </c>
      <c r="C93" s="7" t="s">
        <v>20</v>
      </c>
      <c r="D93" s="22" t="s">
        <v>21</v>
      </c>
      <c r="E93" s="1">
        <v>4</v>
      </c>
      <c r="G93" s="40">
        <f>+G682</f>
        <v>168.53000000000003</v>
      </c>
      <c r="H93" s="40">
        <f>+H682</f>
        <v>25901224.319999997</v>
      </c>
      <c r="I93" s="24"/>
      <c r="J93" s="40">
        <f>+J682</f>
        <v>162.59</v>
      </c>
      <c r="K93" s="40">
        <f>+K682</f>
        <v>25817417</v>
      </c>
    </row>
    <row r="94" spans="1:11">
      <c r="A94" s="1">
        <v>5</v>
      </c>
      <c r="C94" s="7" t="s">
        <v>22</v>
      </c>
      <c r="D94" s="22" t="s">
        <v>23</v>
      </c>
      <c r="E94" s="1">
        <v>5</v>
      </c>
      <c r="G94" s="40">
        <f>+G719</f>
        <v>131.91000000000003</v>
      </c>
      <c r="H94" s="40">
        <f>+H719</f>
        <v>18456109.699999999</v>
      </c>
      <c r="I94" s="24"/>
      <c r="J94" s="40">
        <f>+J719</f>
        <v>127.41000000000003</v>
      </c>
      <c r="K94" s="40">
        <f>+K719</f>
        <v>15752393</v>
      </c>
    </row>
    <row r="95" spans="1:11">
      <c r="A95" s="1">
        <v>6</v>
      </c>
      <c r="C95" s="7" t="s">
        <v>24</v>
      </c>
      <c r="D95" s="22" t="s">
        <v>25</v>
      </c>
      <c r="E95" s="1">
        <v>6</v>
      </c>
      <c r="G95" s="40">
        <f>+G756</f>
        <v>102.12</v>
      </c>
      <c r="H95" s="40">
        <f>+H756</f>
        <v>20619965.759999998</v>
      </c>
      <c r="I95" s="24"/>
      <c r="J95" s="40">
        <f>+J756</f>
        <v>97.59</v>
      </c>
      <c r="K95" s="40">
        <f>+K756</f>
        <v>24833351</v>
      </c>
    </row>
    <row r="96" spans="1:11">
      <c r="A96" s="1">
        <v>7</v>
      </c>
      <c r="C96" s="7" t="s">
        <v>26</v>
      </c>
      <c r="D96" s="22" t="s">
        <v>27</v>
      </c>
      <c r="E96" s="1">
        <v>7</v>
      </c>
      <c r="G96" s="40">
        <f>+G793</f>
        <v>96.53</v>
      </c>
      <c r="H96" s="40">
        <f>+H793</f>
        <v>13555219.709999999</v>
      </c>
      <c r="I96" s="24"/>
      <c r="J96" s="40">
        <f>+J793</f>
        <v>90.53</v>
      </c>
      <c r="K96" s="40">
        <f>+K793</f>
        <v>13726228</v>
      </c>
    </row>
    <row r="97" spans="1:224">
      <c r="A97" s="1">
        <v>8</v>
      </c>
      <c r="C97" s="7" t="s">
        <v>28</v>
      </c>
      <c r="D97" s="22" t="s">
        <v>29</v>
      </c>
      <c r="E97" s="1">
        <v>8</v>
      </c>
      <c r="G97" s="40">
        <f>+G830</f>
        <v>0</v>
      </c>
      <c r="H97" s="40">
        <f>+H830</f>
        <v>14890113.9</v>
      </c>
      <c r="I97" s="24"/>
      <c r="J97" s="40">
        <f>+J830</f>
        <v>0</v>
      </c>
      <c r="K97" s="40">
        <f>+K830</f>
        <v>15248580</v>
      </c>
    </row>
    <row r="98" spans="1:224">
      <c r="A98" s="1">
        <v>9</v>
      </c>
      <c r="C98" s="7" t="s">
        <v>30</v>
      </c>
      <c r="D98" s="22" t="s">
        <v>31</v>
      </c>
      <c r="E98" s="1">
        <v>9</v>
      </c>
      <c r="G98" s="38">
        <f>+G868</f>
        <v>0</v>
      </c>
      <c r="H98" s="38">
        <f>+H868</f>
        <v>3500</v>
      </c>
      <c r="I98" s="24" t="s">
        <v>38</v>
      </c>
      <c r="J98" s="38">
        <f>+J868</f>
        <v>0</v>
      </c>
      <c r="K98" s="38">
        <f>+K868</f>
        <v>0</v>
      </c>
    </row>
    <row r="99" spans="1:224">
      <c r="A99" s="1">
        <v>10</v>
      </c>
      <c r="C99" s="7" t="s">
        <v>32</v>
      </c>
      <c r="D99" s="22" t="s">
        <v>33</v>
      </c>
      <c r="E99" s="1">
        <v>10</v>
      </c>
      <c r="G99" s="40">
        <f>+G904</f>
        <v>0</v>
      </c>
      <c r="H99" s="40">
        <f>+H904</f>
        <v>7968700.9500000002</v>
      </c>
      <c r="I99" s="24"/>
      <c r="J99" s="40">
        <f>+J904</f>
        <v>0</v>
      </c>
      <c r="K99" s="40">
        <f>+K904</f>
        <v>5443799</v>
      </c>
    </row>
    <row r="100" spans="1:224">
      <c r="C100" s="7"/>
      <c r="D100" s="22"/>
      <c r="F100" s="15" t="s">
        <v>6</v>
      </c>
      <c r="G100" s="16" t="s">
        <v>6</v>
      </c>
      <c r="H100" s="39"/>
      <c r="I100" s="23"/>
      <c r="J100" s="16"/>
      <c r="K100" s="39"/>
    </row>
    <row r="101" spans="1:224">
      <c r="A101" s="1">
        <v>11</v>
      </c>
      <c r="C101" s="7" t="s">
        <v>61</v>
      </c>
      <c r="E101" s="1">
        <v>11</v>
      </c>
      <c r="G101" s="40">
        <f>SUM(G90:G99)</f>
        <v>1219.6400000000001</v>
      </c>
      <c r="H101" s="38">
        <f>SUM(H90:H99)</f>
        <v>183812104.53</v>
      </c>
      <c r="I101" s="24"/>
      <c r="J101" s="40">
        <f>SUM(J90:J99)</f>
        <v>1190.3</v>
      </c>
      <c r="K101" s="38">
        <f>SUM(K90:K99)</f>
        <v>186387800</v>
      </c>
    </row>
    <row r="102" spans="1:224">
      <c r="F102" s="15" t="s">
        <v>6</v>
      </c>
      <c r="G102" s="16" t="s">
        <v>6</v>
      </c>
      <c r="H102" s="17"/>
      <c r="I102" s="23"/>
      <c r="J102" s="16"/>
      <c r="K102" s="17"/>
    </row>
    <row r="103" spans="1:224">
      <c r="F103" s="15"/>
      <c r="H103" s="17"/>
      <c r="I103" s="23"/>
      <c r="K103" s="17"/>
    </row>
    <row r="104" spans="1:224">
      <c r="A104" s="1">
        <v>12</v>
      </c>
      <c r="C104" s="7" t="s">
        <v>35</v>
      </c>
      <c r="E104" s="1">
        <v>12</v>
      </c>
      <c r="G104" s="24"/>
      <c r="H104" s="24"/>
      <c r="I104" s="24"/>
      <c r="J104" s="40"/>
      <c r="K104" s="24"/>
    </row>
    <row r="105" spans="1:224">
      <c r="A105" s="1">
        <v>13</v>
      </c>
      <c r="C105" s="7" t="s">
        <v>36</v>
      </c>
      <c r="D105" s="22" t="s">
        <v>37</v>
      </c>
      <c r="E105" s="1">
        <v>13</v>
      </c>
      <c r="G105" s="40"/>
      <c r="H105" s="38">
        <f>+H531</f>
        <v>0</v>
      </c>
      <c r="I105" s="24"/>
      <c r="J105" s="40"/>
      <c r="K105" s="38">
        <f>+K531</f>
        <v>0</v>
      </c>
    </row>
    <row r="106" spans="1:224">
      <c r="A106" s="1">
        <v>14</v>
      </c>
      <c r="C106" s="7" t="s">
        <v>39</v>
      </c>
      <c r="D106" s="22" t="s">
        <v>62</v>
      </c>
      <c r="E106" s="1">
        <v>14</v>
      </c>
      <c r="G106" s="40"/>
      <c r="H106" s="97">
        <f>H145</f>
        <v>26302064</v>
      </c>
      <c r="I106" s="24"/>
      <c r="J106" s="40"/>
      <c r="K106" s="97">
        <f>K145</f>
        <v>30568352</v>
      </c>
    </row>
    <row r="107" spans="1:224">
      <c r="A107" s="1">
        <v>15</v>
      </c>
      <c r="C107" s="7" t="s">
        <v>41</v>
      </c>
      <c r="D107" s="22"/>
      <c r="E107" s="1">
        <v>15</v>
      </c>
      <c r="G107" s="38">
        <f>H107/3480</f>
        <v>6095.2166666666662</v>
      </c>
      <c r="H107" s="117">
        <v>21211354</v>
      </c>
      <c r="I107" s="24"/>
      <c r="J107" s="38">
        <f>K107/3480</f>
        <v>6057.3221264367812</v>
      </c>
      <c r="K107" s="117">
        <v>21079481</v>
      </c>
    </row>
    <row r="108" spans="1:224">
      <c r="A108" s="1">
        <v>16</v>
      </c>
      <c r="C108" s="7" t="s">
        <v>42</v>
      </c>
      <c r="D108" s="22"/>
      <c r="E108" s="1">
        <v>16</v>
      </c>
      <c r="G108" s="40"/>
      <c r="H108" s="38">
        <f>+H352-H107</f>
        <v>73996090.890000015</v>
      </c>
      <c r="I108" s="24"/>
      <c r="J108" s="40"/>
      <c r="K108" s="117">
        <v>75195814.549999997</v>
      </c>
    </row>
    <row r="109" spans="1:224">
      <c r="A109" s="22">
        <v>17</v>
      </c>
      <c r="B109" s="22"/>
      <c r="C109" s="25" t="s">
        <v>63</v>
      </c>
      <c r="D109" s="22" t="s">
        <v>64</v>
      </c>
      <c r="E109" s="22">
        <v>17</v>
      </c>
      <c r="F109" s="22"/>
      <c r="G109" s="40"/>
      <c r="H109" s="38">
        <f>SUM(H107:H108)</f>
        <v>95207444.890000015</v>
      </c>
      <c r="I109" s="25"/>
      <c r="J109" s="40"/>
      <c r="K109" s="38">
        <f>SUM(K107:K108)</f>
        <v>96275295.549999997</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row>
    <row r="110" spans="1:224">
      <c r="A110" s="1">
        <v>18</v>
      </c>
      <c r="C110" s="7" t="s">
        <v>44</v>
      </c>
      <c r="D110" s="22" t="s">
        <v>64</v>
      </c>
      <c r="E110" s="1">
        <v>18</v>
      </c>
      <c r="G110" s="40"/>
      <c r="H110" s="38">
        <f>+H351</f>
        <v>16410184.190000001</v>
      </c>
      <c r="I110" s="24"/>
      <c r="J110" s="40"/>
      <c r="K110" s="117">
        <v>16533417</v>
      </c>
    </row>
    <row r="111" spans="1:224">
      <c r="A111" s="1">
        <v>19</v>
      </c>
      <c r="C111" s="7" t="s">
        <v>45</v>
      </c>
      <c r="D111" s="22" t="s">
        <v>64</v>
      </c>
      <c r="E111" s="1">
        <v>19</v>
      </c>
      <c r="G111" s="40"/>
      <c r="H111" s="38">
        <f>+H357</f>
        <v>32145461.34</v>
      </c>
      <c r="I111" s="24"/>
      <c r="J111" s="40"/>
      <c r="K111" s="117">
        <v>33998230.649999999</v>
      </c>
    </row>
    <row r="112" spans="1:224">
      <c r="A112" s="1">
        <v>20</v>
      </c>
      <c r="C112" s="7" t="s">
        <v>46</v>
      </c>
      <c r="D112" s="22" t="s">
        <v>64</v>
      </c>
      <c r="E112" s="1">
        <v>20</v>
      </c>
      <c r="G112" s="40"/>
      <c r="H112" s="38">
        <f>H109+H110+H111</f>
        <v>143763090.42000002</v>
      </c>
      <c r="I112" s="24"/>
      <c r="J112" s="40"/>
      <c r="K112" s="38">
        <f>K109+K110+K111</f>
        <v>146806943.19999999</v>
      </c>
    </row>
    <row r="113" spans="1:11">
      <c r="A113" s="22">
        <v>21</v>
      </c>
      <c r="C113" s="7"/>
      <c r="D113" s="22"/>
      <c r="E113" s="1">
        <v>21</v>
      </c>
      <c r="G113" s="40"/>
      <c r="H113" s="38">
        <f>+H396-H377</f>
        <v>0</v>
      </c>
      <c r="I113" s="24"/>
      <c r="J113" s="40"/>
      <c r="K113" s="38">
        <f>+K396-K377</f>
        <v>0</v>
      </c>
    </row>
    <row r="114" spans="1:11">
      <c r="A114" s="22">
        <v>22</v>
      </c>
      <c r="C114" s="7"/>
      <c r="D114" s="22"/>
      <c r="E114" s="1">
        <v>22</v>
      </c>
      <c r="G114" s="40"/>
      <c r="H114" s="38">
        <f>H377</f>
        <v>0</v>
      </c>
      <c r="I114" s="24" t="s">
        <v>38</v>
      </c>
      <c r="J114" s="40"/>
      <c r="K114" s="38">
        <f>K377</f>
        <v>0</v>
      </c>
    </row>
    <row r="115" spans="1:11">
      <c r="A115" s="1">
        <v>23</v>
      </c>
      <c r="C115" s="26"/>
      <c r="E115" s="1">
        <v>23</v>
      </c>
      <c r="F115" s="15" t="s">
        <v>6</v>
      </c>
      <c r="G115" s="16"/>
      <c r="H115" s="17"/>
      <c r="I115" s="23"/>
      <c r="J115" s="16"/>
      <c r="K115" s="17"/>
    </row>
    <row r="116" spans="1:11">
      <c r="A116" s="1">
        <v>24</v>
      </c>
      <c r="C116" s="26"/>
      <c r="D116" s="7"/>
      <c r="E116" s="1">
        <v>24</v>
      </c>
    </row>
    <row r="117" spans="1:11">
      <c r="A117" s="1">
        <v>25</v>
      </c>
      <c r="C117" s="7" t="s">
        <v>238</v>
      </c>
      <c r="D117" s="22" t="s">
        <v>65</v>
      </c>
      <c r="E117" s="1">
        <v>25</v>
      </c>
      <c r="G117" s="40"/>
      <c r="H117" s="38">
        <f>H443</f>
        <v>13746950.810000004</v>
      </c>
      <c r="I117" s="24"/>
      <c r="J117" s="40"/>
      <c r="K117" s="38">
        <f>K443</f>
        <v>9012505</v>
      </c>
    </row>
    <row r="118" spans="1:11">
      <c r="A118" s="1">
        <v>26</v>
      </c>
      <c r="E118" s="1">
        <v>26</v>
      </c>
      <c r="F118" s="15" t="s">
        <v>6</v>
      </c>
      <c r="G118" s="16"/>
      <c r="H118" s="17"/>
      <c r="I118" s="23"/>
      <c r="J118" s="16"/>
      <c r="K118" s="17"/>
    </row>
    <row r="119" spans="1:11">
      <c r="A119" s="1">
        <v>27</v>
      </c>
      <c r="C119" s="7" t="s">
        <v>48</v>
      </c>
      <c r="E119" s="1">
        <v>27</v>
      </c>
      <c r="F119" s="13"/>
      <c r="G119" s="40"/>
      <c r="H119" s="38">
        <f>H106+H112+H113+H114+H117</f>
        <v>183812105.23000002</v>
      </c>
      <c r="I119" s="24"/>
      <c r="J119" s="41"/>
      <c r="K119" s="38">
        <f>K105+K106+K112+K113+K114+K117</f>
        <v>186387800.19999999</v>
      </c>
    </row>
    <row r="120" spans="1:11">
      <c r="C120" s="7"/>
      <c r="F120" s="42" t="s">
        <v>256</v>
      </c>
      <c r="G120" s="43"/>
      <c r="H120" s="43"/>
      <c r="I120" s="43"/>
      <c r="J120" s="44"/>
      <c r="K120" s="45"/>
    </row>
    <row r="121" spans="1:11" ht="29.25" customHeight="1">
      <c r="C121" s="250" t="s">
        <v>232</v>
      </c>
      <c r="D121" s="250"/>
      <c r="E121" s="250"/>
      <c r="F121" s="250"/>
      <c r="G121" s="250"/>
      <c r="H121" s="250"/>
      <c r="I121" s="250"/>
      <c r="J121" s="250"/>
      <c r="K121" s="46"/>
    </row>
    <row r="122" spans="1:11">
      <c r="D122" s="22"/>
      <c r="F122" s="15"/>
      <c r="G122" s="16"/>
      <c r="I122" s="23"/>
      <c r="J122" s="16"/>
      <c r="K122" s="17"/>
    </row>
    <row r="123" spans="1:11">
      <c r="C123" s="1" t="s">
        <v>49</v>
      </c>
      <c r="G123" s="1"/>
      <c r="H123" s="1"/>
      <c r="J123" s="1"/>
      <c r="K123" s="1"/>
    </row>
    <row r="124" spans="1:11">
      <c r="D124" s="22"/>
      <c r="F124" s="15"/>
      <c r="G124" s="16"/>
      <c r="I124" s="23"/>
      <c r="J124" s="16"/>
      <c r="K124" s="17"/>
    </row>
    <row r="125" spans="1:11">
      <c r="E125" s="29"/>
    </row>
    <row r="126" spans="1:11">
      <c r="A126" s="30" t="s">
        <v>233</v>
      </c>
    </row>
    <row r="127" spans="1:11">
      <c r="A127" s="12" t="str">
        <f>$A$83</f>
        <v xml:space="preserve">Institution No.:  </v>
      </c>
      <c r="B127" s="30"/>
      <c r="C127" s="30"/>
      <c r="D127" s="30"/>
      <c r="E127" s="31"/>
      <c r="F127" s="30"/>
      <c r="G127" s="32"/>
      <c r="H127" s="33"/>
      <c r="I127" s="30"/>
      <c r="J127" s="32"/>
      <c r="K127" s="4" t="s">
        <v>50</v>
      </c>
    </row>
    <row r="128" spans="1:11" ht="14.25">
      <c r="A128" s="248" t="s">
        <v>248</v>
      </c>
      <c r="B128" s="248"/>
      <c r="C128" s="248"/>
      <c r="D128" s="248"/>
      <c r="E128" s="248"/>
      <c r="F128" s="248"/>
      <c r="G128" s="248"/>
      <c r="H128" s="248"/>
      <c r="I128" s="248"/>
      <c r="J128" s="248"/>
      <c r="K128" s="248"/>
    </row>
    <row r="129" spans="1:11">
      <c r="A129" s="12" t="str">
        <f>$A$42</f>
        <v xml:space="preserve">NAME: </v>
      </c>
      <c r="C129" s="1" t="str">
        <f>$D$20</f>
        <v xml:space="preserve">University of Colorado </v>
      </c>
      <c r="K129" s="14" t="str">
        <f>$K$3</f>
        <v>Due Date: October 8, 2024</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2023-2024</v>
      </c>
      <c r="I131" s="19"/>
      <c r="J131" s="20"/>
      <c r="K131" s="21" t="str">
        <f>K87</f>
        <v>2024-2025</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49" t="s">
        <v>66</v>
      </c>
      <c r="D135" s="249"/>
      <c r="E135" s="34">
        <v>2</v>
      </c>
      <c r="G135" s="75"/>
      <c r="H135" s="118">
        <f>26335641-33577</f>
        <v>26302064</v>
      </c>
      <c r="I135" s="76"/>
      <c r="J135" s="76"/>
      <c r="K135" s="118">
        <v>30568352</v>
      </c>
    </row>
    <row r="136" spans="1:11" ht="15.75" customHeight="1">
      <c r="A136" s="1">
        <v>3</v>
      </c>
      <c r="C136" s="1" t="s">
        <v>53</v>
      </c>
      <c r="E136" s="1">
        <v>3</v>
      </c>
      <c r="G136" s="75"/>
      <c r="H136" s="119">
        <v>0</v>
      </c>
      <c r="I136" s="75"/>
      <c r="J136" s="75"/>
      <c r="K136" s="119">
        <v>0</v>
      </c>
    </row>
    <row r="137" spans="1:11">
      <c r="A137" s="1">
        <v>4</v>
      </c>
      <c r="C137" s="1" t="s">
        <v>54</v>
      </c>
      <c r="E137" s="1">
        <v>4</v>
      </c>
      <c r="G137" s="75"/>
      <c r="H137" s="119">
        <v>0</v>
      </c>
      <c r="I137" s="75"/>
      <c r="J137" s="75"/>
      <c r="K137" s="119">
        <v>0</v>
      </c>
    </row>
    <row r="138" spans="1:11">
      <c r="A138" s="1">
        <v>5</v>
      </c>
      <c r="C138" s="1" t="s">
        <v>55</v>
      </c>
      <c r="E138" s="1">
        <v>5</v>
      </c>
      <c r="G138" s="75"/>
      <c r="H138" s="119">
        <v>0</v>
      </c>
      <c r="I138" s="75"/>
      <c r="J138" s="75"/>
      <c r="K138" s="119">
        <v>0</v>
      </c>
    </row>
    <row r="139" spans="1:11" ht="47.25" customHeight="1">
      <c r="A139" s="34">
        <v>6</v>
      </c>
      <c r="C139" s="249" t="s">
        <v>56</v>
      </c>
      <c r="D139" s="249"/>
      <c r="E139" s="34">
        <v>6</v>
      </c>
      <c r="G139" s="75"/>
      <c r="H139" s="118">
        <v>0</v>
      </c>
      <c r="I139" s="76"/>
      <c r="J139" s="76"/>
      <c r="K139" s="118">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26302064</v>
      </c>
      <c r="I145" s="75"/>
      <c r="J145" s="75"/>
      <c r="K145" s="75">
        <f>SUM(K135:K144)</f>
        <v>30568352</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1">
      <c r="A161" s="12" t="str">
        <f>$A$83</f>
        <v xml:space="preserve">Institution No.:  </v>
      </c>
      <c r="B161" s="30"/>
      <c r="C161" s="30"/>
      <c r="D161" s="30"/>
      <c r="E161" s="31"/>
      <c r="F161" s="30"/>
      <c r="G161" s="32"/>
      <c r="H161" s="33"/>
      <c r="I161" s="30"/>
      <c r="J161" s="32"/>
      <c r="K161" s="4" t="s">
        <v>262</v>
      </c>
    </row>
    <row r="162" spans="1:11" s="30" customFormat="1">
      <c r="A162" s="253" t="s">
        <v>264</v>
      </c>
      <c r="B162" s="253"/>
      <c r="C162" s="253"/>
      <c r="D162" s="253"/>
      <c r="E162" s="253"/>
      <c r="F162" s="253"/>
      <c r="G162" s="253"/>
      <c r="H162" s="253"/>
      <c r="I162" s="253"/>
      <c r="J162" s="253"/>
      <c r="K162" s="253"/>
    </row>
    <row r="163" spans="1:11">
      <c r="A163" s="12" t="str">
        <f>$A$42</f>
        <v xml:space="preserve">NAME: </v>
      </c>
      <c r="C163" s="1" t="str">
        <f>$D$20</f>
        <v xml:space="preserve">University of Colorado </v>
      </c>
      <c r="G163" s="65"/>
      <c r="K163" s="14" t="str">
        <f>$K$3</f>
        <v>Due Date: October 8, 2024</v>
      </c>
    </row>
    <row r="164" spans="1:11">
      <c r="A164" s="15" t="s">
        <v>6</v>
      </c>
      <c r="B164" s="15" t="s">
        <v>6</v>
      </c>
      <c r="C164" s="15" t="s">
        <v>6</v>
      </c>
      <c r="D164" s="15" t="s">
        <v>6</v>
      </c>
      <c r="E164" s="15" t="s">
        <v>6</v>
      </c>
      <c r="F164" s="15" t="s">
        <v>6</v>
      </c>
      <c r="G164" s="16" t="s">
        <v>6</v>
      </c>
      <c r="H164" s="17" t="s">
        <v>6</v>
      </c>
      <c r="I164" s="15" t="s">
        <v>6</v>
      </c>
      <c r="J164" s="16" t="s">
        <v>6</v>
      </c>
      <c r="K164" s="17" t="s">
        <v>6</v>
      </c>
    </row>
    <row r="165" spans="1:11">
      <c r="A165" s="18" t="s">
        <v>7</v>
      </c>
      <c r="E165" s="18" t="s">
        <v>7</v>
      </c>
      <c r="F165" s="19"/>
      <c r="G165" s="20"/>
      <c r="H165" s="21" t="str">
        <f>H131</f>
        <v>2023-2024</v>
      </c>
      <c r="I165" s="19"/>
      <c r="J165" s="20"/>
      <c r="K165" s="21" t="str">
        <f>K131</f>
        <v>2024-2025</v>
      </c>
    </row>
    <row r="166" spans="1:11">
      <c r="A166" s="18" t="s">
        <v>9</v>
      </c>
      <c r="C166" s="19" t="s">
        <v>51</v>
      </c>
      <c r="E166" s="18" t="s">
        <v>9</v>
      </c>
      <c r="F166" s="19"/>
      <c r="G166" s="20" t="s">
        <v>11</v>
      </c>
      <c r="H166" s="21" t="s">
        <v>12</v>
      </c>
      <c r="I166" s="19"/>
      <c r="J166" s="20" t="s">
        <v>11</v>
      </c>
      <c r="K166" s="21" t="s">
        <v>13</v>
      </c>
    </row>
    <row r="167" spans="1:11">
      <c r="A167" s="15" t="s">
        <v>6</v>
      </c>
      <c r="B167" s="15" t="s">
        <v>6</v>
      </c>
      <c r="C167" s="15" t="s">
        <v>6</v>
      </c>
      <c r="D167" s="15" t="s">
        <v>6</v>
      </c>
      <c r="E167" s="15" t="s">
        <v>6</v>
      </c>
      <c r="F167" s="15" t="s">
        <v>6</v>
      </c>
      <c r="G167" s="16" t="s">
        <v>6</v>
      </c>
      <c r="H167" s="17" t="s">
        <v>6</v>
      </c>
      <c r="I167" s="15" t="s">
        <v>6</v>
      </c>
      <c r="J167" s="16" t="s">
        <v>6</v>
      </c>
      <c r="K167" s="17" t="s">
        <v>6</v>
      </c>
    </row>
    <row r="168" spans="1:11">
      <c r="A168" s="1">
        <v>1</v>
      </c>
      <c r="B168" s="15"/>
      <c r="C168" s="7" t="s">
        <v>165</v>
      </c>
      <c r="D168" s="15"/>
      <c r="E168" s="1">
        <v>1</v>
      </c>
      <c r="F168" s="15"/>
      <c r="G168" s="130">
        <f>G208</f>
        <v>494.33999999999992</v>
      </c>
      <c r="H168" s="137">
        <f>H208</f>
        <v>45247662.719999999</v>
      </c>
      <c r="I168" s="90"/>
      <c r="J168" s="130">
        <f>J208</f>
        <v>488.75999999999993</v>
      </c>
      <c r="K168" s="137">
        <f>K208</f>
        <v>47914045</v>
      </c>
    </row>
    <row r="169" spans="1:11">
      <c r="A169" s="1">
        <v>2</v>
      </c>
      <c r="B169" s="15"/>
      <c r="C169" s="7" t="s">
        <v>166</v>
      </c>
      <c r="D169" s="15"/>
      <c r="E169" s="1">
        <v>2</v>
      </c>
      <c r="F169" s="15"/>
      <c r="G169" s="68"/>
      <c r="H169" s="137">
        <f t="shared" ref="H169:H171" si="0">H209</f>
        <v>16696669.639999999</v>
      </c>
      <c r="I169" s="15"/>
      <c r="J169" s="68"/>
      <c r="K169" s="137">
        <f t="shared" ref="K169:K171" si="1">K209</f>
        <v>15958247</v>
      </c>
    </row>
    <row r="170" spans="1:11">
      <c r="A170" s="1">
        <v>3</v>
      </c>
      <c r="C170" s="7" t="s">
        <v>167</v>
      </c>
      <c r="E170" s="1">
        <v>3</v>
      </c>
      <c r="F170" s="8"/>
      <c r="G170" s="130">
        <f>G210</f>
        <v>158.96</v>
      </c>
      <c r="H170" s="137">
        <f t="shared" si="0"/>
        <v>4304905.7700000005</v>
      </c>
      <c r="I170" s="91"/>
      <c r="J170" s="131">
        <f>J210</f>
        <v>155.43</v>
      </c>
      <c r="K170" s="137">
        <f t="shared" si="1"/>
        <v>4991833</v>
      </c>
    </row>
    <row r="171" spans="1:11">
      <c r="A171" s="1">
        <v>4</v>
      </c>
      <c r="C171" s="7" t="s">
        <v>168</v>
      </c>
      <c r="E171" s="1">
        <v>4</v>
      </c>
      <c r="F171" s="8"/>
      <c r="G171" s="90"/>
      <c r="H171" s="137">
        <f t="shared" si="0"/>
        <v>675028.35</v>
      </c>
      <c r="I171" s="91"/>
      <c r="J171" s="90"/>
      <c r="K171" s="137">
        <f t="shared" si="1"/>
        <v>665809</v>
      </c>
    </row>
    <row r="172" spans="1:11">
      <c r="A172" s="1">
        <v>5</v>
      </c>
      <c r="C172" s="7" t="s">
        <v>169</v>
      </c>
      <c r="E172" s="1">
        <v>5</v>
      </c>
      <c r="F172" s="8"/>
      <c r="G172" s="90">
        <f>G168+G170</f>
        <v>653.29999999999995</v>
      </c>
      <c r="H172" s="138">
        <f>SUM(H168:H171)</f>
        <v>66924266.480000004</v>
      </c>
      <c r="I172" s="91"/>
      <c r="J172" s="90">
        <f>J168+J170</f>
        <v>644.18999999999994</v>
      </c>
      <c r="K172" s="138">
        <f>SUM(K168:K171)</f>
        <v>69529934</v>
      </c>
    </row>
    <row r="173" spans="1:11">
      <c r="A173" s="1">
        <v>6</v>
      </c>
      <c r="C173" s="7" t="s">
        <v>170</v>
      </c>
      <c r="E173" s="1">
        <v>6</v>
      </c>
      <c r="F173" s="8"/>
      <c r="G173" s="130">
        <f>G213</f>
        <v>444.51000000000005</v>
      </c>
      <c r="H173" s="137">
        <f t="shared" ref="H173:K174" si="2">H213</f>
        <v>36248463.339999996</v>
      </c>
      <c r="I173" s="90"/>
      <c r="J173" s="130">
        <f t="shared" si="2"/>
        <v>428.70000000000005</v>
      </c>
      <c r="K173" s="137">
        <f t="shared" si="2"/>
        <v>38861467</v>
      </c>
    </row>
    <row r="174" spans="1:11">
      <c r="A174" s="1">
        <v>7</v>
      </c>
      <c r="C174" s="7" t="s">
        <v>171</v>
      </c>
      <c r="E174" s="1">
        <v>7</v>
      </c>
      <c r="F174" s="8"/>
      <c r="G174" s="130">
        <f>G214</f>
        <v>0</v>
      </c>
      <c r="H174" s="137">
        <f>H214</f>
        <v>16214810.16</v>
      </c>
      <c r="I174" s="91"/>
      <c r="J174" s="130">
        <f t="shared" si="2"/>
        <v>0</v>
      </c>
      <c r="K174" s="137">
        <f t="shared" si="2"/>
        <v>17045370</v>
      </c>
    </row>
    <row r="175" spans="1:11">
      <c r="A175" s="1">
        <v>8</v>
      </c>
      <c r="C175" s="7" t="s">
        <v>172</v>
      </c>
      <c r="E175" s="1">
        <v>8</v>
      </c>
      <c r="F175" s="8"/>
      <c r="G175" s="90">
        <f>G172+G173+G174</f>
        <v>1097.81</v>
      </c>
      <c r="H175" s="90">
        <f>H172+H173+H174</f>
        <v>119387539.97999999</v>
      </c>
      <c r="I175" s="90"/>
      <c r="J175" s="90">
        <f>J172+J173+J174</f>
        <v>1072.8899999999999</v>
      </c>
      <c r="K175" s="138">
        <f>K172+K173+K174</f>
        <v>125436771</v>
      </c>
    </row>
    <row r="176" spans="1:11">
      <c r="A176" s="1">
        <v>9</v>
      </c>
      <c r="E176" s="1">
        <v>9</v>
      </c>
      <c r="F176" s="8"/>
      <c r="G176" s="90"/>
      <c r="H176" s="138"/>
      <c r="I176" s="89"/>
      <c r="J176" s="90"/>
      <c r="K176" s="138"/>
    </row>
    <row r="177" spans="1:11">
      <c r="A177" s="1">
        <v>10</v>
      </c>
      <c r="C177" s="7" t="s">
        <v>173</v>
      </c>
      <c r="E177" s="1">
        <v>10</v>
      </c>
      <c r="F177" s="8"/>
      <c r="G177" s="130">
        <f>G217</f>
        <v>0</v>
      </c>
      <c r="H177" s="137">
        <f>H217</f>
        <v>0</v>
      </c>
      <c r="I177" s="91"/>
      <c r="J177" s="130">
        <f>J217</f>
        <v>0</v>
      </c>
      <c r="K177" s="137">
        <f>K217</f>
        <v>0</v>
      </c>
    </row>
    <row r="178" spans="1:11">
      <c r="A178" s="1">
        <v>11</v>
      </c>
      <c r="C178" s="7" t="s">
        <v>174</v>
      </c>
      <c r="E178" s="1">
        <v>11</v>
      </c>
      <c r="F178" s="8"/>
      <c r="G178" s="130">
        <f>G218</f>
        <v>121.82999999999998</v>
      </c>
      <c r="H178" s="137">
        <f t="shared" ref="H178:H179" si="3">H218</f>
        <v>6049441.7199999997</v>
      </c>
      <c r="I178" s="91"/>
      <c r="J178" s="130">
        <f>J218</f>
        <v>117.41000000000001</v>
      </c>
      <c r="K178" s="137">
        <f t="shared" ref="J178:K179" si="4">K218</f>
        <v>28723231</v>
      </c>
    </row>
    <row r="179" spans="1:11">
      <c r="A179" s="1">
        <v>12</v>
      </c>
      <c r="C179" s="7" t="s">
        <v>175</v>
      </c>
      <c r="E179" s="1">
        <v>12</v>
      </c>
      <c r="F179" s="8"/>
      <c r="G179" s="130">
        <f>G219</f>
        <v>0</v>
      </c>
      <c r="H179" s="137">
        <f t="shared" si="3"/>
        <v>4006576.84</v>
      </c>
      <c r="I179" s="91"/>
      <c r="J179" s="137">
        <f t="shared" si="4"/>
        <v>0</v>
      </c>
      <c r="K179" s="137">
        <f t="shared" si="4"/>
        <v>3899839</v>
      </c>
    </row>
    <row r="180" spans="1:11">
      <c r="A180" s="1">
        <v>13</v>
      </c>
      <c r="C180" s="7" t="s">
        <v>176</v>
      </c>
      <c r="E180" s="1">
        <v>13</v>
      </c>
      <c r="F180" s="8"/>
      <c r="G180" s="90">
        <f>SUM(G177:G179)</f>
        <v>121.82999999999998</v>
      </c>
      <c r="H180" s="138">
        <f>SUM(H177:H179)</f>
        <v>10056018.559999999</v>
      </c>
      <c r="I180" s="88"/>
      <c r="J180" s="90">
        <f>SUM(J177:J179)</f>
        <v>117.41000000000001</v>
      </c>
      <c r="K180" s="138">
        <f>SUM(K177:K179)</f>
        <v>32623070</v>
      </c>
    </row>
    <row r="181" spans="1:11">
      <c r="A181" s="1">
        <v>14</v>
      </c>
      <c r="E181" s="1">
        <v>14</v>
      </c>
      <c r="F181" s="8"/>
      <c r="G181" s="92"/>
      <c r="H181" s="138"/>
      <c r="I181" s="89"/>
      <c r="J181" s="92"/>
      <c r="K181" s="138"/>
    </row>
    <row r="182" spans="1:11">
      <c r="A182" s="1">
        <v>15</v>
      </c>
      <c r="C182" s="7" t="s">
        <v>177</v>
      </c>
      <c r="E182" s="1">
        <v>15</v>
      </c>
      <c r="G182" s="93">
        <f>SUM(G175+G180)</f>
        <v>1219.6399999999999</v>
      </c>
      <c r="H182" s="139">
        <f>SUM(H175+H180)</f>
        <v>129443558.53999999</v>
      </c>
      <c r="I182" s="89"/>
      <c r="J182" s="93">
        <f>SUM(J175+J180)</f>
        <v>1190.3</v>
      </c>
      <c r="K182" s="139">
        <f>SUM(K175+K180)</f>
        <v>158059841</v>
      </c>
    </row>
    <row r="183" spans="1:11">
      <c r="A183" s="1">
        <v>16</v>
      </c>
      <c r="E183" s="1">
        <v>16</v>
      </c>
      <c r="G183" s="93"/>
      <c r="H183" s="139"/>
      <c r="I183" s="89"/>
      <c r="J183" s="93"/>
      <c r="K183" s="139"/>
    </row>
    <row r="184" spans="1:11">
      <c r="A184" s="1">
        <v>17</v>
      </c>
      <c r="C184" s="7" t="s">
        <v>178</v>
      </c>
      <c r="E184" s="1">
        <v>17</v>
      </c>
      <c r="F184" s="8"/>
      <c r="G184" s="137">
        <f>G224</f>
        <v>0</v>
      </c>
      <c r="H184" s="137">
        <f>H224</f>
        <v>4273941.45</v>
      </c>
      <c r="I184" s="91"/>
      <c r="J184" s="137">
        <f t="shared" ref="J184:K184" si="5">J224</f>
        <v>0</v>
      </c>
      <c r="K184" s="137">
        <f t="shared" si="5"/>
        <v>3960737</v>
      </c>
    </row>
    <row r="185" spans="1:11">
      <c r="A185" s="1">
        <v>18</v>
      </c>
      <c r="E185" s="1">
        <v>18</v>
      </c>
      <c r="F185" s="8"/>
      <c r="G185" s="90"/>
      <c r="H185" s="138"/>
      <c r="I185" s="91"/>
      <c r="J185" s="90"/>
      <c r="K185" s="138"/>
    </row>
    <row r="186" spans="1:11">
      <c r="A186" s="1">
        <v>19</v>
      </c>
      <c r="C186" s="7" t="s">
        <v>179</v>
      </c>
      <c r="E186" s="1">
        <v>19</v>
      </c>
      <c r="F186" s="8"/>
      <c r="G186" s="90"/>
      <c r="H186" s="138">
        <v>0</v>
      </c>
      <c r="I186" s="91"/>
      <c r="J186" s="90"/>
      <c r="K186" s="138"/>
    </row>
    <row r="187" spans="1:11">
      <c r="A187" s="1">
        <v>20</v>
      </c>
      <c r="C187" s="66" t="s">
        <v>180</v>
      </c>
      <c r="E187" s="1">
        <v>20</v>
      </c>
      <c r="F187" s="8"/>
      <c r="G187" s="90"/>
      <c r="H187" s="138">
        <v>0</v>
      </c>
      <c r="I187" s="91"/>
      <c r="J187" s="90"/>
      <c r="K187" s="138">
        <v>0</v>
      </c>
    </row>
    <row r="188" spans="1:11">
      <c r="A188" s="1">
        <v>21</v>
      </c>
      <c r="C188" s="66"/>
      <c r="E188" s="1">
        <v>21</v>
      </c>
      <c r="F188" s="8"/>
      <c r="G188" s="90"/>
      <c r="H188" s="138"/>
      <c r="I188" s="91"/>
      <c r="J188" s="90"/>
      <c r="K188" s="138"/>
    </row>
    <row r="189" spans="1:11">
      <c r="A189" s="1">
        <v>22</v>
      </c>
      <c r="C189" s="7"/>
      <c r="E189" s="1">
        <v>22</v>
      </c>
      <c r="G189" s="90"/>
      <c r="H189" s="138"/>
      <c r="I189" s="91"/>
      <c r="J189" s="90"/>
      <c r="K189" s="138"/>
    </row>
    <row r="190" spans="1:11">
      <c r="A190" s="1">
        <v>23</v>
      </c>
      <c r="C190" s="7" t="s">
        <v>181</v>
      </c>
      <c r="E190" s="1">
        <v>23</v>
      </c>
      <c r="G190" s="90"/>
      <c r="H190" s="138">
        <v>0</v>
      </c>
      <c r="I190" s="91"/>
      <c r="J190" s="90"/>
      <c r="K190" s="138">
        <v>0</v>
      </c>
    </row>
    <row r="191" spans="1:11">
      <c r="A191" s="1">
        <v>24</v>
      </c>
      <c r="C191" s="7"/>
      <c r="E191" s="1">
        <v>24</v>
      </c>
      <c r="G191" s="90"/>
      <c r="H191" s="138"/>
      <c r="I191" s="91"/>
      <c r="J191" s="90"/>
      <c r="K191" s="138"/>
    </row>
    <row r="192" spans="1:11">
      <c r="F192" s="60" t="s">
        <v>6</v>
      </c>
      <c r="G192" s="68"/>
      <c r="H192" s="39"/>
      <c r="I192" s="60"/>
      <c r="J192" s="68"/>
      <c r="K192" s="17"/>
    </row>
    <row r="193" spans="1:11">
      <c r="A193" s="1">
        <v>25</v>
      </c>
      <c r="C193" s="7" t="s">
        <v>182</v>
      </c>
      <c r="E193" s="1">
        <v>25</v>
      </c>
      <c r="G193" s="89">
        <f>SUM(G182:G191)</f>
        <v>1219.6399999999999</v>
      </c>
      <c r="H193" s="139">
        <f>SUM(H182:H191)</f>
        <v>133717499.98999999</v>
      </c>
      <c r="I193" s="94"/>
      <c r="J193" s="93">
        <f>SUM(J182:J191)</f>
        <v>1190.3</v>
      </c>
      <c r="K193" s="89">
        <f>SUM(K182:K191)</f>
        <v>162020578</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253" t="s">
        <v>265</v>
      </c>
      <c r="B202" s="253"/>
      <c r="C202" s="253"/>
      <c r="D202" s="253"/>
      <c r="E202" s="253"/>
      <c r="F202" s="253"/>
      <c r="G202" s="253"/>
      <c r="H202" s="253"/>
      <c r="I202" s="253"/>
      <c r="J202" s="253"/>
      <c r="K202" s="253"/>
    </row>
    <row r="203" spans="1:11">
      <c r="A203" s="12" t="str">
        <f>$A$42</f>
        <v xml:space="preserve">NAME: </v>
      </c>
      <c r="C203" s="1" t="str">
        <f>$D$20</f>
        <v xml:space="preserve">University of Colorado </v>
      </c>
      <c r="G203" s="65"/>
      <c r="K203" s="14" t="str">
        <f>$K$3</f>
        <v>Due Date: October 8, 2024</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2023-2024</v>
      </c>
      <c r="I205" s="19"/>
      <c r="J205" s="20"/>
      <c r="K205" s="21" t="str">
        <f>K165</f>
        <v>2024-2025</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30">
        <f>SUM(G544+G583)</f>
        <v>494.33999999999992</v>
      </c>
      <c r="H208" s="137">
        <f>SUM(H544+H583)</f>
        <v>45247662.719999999</v>
      </c>
      <c r="I208" s="90"/>
      <c r="J208" s="130">
        <f>SUM(J544+J583)</f>
        <v>488.75999999999993</v>
      </c>
      <c r="K208" s="137">
        <f t="shared" ref="K208:K211" si="6">SUM(K544+K583)</f>
        <v>47914045</v>
      </c>
    </row>
    <row r="209" spans="1:11">
      <c r="A209" s="1">
        <v>2</v>
      </c>
      <c r="B209" s="15"/>
      <c r="C209" s="7" t="s">
        <v>166</v>
      </c>
      <c r="D209" s="15"/>
      <c r="E209" s="1">
        <v>2</v>
      </c>
      <c r="F209" s="15"/>
      <c r="G209" s="90"/>
      <c r="H209" s="137">
        <f>SUM(H545+H584)</f>
        <v>16696669.639999999</v>
      </c>
      <c r="I209" s="15"/>
      <c r="J209" s="90"/>
      <c r="K209" s="137">
        <f t="shared" si="6"/>
        <v>15958247</v>
      </c>
    </row>
    <row r="210" spans="1:11">
      <c r="A210" s="1">
        <v>3</v>
      </c>
      <c r="C210" s="7" t="s">
        <v>167</v>
      </c>
      <c r="E210" s="1">
        <v>3</v>
      </c>
      <c r="F210" s="8"/>
      <c r="G210" s="130">
        <f>SUM(G546+G585)</f>
        <v>158.96</v>
      </c>
      <c r="H210" s="137">
        <f>SUM(H546+H585)</f>
        <v>4304905.7700000005</v>
      </c>
      <c r="I210" s="91"/>
      <c r="J210" s="130">
        <f t="shared" ref="J210" si="7">SUM(J546+J585)</f>
        <v>155.43</v>
      </c>
      <c r="K210" s="137">
        <f t="shared" si="6"/>
        <v>4991833</v>
      </c>
    </row>
    <row r="211" spans="1:11">
      <c r="A211" s="1">
        <v>4</v>
      </c>
      <c r="C211" s="7" t="s">
        <v>168</v>
      </c>
      <c r="E211" s="1">
        <v>4</v>
      </c>
      <c r="F211" s="8"/>
      <c r="G211" s="90"/>
      <c r="H211" s="137">
        <f>SUM(H547+H586)</f>
        <v>675028.35</v>
      </c>
      <c r="I211" s="91"/>
      <c r="J211" s="90"/>
      <c r="K211" s="137">
        <f t="shared" si="6"/>
        <v>665809</v>
      </c>
    </row>
    <row r="212" spans="1:11">
      <c r="A212" s="1">
        <v>5</v>
      </c>
      <c r="C212" s="7" t="s">
        <v>169</v>
      </c>
      <c r="E212" s="1">
        <v>5</v>
      </c>
      <c r="F212" s="8"/>
      <c r="G212" s="90">
        <f>G208+G210</f>
        <v>653.29999999999995</v>
      </c>
      <c r="H212" s="138">
        <f>SUM(H208:H211)</f>
        <v>66924266.480000004</v>
      </c>
      <c r="I212" s="91"/>
      <c r="J212" s="90">
        <f>J208+J210</f>
        <v>644.18999999999994</v>
      </c>
      <c r="K212" s="138">
        <f>SUM(K208:K211)</f>
        <v>69529934</v>
      </c>
    </row>
    <row r="213" spans="1:11">
      <c r="A213" s="1">
        <v>6</v>
      </c>
      <c r="C213" s="7" t="s">
        <v>170</v>
      </c>
      <c r="E213" s="1">
        <v>6</v>
      </c>
      <c r="F213" s="8"/>
      <c r="G213" s="133">
        <f>(SUM(G549+G588+G625+G662+G699+G736+G773+G848))</f>
        <v>444.51000000000005</v>
      </c>
      <c r="H213" s="133">
        <f>(SUM(H549+H588+H625+H662+H699+H736+H773+H848))</f>
        <v>36248463.339999996</v>
      </c>
      <c r="I213" s="91"/>
      <c r="J213" s="133">
        <f t="shared" ref="J213:K214" si="8">(SUM(J549+J588+J625+J662+J699+J736+J773+J848))</f>
        <v>428.70000000000005</v>
      </c>
      <c r="K213" s="133">
        <f t="shared" si="8"/>
        <v>38861467</v>
      </c>
    </row>
    <row r="214" spans="1:11">
      <c r="A214" s="1">
        <v>7</v>
      </c>
      <c r="C214" s="7" t="s">
        <v>171</v>
      </c>
      <c r="E214" s="1">
        <v>7</v>
      </c>
      <c r="F214" s="8"/>
      <c r="G214" s="138"/>
      <c r="H214" s="137">
        <f>(SUM(H550+H589+H626+H663+H700+H737+H774+H849))</f>
        <v>16214810.16</v>
      </c>
      <c r="I214" s="91"/>
      <c r="J214" s="91"/>
      <c r="K214" s="137">
        <f t="shared" si="8"/>
        <v>17045370</v>
      </c>
    </row>
    <row r="215" spans="1:11">
      <c r="A215" s="1">
        <v>8</v>
      </c>
      <c r="C215" s="7" t="s">
        <v>172</v>
      </c>
      <c r="E215" s="1">
        <v>8</v>
      </c>
      <c r="F215" s="8"/>
      <c r="G215" s="90">
        <f>G212+G213+G214</f>
        <v>1097.81</v>
      </c>
      <c r="H215" s="90">
        <f>H212+H213+H214</f>
        <v>119387539.97999999</v>
      </c>
      <c r="I215" s="90"/>
      <c r="J215" s="90">
        <f>J212+J213+J214</f>
        <v>1072.8899999999999</v>
      </c>
      <c r="K215" s="138">
        <f>K212+K213+K214</f>
        <v>125436771</v>
      </c>
    </row>
    <row r="216" spans="1:11">
      <c r="A216" s="1">
        <v>9</v>
      </c>
      <c r="E216" s="1">
        <v>9</v>
      </c>
      <c r="F216" s="8"/>
      <c r="G216" s="90"/>
      <c r="H216" s="138"/>
      <c r="I216" s="89"/>
      <c r="J216" s="90"/>
      <c r="K216" s="138"/>
    </row>
    <row r="217" spans="1:11">
      <c r="A217" s="1">
        <v>10</v>
      </c>
      <c r="C217" s="7" t="s">
        <v>173</v>
      </c>
      <c r="E217" s="1">
        <v>10</v>
      </c>
      <c r="F217" s="8"/>
      <c r="G217" s="133">
        <f>SUM(G553+G592)</f>
        <v>0</v>
      </c>
      <c r="H217" s="137">
        <f>SUM(H553+H592)</f>
        <v>0</v>
      </c>
      <c r="I217" s="91"/>
      <c r="J217" s="133">
        <f t="shared" ref="J217:K217" si="9">SUM(J553+J592)</f>
        <v>0</v>
      </c>
      <c r="K217" s="137">
        <f t="shared" si="9"/>
        <v>0</v>
      </c>
    </row>
    <row r="218" spans="1:11">
      <c r="A218" s="1">
        <v>11</v>
      </c>
      <c r="C218" s="7" t="s">
        <v>174</v>
      </c>
      <c r="E218" s="1">
        <v>11</v>
      </c>
      <c r="F218" s="8"/>
      <c r="G218" s="133">
        <f>SUM(G554+G593+G630+G667+G704+G741+G778+G853)</f>
        <v>121.82999999999998</v>
      </c>
      <c r="H218" s="137">
        <f>SUM(H554+H593+H630+H667+H704+H741+H778+H853)</f>
        <v>6049441.7199999997</v>
      </c>
      <c r="I218" s="91"/>
      <c r="J218" s="137">
        <f>SUM(J554+J593+J630+J667+J704+J741+J778+J853)</f>
        <v>117.41000000000001</v>
      </c>
      <c r="K218" s="137">
        <f>SUM(K554+K593+K625+K662+K704+K736+K773+K853)</f>
        <v>28723231</v>
      </c>
    </row>
    <row r="219" spans="1:11">
      <c r="A219" s="1">
        <v>12</v>
      </c>
      <c r="C219" s="7" t="s">
        <v>175</v>
      </c>
      <c r="E219" s="1">
        <v>12</v>
      </c>
      <c r="F219" s="8"/>
      <c r="G219" s="91"/>
      <c r="H219" s="137">
        <f>SUM(H555+H594+H631+H668+H705+H742+H779+H854)</f>
        <v>4006576.84</v>
      </c>
      <c r="I219" s="91"/>
      <c r="J219" s="138"/>
      <c r="K219" s="137">
        <f>SUM(K555+K594+K631+K668+K705+K742+K779+K854)</f>
        <v>3899839</v>
      </c>
    </row>
    <row r="220" spans="1:11">
      <c r="A220" s="1">
        <v>13</v>
      </c>
      <c r="C220" s="7" t="s">
        <v>176</v>
      </c>
      <c r="E220" s="1">
        <v>13</v>
      </c>
      <c r="F220" s="8"/>
      <c r="G220" s="90">
        <f>SUM(G217:G219)</f>
        <v>121.82999999999998</v>
      </c>
      <c r="H220" s="138">
        <f>SUM(H217:H219)</f>
        <v>10056018.559999999</v>
      </c>
      <c r="I220" s="88"/>
      <c r="J220" s="90">
        <f>SUM(J217:J219)</f>
        <v>117.41000000000001</v>
      </c>
      <c r="K220" s="138">
        <f>SUM(K217:K219)</f>
        <v>32623070</v>
      </c>
    </row>
    <row r="221" spans="1:11">
      <c r="A221" s="1">
        <v>14</v>
      </c>
      <c r="E221" s="1">
        <v>14</v>
      </c>
      <c r="F221" s="8"/>
      <c r="G221" s="92"/>
      <c r="H221" s="138"/>
      <c r="I221" s="89"/>
      <c r="J221" s="92"/>
      <c r="K221" s="138"/>
    </row>
    <row r="222" spans="1:11">
      <c r="A222" s="1">
        <v>15</v>
      </c>
      <c r="C222" s="7" t="s">
        <v>177</v>
      </c>
      <c r="E222" s="1">
        <v>15</v>
      </c>
      <c r="G222" s="89">
        <f>SUM(G558+G597+G634+G671+G708+G745+G782+G857)</f>
        <v>1219.6400000000001</v>
      </c>
      <c r="H222" s="139">
        <f>SUM(H558+H597+H634+H671+H708+H745+H782+H857)</f>
        <v>129443558.53999999</v>
      </c>
      <c r="I222" s="89"/>
      <c r="J222" s="89">
        <f t="shared" ref="J222:K222" si="10">SUM(J558+J597+J634+J671+J708+J745+J782+J857)</f>
        <v>1190.3</v>
      </c>
      <c r="K222" s="139">
        <f t="shared" si="10"/>
        <v>136971455</v>
      </c>
    </row>
    <row r="223" spans="1:11">
      <c r="A223" s="1">
        <v>16</v>
      </c>
      <c r="E223" s="1">
        <v>16</v>
      </c>
      <c r="G223" s="93"/>
      <c r="H223" s="139"/>
      <c r="I223" s="89"/>
      <c r="J223" s="93"/>
      <c r="K223" s="139"/>
    </row>
    <row r="224" spans="1:11">
      <c r="A224" s="1">
        <v>17</v>
      </c>
      <c r="C224" s="7" t="s">
        <v>178</v>
      </c>
      <c r="E224" s="1">
        <v>17</v>
      </c>
      <c r="F224" s="8"/>
      <c r="G224" s="89">
        <f t="shared" ref="G224:K224" si="11">SUM(G560+G599+G636+G673+G710+G747+G784+G859)</f>
        <v>0</v>
      </c>
      <c r="H224" s="139">
        <f t="shared" si="11"/>
        <v>4273941.45</v>
      </c>
      <c r="I224" s="89"/>
      <c r="J224" s="89">
        <f t="shared" si="11"/>
        <v>0</v>
      </c>
      <c r="K224" s="139">
        <f t="shared" si="11"/>
        <v>3960737</v>
      </c>
    </row>
    <row r="225" spans="1:11">
      <c r="A225" s="1">
        <v>18</v>
      </c>
      <c r="E225" s="1">
        <v>18</v>
      </c>
      <c r="F225" s="8"/>
      <c r="G225" s="90"/>
      <c r="H225" s="138"/>
      <c r="I225" s="91"/>
      <c r="J225" s="90"/>
      <c r="K225" s="138"/>
    </row>
    <row r="226" spans="1:11">
      <c r="A226" s="1">
        <v>19</v>
      </c>
      <c r="C226" s="7" t="s">
        <v>179</v>
      </c>
      <c r="E226" s="1">
        <v>19</v>
      </c>
      <c r="F226" s="8"/>
      <c r="G226" s="90"/>
      <c r="H226" s="138">
        <v>0</v>
      </c>
      <c r="I226" s="91"/>
      <c r="J226" s="90"/>
      <c r="K226" s="138"/>
    </row>
    <row r="227" spans="1:11">
      <c r="A227" s="1">
        <v>20</v>
      </c>
      <c r="C227" s="66" t="s">
        <v>180</v>
      </c>
      <c r="E227" s="1">
        <v>20</v>
      </c>
      <c r="F227" s="8"/>
      <c r="G227" s="90"/>
      <c r="H227" s="138">
        <v>0</v>
      </c>
      <c r="I227" s="91"/>
      <c r="J227" s="90"/>
      <c r="K227" s="138">
        <v>0</v>
      </c>
    </row>
    <row r="228" spans="1:11">
      <c r="A228" s="1">
        <v>21</v>
      </c>
      <c r="C228" s="66"/>
      <c r="E228" s="1">
        <v>21</v>
      </c>
      <c r="F228" s="8"/>
      <c r="G228" s="90"/>
      <c r="H228" s="138"/>
      <c r="I228" s="91"/>
      <c r="J228" s="90"/>
      <c r="K228" s="138"/>
    </row>
    <row r="229" spans="1:11">
      <c r="A229" s="1">
        <v>22</v>
      </c>
      <c r="C229" s="7"/>
      <c r="E229" s="1">
        <v>22</v>
      </c>
      <c r="G229" s="90"/>
      <c r="H229" s="138"/>
      <c r="I229" s="91"/>
      <c r="J229" s="90"/>
      <c r="K229" s="138"/>
    </row>
    <row r="230" spans="1:11">
      <c r="A230" s="1">
        <v>23</v>
      </c>
      <c r="C230" s="7" t="s">
        <v>181</v>
      </c>
      <c r="E230" s="1">
        <v>23</v>
      </c>
      <c r="G230" s="90"/>
      <c r="H230" s="138">
        <v>0</v>
      </c>
      <c r="I230" s="91"/>
      <c r="J230" s="90"/>
      <c r="K230" s="138">
        <v>0</v>
      </c>
    </row>
    <row r="231" spans="1:11">
      <c r="A231" s="1">
        <v>24</v>
      </c>
      <c r="C231" s="7"/>
      <c r="E231" s="1">
        <v>24</v>
      </c>
      <c r="G231" s="90"/>
      <c r="H231" s="138"/>
      <c r="I231" s="91"/>
      <c r="J231" s="90"/>
      <c r="K231" s="138"/>
    </row>
    <row r="232" spans="1:11">
      <c r="F232" s="60" t="s">
        <v>6</v>
      </c>
      <c r="G232" s="68"/>
      <c r="H232" s="39"/>
      <c r="I232" s="60"/>
      <c r="J232" s="68"/>
      <c r="K232" s="39"/>
    </row>
    <row r="233" spans="1:11">
      <c r="A233" s="1">
        <v>25</v>
      </c>
      <c r="C233" s="7" t="s">
        <v>182</v>
      </c>
      <c r="E233" s="1">
        <v>25</v>
      </c>
      <c r="G233" s="89">
        <f>SUM(G222:G231)</f>
        <v>1219.6400000000001</v>
      </c>
      <c r="H233" s="139">
        <f>SUM(H222:H231)</f>
        <v>133717499.98999999</v>
      </c>
      <c r="I233" s="94"/>
      <c r="J233" s="89">
        <f>SUM(J222:J231)</f>
        <v>1190.3</v>
      </c>
      <c r="K233" s="139">
        <f>SUM(K222:K231)</f>
        <v>140932192</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248" t="s">
        <v>68</v>
      </c>
      <c r="B241" s="248"/>
      <c r="C241" s="248"/>
      <c r="D241" s="248"/>
      <c r="E241" s="248"/>
      <c r="F241" s="248"/>
      <c r="G241" s="248"/>
      <c r="H241" s="248"/>
      <c r="I241" s="248"/>
      <c r="J241" s="248"/>
      <c r="K241" s="248"/>
    </row>
    <row r="242" spans="1:11">
      <c r="A242" s="12" t="str">
        <f>$A$42</f>
        <v xml:space="preserve">NAME: </v>
      </c>
      <c r="C242" s="1" t="str">
        <f>$D$20</f>
        <v xml:space="preserve">University of Colorado </v>
      </c>
      <c r="K242" s="14" t="str">
        <f>$K$3</f>
        <v>Due Date: October 8, 2024</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2023-2024</v>
      </c>
      <c r="I244" s="19"/>
      <c r="J244" s="1"/>
      <c r="K244" s="21" t="str">
        <f>K205</f>
        <v>2024-2025</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78">
        <v>0</v>
      </c>
      <c r="I248" s="77"/>
      <c r="J248" s="1"/>
      <c r="K248" s="78">
        <v>0</v>
      </c>
    </row>
    <row r="249" spans="1:11">
      <c r="A249" s="22" t="s">
        <v>72</v>
      </c>
      <c r="C249" s="7" t="s">
        <v>73</v>
      </c>
      <c r="E249" s="22" t="s">
        <v>72</v>
      </c>
      <c r="F249" s="50"/>
      <c r="G249" s="77"/>
      <c r="H249" s="79"/>
      <c r="I249" s="77"/>
      <c r="J249" s="1"/>
      <c r="K249" s="79"/>
    </row>
    <row r="250" spans="1:11">
      <c r="A250" s="22" t="s">
        <v>74</v>
      </c>
      <c r="C250" s="7" t="s">
        <v>75</v>
      </c>
      <c r="E250" s="22" t="s">
        <v>74</v>
      </c>
      <c r="F250" s="50"/>
      <c r="G250" s="77"/>
      <c r="H250" s="78">
        <f>SUM(H248:H249)</f>
        <v>0</v>
      </c>
      <c r="I250" s="77"/>
      <c r="J250" s="1"/>
      <c r="K250" s="78">
        <f>SUM(K248:K249)</f>
        <v>0</v>
      </c>
    </row>
    <row r="251" spans="1:11">
      <c r="A251" s="1">
        <v>3</v>
      </c>
      <c r="C251" s="7" t="s">
        <v>76</v>
      </c>
      <c r="E251" s="1">
        <v>3</v>
      </c>
      <c r="F251" s="50"/>
      <c r="G251" s="77"/>
      <c r="H251" s="78">
        <v>0</v>
      </c>
      <c r="I251" s="77"/>
      <c r="J251" s="1"/>
      <c r="K251" s="78">
        <v>0</v>
      </c>
    </row>
    <row r="252" spans="1:11">
      <c r="A252" s="1">
        <v>4</v>
      </c>
      <c r="C252" s="7" t="s">
        <v>77</v>
      </c>
      <c r="E252" s="1">
        <v>4</v>
      </c>
      <c r="F252" s="50"/>
      <c r="G252" s="77"/>
      <c r="H252" s="78">
        <f>SUM(H250:H251)</f>
        <v>0</v>
      </c>
      <c r="I252" s="77"/>
      <c r="J252" s="1"/>
      <c r="K252" s="78">
        <f>SUM(K250:K251)</f>
        <v>0</v>
      </c>
    </row>
    <row r="253" spans="1:11">
      <c r="A253" s="1">
        <v>5</v>
      </c>
      <c r="E253" s="1">
        <v>5</v>
      </c>
      <c r="F253" s="50"/>
      <c r="G253" s="77"/>
      <c r="H253" s="78"/>
      <c r="I253" s="77"/>
      <c r="J253" s="1"/>
      <c r="K253" s="78"/>
    </row>
    <row r="254" spans="1:11">
      <c r="A254" s="1">
        <v>6</v>
      </c>
      <c r="C254" s="7" t="s">
        <v>78</v>
      </c>
      <c r="E254" s="1">
        <v>6</v>
      </c>
      <c r="F254" s="50"/>
      <c r="G254" s="77"/>
      <c r="H254" s="78">
        <v>0</v>
      </c>
      <c r="I254" s="77"/>
      <c r="J254" s="1"/>
      <c r="K254" s="78">
        <v>0</v>
      </c>
    </row>
    <row r="255" spans="1:11">
      <c r="A255" s="1">
        <v>7</v>
      </c>
      <c r="C255" s="7" t="s">
        <v>79</v>
      </c>
      <c r="E255" s="1">
        <v>7</v>
      </c>
      <c r="F255" s="50"/>
      <c r="G255" s="77"/>
      <c r="H255" s="78">
        <v>0</v>
      </c>
      <c r="I255" s="77"/>
      <c r="J255" s="1"/>
      <c r="K255" s="78">
        <v>0</v>
      </c>
    </row>
    <row r="256" spans="1:11">
      <c r="A256" s="1">
        <v>8</v>
      </c>
      <c r="C256" s="7" t="s">
        <v>80</v>
      </c>
      <c r="E256" s="1">
        <v>8</v>
      </c>
      <c r="F256" s="50"/>
      <c r="G256" s="77"/>
      <c r="H256" s="78">
        <f>SUM(H254:H255)</f>
        <v>0</v>
      </c>
      <c r="I256" s="77"/>
      <c r="J256" s="1"/>
      <c r="K256" s="78">
        <f>SUM(K254:K255)</f>
        <v>0</v>
      </c>
    </row>
    <row r="257" spans="1:11">
      <c r="A257" s="1">
        <v>9</v>
      </c>
      <c r="E257" s="1">
        <v>9</v>
      </c>
      <c r="F257" s="50"/>
      <c r="G257" s="77"/>
      <c r="H257" s="78"/>
      <c r="I257" s="77"/>
      <c r="J257" s="1"/>
      <c r="K257" s="78"/>
    </row>
    <row r="258" spans="1:11">
      <c r="A258" s="1">
        <v>10</v>
      </c>
      <c r="C258" s="7" t="s">
        <v>81</v>
      </c>
      <c r="E258" s="1">
        <v>10</v>
      </c>
      <c r="F258" s="50"/>
      <c r="G258" s="77"/>
      <c r="H258" s="78">
        <f>H250+H254</f>
        <v>0</v>
      </c>
      <c r="I258" s="77"/>
      <c r="J258" s="1"/>
      <c r="K258" s="78">
        <f>K250+K254</f>
        <v>0</v>
      </c>
    </row>
    <row r="259" spans="1:11">
      <c r="A259" s="1">
        <v>11</v>
      </c>
      <c r="C259" s="7" t="s">
        <v>82</v>
      </c>
      <c r="E259" s="1">
        <v>11</v>
      </c>
      <c r="F259" s="50"/>
      <c r="G259" s="77"/>
      <c r="H259" s="78">
        <f>H251+H255</f>
        <v>0</v>
      </c>
      <c r="I259" s="77"/>
      <c r="J259" s="1"/>
      <c r="K259" s="78">
        <f>K251+K255</f>
        <v>0</v>
      </c>
    </row>
    <row r="260" spans="1:11">
      <c r="A260" s="1">
        <v>12</v>
      </c>
      <c r="C260" s="7" t="s">
        <v>83</v>
      </c>
      <c r="E260" s="1">
        <v>12</v>
      </c>
      <c r="F260" s="50"/>
      <c r="G260" s="77"/>
      <c r="H260" s="78"/>
      <c r="I260" s="77"/>
      <c r="J260" s="1"/>
      <c r="K260" s="78">
        <f>K258+K259</f>
        <v>0</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115" t="e">
        <f>(H119-H411)/H260</f>
        <v>#DIV/0!</v>
      </c>
      <c r="I263" s="83"/>
      <c r="J263" s="1"/>
      <c r="K263" s="80"/>
    </row>
    <row r="264" spans="1:11">
      <c r="A264" s="1">
        <v>17</v>
      </c>
      <c r="C264" s="7" t="s">
        <v>86</v>
      </c>
      <c r="E264" s="1">
        <v>17</v>
      </c>
      <c r="G264" s="77"/>
      <c r="H264" s="124">
        <f>116*30</f>
        <v>3480</v>
      </c>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653.29999999999995</v>
      </c>
      <c r="I267" s="84"/>
      <c r="J267" s="1"/>
      <c r="K267" s="85"/>
    </row>
    <row r="268" spans="1:11">
      <c r="A268" s="1">
        <v>21</v>
      </c>
      <c r="C268" s="7" t="s">
        <v>89</v>
      </c>
      <c r="E268" s="1">
        <v>21</v>
      </c>
      <c r="F268" s="8"/>
      <c r="G268" s="84"/>
      <c r="H268" s="85">
        <f>G544+G583</f>
        <v>494.33999999999992</v>
      </c>
      <c r="I268" s="84"/>
      <c r="J268" s="1"/>
      <c r="K268" s="85"/>
    </row>
    <row r="269" spans="1:11">
      <c r="A269" s="1">
        <v>22</v>
      </c>
      <c r="C269" s="7" t="s">
        <v>90</v>
      </c>
      <c r="E269" s="1">
        <v>22</v>
      </c>
      <c r="F269" s="8"/>
      <c r="G269" s="84"/>
      <c r="H269" s="85">
        <f>G546+G585</f>
        <v>158.96</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85">
        <f>IF(OR(G548&gt;0,G587&gt;0),(H587+H548)/(G587+G548),0)</f>
        <v>102440.32830246442</v>
      </c>
      <c r="I272" s="81"/>
      <c r="K272" s="116"/>
    </row>
    <row r="273" spans="1:11">
      <c r="A273" s="1">
        <v>26</v>
      </c>
      <c r="C273" s="7" t="s">
        <v>93</v>
      </c>
      <c r="E273" s="1">
        <v>26</v>
      </c>
      <c r="G273" s="77"/>
      <c r="H273" s="85">
        <f>IF(H268=0,0,(H544+H545+H583+H584)/H268)</f>
        <v>125307.14156248738</v>
      </c>
      <c r="I273" s="81"/>
      <c r="J273" s="1"/>
      <c r="K273" s="81"/>
    </row>
    <row r="274" spans="1:11">
      <c r="A274" s="1">
        <v>27</v>
      </c>
      <c r="C274" s="7" t="s">
        <v>94</v>
      </c>
      <c r="E274" s="1">
        <v>27</v>
      </c>
      <c r="G274" s="77"/>
      <c r="H274" s="85">
        <f>IF(H269=0,0,(H546+H547+H585+H586)/H269)</f>
        <v>31328.221690991442</v>
      </c>
      <c r="I274" s="81"/>
      <c r="J274" s="1"/>
      <c r="K274" s="81"/>
    </row>
    <row r="275" spans="1:11">
      <c r="A275" s="1">
        <v>28</v>
      </c>
      <c r="E275" s="1">
        <v>28</v>
      </c>
      <c r="G275" s="77"/>
      <c r="H275" s="81"/>
      <c r="I275" s="81"/>
      <c r="J275" s="1"/>
      <c r="K275" s="81"/>
    </row>
    <row r="276" spans="1:11">
      <c r="A276" s="1">
        <v>29</v>
      </c>
      <c r="C276" s="7" t="s">
        <v>95</v>
      </c>
      <c r="E276" s="1">
        <v>29</v>
      </c>
      <c r="F276" s="51"/>
      <c r="G276" s="77"/>
      <c r="H276" s="78">
        <f>G101</f>
        <v>1219.6400000000001</v>
      </c>
      <c r="I276" s="77"/>
      <c r="J276" s="1"/>
      <c r="K276" s="78"/>
    </row>
    <row r="277" spans="1:11">
      <c r="A277" s="7"/>
      <c r="J277" s="1"/>
      <c r="K277" s="1"/>
    </row>
    <row r="278" spans="1:11">
      <c r="A278" s="7"/>
    </row>
    <row r="279" spans="1:11">
      <c r="A279" s="7"/>
      <c r="C279" s="254" t="s">
        <v>96</v>
      </c>
      <c r="D279" s="254"/>
      <c r="E279" s="254"/>
      <c r="F279" s="254"/>
      <c r="G279" s="254"/>
      <c r="H279" s="254"/>
      <c r="I279" s="25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255" t="s">
        <v>98</v>
      </c>
      <c r="C285" s="255"/>
      <c r="D285" s="255"/>
      <c r="E285" s="255"/>
      <c r="F285" s="255"/>
      <c r="G285" s="255"/>
      <c r="H285" s="255"/>
      <c r="I285" s="255"/>
      <c r="J285" s="255"/>
      <c r="K285" s="255"/>
    </row>
    <row r="286" spans="1:11">
      <c r="A286" s="12" t="str">
        <f>$A$42</f>
        <v xml:space="preserve">NAME: </v>
      </c>
      <c r="C286" s="1" t="str">
        <f>$D$20</f>
        <v xml:space="preserve">University of Colorado </v>
      </c>
      <c r="G286" s="1"/>
      <c r="H286" s="1"/>
      <c r="I286" s="14" t="str">
        <f>$K$3</f>
        <v>Due Date: October 8, 2024</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272</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20">
        <v>0</v>
      </c>
      <c r="E294" s="120">
        <v>0</v>
      </c>
      <c r="F294" s="78" t="e">
        <f>D294/E294</f>
        <v>#DIV/0!</v>
      </c>
      <c r="G294" s="1"/>
      <c r="H294" s="1"/>
      <c r="J294" s="1"/>
      <c r="K294" s="1"/>
    </row>
    <row r="295" spans="1:11">
      <c r="A295" s="7"/>
      <c r="D295" s="86"/>
      <c r="E295" s="86"/>
      <c r="F295" s="86"/>
      <c r="G295" s="1"/>
      <c r="H295" s="1"/>
      <c r="J295" s="1"/>
      <c r="K295" s="1"/>
    </row>
    <row r="296" spans="1:11">
      <c r="A296" s="7"/>
      <c r="C296" s="7" t="s">
        <v>106</v>
      </c>
      <c r="D296" s="120">
        <v>4448</v>
      </c>
      <c r="E296" s="120">
        <v>166</v>
      </c>
      <c r="F296" s="78">
        <f>D296/E296</f>
        <v>26.795180722891565</v>
      </c>
      <c r="G296" s="1"/>
      <c r="H296" s="1"/>
      <c r="J296" s="1"/>
      <c r="K296" s="1"/>
    </row>
    <row r="297" spans="1:11">
      <c r="A297" s="7"/>
      <c r="D297" s="80"/>
      <c r="E297" s="80"/>
      <c r="F297" s="80"/>
      <c r="G297" s="1"/>
      <c r="H297" s="1"/>
      <c r="J297" s="1"/>
      <c r="K297" s="1"/>
    </row>
    <row r="298" spans="1:11">
      <c r="A298" s="7"/>
      <c r="C298" s="7" t="s">
        <v>107</v>
      </c>
      <c r="D298" s="120">
        <v>3205</v>
      </c>
      <c r="E298" s="120">
        <v>165.2</v>
      </c>
      <c r="F298" s="78">
        <f>D298/E298</f>
        <v>19.400726392251816</v>
      </c>
      <c r="G298" s="1"/>
      <c r="H298" s="1"/>
      <c r="J298" s="1"/>
      <c r="K298" s="1"/>
    </row>
    <row r="299" spans="1:11">
      <c r="A299" s="7"/>
      <c r="D299" s="80"/>
      <c r="E299" s="80"/>
      <c r="F299" s="80"/>
      <c r="G299" s="1"/>
      <c r="H299" s="1"/>
      <c r="J299" s="1"/>
      <c r="K299" s="1"/>
    </row>
    <row r="300" spans="1:11" ht="36" customHeight="1">
      <c r="A300" s="7"/>
      <c r="C300" s="7" t="s">
        <v>108</v>
      </c>
      <c r="D300" s="78">
        <f>SUM(D294:D298)</f>
        <v>7653</v>
      </c>
      <c r="E300" s="78">
        <f>SUM(E294:E298)</f>
        <v>331.2</v>
      </c>
      <c r="F300" s="78">
        <f>D300/E300</f>
        <v>23.106884057971016</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20">
        <v>1179</v>
      </c>
      <c r="E303" s="120">
        <v>101.9</v>
      </c>
      <c r="F303" s="78">
        <f>D303/E303</f>
        <v>11.570166830225711</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20">
        <v>90</v>
      </c>
      <c r="E305" s="120">
        <v>38.700000000000003</v>
      </c>
      <c r="F305" s="78">
        <f>D305/E305</f>
        <v>2.3255813953488369</v>
      </c>
      <c r="G305" s="1"/>
      <c r="H305" s="1"/>
      <c r="I305" s="1"/>
      <c r="J305" s="1"/>
      <c r="K305" s="1"/>
    </row>
    <row r="306" spans="1:11">
      <c r="A306" s="7"/>
      <c r="D306" s="86"/>
      <c r="E306" s="86"/>
      <c r="F306" s="78"/>
      <c r="G306" s="1"/>
      <c r="H306" s="1"/>
      <c r="J306" s="1"/>
      <c r="K306" s="1"/>
    </row>
    <row r="307" spans="1:11">
      <c r="A307" s="7"/>
      <c r="C307" s="7" t="s">
        <v>111</v>
      </c>
      <c r="D307" s="80">
        <f>SUM(D303:D305)</f>
        <v>1269</v>
      </c>
      <c r="E307" s="80">
        <f>SUM(E303:E305)</f>
        <v>140.60000000000002</v>
      </c>
      <c r="F307" s="78">
        <f>D307/E307</f>
        <v>9.0256045519203401</v>
      </c>
      <c r="G307" s="1"/>
      <c r="H307" s="1"/>
      <c r="J307" s="1"/>
      <c r="K307" s="1"/>
    </row>
    <row r="308" spans="1:11">
      <c r="A308" s="7"/>
      <c r="D308" s="22"/>
      <c r="E308" s="22"/>
      <c r="F308" s="78"/>
      <c r="G308" s="1"/>
      <c r="H308" s="1"/>
      <c r="J308" s="1"/>
      <c r="K308" s="1"/>
    </row>
    <row r="309" spans="1:11">
      <c r="A309" s="7"/>
      <c r="C309" s="7" t="s">
        <v>112</v>
      </c>
      <c r="D309" s="73">
        <f>SUM(D300,D307)</f>
        <v>8922</v>
      </c>
      <c r="E309" s="73">
        <f>SUM(E300,E307)</f>
        <v>471.8</v>
      </c>
      <c r="F309" s="78">
        <f>D309/E309</f>
        <v>18.910555320050868</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 xml:space="preserve">University of Colorado </v>
      </c>
      <c r="F321" s="26"/>
      <c r="G321" s="56"/>
      <c r="H321" s="57"/>
      <c r="K321" s="14" t="str">
        <f>$K$3</f>
        <v>Due Date: October 8, 2024</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2023-2024</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3">
        <v>184</v>
      </c>
      <c r="H327" s="123">
        <v>2661513.54</v>
      </c>
      <c r="I327" s="84"/>
      <c r="J327" s="1"/>
      <c r="K327" s="1"/>
    </row>
    <row r="328" spans="1:11">
      <c r="A328" s="1">
        <f>(A327+1)</f>
        <v>3</v>
      </c>
      <c r="D328" s="7" t="s">
        <v>120</v>
      </c>
      <c r="E328" s="1">
        <f>(E327+1)</f>
        <v>3</v>
      </c>
      <c r="F328" s="8"/>
      <c r="G328" s="123">
        <v>479</v>
      </c>
      <c r="H328" s="123">
        <v>6370083.8799999999</v>
      </c>
      <c r="I328" s="84"/>
      <c r="J328" s="1"/>
      <c r="K328" s="1"/>
    </row>
    <row r="329" spans="1:11">
      <c r="A329" s="1">
        <v>4</v>
      </c>
      <c r="C329" s="7" t="s">
        <v>121</v>
      </c>
      <c r="D329" s="7" t="s">
        <v>122</v>
      </c>
      <c r="E329" s="1">
        <v>4</v>
      </c>
      <c r="F329" s="8"/>
      <c r="G329" s="123">
        <v>20</v>
      </c>
      <c r="H329" s="123">
        <v>480509.49</v>
      </c>
      <c r="I329" s="84"/>
      <c r="J329" s="1"/>
      <c r="K329" s="1"/>
    </row>
    <row r="330" spans="1:11">
      <c r="A330" s="1">
        <f>(A329+1)</f>
        <v>5</v>
      </c>
      <c r="D330" s="7" t="s">
        <v>123</v>
      </c>
      <c r="E330" s="1">
        <f>(E329+1)</f>
        <v>5</v>
      </c>
      <c r="F330" s="8"/>
      <c r="G330" s="123">
        <v>67</v>
      </c>
      <c r="H330" s="123">
        <v>1436387.2999999998</v>
      </c>
      <c r="I330" s="84"/>
      <c r="J330" s="1"/>
      <c r="K330" s="1"/>
    </row>
    <row r="331" spans="1:11">
      <c r="A331" s="1">
        <f>(A330+1)</f>
        <v>6</v>
      </c>
      <c r="C331" s="7" t="s">
        <v>124</v>
      </c>
      <c r="E331" s="1">
        <f>(E330+1)</f>
        <v>6</v>
      </c>
      <c r="G331" s="81">
        <f>SUM(G327:G330)</f>
        <v>750</v>
      </c>
      <c r="H331" s="81">
        <f>SUM(H327:H330)</f>
        <v>10948494.210000001</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3">
        <v>483</v>
      </c>
      <c r="H333" s="123">
        <v>6994311.9399999995</v>
      </c>
      <c r="I333" s="84"/>
      <c r="J333" s="1"/>
      <c r="K333" s="1"/>
    </row>
    <row r="334" spans="1:11">
      <c r="A334" s="1">
        <v>9</v>
      </c>
      <c r="D334" s="7" t="s">
        <v>120</v>
      </c>
      <c r="E334" s="1">
        <v>9</v>
      </c>
      <c r="F334" s="8"/>
      <c r="G334" s="123">
        <v>3252</v>
      </c>
      <c r="H334" s="123">
        <v>46029168.109999999</v>
      </c>
      <c r="I334" s="84"/>
      <c r="J334" s="1"/>
      <c r="K334" s="1"/>
    </row>
    <row r="335" spans="1:11">
      <c r="A335" s="1">
        <v>10</v>
      </c>
      <c r="C335" s="7" t="s">
        <v>121</v>
      </c>
      <c r="D335" s="7" t="s">
        <v>122</v>
      </c>
      <c r="E335" s="1">
        <v>10</v>
      </c>
      <c r="F335" s="8"/>
      <c r="G335" s="123">
        <v>77</v>
      </c>
      <c r="H335" s="123">
        <v>2207341.8099999996</v>
      </c>
      <c r="I335" s="84"/>
      <c r="J335" s="1"/>
      <c r="K335" s="1"/>
    </row>
    <row r="336" spans="1:11">
      <c r="A336" s="1">
        <f>(A335+1)</f>
        <v>11</v>
      </c>
      <c r="D336" s="7" t="s">
        <v>123</v>
      </c>
      <c r="E336" s="1">
        <f>(E335+1)</f>
        <v>11</v>
      </c>
      <c r="F336" s="8"/>
      <c r="G336" s="123">
        <v>644</v>
      </c>
      <c r="H336" s="123">
        <v>13858434.25</v>
      </c>
      <c r="I336" s="84"/>
      <c r="J336" s="1"/>
      <c r="K336" s="1"/>
    </row>
    <row r="337" spans="1:11">
      <c r="A337" s="1">
        <f>(A336+1)</f>
        <v>12</v>
      </c>
      <c r="C337" s="7" t="s">
        <v>126</v>
      </c>
      <c r="E337" s="1">
        <f>(E336+1)</f>
        <v>12</v>
      </c>
      <c r="G337" s="80">
        <f>SUM(G333:G336)</f>
        <v>4456</v>
      </c>
      <c r="H337" s="81">
        <f>SUM(H333:H336)</f>
        <v>69089256.109999999</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3"/>
      <c r="H339" s="123">
        <v>0</v>
      </c>
      <c r="I339" s="84"/>
      <c r="J339" s="1"/>
      <c r="K339" s="1"/>
    </row>
    <row r="340" spans="1:11">
      <c r="A340" s="1">
        <v>15</v>
      </c>
      <c r="C340" s="7"/>
      <c r="D340" s="7" t="s">
        <v>120</v>
      </c>
      <c r="E340" s="1">
        <v>15</v>
      </c>
      <c r="F340" s="8"/>
      <c r="G340" s="123"/>
      <c r="H340" s="123">
        <v>0</v>
      </c>
      <c r="I340" s="84"/>
      <c r="J340" s="1"/>
      <c r="K340" s="1"/>
    </row>
    <row r="341" spans="1:11">
      <c r="A341" s="1">
        <v>16</v>
      </c>
      <c r="C341" s="7" t="s">
        <v>121</v>
      </c>
      <c r="D341" s="7" t="s">
        <v>122</v>
      </c>
      <c r="E341" s="1">
        <v>16</v>
      </c>
      <c r="F341" s="8"/>
      <c r="G341" s="123"/>
      <c r="H341" s="123">
        <v>0</v>
      </c>
      <c r="I341" s="84"/>
      <c r="J341" s="1"/>
      <c r="K341" s="1"/>
    </row>
    <row r="342" spans="1:11">
      <c r="A342" s="1">
        <v>17</v>
      </c>
      <c r="C342" s="7"/>
      <c r="D342" s="7" t="s">
        <v>123</v>
      </c>
      <c r="E342" s="1">
        <v>17</v>
      </c>
      <c r="G342" s="124"/>
      <c r="H342" s="124">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3">
        <v>465</v>
      </c>
      <c r="H345" s="123">
        <v>6754358.71</v>
      </c>
      <c r="I345" s="84"/>
      <c r="J345" s="1"/>
      <c r="K345" s="1"/>
    </row>
    <row r="346" spans="1:11">
      <c r="A346" s="1">
        <v>21</v>
      </c>
      <c r="C346" s="7"/>
      <c r="D346" s="7" t="s">
        <v>120</v>
      </c>
      <c r="E346" s="1">
        <v>21</v>
      </c>
      <c r="F346" s="59"/>
      <c r="G346" s="123">
        <v>2710</v>
      </c>
      <c r="H346" s="123">
        <v>42808192.900000013</v>
      </c>
      <c r="I346" s="84"/>
      <c r="J346" s="1"/>
      <c r="K346" s="1"/>
    </row>
    <row r="347" spans="1:11">
      <c r="A347" s="1">
        <v>22</v>
      </c>
      <c r="C347" s="7" t="s">
        <v>121</v>
      </c>
      <c r="D347" s="7" t="s">
        <v>122</v>
      </c>
      <c r="E347" s="1">
        <v>22</v>
      </c>
      <c r="F347" s="59"/>
      <c r="G347" s="123">
        <v>73</v>
      </c>
      <c r="H347" s="123">
        <v>2057126.17</v>
      </c>
      <c r="I347" s="84"/>
      <c r="J347" s="1"/>
      <c r="K347" s="1"/>
    </row>
    <row r="348" spans="1:11">
      <c r="A348" s="1">
        <v>23</v>
      </c>
      <c r="D348" s="7" t="s">
        <v>123</v>
      </c>
      <c r="E348" s="1">
        <v>23</v>
      </c>
      <c r="F348" s="59"/>
      <c r="G348" s="123">
        <v>468</v>
      </c>
      <c r="H348" s="123">
        <v>12105662.32</v>
      </c>
      <c r="I348" s="84"/>
      <c r="J348" s="1"/>
      <c r="K348" s="1"/>
    </row>
    <row r="349" spans="1:11">
      <c r="A349" s="1">
        <v>24</v>
      </c>
      <c r="C349" s="7" t="s">
        <v>130</v>
      </c>
      <c r="E349" s="1">
        <v>24</v>
      </c>
      <c r="F349" s="47"/>
      <c r="G349" s="78">
        <f>SUM(G345:G348)</f>
        <v>3716</v>
      </c>
      <c r="H349" s="77">
        <f>SUM(H345:H348)</f>
        <v>63725340.100000016</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1132</v>
      </c>
      <c r="H351" s="81">
        <f t="shared" si="12"/>
        <v>16410184.190000001</v>
      </c>
      <c r="I351" s="81"/>
      <c r="J351" s="1"/>
      <c r="K351" s="80"/>
    </row>
    <row r="352" spans="1:11">
      <c r="A352" s="1">
        <v>27</v>
      </c>
      <c r="C352" s="7"/>
      <c r="D352" s="7" t="s">
        <v>120</v>
      </c>
      <c r="E352" s="1">
        <v>27</v>
      </c>
      <c r="G352" s="80">
        <f t="shared" si="12"/>
        <v>6441</v>
      </c>
      <c r="H352" s="81">
        <f t="shared" si="12"/>
        <v>95207444.890000015</v>
      </c>
      <c r="I352" s="81"/>
      <c r="J352" s="1"/>
      <c r="K352" s="80"/>
    </row>
    <row r="353" spans="1:11">
      <c r="A353" s="1">
        <v>28</v>
      </c>
      <c r="C353" s="7" t="s">
        <v>121</v>
      </c>
      <c r="D353" s="7" t="s">
        <v>122</v>
      </c>
      <c r="E353" s="1">
        <v>28</v>
      </c>
      <c r="G353" s="80">
        <f t="shared" si="12"/>
        <v>170</v>
      </c>
      <c r="H353" s="81">
        <f t="shared" si="12"/>
        <v>4744977.47</v>
      </c>
      <c r="I353" s="81"/>
      <c r="J353" s="1"/>
      <c r="K353" s="80"/>
    </row>
    <row r="354" spans="1:11">
      <c r="A354" s="1">
        <v>29</v>
      </c>
      <c r="D354" s="7" t="s">
        <v>123</v>
      </c>
      <c r="E354" s="1">
        <v>29</v>
      </c>
      <c r="G354" s="80">
        <f t="shared" si="12"/>
        <v>1179</v>
      </c>
      <c r="H354" s="81">
        <f t="shared" si="12"/>
        <v>27400483.870000001</v>
      </c>
      <c r="I354" s="81"/>
      <c r="J354" s="1"/>
      <c r="K354" s="80"/>
    </row>
    <row r="355" spans="1:11">
      <c r="A355" s="1">
        <v>30</v>
      </c>
      <c r="E355" s="1">
        <v>30</v>
      </c>
      <c r="G355" s="78"/>
      <c r="H355" s="77"/>
      <c r="I355" s="81"/>
      <c r="J355" s="1"/>
      <c r="K355" s="78"/>
    </row>
    <row r="356" spans="1:11">
      <c r="A356" s="1">
        <v>31</v>
      </c>
      <c r="C356" s="7" t="s">
        <v>132</v>
      </c>
      <c r="E356" s="1">
        <v>31</v>
      </c>
      <c r="G356" s="80">
        <f>SUM(G351:G352)</f>
        <v>7573</v>
      </c>
      <c r="H356" s="81">
        <f>SUM(H351:H352)</f>
        <v>111617629.08000001</v>
      </c>
      <c r="I356" s="81"/>
      <c r="J356" s="1"/>
      <c r="K356" s="80"/>
    </row>
    <row r="357" spans="1:11">
      <c r="A357" s="1">
        <v>32</v>
      </c>
      <c r="C357" s="7" t="s">
        <v>133</v>
      </c>
      <c r="E357" s="1">
        <v>32</v>
      </c>
      <c r="G357" s="80">
        <f>SUM(G353:G354)</f>
        <v>1349</v>
      </c>
      <c r="H357" s="81">
        <f>SUM(H353:H354)</f>
        <v>32145461.34</v>
      </c>
      <c r="I357" s="81"/>
      <c r="J357" s="1"/>
      <c r="K357" s="80"/>
    </row>
    <row r="358" spans="1:11">
      <c r="A358" s="1">
        <v>33</v>
      </c>
      <c r="C358" s="7" t="s">
        <v>134</v>
      </c>
      <c r="E358" s="1">
        <v>33</v>
      </c>
      <c r="F358" s="47"/>
      <c r="G358" s="78">
        <f>SUM(G351,G353)</f>
        <v>1302</v>
      </c>
      <c r="H358" s="77">
        <f>SUM(H351,H353)</f>
        <v>21155161.66</v>
      </c>
      <c r="I358" s="77"/>
      <c r="J358" s="1"/>
      <c r="K358" s="78"/>
    </row>
    <row r="359" spans="1:11">
      <c r="A359" s="1">
        <v>34</v>
      </c>
      <c r="C359" s="7" t="s">
        <v>135</v>
      </c>
      <c r="E359" s="1">
        <v>34</v>
      </c>
      <c r="F359" s="47"/>
      <c r="G359" s="78">
        <f>SUM(G352,G354)</f>
        <v>7620</v>
      </c>
      <c r="H359" s="77">
        <f>SUM(H352,H354)</f>
        <v>122607928.76000002</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8922</v>
      </c>
      <c r="H361" s="81">
        <f>SUM(H358:H359)</f>
        <v>143763090.42000002</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50" t="s">
        <v>232</v>
      </c>
      <c r="D365" s="250"/>
      <c r="E365" s="250"/>
      <c r="F365" s="250"/>
      <c r="G365" s="250"/>
      <c r="H365" s="250"/>
      <c r="I365" s="250"/>
      <c r="J365" s="250"/>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 xml:space="preserve">University of Colorado </v>
      </c>
      <c r="F371" s="62"/>
      <c r="G371" s="56"/>
      <c r="H371" s="57"/>
      <c r="K371" s="14" t="str">
        <f>$K$3</f>
        <v>Due Date: October 8, 2024</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2023-2024</v>
      </c>
      <c r="I373" s="19"/>
      <c r="J373" s="20"/>
      <c r="K373" s="21" t="str">
        <f>K244</f>
        <v>2024-2025</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5">
        <v>0</v>
      </c>
      <c r="I377" s="1"/>
      <c r="J377" s="2"/>
      <c r="K377" s="125">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5"/>
      <c r="I379" s="3"/>
      <c r="J379" s="3"/>
      <c r="K379" s="125"/>
    </row>
    <row r="380" spans="1:11">
      <c r="A380" s="63">
        <v>5</v>
      </c>
      <c r="C380" s="1" t="s">
        <v>140</v>
      </c>
      <c r="E380" s="63">
        <v>5</v>
      </c>
      <c r="F380" s="3"/>
      <c r="G380" s="3"/>
      <c r="H380" s="125"/>
      <c r="I380" s="3"/>
      <c r="J380" s="3"/>
      <c r="K380" s="125"/>
    </row>
    <row r="381" spans="1:11">
      <c r="A381" s="63">
        <v>6</v>
      </c>
      <c r="E381" s="63">
        <v>6</v>
      </c>
      <c r="F381" s="3"/>
      <c r="G381" s="3"/>
      <c r="H381" s="125"/>
      <c r="I381" s="3"/>
      <c r="J381" s="3"/>
      <c r="K381" s="125"/>
    </row>
    <row r="382" spans="1:11">
      <c r="A382" s="63">
        <v>7</v>
      </c>
      <c r="E382" s="63">
        <v>7</v>
      </c>
      <c r="F382" s="3"/>
      <c r="G382" s="3"/>
      <c r="H382" s="125"/>
      <c r="I382" s="3"/>
      <c r="J382" s="3"/>
      <c r="K382" s="125"/>
    </row>
    <row r="383" spans="1:11">
      <c r="A383" s="63">
        <v>8</v>
      </c>
      <c r="E383" s="63">
        <v>8</v>
      </c>
      <c r="F383" s="3"/>
      <c r="G383" s="3"/>
      <c r="H383" s="125"/>
      <c r="I383" s="3"/>
      <c r="J383" s="3"/>
      <c r="K383" s="125"/>
    </row>
    <row r="384" spans="1:11">
      <c r="A384" s="63">
        <v>9</v>
      </c>
      <c r="E384" s="63">
        <v>9</v>
      </c>
      <c r="F384" s="3"/>
      <c r="G384" s="3"/>
      <c r="H384" s="125"/>
      <c r="I384" s="3"/>
      <c r="J384" s="3"/>
      <c r="K384" s="125"/>
    </row>
    <row r="385" spans="1:11">
      <c r="A385" s="63">
        <v>10</v>
      </c>
      <c r="E385" s="63">
        <v>10</v>
      </c>
      <c r="F385" s="3"/>
      <c r="G385" s="3"/>
      <c r="H385" s="125"/>
      <c r="I385" s="3"/>
      <c r="J385" s="3"/>
      <c r="K385" s="125"/>
    </row>
    <row r="386" spans="1:11">
      <c r="A386" s="63">
        <v>11</v>
      </c>
      <c r="E386" s="63">
        <v>11</v>
      </c>
      <c r="F386" s="3"/>
      <c r="G386" s="3"/>
      <c r="H386" s="125"/>
      <c r="I386" s="3"/>
      <c r="J386" s="3"/>
      <c r="K386" s="125"/>
    </row>
    <row r="387" spans="1:11">
      <c r="A387" s="63">
        <v>12</v>
      </c>
      <c r="E387" s="63">
        <v>12</v>
      </c>
      <c r="F387" s="3"/>
      <c r="G387" s="3"/>
      <c r="H387" s="125"/>
      <c r="I387" s="3"/>
      <c r="J387" s="3"/>
      <c r="K387" s="125"/>
    </row>
    <row r="388" spans="1:11">
      <c r="A388" s="63">
        <v>13</v>
      </c>
      <c r="E388" s="63">
        <v>13</v>
      </c>
      <c r="F388" s="3"/>
      <c r="G388" s="3"/>
      <c r="H388" s="125"/>
      <c r="I388" s="3"/>
      <c r="J388" s="3"/>
      <c r="K388" s="125"/>
    </row>
    <row r="389" spans="1:11">
      <c r="A389" s="63">
        <v>14</v>
      </c>
      <c r="C389" s="7" t="s">
        <v>38</v>
      </c>
      <c r="E389" s="63">
        <v>14</v>
      </c>
      <c r="F389" s="3"/>
      <c r="G389" s="3"/>
      <c r="H389" s="125"/>
      <c r="I389" s="3"/>
      <c r="J389" s="3"/>
      <c r="K389" s="125"/>
    </row>
    <row r="390" spans="1:11">
      <c r="A390" s="63">
        <v>15</v>
      </c>
      <c r="C390" s="7"/>
      <c r="E390" s="63">
        <v>15</v>
      </c>
      <c r="F390" s="3"/>
      <c r="G390" s="3"/>
      <c r="H390" s="125"/>
      <c r="I390" s="3"/>
      <c r="J390" s="3"/>
      <c r="K390" s="125"/>
    </row>
    <row r="391" spans="1:11">
      <c r="A391" s="63">
        <v>16</v>
      </c>
      <c r="E391" s="63">
        <v>16</v>
      </c>
      <c r="F391" s="3"/>
      <c r="G391" s="3"/>
      <c r="H391" s="125"/>
      <c r="I391" s="3"/>
      <c r="J391" s="3"/>
      <c r="K391" s="125"/>
    </row>
    <row r="392" spans="1:11">
      <c r="A392" s="63">
        <v>17</v>
      </c>
      <c r="C392" s="7" t="s">
        <v>38</v>
      </c>
      <c r="E392" s="63">
        <v>17</v>
      </c>
      <c r="F392" s="3"/>
      <c r="G392" s="3"/>
      <c r="H392" s="125"/>
      <c r="I392" s="3"/>
      <c r="J392" s="3"/>
      <c r="K392" s="125"/>
    </row>
    <row r="393" spans="1:11">
      <c r="A393" s="63">
        <v>18</v>
      </c>
      <c r="E393" s="63">
        <v>18</v>
      </c>
      <c r="F393" s="3"/>
      <c r="G393" s="3"/>
      <c r="H393" s="125"/>
      <c r="I393" s="3"/>
      <c r="J393" s="3" t="s">
        <v>38</v>
      </c>
      <c r="K393" s="125"/>
    </row>
    <row r="394" spans="1:11">
      <c r="A394" s="63">
        <v>19</v>
      </c>
      <c r="E394" s="63">
        <v>19</v>
      </c>
      <c r="F394" s="3"/>
      <c r="G394" s="3"/>
      <c r="H394" s="125"/>
      <c r="I394" s="3"/>
      <c r="J394" s="3"/>
      <c r="K394" s="125"/>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 xml:space="preserve">University of Colorado </v>
      </c>
      <c r="F404" s="62"/>
      <c r="G404" s="56"/>
      <c r="K404" s="14" t="str">
        <f>$K$3</f>
        <v>Due Date: October 8, 2024</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2023-2024</v>
      </c>
      <c r="I406" s="19"/>
      <c r="J406" s="20"/>
      <c r="K406" s="21" t="str">
        <f>K373</f>
        <v>2024-2025</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6">
        <v>4923269.5500000026</v>
      </c>
      <c r="I410" s="81"/>
      <c r="J410" s="77"/>
      <c r="K410" s="126">
        <v>4906682</v>
      </c>
    </row>
    <row r="411" spans="1:11">
      <c r="A411" s="63">
        <v>2</v>
      </c>
      <c r="C411" s="8" t="s">
        <v>144</v>
      </c>
      <c r="E411" s="63">
        <v>2</v>
      </c>
      <c r="F411" s="8"/>
      <c r="G411" s="84"/>
      <c r="H411" s="126">
        <v>2173562.39</v>
      </c>
      <c r="I411" s="81"/>
      <c r="J411" s="77"/>
      <c r="K411" s="126">
        <v>1684095</v>
      </c>
    </row>
    <row r="412" spans="1:11">
      <c r="A412" s="63">
        <v>3</v>
      </c>
      <c r="C412" s="8" t="s">
        <v>145</v>
      </c>
      <c r="E412" s="63">
        <v>3</v>
      </c>
      <c r="F412" s="8"/>
      <c r="G412" s="84"/>
      <c r="H412" s="126">
        <v>3340861.42</v>
      </c>
      <c r="I412" s="81"/>
      <c r="J412" s="77"/>
      <c r="K412" s="126">
        <v>2346776</v>
      </c>
    </row>
    <row r="413" spans="1:11" ht="13.5">
      <c r="A413" s="63">
        <v>4</v>
      </c>
      <c r="C413" s="8" t="s">
        <v>251</v>
      </c>
      <c r="E413" s="63">
        <v>4</v>
      </c>
      <c r="F413" s="8"/>
      <c r="G413" s="84"/>
      <c r="H413" s="126"/>
      <c r="I413" s="81"/>
      <c r="J413" s="77"/>
      <c r="K413" s="126"/>
    </row>
    <row r="414" spans="1:11">
      <c r="A414" s="63">
        <v>5</v>
      </c>
      <c r="C414" s="8" t="s">
        <v>146</v>
      </c>
      <c r="E414" s="63">
        <v>5</v>
      </c>
      <c r="F414" s="8"/>
      <c r="G414" s="84"/>
      <c r="H414" s="126">
        <v>3689.9</v>
      </c>
      <c r="I414" s="81"/>
      <c r="J414" s="77"/>
      <c r="K414" s="126"/>
    </row>
    <row r="415" spans="1:11" s="30" customFormat="1">
      <c r="A415" s="63">
        <v>6</v>
      </c>
      <c r="B415" s="1"/>
      <c r="C415" s="8" t="s">
        <v>147</v>
      </c>
      <c r="D415" s="1"/>
      <c r="E415" s="63">
        <v>6</v>
      </c>
      <c r="F415" s="8"/>
      <c r="G415" s="84"/>
      <c r="H415" s="126"/>
      <c r="I415" s="81"/>
      <c r="J415" s="77"/>
      <c r="K415" s="126"/>
    </row>
    <row r="416" spans="1:11" s="30" customFormat="1">
      <c r="A416" s="63">
        <v>7</v>
      </c>
      <c r="B416" s="1"/>
      <c r="C416" s="8" t="s">
        <v>148</v>
      </c>
      <c r="D416" s="1"/>
      <c r="E416" s="63">
        <v>7</v>
      </c>
      <c r="F416" s="8"/>
      <c r="G416" s="84"/>
      <c r="H416" s="126"/>
      <c r="I416" s="81"/>
      <c r="J416" s="77"/>
      <c r="K416" s="126"/>
    </row>
    <row r="417" spans="1:11">
      <c r="A417" s="63">
        <v>8</v>
      </c>
      <c r="C417" s="8" t="s">
        <v>149</v>
      </c>
      <c r="E417" s="63">
        <v>8</v>
      </c>
      <c r="F417" s="60"/>
      <c r="G417" s="16"/>
      <c r="H417" s="126"/>
      <c r="I417" s="81"/>
      <c r="J417" s="77"/>
      <c r="K417" s="126"/>
    </row>
    <row r="418" spans="1:11" ht="13.5">
      <c r="A418" s="63">
        <v>9</v>
      </c>
      <c r="C418" s="1" t="s">
        <v>250</v>
      </c>
      <c r="E418" s="63">
        <v>9</v>
      </c>
      <c r="F418" s="60"/>
      <c r="G418" s="16"/>
      <c r="H418" s="126"/>
      <c r="I418" s="81"/>
      <c r="J418" s="77"/>
      <c r="K418" s="126"/>
    </row>
    <row r="419" spans="1:11">
      <c r="A419" s="63">
        <v>10</v>
      </c>
      <c r="C419" s="8"/>
      <c r="E419" s="63">
        <v>10</v>
      </c>
      <c r="F419" s="60"/>
      <c r="G419" s="16"/>
      <c r="H419" s="132"/>
      <c r="I419" s="136"/>
      <c r="J419" s="136"/>
      <c r="K419" s="132"/>
    </row>
    <row r="420" spans="1:11">
      <c r="A420" s="63">
        <v>11</v>
      </c>
      <c r="C420" s="8"/>
      <c r="E420" s="63">
        <v>11</v>
      </c>
      <c r="F420" s="60"/>
      <c r="G420" s="16"/>
      <c r="H420" s="135"/>
      <c r="I420" s="60"/>
      <c r="J420" s="16"/>
      <c r="K420" s="127"/>
    </row>
    <row r="421" spans="1:11">
      <c r="A421" s="63">
        <v>12</v>
      </c>
      <c r="C421" s="8"/>
      <c r="E421" s="63">
        <v>12</v>
      </c>
      <c r="F421" s="60"/>
      <c r="G421" s="16"/>
      <c r="H421" s="127"/>
      <c r="I421" s="60"/>
      <c r="J421" s="16"/>
      <c r="K421" s="127"/>
    </row>
    <row r="422" spans="1:11">
      <c r="A422" s="63">
        <v>13</v>
      </c>
      <c r="C422" s="8"/>
      <c r="E422" s="63">
        <v>13</v>
      </c>
      <c r="F422" s="60"/>
      <c r="G422" s="16"/>
      <c r="H422" s="127"/>
      <c r="I422" s="60"/>
      <c r="J422" s="16"/>
      <c r="K422" s="127"/>
    </row>
    <row r="423" spans="1:11">
      <c r="A423" s="63">
        <v>14</v>
      </c>
      <c r="C423" s="8"/>
      <c r="E423" s="63">
        <v>14</v>
      </c>
      <c r="F423" s="60"/>
      <c r="G423" s="16"/>
      <c r="H423" s="127"/>
      <c r="I423" s="60"/>
      <c r="J423" s="16"/>
      <c r="K423" s="127"/>
    </row>
    <row r="424" spans="1:11">
      <c r="A424" s="63">
        <v>15</v>
      </c>
      <c r="E424" s="63">
        <v>15</v>
      </c>
      <c r="F424" s="8"/>
      <c r="G424" s="84"/>
      <c r="H424" s="123"/>
      <c r="I424" s="84"/>
      <c r="J424" s="84"/>
      <c r="K424" s="123"/>
    </row>
    <row r="425" spans="1:11">
      <c r="A425" s="63"/>
      <c r="C425" s="8"/>
      <c r="E425" s="63"/>
      <c r="F425" s="8"/>
      <c r="G425" s="84"/>
      <c r="H425" s="123"/>
      <c r="I425" s="84"/>
      <c r="J425" s="84"/>
      <c r="K425" s="123"/>
    </row>
    <row r="426" spans="1:11">
      <c r="A426" s="63">
        <v>16</v>
      </c>
      <c r="C426" s="8" t="s">
        <v>150</v>
      </c>
      <c r="E426" s="63">
        <v>16</v>
      </c>
      <c r="F426" s="8"/>
      <c r="G426" s="84"/>
      <c r="H426" s="123">
        <v>64188.840000000004</v>
      </c>
      <c r="I426" s="84"/>
      <c r="J426" s="84"/>
      <c r="K426" s="123">
        <v>28815</v>
      </c>
    </row>
    <row r="427" spans="1:11">
      <c r="A427" s="63">
        <v>17</v>
      </c>
      <c r="C427" s="8" t="s">
        <v>151</v>
      </c>
      <c r="E427" s="63">
        <v>17</v>
      </c>
      <c r="F427" s="8"/>
      <c r="G427" s="84"/>
      <c r="H427" s="123"/>
      <c r="I427" s="84"/>
      <c r="J427" s="84"/>
      <c r="K427" s="123"/>
    </row>
    <row r="428" spans="1:11">
      <c r="A428" s="63">
        <v>18</v>
      </c>
      <c r="C428" s="8" t="s">
        <v>152</v>
      </c>
      <c r="E428" s="63">
        <v>18</v>
      </c>
      <c r="F428" s="8"/>
      <c r="G428" s="84"/>
      <c r="H428" s="123">
        <f>215266.71+26000+7566+11</f>
        <v>248843.71</v>
      </c>
      <c r="I428" s="84"/>
      <c r="J428" s="84"/>
      <c r="K428" s="123">
        <v>46137</v>
      </c>
    </row>
    <row r="429" spans="1:11">
      <c r="A429" s="63">
        <v>19</v>
      </c>
      <c r="C429" s="8" t="s">
        <v>38</v>
      </c>
      <c r="E429" s="63">
        <v>19</v>
      </c>
      <c r="F429" s="8"/>
      <c r="G429" s="84"/>
      <c r="H429" s="123"/>
      <c r="I429" s="84"/>
      <c r="J429" s="84"/>
      <c r="K429" s="123"/>
    </row>
    <row r="430" spans="1:11">
      <c r="A430" s="1">
        <v>20</v>
      </c>
      <c r="C430" s="8"/>
      <c r="E430" s="1">
        <v>20</v>
      </c>
      <c r="F430" s="60"/>
      <c r="G430" s="16"/>
      <c r="H430" s="127"/>
      <c r="I430" s="60"/>
      <c r="J430" s="16"/>
      <c r="K430" s="127"/>
    </row>
    <row r="431" spans="1:11">
      <c r="A431" s="1">
        <v>21</v>
      </c>
      <c r="C431" s="8"/>
      <c r="E431" s="1">
        <v>21</v>
      </c>
      <c r="F431" s="60"/>
      <c r="G431" s="16"/>
      <c r="H431" s="127"/>
      <c r="I431" s="60"/>
      <c r="J431" s="16"/>
      <c r="K431" s="127"/>
    </row>
    <row r="432" spans="1:11">
      <c r="A432" s="1">
        <v>22</v>
      </c>
      <c r="C432" s="8"/>
      <c r="E432" s="1">
        <v>22</v>
      </c>
      <c r="F432" s="60"/>
      <c r="G432" s="16"/>
      <c r="H432" s="127"/>
      <c r="I432" s="60"/>
      <c r="J432" s="16"/>
      <c r="K432" s="127"/>
    </row>
    <row r="433" spans="1:11">
      <c r="A433" s="1">
        <v>23</v>
      </c>
      <c r="C433" s="8"/>
      <c r="E433" s="1">
        <v>23</v>
      </c>
      <c r="F433" s="60"/>
      <c r="G433" s="16"/>
      <c r="H433" s="127"/>
      <c r="I433" s="60"/>
      <c r="J433" s="16"/>
      <c r="K433" s="127"/>
    </row>
    <row r="434" spans="1:11">
      <c r="A434" s="1">
        <v>24</v>
      </c>
      <c r="C434" s="8"/>
      <c r="E434" s="1">
        <v>24</v>
      </c>
      <c r="F434" s="60"/>
      <c r="G434" s="16"/>
      <c r="H434" s="127"/>
      <c r="I434" s="60"/>
      <c r="J434" s="16"/>
      <c r="K434" s="127"/>
    </row>
    <row r="435" spans="1:11">
      <c r="A435" s="63"/>
      <c r="C435" s="8"/>
      <c r="E435" s="63"/>
      <c r="F435" s="60" t="s">
        <v>6</v>
      </c>
      <c r="G435" s="16" t="s">
        <v>6</v>
      </c>
      <c r="H435" s="17"/>
      <c r="I435" s="60"/>
      <c r="J435" s="16"/>
      <c r="K435" s="17"/>
    </row>
    <row r="436" spans="1:11">
      <c r="A436" s="63">
        <v>25</v>
      </c>
      <c r="C436" s="7" t="s">
        <v>153</v>
      </c>
      <c r="E436" s="63">
        <v>25</v>
      </c>
      <c r="G436" s="77"/>
      <c r="H436" s="81">
        <f>SUM(H410:H434)</f>
        <v>10754415.810000004</v>
      </c>
      <c r="I436" s="81"/>
      <c r="J436" s="77"/>
      <c r="K436" s="81">
        <f>SUM(K410:K434)</f>
        <v>9012505</v>
      </c>
    </row>
    <row r="437" spans="1:11">
      <c r="A437" s="63"/>
      <c r="C437" s="7"/>
      <c r="E437" s="63"/>
      <c r="F437" s="60" t="s">
        <v>6</v>
      </c>
      <c r="G437" s="16" t="s">
        <v>6</v>
      </c>
      <c r="H437" s="17"/>
      <c r="I437" s="60"/>
      <c r="J437" s="16"/>
      <c r="K437" s="17"/>
    </row>
    <row r="438" spans="1:11" ht="13.5">
      <c r="A438" s="63">
        <v>26</v>
      </c>
      <c r="C438" s="7" t="s">
        <v>244</v>
      </c>
      <c r="E438" s="63">
        <v>26</v>
      </c>
      <c r="G438" s="77"/>
      <c r="H438" s="77">
        <v>2992535</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13746950.810000004</v>
      </c>
      <c r="I443" s="81"/>
      <c r="J443" s="77"/>
      <c r="K443" s="81">
        <f>SUM(K436:K441)</f>
        <v>9012505</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 xml:space="preserve">University of Colorado </v>
      </c>
      <c r="F456" s="62"/>
      <c r="G456" s="56"/>
      <c r="K456" s="14" t="str">
        <f>$K$3</f>
        <v>Due Date: October 8, 2024</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2023-2024</v>
      </c>
      <c r="I458" s="19"/>
      <c r="J458" s="20"/>
      <c r="K458" s="21" t="str">
        <f>K406</f>
        <v>2024-2025</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6"/>
      <c r="I462" s="81"/>
      <c r="J462" s="77"/>
      <c r="K462" s="126"/>
    </row>
    <row r="463" spans="1:11">
      <c r="A463" s="63">
        <v>2</v>
      </c>
      <c r="C463" s="8"/>
      <c r="E463" s="63">
        <v>2</v>
      </c>
      <c r="F463" s="8"/>
      <c r="G463" s="84"/>
      <c r="H463" s="123"/>
      <c r="I463" s="84"/>
      <c r="J463" s="84"/>
      <c r="K463" s="123"/>
    </row>
    <row r="464" spans="1:11">
      <c r="A464" s="63">
        <v>3</v>
      </c>
      <c r="C464" s="8"/>
      <c r="E464" s="63">
        <v>3</v>
      </c>
      <c r="F464" s="8"/>
      <c r="G464" s="84"/>
      <c r="H464" s="123"/>
      <c r="I464" s="84"/>
      <c r="J464" s="84"/>
      <c r="K464" s="123"/>
    </row>
    <row r="465" spans="1:11">
      <c r="A465" s="63">
        <v>4</v>
      </c>
      <c r="C465" s="8"/>
      <c r="E465" s="63">
        <v>4</v>
      </c>
      <c r="F465" s="8"/>
      <c r="G465" s="84"/>
      <c r="H465" s="123"/>
      <c r="I465" s="84"/>
      <c r="J465" s="84"/>
      <c r="K465" s="123"/>
    </row>
    <row r="466" spans="1:11">
      <c r="A466" s="63">
        <v>5</v>
      </c>
      <c r="C466" s="8"/>
      <c r="E466" s="63">
        <v>5</v>
      </c>
      <c r="F466" s="8"/>
      <c r="G466" s="84"/>
      <c r="H466" s="123"/>
      <c r="I466" s="84"/>
      <c r="J466" s="84"/>
      <c r="K466" s="123"/>
    </row>
    <row r="467" spans="1:11">
      <c r="A467" s="63">
        <v>6</v>
      </c>
      <c r="C467" s="8"/>
      <c r="E467" s="63">
        <v>6</v>
      </c>
      <c r="F467" s="8"/>
      <c r="G467" s="84"/>
      <c r="H467" s="123"/>
      <c r="I467" s="84"/>
      <c r="J467" s="84"/>
      <c r="K467" s="123"/>
    </row>
    <row r="468" spans="1:11">
      <c r="A468" s="63">
        <v>7</v>
      </c>
      <c r="C468" s="8"/>
      <c r="E468" s="63">
        <v>7</v>
      </c>
      <c r="F468" s="8"/>
      <c r="G468" s="84"/>
      <c r="H468" s="123"/>
      <c r="I468" s="84"/>
      <c r="J468" s="84"/>
      <c r="K468" s="123"/>
    </row>
    <row r="469" spans="1:11" ht="12.75" customHeight="1">
      <c r="A469" s="63">
        <v>8</v>
      </c>
      <c r="C469" s="8"/>
      <c r="E469" s="63">
        <v>8</v>
      </c>
      <c r="F469" s="60"/>
      <c r="G469" s="16"/>
      <c r="H469" s="127"/>
      <c r="I469" s="60"/>
      <c r="J469" s="16"/>
      <c r="K469" s="127"/>
    </row>
    <row r="470" spans="1:11">
      <c r="A470" s="63">
        <v>9</v>
      </c>
      <c r="E470" s="63">
        <v>9</v>
      </c>
      <c r="F470" s="60"/>
      <c r="G470" s="16"/>
      <c r="H470" s="127"/>
      <c r="I470" s="60"/>
      <c r="J470" s="16"/>
      <c r="K470" s="127"/>
    </row>
    <row r="471" spans="1:11">
      <c r="A471" s="63">
        <v>10</v>
      </c>
      <c r="C471" s="8"/>
      <c r="E471" s="63">
        <v>10</v>
      </c>
      <c r="F471" s="60"/>
      <c r="G471" s="16"/>
      <c r="H471" s="127"/>
      <c r="I471" s="60"/>
      <c r="J471" s="16"/>
      <c r="K471" s="127"/>
    </row>
    <row r="472" spans="1:11">
      <c r="A472" s="63">
        <v>11</v>
      </c>
      <c r="C472" s="8"/>
      <c r="E472" s="63">
        <v>11</v>
      </c>
      <c r="F472" s="60"/>
      <c r="G472" s="16"/>
      <c r="H472" s="127"/>
      <c r="I472" s="60"/>
      <c r="J472" s="16"/>
      <c r="K472" s="127"/>
    </row>
    <row r="473" spans="1:11">
      <c r="A473" s="63">
        <v>12</v>
      </c>
      <c r="C473" s="8"/>
      <c r="E473" s="63">
        <v>12</v>
      </c>
      <c r="F473" s="60"/>
      <c r="G473" s="16"/>
      <c r="H473" s="127"/>
      <c r="I473" s="60"/>
      <c r="J473" s="16"/>
      <c r="K473" s="127"/>
    </row>
    <row r="474" spans="1:11">
      <c r="A474" s="63">
        <v>13</v>
      </c>
      <c r="C474" s="8"/>
      <c r="E474" s="63">
        <v>13</v>
      </c>
      <c r="F474" s="60"/>
      <c r="G474" s="16"/>
      <c r="H474" s="127"/>
      <c r="I474" s="60"/>
      <c r="J474" s="16"/>
      <c r="K474" s="127"/>
    </row>
    <row r="475" spans="1:11">
      <c r="A475" s="63">
        <v>14</v>
      </c>
      <c r="C475" s="8"/>
      <c r="E475" s="63">
        <v>14</v>
      </c>
      <c r="F475" s="60"/>
      <c r="G475" s="16"/>
      <c r="H475" s="127"/>
      <c r="I475" s="60"/>
      <c r="J475" s="16"/>
      <c r="K475" s="127"/>
    </row>
    <row r="476" spans="1:11">
      <c r="A476" s="63">
        <v>15</v>
      </c>
      <c r="E476" s="63">
        <v>15</v>
      </c>
      <c r="F476" s="8"/>
      <c r="G476" s="84"/>
      <c r="H476" s="123"/>
      <c r="I476" s="84"/>
      <c r="J476" s="84"/>
      <c r="K476" s="123"/>
    </row>
    <row r="477" spans="1:11">
      <c r="A477" s="63"/>
      <c r="C477" s="8"/>
      <c r="E477" s="63"/>
      <c r="F477" s="8"/>
      <c r="G477" s="84"/>
      <c r="H477" s="123"/>
      <c r="I477" s="84"/>
      <c r="J477" s="84"/>
      <c r="K477" s="123"/>
    </row>
    <row r="478" spans="1:11">
      <c r="A478" s="63">
        <v>16</v>
      </c>
      <c r="C478" s="8"/>
      <c r="E478" s="63">
        <v>16</v>
      </c>
      <c r="F478" s="8"/>
      <c r="G478" s="84"/>
      <c r="H478" s="123"/>
      <c r="I478" s="84"/>
      <c r="J478" s="84"/>
      <c r="K478" s="123"/>
    </row>
    <row r="479" spans="1:11">
      <c r="A479" s="63">
        <v>17</v>
      </c>
      <c r="C479" s="8"/>
      <c r="E479" s="63">
        <v>17</v>
      </c>
      <c r="F479" s="8"/>
      <c r="G479" s="84"/>
      <c r="H479" s="123"/>
      <c r="I479" s="84"/>
      <c r="J479" s="84"/>
      <c r="K479" s="123"/>
    </row>
    <row r="480" spans="1:11" ht="12" customHeight="1">
      <c r="A480" s="63">
        <v>18</v>
      </c>
      <c r="C480" s="8"/>
      <c r="E480" s="63">
        <v>18</v>
      </c>
      <c r="F480" s="8"/>
      <c r="G480" s="84"/>
      <c r="H480" s="123"/>
      <c r="I480" s="84"/>
      <c r="J480" s="84"/>
      <c r="K480" s="123"/>
    </row>
    <row r="481" spans="1:11" s="67" customFormat="1" ht="12" customHeight="1">
      <c r="A481" s="63">
        <v>19</v>
      </c>
      <c r="B481" s="1"/>
      <c r="C481" s="8" t="s">
        <v>38</v>
      </c>
      <c r="D481" s="1"/>
      <c r="E481" s="63">
        <v>19</v>
      </c>
      <c r="F481" s="8"/>
      <c r="G481" s="84"/>
      <c r="H481" s="123"/>
      <c r="I481" s="84"/>
      <c r="J481" s="84"/>
      <c r="K481" s="123"/>
    </row>
    <row r="482" spans="1:11">
      <c r="A482" s="1">
        <v>20</v>
      </c>
      <c r="C482" s="8"/>
      <c r="E482" s="1">
        <v>20</v>
      </c>
      <c r="F482" s="60"/>
      <c r="G482" s="16"/>
      <c r="H482" s="127"/>
      <c r="I482" s="60"/>
      <c r="J482" s="16"/>
      <c r="K482" s="127"/>
    </row>
    <row r="483" spans="1:11">
      <c r="A483" s="1">
        <v>21</v>
      </c>
      <c r="C483" s="8"/>
      <c r="E483" s="1">
        <v>21</v>
      </c>
      <c r="F483" s="60"/>
      <c r="G483" s="16"/>
      <c r="H483" s="127"/>
      <c r="I483" s="60"/>
      <c r="J483" s="16"/>
      <c r="K483" s="127"/>
    </row>
    <row r="484" spans="1:11">
      <c r="A484" s="1">
        <v>22</v>
      </c>
      <c r="C484" s="8"/>
      <c r="E484" s="1">
        <v>22</v>
      </c>
      <c r="F484" s="60"/>
      <c r="G484" s="16"/>
      <c r="H484" s="127"/>
      <c r="I484" s="60"/>
      <c r="J484" s="16"/>
      <c r="K484" s="127"/>
    </row>
    <row r="485" spans="1:11">
      <c r="A485" s="1">
        <v>23</v>
      </c>
      <c r="C485" s="8"/>
      <c r="E485" s="1">
        <v>23</v>
      </c>
      <c r="F485" s="60"/>
      <c r="G485" s="16"/>
      <c r="H485" s="127"/>
      <c r="I485" s="60"/>
      <c r="J485" s="16"/>
      <c r="K485" s="127"/>
    </row>
    <row r="486" spans="1:11">
      <c r="A486" s="1">
        <v>24</v>
      </c>
      <c r="C486" s="8"/>
      <c r="E486" s="1">
        <v>24</v>
      </c>
      <c r="F486" s="60"/>
      <c r="G486" s="16"/>
      <c r="H486" s="127"/>
      <c r="I486" s="60"/>
      <c r="J486" s="16"/>
      <c r="K486" s="127"/>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9" spans="1:11">
      <c r="A499" s="12" t="str">
        <f>$A$83</f>
        <v xml:space="preserve">Institution No.:  </v>
      </c>
      <c r="B499" s="30"/>
      <c r="C499" s="30"/>
      <c r="D499" s="30"/>
      <c r="E499" s="31"/>
      <c r="F499" s="30"/>
      <c r="G499" s="32"/>
      <c r="H499" s="33"/>
      <c r="I499" s="30"/>
      <c r="J499" s="32"/>
      <c r="K499" s="4" t="s">
        <v>157</v>
      </c>
    </row>
    <row r="500" spans="1:11">
      <c r="A500" s="248" t="s">
        <v>158</v>
      </c>
      <c r="B500" s="248"/>
      <c r="C500" s="248"/>
      <c r="D500" s="248"/>
      <c r="E500" s="248"/>
      <c r="F500" s="248"/>
      <c r="G500" s="248"/>
      <c r="H500" s="248"/>
      <c r="I500" s="248"/>
      <c r="J500" s="248"/>
      <c r="K500" s="248"/>
    </row>
    <row r="501" spans="1:11">
      <c r="A501" s="12" t="str">
        <f>$A$42</f>
        <v xml:space="preserve">NAME: </v>
      </c>
      <c r="C501" s="1" t="str">
        <f>$D$20</f>
        <v xml:space="preserve">University of Colorado </v>
      </c>
      <c r="K501" s="14" t="str">
        <f>$K$3</f>
        <v>Due Date: October 8, 2024</v>
      </c>
    </row>
    <row r="502" spans="1:11">
      <c r="A502" s="15" t="s">
        <v>6</v>
      </c>
      <c r="B502" s="15" t="s">
        <v>6</v>
      </c>
      <c r="C502" s="15" t="s">
        <v>6</v>
      </c>
      <c r="D502" s="15" t="s">
        <v>6</v>
      </c>
      <c r="E502" s="15" t="s">
        <v>6</v>
      </c>
      <c r="F502" s="15" t="s">
        <v>6</v>
      </c>
      <c r="G502" s="16" t="s">
        <v>6</v>
      </c>
      <c r="H502" s="17" t="s">
        <v>6</v>
      </c>
      <c r="I502" s="15" t="s">
        <v>6</v>
      </c>
      <c r="J502" s="16" t="s">
        <v>6</v>
      </c>
      <c r="K502" s="17" t="s">
        <v>6</v>
      </c>
    </row>
    <row r="503" spans="1:11">
      <c r="A503" s="18" t="s">
        <v>7</v>
      </c>
      <c r="E503" s="18" t="s">
        <v>7</v>
      </c>
      <c r="F503" s="19"/>
      <c r="G503" s="20"/>
      <c r="H503" s="21" t="str">
        <f>H406</f>
        <v>2023-2024</v>
      </c>
      <c r="I503" s="19"/>
      <c r="J503" s="20"/>
      <c r="K503" s="21" t="str">
        <f>K458</f>
        <v>2024-2025</v>
      </c>
    </row>
    <row r="504" spans="1:11">
      <c r="A504" s="18" t="s">
        <v>9</v>
      </c>
      <c r="C504" s="19" t="s">
        <v>51</v>
      </c>
      <c r="E504" s="18" t="s">
        <v>9</v>
      </c>
      <c r="F504" s="19"/>
      <c r="G504" s="20"/>
      <c r="H504" s="21" t="s">
        <v>12</v>
      </c>
      <c r="I504" s="19"/>
      <c r="J504" s="20"/>
      <c r="K504" s="21" t="s">
        <v>13</v>
      </c>
    </row>
    <row r="505" spans="1:11">
      <c r="A505" s="15" t="s">
        <v>6</v>
      </c>
      <c r="B505" s="15" t="s">
        <v>6</v>
      </c>
      <c r="C505" s="15" t="s">
        <v>6</v>
      </c>
      <c r="D505" s="15" t="s">
        <v>6</v>
      </c>
      <c r="E505" s="15" t="s">
        <v>6</v>
      </c>
      <c r="F505" s="15" t="s">
        <v>6</v>
      </c>
      <c r="G505" s="16" t="s">
        <v>6</v>
      </c>
      <c r="H505" s="17" t="s">
        <v>6</v>
      </c>
      <c r="I505" s="15" t="s">
        <v>6</v>
      </c>
      <c r="J505" s="16" t="s">
        <v>6</v>
      </c>
      <c r="K505" s="17" t="s">
        <v>6</v>
      </c>
    </row>
    <row r="506" spans="1:11">
      <c r="A506" s="64">
        <v>1</v>
      </c>
      <c r="C506" s="7" t="s">
        <v>159</v>
      </c>
      <c r="E506" s="64">
        <v>1</v>
      </c>
      <c r="F506" s="8"/>
      <c r="G506" s="9"/>
      <c r="H506" s="125"/>
      <c r="I506" s="8"/>
      <c r="J506" s="9"/>
      <c r="K506" s="129"/>
    </row>
    <row r="507" spans="1:11">
      <c r="A507" s="64">
        <f t="shared" ref="A507:A529" si="13">(A506+1)</f>
        <v>2</v>
      </c>
      <c r="C507" s="7" t="s">
        <v>160</v>
      </c>
      <c r="E507" s="64">
        <f t="shared" ref="E507:E529" si="14">(E506+1)</f>
        <v>2</v>
      </c>
      <c r="F507" s="8"/>
      <c r="G507" s="87"/>
      <c r="H507" s="128"/>
      <c r="I507" s="87"/>
      <c r="J507" s="87"/>
      <c r="K507" s="128"/>
    </row>
    <row r="508" spans="1:11">
      <c r="A508" s="64">
        <f t="shared" si="13"/>
        <v>3</v>
      </c>
      <c r="C508" s="7"/>
      <c r="E508" s="64">
        <f t="shared" si="14"/>
        <v>3</v>
      </c>
      <c r="F508" s="8"/>
      <c r="G508" s="87"/>
      <c r="H508" s="128"/>
      <c r="I508" s="87"/>
      <c r="J508" s="87"/>
      <c r="K508" s="128"/>
    </row>
    <row r="509" spans="1:11">
      <c r="A509" s="64">
        <f t="shared" si="13"/>
        <v>4</v>
      </c>
      <c r="C509" s="7"/>
      <c r="E509" s="64">
        <f t="shared" si="14"/>
        <v>4</v>
      </c>
      <c r="F509" s="8"/>
      <c r="G509" s="87"/>
      <c r="H509" s="128"/>
      <c r="I509" s="87"/>
      <c r="J509" s="87"/>
      <c r="K509" s="128"/>
    </row>
    <row r="510" spans="1:11">
      <c r="A510" s="64">
        <f>(A509+1)</f>
        <v>5</v>
      </c>
      <c r="C510" s="8"/>
      <c r="E510" s="64">
        <f>(E509+1)</f>
        <v>5</v>
      </c>
      <c r="F510" s="8"/>
      <c r="G510" s="87"/>
      <c r="H510" s="128"/>
      <c r="I510" s="87"/>
      <c r="J510" s="87"/>
      <c r="K510" s="128"/>
    </row>
    <row r="511" spans="1:11">
      <c r="A511" s="64">
        <f t="shared" si="13"/>
        <v>6</v>
      </c>
      <c r="C511" s="8"/>
      <c r="E511" s="64">
        <f t="shared" si="14"/>
        <v>6</v>
      </c>
      <c r="F511" s="8"/>
      <c r="G511" s="87"/>
      <c r="H511" s="128"/>
      <c r="I511" s="87"/>
      <c r="J511" s="87"/>
      <c r="K511" s="128"/>
    </row>
    <row r="512" spans="1:11">
      <c r="A512" s="64">
        <f>(A511+1)</f>
        <v>7</v>
      </c>
      <c r="C512" s="7"/>
      <c r="E512" s="64">
        <f>(E511+1)</f>
        <v>7</v>
      </c>
      <c r="F512" s="8"/>
      <c r="G512" s="87"/>
      <c r="H512" s="128"/>
      <c r="I512" s="87"/>
      <c r="J512" s="87"/>
      <c r="K512" s="128"/>
    </row>
    <row r="513" spans="1:11">
      <c r="A513" s="64">
        <f>(A512+1)</f>
        <v>8</v>
      </c>
      <c r="C513" s="8"/>
      <c r="E513" s="64">
        <f>(E512+1)</f>
        <v>8</v>
      </c>
      <c r="F513" s="8"/>
      <c r="G513" s="87"/>
      <c r="H513" s="128"/>
      <c r="I513" s="87"/>
      <c r="J513" s="87"/>
      <c r="K513" s="128"/>
    </row>
    <row r="514" spans="1:11">
      <c r="A514" s="64">
        <f t="shared" si="13"/>
        <v>9</v>
      </c>
      <c r="C514" s="8"/>
      <c r="E514" s="64">
        <f t="shared" si="14"/>
        <v>9</v>
      </c>
      <c r="F514" s="8"/>
      <c r="G514" s="87"/>
      <c r="H514" s="128"/>
      <c r="I514" s="87"/>
      <c r="J514" s="87"/>
      <c r="K514" s="128"/>
    </row>
    <row r="515" spans="1:11">
      <c r="A515" s="64">
        <f t="shared" si="13"/>
        <v>10</v>
      </c>
      <c r="E515" s="64">
        <f t="shared" si="14"/>
        <v>10</v>
      </c>
      <c r="F515" s="8"/>
      <c r="G515" s="87"/>
      <c r="H515" s="128"/>
      <c r="I515" s="87"/>
      <c r="J515" s="87"/>
      <c r="K515" s="128"/>
    </row>
    <row r="516" spans="1:11">
      <c r="A516" s="64">
        <f t="shared" si="13"/>
        <v>11</v>
      </c>
      <c r="E516" s="64">
        <f t="shared" si="14"/>
        <v>11</v>
      </c>
      <c r="F516" s="8"/>
      <c r="G516" s="87"/>
      <c r="H516" s="128"/>
      <c r="I516" s="87"/>
      <c r="J516" s="87"/>
      <c r="K516" s="128"/>
    </row>
    <row r="517" spans="1:11">
      <c r="A517" s="64">
        <f t="shared" si="13"/>
        <v>12</v>
      </c>
      <c r="E517" s="64">
        <f t="shared" si="14"/>
        <v>12</v>
      </c>
      <c r="F517" s="8"/>
      <c r="G517" s="87"/>
      <c r="H517" s="128"/>
      <c r="I517" s="87"/>
      <c r="J517" s="87"/>
      <c r="K517" s="128"/>
    </row>
    <row r="518" spans="1:11">
      <c r="A518" s="64">
        <f t="shared" si="13"/>
        <v>13</v>
      </c>
      <c r="C518" s="8"/>
      <c r="E518" s="64">
        <f t="shared" si="14"/>
        <v>13</v>
      </c>
      <c r="F518" s="8"/>
      <c r="G518" s="87"/>
      <c r="H518" s="128"/>
      <c r="I518" s="87"/>
      <c r="J518" s="87"/>
      <c r="K518" s="128"/>
    </row>
    <row r="519" spans="1:11">
      <c r="A519" s="64">
        <f t="shared" si="13"/>
        <v>14</v>
      </c>
      <c r="C519" s="8" t="s">
        <v>161</v>
      </c>
      <c r="E519" s="64">
        <f t="shared" si="14"/>
        <v>14</v>
      </c>
      <c r="F519" s="8"/>
      <c r="G519" s="87"/>
      <c r="H519" s="128"/>
      <c r="I519" s="87"/>
      <c r="J519" s="87"/>
      <c r="K519" s="128"/>
    </row>
    <row r="520" spans="1:11" s="30" customFormat="1">
      <c r="A520" s="64">
        <f t="shared" si="13"/>
        <v>15</v>
      </c>
      <c r="B520" s="1"/>
      <c r="C520" s="8"/>
      <c r="D520" s="1"/>
      <c r="E520" s="64">
        <f t="shared" si="14"/>
        <v>15</v>
      </c>
      <c r="F520" s="8"/>
      <c r="G520" s="87"/>
      <c r="H520" s="128"/>
      <c r="I520" s="87"/>
      <c r="J520" s="87"/>
      <c r="K520" s="128"/>
    </row>
    <row r="521" spans="1:11" s="30" customFormat="1">
      <c r="A521" s="64">
        <f t="shared" si="13"/>
        <v>16</v>
      </c>
      <c r="B521" s="1"/>
      <c r="C521" s="8"/>
      <c r="D521" s="1"/>
      <c r="E521" s="64">
        <f t="shared" si="14"/>
        <v>16</v>
      </c>
      <c r="F521" s="8"/>
      <c r="G521" s="87"/>
      <c r="H521" s="128"/>
      <c r="I521" s="87"/>
      <c r="J521" s="87"/>
      <c r="K521" s="128"/>
    </row>
    <row r="522" spans="1:11">
      <c r="A522" s="64">
        <f t="shared" si="13"/>
        <v>17</v>
      </c>
      <c r="C522" s="8"/>
      <c r="E522" s="64">
        <f t="shared" si="14"/>
        <v>17</v>
      </c>
      <c r="F522" s="8"/>
      <c r="G522" s="87"/>
      <c r="H522" s="128"/>
      <c r="I522" s="87"/>
      <c r="J522" s="87"/>
      <c r="K522" s="128"/>
    </row>
    <row r="523" spans="1:11">
      <c r="A523" s="64">
        <f t="shared" si="13"/>
        <v>18</v>
      </c>
      <c r="C523" s="8"/>
      <c r="E523" s="64">
        <f t="shared" si="14"/>
        <v>18</v>
      </c>
      <c r="F523" s="8"/>
      <c r="G523" s="87"/>
      <c r="H523" s="128"/>
      <c r="I523" s="87"/>
      <c r="J523" s="87"/>
      <c r="K523" s="128"/>
    </row>
    <row r="524" spans="1:11">
      <c r="A524" s="64">
        <f t="shared" si="13"/>
        <v>19</v>
      </c>
      <c r="C524" s="8"/>
      <c r="E524" s="64">
        <f t="shared" si="14"/>
        <v>19</v>
      </c>
      <c r="F524" s="8"/>
      <c r="G524" s="87"/>
      <c r="H524" s="128"/>
      <c r="I524" s="87"/>
      <c r="J524" s="87"/>
      <c r="K524" s="128"/>
    </row>
    <row r="525" spans="1:11">
      <c r="A525" s="64">
        <f t="shared" si="13"/>
        <v>20</v>
      </c>
      <c r="C525" s="8"/>
      <c r="E525" s="64">
        <f t="shared" si="14"/>
        <v>20</v>
      </c>
      <c r="F525" s="8"/>
      <c r="G525" s="87"/>
      <c r="H525" s="128"/>
      <c r="I525" s="87"/>
      <c r="J525" s="87"/>
      <c r="K525" s="128"/>
    </row>
    <row r="526" spans="1:11">
      <c r="A526" s="64">
        <f t="shared" si="13"/>
        <v>21</v>
      </c>
      <c r="C526" s="8"/>
      <c r="E526" s="64">
        <f t="shared" si="14"/>
        <v>21</v>
      </c>
      <c r="F526" s="8"/>
      <c r="G526" s="87"/>
      <c r="H526" s="128"/>
      <c r="I526" s="87"/>
      <c r="J526" s="87"/>
      <c r="K526" s="128"/>
    </row>
    <row r="527" spans="1:11">
      <c r="A527" s="64">
        <f t="shared" si="13"/>
        <v>22</v>
      </c>
      <c r="C527" s="8"/>
      <c r="E527" s="64">
        <f t="shared" si="14"/>
        <v>22</v>
      </c>
      <c r="F527" s="8"/>
      <c r="G527" s="87"/>
      <c r="H527" s="128"/>
      <c r="I527" s="87"/>
      <c r="J527" s="87"/>
      <c r="K527" s="128"/>
    </row>
    <row r="528" spans="1:11">
      <c r="A528" s="64">
        <f t="shared" si="13"/>
        <v>23</v>
      </c>
      <c r="C528" s="8"/>
      <c r="E528" s="64">
        <f t="shared" si="14"/>
        <v>23</v>
      </c>
      <c r="F528" s="8"/>
      <c r="G528" s="87"/>
      <c r="H528" s="128"/>
      <c r="I528" s="87"/>
      <c r="J528" s="87"/>
      <c r="K528" s="128"/>
    </row>
    <row r="529" spans="1:11">
      <c r="A529" s="64">
        <f t="shared" si="13"/>
        <v>24</v>
      </c>
      <c r="C529" s="8"/>
      <c r="E529" s="64">
        <f t="shared" si="14"/>
        <v>24</v>
      </c>
      <c r="F529" s="8"/>
      <c r="G529" s="87"/>
      <c r="H529" s="128"/>
      <c r="I529" s="87"/>
      <c r="J529" s="87"/>
      <c r="K529" s="128"/>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253" t="s">
        <v>164</v>
      </c>
      <c r="B538" s="253"/>
      <c r="C538" s="253"/>
      <c r="D538" s="253"/>
      <c r="E538" s="253"/>
      <c r="F538" s="253"/>
      <c r="G538" s="253"/>
      <c r="H538" s="253"/>
      <c r="I538" s="253"/>
      <c r="J538" s="253"/>
      <c r="K538" s="253"/>
    </row>
    <row r="539" spans="1:11">
      <c r="A539" s="12" t="str">
        <f>$A$42</f>
        <v xml:space="preserve">NAME: </v>
      </c>
      <c r="C539" s="1" t="str">
        <f>$D$20</f>
        <v xml:space="preserve">University of Colorado </v>
      </c>
      <c r="G539" s="65"/>
      <c r="K539" s="14" t="str">
        <f>$K$3</f>
        <v>Due Date: October 8, 2024</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2023-2024</v>
      </c>
      <c r="I541" s="19"/>
      <c r="J541" s="20"/>
      <c r="K541" s="21" t="str">
        <f>K503</f>
        <v>2024-2025</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30">
        <v>494.2399999999999</v>
      </c>
      <c r="H544" s="137">
        <v>44925045.609999999</v>
      </c>
      <c r="I544" s="90"/>
      <c r="J544" s="130">
        <v>488.65999999999991</v>
      </c>
      <c r="K544" s="137">
        <v>47853496</v>
      </c>
    </row>
    <row r="545" spans="1:11">
      <c r="A545" s="1">
        <v>2</v>
      </c>
      <c r="B545" s="15"/>
      <c r="C545" s="7" t="s">
        <v>166</v>
      </c>
      <c r="D545" s="15"/>
      <c r="E545" s="1">
        <v>2</v>
      </c>
      <c r="F545" s="15"/>
      <c r="G545" s="16"/>
      <c r="H545" s="137">
        <v>16599350.779999999</v>
      </c>
      <c r="I545" s="15"/>
      <c r="J545" s="16"/>
      <c r="K545" s="140">
        <v>15854571</v>
      </c>
    </row>
    <row r="546" spans="1:11">
      <c r="A546" s="1">
        <v>3</v>
      </c>
      <c r="C546" s="7" t="s">
        <v>167</v>
      </c>
      <c r="E546" s="1">
        <v>3</v>
      </c>
      <c r="F546" s="8"/>
      <c r="G546" s="130">
        <v>158.96</v>
      </c>
      <c r="H546" s="137">
        <v>4209298.33</v>
      </c>
      <c r="I546" s="91"/>
      <c r="J546" s="130">
        <v>155.43</v>
      </c>
      <c r="K546" s="137">
        <v>4991833</v>
      </c>
    </row>
    <row r="547" spans="1:11">
      <c r="A547" s="1">
        <v>4</v>
      </c>
      <c r="C547" s="7" t="s">
        <v>168</v>
      </c>
      <c r="E547" s="1">
        <v>4</v>
      </c>
      <c r="F547" s="8"/>
      <c r="G547" s="90"/>
      <c r="H547" s="137">
        <v>674944.35</v>
      </c>
      <c r="I547" s="91"/>
      <c r="J547" s="90"/>
      <c r="K547" s="137">
        <v>661501</v>
      </c>
    </row>
    <row r="548" spans="1:11">
      <c r="A548" s="1">
        <v>5</v>
      </c>
      <c r="C548" s="7" t="s">
        <v>169</v>
      </c>
      <c r="E548" s="1">
        <v>5</v>
      </c>
      <c r="F548" s="8"/>
      <c r="G548" s="90">
        <f>G544+G546</f>
        <v>653.19999999999993</v>
      </c>
      <c r="H548" s="138">
        <f>SUM(H544:H547)</f>
        <v>66408639.07</v>
      </c>
      <c r="I548" s="91"/>
      <c r="J548" s="90">
        <f>SUM(J544:J547)</f>
        <v>644.08999999999992</v>
      </c>
      <c r="K548" s="138">
        <f>SUM(K544:K547)</f>
        <v>69361401</v>
      </c>
    </row>
    <row r="549" spans="1:11">
      <c r="A549" s="1">
        <v>6</v>
      </c>
      <c r="C549" s="7" t="s">
        <v>170</v>
      </c>
      <c r="E549" s="1">
        <v>6</v>
      </c>
      <c r="F549" s="8"/>
      <c r="G549" s="130">
        <v>47.699999999999996</v>
      </c>
      <c r="H549" s="137">
        <v>3281737.57</v>
      </c>
      <c r="I549" s="91"/>
      <c r="J549" s="90">
        <v>45.2</v>
      </c>
      <c r="K549" s="138">
        <v>3455480</v>
      </c>
    </row>
    <row r="550" spans="1:11">
      <c r="A550" s="1">
        <v>7</v>
      </c>
      <c r="C550" s="7" t="s">
        <v>171</v>
      </c>
      <c r="E550" s="1">
        <v>7</v>
      </c>
      <c r="F550" s="8"/>
      <c r="G550" s="90"/>
      <c r="H550" s="137">
        <v>1376484.56</v>
      </c>
      <c r="I550" s="91"/>
      <c r="J550" s="90"/>
      <c r="K550" s="138">
        <v>1412259</v>
      </c>
    </row>
    <row r="551" spans="1:11">
      <c r="A551" s="1">
        <v>8</v>
      </c>
      <c r="C551" s="7" t="s">
        <v>172</v>
      </c>
      <c r="E551" s="1">
        <v>8</v>
      </c>
      <c r="F551" s="8"/>
      <c r="G551" s="90">
        <f>G548+G549+G550</f>
        <v>700.9</v>
      </c>
      <c r="H551" s="138">
        <f>H548+H549+H550</f>
        <v>71066861.200000003</v>
      </c>
      <c r="I551" s="90"/>
      <c r="J551" s="90">
        <f>J548+J549+J550</f>
        <v>689.29</v>
      </c>
      <c r="K551" s="138">
        <f>K548+K549+K550</f>
        <v>74229140</v>
      </c>
    </row>
    <row r="552" spans="1:11">
      <c r="A552" s="1">
        <v>9</v>
      </c>
      <c r="E552" s="1">
        <v>9</v>
      </c>
      <c r="F552" s="8"/>
      <c r="G552" s="90"/>
      <c r="H552" s="138"/>
      <c r="I552" s="89"/>
      <c r="J552" s="90"/>
      <c r="K552" s="138"/>
    </row>
    <row r="553" spans="1:11">
      <c r="A553" s="1">
        <v>10</v>
      </c>
      <c r="C553" s="7" t="s">
        <v>173</v>
      </c>
      <c r="E553" s="1">
        <v>10</v>
      </c>
      <c r="F553" s="8"/>
      <c r="G553" s="130">
        <v>0</v>
      </c>
      <c r="H553" s="137">
        <v>0</v>
      </c>
      <c r="I553" s="91"/>
      <c r="J553" s="130">
        <v>0</v>
      </c>
      <c r="K553" s="137">
        <v>0</v>
      </c>
    </row>
    <row r="554" spans="1:11">
      <c r="A554" s="1">
        <v>11</v>
      </c>
      <c r="C554" s="7" t="s">
        <v>174</v>
      </c>
      <c r="E554" s="1">
        <v>11</v>
      </c>
      <c r="F554" s="8"/>
      <c r="G554" s="130">
        <v>18.649999999999999</v>
      </c>
      <c r="H554" s="137">
        <v>1283595.72</v>
      </c>
      <c r="I554" s="91"/>
      <c r="J554" s="130">
        <v>18.23</v>
      </c>
      <c r="K554" s="137">
        <v>1248268</v>
      </c>
    </row>
    <row r="555" spans="1:11">
      <c r="A555" s="1">
        <v>12</v>
      </c>
      <c r="C555" s="7" t="s">
        <v>175</v>
      </c>
      <c r="E555" s="1">
        <v>12</v>
      </c>
      <c r="F555" s="8"/>
      <c r="G555" s="90"/>
      <c r="H555" s="137">
        <v>858701.76</v>
      </c>
      <c r="I555" s="91"/>
      <c r="J555" s="90"/>
      <c r="K555" s="137">
        <v>758541</v>
      </c>
    </row>
    <row r="556" spans="1:11">
      <c r="A556" s="1">
        <v>13</v>
      </c>
      <c r="C556" s="7" t="s">
        <v>176</v>
      </c>
      <c r="E556" s="1">
        <v>13</v>
      </c>
      <c r="F556" s="8"/>
      <c r="G556" s="90">
        <f>SUM(G553:G555)</f>
        <v>18.649999999999999</v>
      </c>
      <c r="H556" s="138">
        <f>SUM(H553:H555)</f>
        <v>2142297.48</v>
      </c>
      <c r="I556" s="88"/>
      <c r="J556" s="90">
        <f>SUM(J553:J555)</f>
        <v>18.23</v>
      </c>
      <c r="K556" s="138">
        <f>SUM(K553:K555)</f>
        <v>2006809</v>
      </c>
    </row>
    <row r="557" spans="1:11" s="30" customFormat="1">
      <c r="A557" s="1">
        <v>14</v>
      </c>
      <c r="B557" s="1"/>
      <c r="C557" s="1"/>
      <c r="D557" s="1"/>
      <c r="E557" s="1">
        <v>14</v>
      </c>
      <c r="F557" s="8"/>
      <c r="G557" s="92"/>
      <c r="H557" s="138"/>
      <c r="I557" s="89"/>
      <c r="J557" s="92"/>
      <c r="K557" s="138"/>
    </row>
    <row r="558" spans="1:11" s="30" customFormat="1">
      <c r="A558" s="1">
        <v>15</v>
      </c>
      <c r="B558" s="1"/>
      <c r="C558" s="7" t="s">
        <v>177</v>
      </c>
      <c r="D558" s="1"/>
      <c r="E558" s="1">
        <v>15</v>
      </c>
      <c r="F558" s="1"/>
      <c r="G558" s="93">
        <f>SUM(G551+G556)</f>
        <v>719.55</v>
      </c>
      <c r="H558" s="139">
        <f>SUM(H551+H556)</f>
        <v>73209158.680000007</v>
      </c>
      <c r="I558" s="89"/>
      <c r="J558" s="93">
        <f>SUM(J551+J556)</f>
        <v>707.52</v>
      </c>
      <c r="K558" s="139">
        <f>SUM(K551+K556)</f>
        <v>76235949</v>
      </c>
    </row>
    <row r="559" spans="1:11">
      <c r="A559" s="1">
        <v>16</v>
      </c>
      <c r="E559" s="1">
        <v>16</v>
      </c>
      <c r="G559" s="93"/>
      <c r="H559" s="139"/>
      <c r="I559" s="89"/>
      <c r="J559" s="93"/>
      <c r="K559" s="139"/>
    </row>
    <row r="560" spans="1:11">
      <c r="A560" s="1">
        <v>17</v>
      </c>
      <c r="C560" s="7" t="s">
        <v>178</v>
      </c>
      <c r="E560" s="1">
        <v>17</v>
      </c>
      <c r="F560" s="8"/>
      <c r="G560" s="90"/>
      <c r="H560" s="137">
        <v>1631803.9200000002</v>
      </c>
      <c r="I560" s="91"/>
      <c r="J560" s="90"/>
      <c r="K560" s="137">
        <v>1662124</v>
      </c>
    </row>
    <row r="561" spans="1:11">
      <c r="A561" s="1">
        <v>18</v>
      </c>
      <c r="E561" s="1">
        <v>18</v>
      </c>
      <c r="F561" s="8"/>
      <c r="G561" s="90"/>
      <c r="H561" s="138"/>
      <c r="I561" s="91"/>
      <c r="J561" s="90"/>
      <c r="K561" s="138"/>
    </row>
    <row r="562" spans="1:11">
      <c r="A562" s="1">
        <v>19</v>
      </c>
      <c r="C562" s="7" t="s">
        <v>179</v>
      </c>
      <c r="E562" s="1">
        <v>19</v>
      </c>
      <c r="F562" s="8"/>
      <c r="G562" s="90"/>
      <c r="H562" s="137">
        <v>502809</v>
      </c>
      <c r="I562" s="91"/>
      <c r="J562" s="90"/>
      <c r="K562" s="137">
        <v>253437</v>
      </c>
    </row>
    <row r="563" spans="1:11">
      <c r="A563" s="1">
        <v>20</v>
      </c>
      <c r="C563" s="66" t="s">
        <v>180</v>
      </c>
      <c r="E563" s="1">
        <v>20</v>
      </c>
      <c r="F563" s="8"/>
      <c r="G563" s="90"/>
      <c r="H563" s="137">
        <v>4295569.9000000004</v>
      </c>
      <c r="I563" s="91"/>
      <c r="J563" s="90"/>
      <c r="K563" s="137">
        <v>6705722</v>
      </c>
    </row>
    <row r="564" spans="1:11">
      <c r="A564" s="1">
        <v>21</v>
      </c>
      <c r="C564" s="66"/>
      <c r="E564" s="1">
        <v>21</v>
      </c>
      <c r="F564" s="8"/>
      <c r="G564" s="90"/>
      <c r="H564" s="138"/>
      <c r="I564" s="91"/>
      <c r="J564" s="90"/>
      <c r="K564" s="138"/>
    </row>
    <row r="565" spans="1:11">
      <c r="A565" s="1">
        <v>22</v>
      </c>
      <c r="C565" s="7"/>
      <c r="E565" s="1">
        <v>22</v>
      </c>
      <c r="G565" s="90"/>
      <c r="H565" s="138"/>
      <c r="I565" s="91"/>
      <c r="J565" s="90"/>
      <c r="K565" s="138"/>
    </row>
    <row r="566" spans="1:11">
      <c r="A566" s="1">
        <v>23</v>
      </c>
      <c r="C566" s="7" t="s">
        <v>181</v>
      </c>
      <c r="E566" s="1">
        <v>23</v>
      </c>
      <c r="G566" s="90"/>
      <c r="H566" s="137">
        <v>167418.23000000001</v>
      </c>
      <c r="I566" s="91"/>
      <c r="J566" s="90"/>
      <c r="K566" s="137">
        <v>0</v>
      </c>
    </row>
    <row r="567" spans="1:11">
      <c r="A567" s="1">
        <v>24</v>
      </c>
      <c r="C567" s="7"/>
      <c r="E567" s="1">
        <v>24</v>
      </c>
      <c r="G567" s="90"/>
      <c r="H567" s="138"/>
      <c r="I567" s="91"/>
      <c r="J567" s="90"/>
      <c r="K567" s="138"/>
    </row>
    <row r="568" spans="1:11">
      <c r="F568" s="60" t="s">
        <v>6</v>
      </c>
      <c r="G568" s="68"/>
      <c r="H568" s="39"/>
      <c r="I568" s="60"/>
      <c r="J568" s="68"/>
      <c r="K568" s="39"/>
    </row>
    <row r="569" spans="1:11">
      <c r="A569" s="1">
        <v>25</v>
      </c>
      <c r="C569" s="7" t="s">
        <v>182</v>
      </c>
      <c r="E569" s="1">
        <v>25</v>
      </c>
      <c r="G569" s="89">
        <f>SUM(G558:G567)</f>
        <v>719.55</v>
      </c>
      <c r="H569" s="139">
        <f>SUM(H558:H567)</f>
        <v>79806759.730000019</v>
      </c>
      <c r="I569" s="94"/>
      <c r="J569" s="89">
        <f>SUM(J558:J567)</f>
        <v>707.52</v>
      </c>
      <c r="K569" s="139">
        <f>SUM(K558:K567)</f>
        <v>84857232</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253" t="s">
        <v>184</v>
      </c>
      <c r="B577" s="253"/>
      <c r="C577" s="253"/>
      <c r="D577" s="253"/>
      <c r="E577" s="253"/>
      <c r="F577" s="253"/>
      <c r="G577" s="253"/>
      <c r="H577" s="253"/>
      <c r="I577" s="253"/>
      <c r="J577" s="253"/>
      <c r="K577" s="253"/>
    </row>
    <row r="578" spans="1:11">
      <c r="A578" s="12" t="str">
        <f>$A$42</f>
        <v xml:space="preserve">NAME: </v>
      </c>
      <c r="C578" s="1" t="str">
        <f>$D$20</f>
        <v xml:space="preserve">University of Colorado </v>
      </c>
      <c r="G578" s="65"/>
      <c r="K578" s="14" t="str">
        <f>$K$3</f>
        <v>Due Date: October 8, 2024</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2023-2024</v>
      </c>
      <c r="I580" s="19"/>
      <c r="J580" s="20"/>
      <c r="K580" s="21" t="str">
        <f>K541</f>
        <v>2024-2025</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30">
        <v>0.1</v>
      </c>
      <c r="H583" s="137">
        <v>322617.11</v>
      </c>
      <c r="I583" s="15"/>
      <c r="J583" s="130">
        <v>0.1</v>
      </c>
      <c r="K583" s="140">
        <v>60549</v>
      </c>
    </row>
    <row r="584" spans="1:11">
      <c r="A584" s="1">
        <v>2</v>
      </c>
      <c r="B584" s="15"/>
      <c r="C584" s="7" t="s">
        <v>166</v>
      </c>
      <c r="D584" s="15"/>
      <c r="E584" s="1">
        <v>2</v>
      </c>
      <c r="F584" s="15"/>
      <c r="G584" s="90"/>
      <c r="H584" s="137">
        <v>97318.86</v>
      </c>
      <c r="I584" s="90"/>
      <c r="J584" s="90"/>
      <c r="K584" s="140">
        <v>103676</v>
      </c>
    </row>
    <row r="585" spans="1:11">
      <c r="A585" s="1">
        <v>3</v>
      </c>
      <c r="C585" s="7" t="s">
        <v>167</v>
      </c>
      <c r="E585" s="1">
        <v>3</v>
      </c>
      <c r="F585" s="8"/>
      <c r="G585" s="130"/>
      <c r="H585" s="137">
        <v>95607.44</v>
      </c>
      <c r="I585" s="91"/>
      <c r="J585" s="130">
        <v>0</v>
      </c>
      <c r="K585" s="137"/>
    </row>
    <row r="586" spans="1:11">
      <c r="A586" s="1">
        <v>4</v>
      </c>
      <c r="C586" s="7" t="s">
        <v>168</v>
      </c>
      <c r="E586" s="1">
        <v>4</v>
      </c>
      <c r="F586" s="8"/>
      <c r="G586" s="90"/>
      <c r="H586" s="137">
        <v>84</v>
      </c>
      <c r="I586" s="91"/>
      <c r="J586" s="90"/>
      <c r="K586" s="137">
        <v>4308</v>
      </c>
    </row>
    <row r="587" spans="1:11">
      <c r="A587" s="1">
        <v>5</v>
      </c>
      <c r="C587" s="7" t="s">
        <v>169</v>
      </c>
      <c r="E587" s="1">
        <v>5</v>
      </c>
      <c r="F587" s="8"/>
      <c r="G587" s="90">
        <f>SUM(G583:G586)</f>
        <v>0.1</v>
      </c>
      <c r="H587" s="138">
        <f>SUM(H583:H586)</f>
        <v>515627.41</v>
      </c>
      <c r="I587" s="91"/>
      <c r="J587" s="90">
        <f>SUM(J583:J586)</f>
        <v>0.1</v>
      </c>
      <c r="K587" s="138">
        <f>SUM(K583:K586)</f>
        <v>168533</v>
      </c>
    </row>
    <row r="588" spans="1:11">
      <c r="A588" s="1">
        <v>6</v>
      </c>
      <c r="C588" s="7" t="s">
        <v>170</v>
      </c>
      <c r="E588" s="1">
        <v>6</v>
      </c>
      <c r="F588" s="8"/>
      <c r="G588" s="90"/>
      <c r="H588" s="138">
        <v>419250.4</v>
      </c>
      <c r="I588" s="91"/>
      <c r="J588" s="90">
        <v>3.66</v>
      </c>
      <c r="K588" s="138">
        <v>142533</v>
      </c>
    </row>
    <row r="589" spans="1:11">
      <c r="A589" s="1">
        <v>7</v>
      </c>
      <c r="C589" s="7" t="s">
        <v>171</v>
      </c>
      <c r="E589" s="1">
        <v>7</v>
      </c>
      <c r="F589" s="8"/>
      <c r="G589" s="90"/>
      <c r="H589" s="138">
        <v>141256.95000000001</v>
      </c>
      <c r="I589" s="91"/>
      <c r="J589" s="90"/>
      <c r="K589" s="138">
        <v>139779</v>
      </c>
    </row>
    <row r="590" spans="1:11">
      <c r="A590" s="1">
        <v>8</v>
      </c>
      <c r="C590" s="7" t="s">
        <v>185</v>
      </c>
      <c r="E590" s="1">
        <v>8</v>
      </c>
      <c r="F590" s="8"/>
      <c r="G590" s="90">
        <f>G587+G588+G589</f>
        <v>0.1</v>
      </c>
      <c r="H590" s="138">
        <f>H587+H588+H589</f>
        <v>1076134.76</v>
      </c>
      <c r="I590" s="90"/>
      <c r="J590" s="90">
        <f>J587+J588+J589</f>
        <v>3.7600000000000002</v>
      </c>
      <c r="K590" s="138">
        <f>K587+K588+K589</f>
        <v>450845</v>
      </c>
    </row>
    <row r="591" spans="1:11">
      <c r="A591" s="1">
        <v>9</v>
      </c>
      <c r="E591" s="1">
        <v>9</v>
      </c>
      <c r="F591" s="8"/>
      <c r="G591" s="90"/>
      <c r="H591" s="138"/>
      <c r="I591" s="89"/>
      <c r="J591" s="90"/>
      <c r="K591" s="138"/>
    </row>
    <row r="592" spans="1:11">
      <c r="A592" s="1">
        <v>10</v>
      </c>
      <c r="C592" s="7" t="s">
        <v>173</v>
      </c>
      <c r="E592" s="1">
        <v>10</v>
      </c>
      <c r="F592" s="8"/>
      <c r="G592" s="130">
        <v>0</v>
      </c>
      <c r="H592" s="137">
        <v>0</v>
      </c>
      <c r="I592" s="91"/>
      <c r="J592" s="130">
        <v>0</v>
      </c>
      <c r="K592" s="137">
        <v>0</v>
      </c>
    </row>
    <row r="593" spans="1:11">
      <c r="A593" s="1">
        <v>11</v>
      </c>
      <c r="C593" s="7" t="s">
        <v>174</v>
      </c>
      <c r="E593" s="1">
        <v>11</v>
      </c>
      <c r="F593" s="8"/>
      <c r="G593" s="130">
        <v>0.5</v>
      </c>
      <c r="H593" s="137">
        <v>39977.65</v>
      </c>
      <c r="I593" s="91"/>
      <c r="J593" s="130">
        <v>0.5</v>
      </c>
      <c r="K593" s="137">
        <v>34362</v>
      </c>
    </row>
    <row r="594" spans="1:11" s="30" customFormat="1">
      <c r="A594" s="1">
        <v>12</v>
      </c>
      <c r="B594" s="1"/>
      <c r="C594" s="7" t="s">
        <v>175</v>
      </c>
      <c r="D594" s="1"/>
      <c r="E594" s="1">
        <v>12</v>
      </c>
      <c r="F594" s="8"/>
      <c r="G594" s="90"/>
      <c r="H594" s="137">
        <v>8312.3799999999992</v>
      </c>
      <c r="I594" s="91"/>
      <c r="J594" s="90"/>
      <c r="K594" s="137">
        <v>28</v>
      </c>
    </row>
    <row r="595" spans="1:11" s="30" customFormat="1">
      <c r="A595" s="1">
        <v>13</v>
      </c>
      <c r="B595" s="1"/>
      <c r="C595" s="7" t="s">
        <v>186</v>
      </c>
      <c r="D595" s="1"/>
      <c r="E595" s="1">
        <v>13</v>
      </c>
      <c r="F595" s="8"/>
      <c r="G595" s="90">
        <f>SUM(G592:G594)</f>
        <v>0.5</v>
      </c>
      <c r="H595" s="138">
        <f>SUM(H592:H594)</f>
        <v>48290.03</v>
      </c>
      <c r="I595" s="88"/>
      <c r="J595" s="90">
        <f>SUM(J592:J594)</f>
        <v>0.5</v>
      </c>
      <c r="K595" s="138">
        <f>SUM(K592:K594)</f>
        <v>34390</v>
      </c>
    </row>
    <row r="596" spans="1:11">
      <c r="A596" s="1">
        <v>14</v>
      </c>
      <c r="E596" s="1">
        <v>14</v>
      </c>
      <c r="F596" s="8"/>
      <c r="G596" s="92"/>
      <c r="H596" s="138"/>
      <c r="I596" s="89"/>
      <c r="J596" s="92"/>
      <c r="K596" s="138"/>
    </row>
    <row r="597" spans="1:11">
      <c r="A597" s="1">
        <v>15</v>
      </c>
      <c r="C597" s="7" t="s">
        <v>177</v>
      </c>
      <c r="E597" s="1">
        <v>15</v>
      </c>
      <c r="G597" s="93">
        <f>SUM(G590+G595)</f>
        <v>0.6</v>
      </c>
      <c r="H597" s="139">
        <f>SUM(H590+H595)</f>
        <v>1124424.79</v>
      </c>
      <c r="I597" s="89"/>
      <c r="J597" s="93">
        <f>SUM(J590+J595)</f>
        <v>4.26</v>
      </c>
      <c r="K597" s="139">
        <f>SUM(K590+K595)</f>
        <v>485235</v>
      </c>
    </row>
    <row r="598" spans="1:11">
      <c r="A598" s="1">
        <v>16</v>
      </c>
      <c r="E598" s="1">
        <v>16</v>
      </c>
      <c r="G598" s="93"/>
      <c r="H598" s="139"/>
      <c r="I598" s="89"/>
      <c r="J598" s="93"/>
      <c r="K598" s="139"/>
    </row>
    <row r="599" spans="1:11">
      <c r="A599" s="1">
        <v>17</v>
      </c>
      <c r="C599" s="7" t="s">
        <v>178</v>
      </c>
      <c r="E599" s="1">
        <v>17</v>
      </c>
      <c r="F599" s="8"/>
      <c r="G599" s="90"/>
      <c r="H599" s="137">
        <v>238040.67</v>
      </c>
      <c r="I599" s="91"/>
      <c r="J599" s="90"/>
      <c r="K599" s="137">
        <v>19175</v>
      </c>
    </row>
    <row r="600" spans="1:11">
      <c r="A600" s="1">
        <v>18</v>
      </c>
      <c r="E600" s="1">
        <v>18</v>
      </c>
      <c r="F600" s="8"/>
      <c r="G600" s="90"/>
      <c r="H600" s="138"/>
      <c r="I600" s="91"/>
      <c r="J600" s="90"/>
      <c r="K600" s="138"/>
    </row>
    <row r="601" spans="1:11">
      <c r="A601" s="1">
        <v>19</v>
      </c>
      <c r="C601" s="7" t="s">
        <v>179</v>
      </c>
      <c r="E601" s="1">
        <v>19</v>
      </c>
      <c r="F601" s="8"/>
      <c r="G601" s="90"/>
      <c r="H601" s="137">
        <v>233133.07</v>
      </c>
      <c r="I601" s="91"/>
      <c r="J601" s="90"/>
      <c r="K601" s="137">
        <v>14984</v>
      </c>
    </row>
    <row r="602" spans="1:11">
      <c r="A602" s="1">
        <v>20</v>
      </c>
      <c r="C602" s="66" t="s">
        <v>180</v>
      </c>
      <c r="E602" s="1">
        <v>20</v>
      </c>
      <c r="F602" s="8"/>
      <c r="G602" s="90"/>
      <c r="H602" s="137">
        <v>657115.67000000004</v>
      </c>
      <c r="I602" s="91"/>
      <c r="J602" s="90"/>
      <c r="K602" s="137">
        <v>134663</v>
      </c>
    </row>
    <row r="603" spans="1:11">
      <c r="A603" s="1">
        <v>21</v>
      </c>
      <c r="C603" s="66"/>
      <c r="E603" s="1">
        <v>21</v>
      </c>
      <c r="F603" s="8"/>
      <c r="G603" s="90"/>
      <c r="H603" s="138"/>
      <c r="I603" s="91"/>
      <c r="J603" s="90"/>
      <c r="K603" s="138"/>
    </row>
    <row r="604" spans="1:11">
      <c r="A604" s="1">
        <v>22</v>
      </c>
      <c r="C604" s="7"/>
      <c r="E604" s="1">
        <v>22</v>
      </c>
      <c r="G604" s="90"/>
      <c r="H604" s="138"/>
      <c r="I604" s="91"/>
      <c r="J604" s="90"/>
      <c r="K604" s="138"/>
    </row>
    <row r="605" spans="1:11">
      <c r="A605" s="1">
        <v>23</v>
      </c>
      <c r="C605" s="7" t="s">
        <v>181</v>
      </c>
      <c r="E605" s="1">
        <v>23</v>
      </c>
      <c r="G605" s="90"/>
      <c r="H605" s="137">
        <v>182294.32</v>
      </c>
      <c r="I605" s="91"/>
      <c r="J605" s="90"/>
      <c r="K605" s="137">
        <v>0</v>
      </c>
    </row>
    <row r="606" spans="1:11">
      <c r="A606" s="1">
        <v>24</v>
      </c>
      <c r="C606" s="7"/>
      <c r="E606" s="1">
        <v>24</v>
      </c>
      <c r="G606" s="90"/>
      <c r="H606" s="138"/>
      <c r="I606" s="91"/>
      <c r="J606" s="90"/>
      <c r="K606" s="138"/>
    </row>
    <row r="607" spans="1:11">
      <c r="F607" s="60" t="s">
        <v>6</v>
      </c>
      <c r="G607" s="68"/>
      <c r="H607" s="39"/>
      <c r="I607" s="60"/>
      <c r="J607" s="68"/>
      <c r="K607" s="39"/>
    </row>
    <row r="608" spans="1:11">
      <c r="A608" s="1">
        <v>25</v>
      </c>
      <c r="C608" s="7" t="s">
        <v>187</v>
      </c>
      <c r="E608" s="1">
        <v>25</v>
      </c>
      <c r="G608" s="89">
        <f>SUM(G597:G606)</f>
        <v>0.6</v>
      </c>
      <c r="H608" s="139">
        <f>SUM(H597:H606)</f>
        <v>2435008.52</v>
      </c>
      <c r="I608" s="94"/>
      <c r="J608" s="89">
        <f>SUM(J597:J606)</f>
        <v>4.26</v>
      </c>
      <c r="K608" s="139">
        <f>SUM(K597:K606)</f>
        <v>654057</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253" t="s">
        <v>189</v>
      </c>
      <c r="B614" s="253"/>
      <c r="C614" s="253"/>
      <c r="D614" s="253"/>
      <c r="E614" s="253"/>
      <c r="F614" s="253"/>
      <c r="G614" s="253"/>
      <c r="H614" s="253"/>
      <c r="I614" s="253"/>
      <c r="J614" s="253"/>
      <c r="K614" s="253"/>
    </row>
    <row r="615" spans="1:11">
      <c r="A615" s="12" t="str">
        <f>$A$42</f>
        <v xml:space="preserve">NAME: </v>
      </c>
      <c r="C615" s="1" t="str">
        <f>$D$20</f>
        <v xml:space="preserve">University of Colorado </v>
      </c>
      <c r="G615" s="65"/>
      <c r="H615" s="57"/>
      <c r="K615" s="14" t="str">
        <f>$K$3</f>
        <v>Due Date: October 8, 2024</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2023-2024</v>
      </c>
      <c r="I617" s="19"/>
      <c r="J617" s="20"/>
      <c r="K617" s="21" t="str">
        <f>K580</f>
        <v>2024-2025</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34">
        <v>0.4</v>
      </c>
      <c r="H625" s="141">
        <v>32038.230000000003</v>
      </c>
      <c r="I625" s="24"/>
      <c r="J625" s="122">
        <v>0.4</v>
      </c>
      <c r="K625" s="141">
        <v>25882</v>
      </c>
    </row>
    <row r="626" spans="1:11">
      <c r="A626" s="1">
        <v>7</v>
      </c>
      <c r="C626" s="7" t="s">
        <v>191</v>
      </c>
      <c r="E626" s="1">
        <v>7</v>
      </c>
      <c r="F626" s="8"/>
      <c r="G626" s="95"/>
      <c r="H626" s="141">
        <v>9285.119999999999</v>
      </c>
      <c r="I626" s="70"/>
      <c r="J626" s="85"/>
      <c r="K626" s="141">
        <v>21922</v>
      </c>
    </row>
    <row r="627" spans="1:11">
      <c r="A627" s="1">
        <v>8</v>
      </c>
      <c r="C627" s="7" t="s">
        <v>192</v>
      </c>
      <c r="E627" s="1">
        <v>8</v>
      </c>
      <c r="F627" s="8"/>
      <c r="G627" s="95">
        <f>SUM(G625:G626)</f>
        <v>0.4</v>
      </c>
      <c r="H627" s="142">
        <f>SUM(H625:H626)</f>
        <v>41323.350000000006</v>
      </c>
      <c r="I627" s="70"/>
      <c r="J627" s="95">
        <f>SUM(J625:J626)</f>
        <v>0.4</v>
      </c>
      <c r="K627" s="142">
        <f>SUM(K625:K626)</f>
        <v>47804</v>
      </c>
    </row>
    <row r="628" spans="1:11">
      <c r="A628" s="1">
        <v>9</v>
      </c>
      <c r="C628" s="7"/>
      <c r="E628" s="1">
        <v>9</v>
      </c>
      <c r="F628" s="8"/>
      <c r="G628" s="95"/>
      <c r="H628" s="142"/>
      <c r="I628" s="24"/>
      <c r="J628" s="85"/>
      <c r="K628" s="142"/>
    </row>
    <row r="629" spans="1:11">
      <c r="A629" s="1">
        <v>10</v>
      </c>
      <c r="C629" s="7"/>
      <c r="E629" s="1">
        <v>10</v>
      </c>
      <c r="F629" s="8"/>
      <c r="G629" s="95"/>
      <c r="H629" s="142"/>
      <c r="I629" s="24"/>
      <c r="J629" s="85"/>
      <c r="K629" s="142"/>
    </row>
    <row r="630" spans="1:11">
      <c r="A630" s="1">
        <v>11</v>
      </c>
      <c r="C630" s="7" t="s">
        <v>174</v>
      </c>
      <c r="E630" s="1">
        <v>11</v>
      </c>
      <c r="G630" s="121"/>
      <c r="H630" s="143"/>
      <c r="I630" s="24"/>
      <c r="J630" s="121"/>
      <c r="K630" s="143"/>
    </row>
    <row r="631" spans="1:11" s="30" customFormat="1">
      <c r="A631" s="1">
        <v>12</v>
      </c>
      <c r="B631" s="1"/>
      <c r="C631" s="7" t="s">
        <v>175</v>
      </c>
      <c r="D631" s="1"/>
      <c r="E631" s="1">
        <v>12</v>
      </c>
      <c r="F631" s="1"/>
      <c r="G631" s="96"/>
      <c r="H631" s="143"/>
      <c r="I631" s="24"/>
      <c r="J631" s="80"/>
      <c r="K631" s="143"/>
    </row>
    <row r="632" spans="1:11" s="30" customFormat="1">
      <c r="A632" s="1">
        <v>13</v>
      </c>
      <c r="B632" s="1"/>
      <c r="C632" s="7" t="s">
        <v>193</v>
      </c>
      <c r="D632" s="1"/>
      <c r="E632" s="1">
        <v>13</v>
      </c>
      <c r="F632" s="8"/>
      <c r="G632" s="95">
        <f>SUM(G630:G631)</f>
        <v>0</v>
      </c>
      <c r="H632" s="142">
        <f>SUM(H630:H631)</f>
        <v>0</v>
      </c>
      <c r="I632" s="70"/>
      <c r="J632" s="95">
        <f>SUM(J630:J631)</f>
        <v>0</v>
      </c>
      <c r="K632" s="142">
        <f>SUM(K630:K631)</f>
        <v>0</v>
      </c>
    </row>
    <row r="633" spans="1:11">
      <c r="A633" s="1">
        <v>14</v>
      </c>
      <c r="E633" s="1">
        <v>14</v>
      </c>
      <c r="F633" s="8"/>
      <c r="G633" s="95"/>
      <c r="H633" s="142"/>
      <c r="I633" s="70"/>
      <c r="J633" s="85"/>
      <c r="K633" s="142"/>
    </row>
    <row r="634" spans="1:11">
      <c r="A634" s="1">
        <v>15</v>
      </c>
      <c r="C634" s="7" t="s">
        <v>177</v>
      </c>
      <c r="E634" s="1">
        <v>15</v>
      </c>
      <c r="F634" s="8"/>
      <c r="G634" s="95">
        <f>G627+G632</f>
        <v>0.4</v>
      </c>
      <c r="H634" s="142">
        <f>H627+H632</f>
        <v>41323.350000000006</v>
      </c>
      <c r="I634" s="70"/>
      <c r="J634" s="95">
        <f>J627+J632</f>
        <v>0.4</v>
      </c>
      <c r="K634" s="142">
        <f>K627+K632</f>
        <v>47804</v>
      </c>
    </row>
    <row r="635" spans="1:11">
      <c r="A635" s="1">
        <v>16</v>
      </c>
      <c r="E635" s="1">
        <v>16</v>
      </c>
      <c r="F635" s="8"/>
      <c r="G635" s="95"/>
      <c r="H635" s="142"/>
      <c r="I635" s="70"/>
      <c r="J635" s="85"/>
      <c r="K635" s="142"/>
    </row>
    <row r="636" spans="1:11">
      <c r="A636" s="1">
        <v>17</v>
      </c>
      <c r="C636" s="7" t="s">
        <v>178</v>
      </c>
      <c r="E636" s="1">
        <v>17</v>
      </c>
      <c r="F636" s="8"/>
      <c r="G636" s="134"/>
      <c r="H636" s="141">
        <v>2116.8000000000002</v>
      </c>
      <c r="I636" s="70"/>
      <c r="J636" s="122"/>
      <c r="K636" s="141"/>
    </row>
    <row r="637" spans="1:11">
      <c r="A637" s="1">
        <v>18</v>
      </c>
      <c r="C637" s="7"/>
      <c r="E637" s="1">
        <v>18</v>
      </c>
      <c r="F637" s="8"/>
      <c r="G637" s="95"/>
      <c r="H637" s="142"/>
      <c r="I637" s="70"/>
      <c r="J637" s="85"/>
      <c r="K637" s="142"/>
    </row>
    <row r="638" spans="1:11">
      <c r="A638" s="1">
        <v>19</v>
      </c>
      <c r="C638" s="7" t="s">
        <v>179</v>
      </c>
      <c r="E638" s="1">
        <v>19</v>
      </c>
      <c r="F638" s="8"/>
      <c r="G638" s="134"/>
      <c r="H638" s="141">
        <v>5237.54</v>
      </c>
      <c r="I638" s="70"/>
      <c r="J638" s="122"/>
      <c r="K638" s="141"/>
    </row>
    <row r="639" spans="1:11">
      <c r="A639" s="1">
        <v>20</v>
      </c>
      <c r="C639" s="7" t="s">
        <v>180</v>
      </c>
      <c r="E639" s="1">
        <v>20</v>
      </c>
      <c r="F639" s="8"/>
      <c r="G639" s="134"/>
      <c r="H639" s="141">
        <v>126824.25</v>
      </c>
      <c r="I639" s="70"/>
      <c r="J639" s="122"/>
      <c r="K639" s="141">
        <v>6939</v>
      </c>
    </row>
    <row r="640" spans="1:11">
      <c r="A640" s="1">
        <v>21</v>
      </c>
      <c r="C640" s="7"/>
      <c r="E640" s="1">
        <v>21</v>
      </c>
      <c r="F640" s="8"/>
      <c r="G640" s="95"/>
      <c r="H640" s="142"/>
      <c r="I640" s="70"/>
      <c r="J640" s="85"/>
      <c r="K640" s="142"/>
    </row>
    <row r="641" spans="1:11">
      <c r="A641" s="1">
        <v>22</v>
      </c>
      <c r="C641" s="7"/>
      <c r="E641" s="1">
        <v>22</v>
      </c>
      <c r="F641" s="8"/>
      <c r="G641" s="95"/>
      <c r="H641" s="142"/>
      <c r="I641" s="70"/>
      <c r="J641" s="85"/>
      <c r="K641" s="142"/>
    </row>
    <row r="642" spans="1:11">
      <c r="A642" s="1">
        <v>23</v>
      </c>
      <c r="C642" s="7" t="s">
        <v>194</v>
      </c>
      <c r="E642" s="1">
        <v>23</v>
      </c>
      <c r="F642" s="8"/>
      <c r="G642" s="134"/>
      <c r="H642" s="141"/>
      <c r="I642" s="70"/>
      <c r="J642" s="122"/>
      <c r="K642" s="141"/>
    </row>
    <row r="643" spans="1:11">
      <c r="A643" s="1">
        <v>24</v>
      </c>
      <c r="C643" s="7"/>
      <c r="E643" s="1">
        <v>24</v>
      </c>
      <c r="F643" s="8"/>
      <c r="G643" s="95"/>
      <c r="H643" s="142"/>
      <c r="I643" s="70"/>
      <c r="J643" s="85"/>
      <c r="K643" s="142"/>
    </row>
    <row r="644" spans="1:11">
      <c r="E644" s="29"/>
      <c r="F644" s="60" t="s">
        <v>6</v>
      </c>
      <c r="G644" s="17" t="s">
        <v>6</v>
      </c>
      <c r="H644" s="17" t="s">
        <v>6</v>
      </c>
      <c r="I644" s="60" t="s">
        <v>6</v>
      </c>
      <c r="J644" s="17" t="s">
        <v>6</v>
      </c>
      <c r="K644" s="17" t="s">
        <v>6</v>
      </c>
    </row>
    <row r="645" spans="1:11">
      <c r="A645" s="1">
        <v>25</v>
      </c>
      <c r="C645" s="7" t="s">
        <v>195</v>
      </c>
      <c r="E645" s="1">
        <v>25</v>
      </c>
      <c r="G645" s="80">
        <f>SUM(G634:G644)</f>
        <v>0.4</v>
      </c>
      <c r="H645" s="80">
        <f>SUM(H634:H644)</f>
        <v>175501.94</v>
      </c>
      <c r="I645" s="81"/>
      <c r="J645" s="80">
        <f>SUM(J634:J644)</f>
        <v>0.4</v>
      </c>
      <c r="K645" s="80">
        <f>SUM(K634:K644)</f>
        <v>54743</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253" t="s">
        <v>197</v>
      </c>
      <c r="B651" s="253"/>
      <c r="C651" s="253"/>
      <c r="D651" s="253"/>
      <c r="E651" s="253"/>
      <c r="F651" s="253"/>
      <c r="G651" s="253"/>
      <c r="H651" s="253"/>
      <c r="I651" s="253"/>
      <c r="J651" s="253"/>
      <c r="K651" s="253"/>
    </row>
    <row r="652" spans="1:11">
      <c r="A652" s="12" t="str">
        <f>$A$42</f>
        <v xml:space="preserve">NAME: </v>
      </c>
      <c r="B652" s="12"/>
      <c r="C652" s="1" t="str">
        <f>$D$20</f>
        <v xml:space="preserve">University of Colorado </v>
      </c>
      <c r="G652" s="65"/>
      <c r="H652" s="57"/>
      <c r="K652" s="14" t="str">
        <f>$K$3</f>
        <v>Due Date: October 8, 2024</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2023-2024</v>
      </c>
      <c r="I654" s="19"/>
      <c r="J654" s="20"/>
      <c r="K654" s="21" t="str">
        <f>K617</f>
        <v>2024-2025</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2">
        <v>153.53000000000003</v>
      </c>
      <c r="H662" s="141">
        <v>12906320.129999999</v>
      </c>
      <c r="I662" s="24"/>
      <c r="J662" s="122">
        <v>148.59</v>
      </c>
      <c r="K662" s="141">
        <v>12948706</v>
      </c>
    </row>
    <row r="663" spans="1:11">
      <c r="A663" s="1">
        <v>7</v>
      </c>
      <c r="C663" s="7" t="s">
        <v>191</v>
      </c>
      <c r="E663" s="1">
        <v>7</v>
      </c>
      <c r="F663" s="8"/>
      <c r="G663" s="85"/>
      <c r="H663" s="141">
        <v>5119972.8899999997</v>
      </c>
      <c r="I663" s="70"/>
      <c r="J663" s="85"/>
      <c r="K663" s="141">
        <v>4518987</v>
      </c>
    </row>
    <row r="664" spans="1:11">
      <c r="A664" s="1">
        <v>8</v>
      </c>
      <c r="C664" s="7" t="s">
        <v>192</v>
      </c>
      <c r="E664" s="1">
        <v>8</v>
      </c>
      <c r="F664" s="8"/>
      <c r="G664" s="85">
        <f>SUM(G662:G663)</f>
        <v>153.53000000000003</v>
      </c>
      <c r="H664" s="142">
        <f>SUM(H662:H663)</f>
        <v>18026293.02</v>
      </c>
      <c r="I664" s="70"/>
      <c r="J664" s="95">
        <f>SUM(J662:J663)</f>
        <v>148.59</v>
      </c>
      <c r="K664" s="142">
        <f>SUM(K662:K663)</f>
        <v>17467693</v>
      </c>
    </row>
    <row r="665" spans="1:11">
      <c r="A665" s="1">
        <v>9</v>
      </c>
      <c r="C665" s="7"/>
      <c r="E665" s="1">
        <v>9</v>
      </c>
      <c r="F665" s="8"/>
      <c r="G665" s="85"/>
      <c r="H665" s="142"/>
      <c r="I665" s="24"/>
      <c r="J665" s="85"/>
      <c r="K665" s="142"/>
    </row>
    <row r="666" spans="1:11">
      <c r="A666" s="1">
        <v>10</v>
      </c>
      <c r="C666" s="7"/>
      <c r="E666" s="1">
        <v>10</v>
      </c>
      <c r="F666" s="8"/>
      <c r="G666" s="85"/>
      <c r="H666" s="142"/>
      <c r="I666" s="24"/>
      <c r="J666" s="85"/>
      <c r="K666" s="142"/>
    </row>
    <row r="667" spans="1:11">
      <c r="A667" s="1">
        <v>11</v>
      </c>
      <c r="C667" s="7" t="s">
        <v>174</v>
      </c>
      <c r="E667" s="1">
        <v>11</v>
      </c>
      <c r="G667" s="121">
        <v>15</v>
      </c>
      <c r="H667" s="143">
        <v>844791.07</v>
      </c>
      <c r="I667" s="24"/>
      <c r="J667" s="121">
        <v>14</v>
      </c>
      <c r="K667" s="143">
        <v>925685</v>
      </c>
    </row>
    <row r="668" spans="1:11" s="30" customFormat="1">
      <c r="A668" s="1">
        <v>12</v>
      </c>
      <c r="B668" s="1"/>
      <c r="C668" s="7" t="s">
        <v>175</v>
      </c>
      <c r="D668" s="1"/>
      <c r="E668" s="1">
        <v>12</v>
      </c>
      <c r="F668" s="1"/>
      <c r="G668" s="80"/>
      <c r="H668" s="143">
        <v>557886.29</v>
      </c>
      <c r="I668" s="24"/>
      <c r="J668" s="80"/>
      <c r="K668" s="143">
        <v>538391</v>
      </c>
    </row>
    <row r="669" spans="1:11" s="30" customFormat="1">
      <c r="A669" s="1">
        <v>13</v>
      </c>
      <c r="B669" s="1"/>
      <c r="C669" s="7" t="s">
        <v>193</v>
      </c>
      <c r="D669" s="1"/>
      <c r="E669" s="1">
        <v>13</v>
      </c>
      <c r="F669" s="8"/>
      <c r="G669" s="85">
        <f>SUM(G667:G668)</f>
        <v>15</v>
      </c>
      <c r="H669" s="142">
        <f>SUM(H667:H668)</f>
        <v>1402677.3599999999</v>
      </c>
      <c r="I669" s="70"/>
      <c r="J669" s="95">
        <f>SUM(J667:J668)</f>
        <v>14</v>
      </c>
      <c r="K669" s="142">
        <f>SUM(K667:K668)</f>
        <v>1464076</v>
      </c>
    </row>
    <row r="670" spans="1:11">
      <c r="A670" s="1">
        <v>14</v>
      </c>
      <c r="E670" s="1">
        <v>14</v>
      </c>
      <c r="F670" s="8"/>
      <c r="G670" s="85"/>
      <c r="H670" s="142"/>
      <c r="I670" s="70"/>
      <c r="J670" s="85"/>
      <c r="K670" s="142"/>
    </row>
    <row r="671" spans="1:11">
      <c r="A671" s="1">
        <v>15</v>
      </c>
      <c r="C671" s="7" t="s">
        <v>177</v>
      </c>
      <c r="E671" s="1">
        <v>15</v>
      </c>
      <c r="F671" s="8"/>
      <c r="G671" s="85">
        <f>G664+G669</f>
        <v>168.53000000000003</v>
      </c>
      <c r="H671" s="142">
        <f>H664+H669</f>
        <v>19428970.379999999</v>
      </c>
      <c r="I671" s="70"/>
      <c r="J671" s="95">
        <f>J664+J669</f>
        <v>162.59</v>
      </c>
      <c r="K671" s="142">
        <f>K664+K669</f>
        <v>18931769</v>
      </c>
    </row>
    <row r="672" spans="1:11">
      <c r="A672" s="1">
        <v>16</v>
      </c>
      <c r="E672" s="1">
        <v>16</v>
      </c>
      <c r="F672" s="8"/>
      <c r="G672" s="85"/>
      <c r="H672" s="142"/>
      <c r="I672" s="70"/>
      <c r="J672" s="85"/>
      <c r="K672" s="142"/>
    </row>
    <row r="673" spans="1:11">
      <c r="A673" s="1">
        <v>17</v>
      </c>
      <c r="C673" s="7" t="s">
        <v>178</v>
      </c>
      <c r="E673" s="1">
        <v>17</v>
      </c>
      <c r="F673" s="8"/>
      <c r="G673" s="134"/>
      <c r="H673" s="141">
        <v>898797.74</v>
      </c>
      <c r="I673" s="70"/>
      <c r="J673" s="122"/>
      <c r="K673" s="141">
        <v>801820</v>
      </c>
    </row>
    <row r="674" spans="1:11">
      <c r="A674" s="1">
        <v>18</v>
      </c>
      <c r="C674" s="7"/>
      <c r="E674" s="1">
        <v>18</v>
      </c>
      <c r="F674" s="8"/>
      <c r="G674" s="95"/>
      <c r="H674" s="142"/>
      <c r="I674" s="70"/>
      <c r="J674" s="85"/>
      <c r="K674" s="142"/>
    </row>
    <row r="675" spans="1:11">
      <c r="A675" s="1">
        <v>19</v>
      </c>
      <c r="C675" s="7" t="s">
        <v>179</v>
      </c>
      <c r="E675" s="1">
        <v>19</v>
      </c>
      <c r="F675" s="8"/>
      <c r="G675" s="95"/>
      <c r="H675" s="141">
        <v>177545.2</v>
      </c>
      <c r="I675" s="70"/>
      <c r="J675" s="85"/>
      <c r="K675" s="141">
        <v>69813</v>
      </c>
    </row>
    <row r="676" spans="1:11">
      <c r="A676" s="1">
        <v>20</v>
      </c>
      <c r="C676" s="7" t="s">
        <v>180</v>
      </c>
      <c r="E676" s="1">
        <v>20</v>
      </c>
      <c r="F676" s="8"/>
      <c r="G676" s="95"/>
      <c r="H676" s="141">
        <v>4258759.7699999996</v>
      </c>
      <c r="I676" s="70"/>
      <c r="J676" s="85"/>
      <c r="K676" s="141">
        <v>4187331</v>
      </c>
    </row>
    <row r="677" spans="1:11">
      <c r="A677" s="1">
        <v>21</v>
      </c>
      <c r="C677" s="7"/>
      <c r="E677" s="1">
        <v>21</v>
      </c>
      <c r="F677" s="8"/>
      <c r="G677" s="95"/>
      <c r="H677" s="142"/>
      <c r="I677" s="70"/>
      <c r="J677" s="85"/>
      <c r="K677" s="142"/>
    </row>
    <row r="678" spans="1:11">
      <c r="A678" s="1">
        <v>22</v>
      </c>
      <c r="C678" s="7"/>
      <c r="E678" s="1">
        <v>22</v>
      </c>
      <c r="F678" s="8"/>
      <c r="G678" s="95"/>
      <c r="H678" s="142"/>
      <c r="I678" s="70"/>
      <c r="J678" s="85"/>
      <c r="K678" s="142"/>
    </row>
    <row r="679" spans="1:11">
      <c r="A679" s="1">
        <v>23</v>
      </c>
      <c r="C679" s="7" t="s">
        <v>194</v>
      </c>
      <c r="E679" s="1">
        <v>23</v>
      </c>
      <c r="F679" s="8"/>
      <c r="G679" s="95"/>
      <c r="H679" s="141">
        <v>1137151.23</v>
      </c>
      <c r="I679" s="70"/>
      <c r="J679" s="85"/>
      <c r="K679" s="141">
        <v>1826684</v>
      </c>
    </row>
    <row r="680" spans="1:11">
      <c r="A680" s="1">
        <v>24</v>
      </c>
      <c r="C680" s="7"/>
      <c r="E680" s="1">
        <v>24</v>
      </c>
      <c r="F680" s="8"/>
      <c r="G680" s="95"/>
      <c r="H680" s="142"/>
      <c r="I680" s="70"/>
      <c r="J680" s="85"/>
      <c r="K680" s="142"/>
    </row>
    <row r="681" spans="1:11">
      <c r="E681" s="29"/>
      <c r="F681" s="60" t="s">
        <v>6</v>
      </c>
      <c r="G681" s="17" t="s">
        <v>6</v>
      </c>
      <c r="H681" s="17" t="s">
        <v>6</v>
      </c>
      <c r="I681" s="60" t="s">
        <v>6</v>
      </c>
      <c r="J681" s="17" t="s">
        <v>6</v>
      </c>
      <c r="K681" s="17" t="s">
        <v>6</v>
      </c>
    </row>
    <row r="682" spans="1:11">
      <c r="A682" s="1">
        <v>25</v>
      </c>
      <c r="C682" s="7" t="s">
        <v>198</v>
      </c>
      <c r="E682" s="1">
        <v>25</v>
      </c>
      <c r="G682" s="80">
        <f>SUM(G671:G681)</f>
        <v>168.53000000000003</v>
      </c>
      <c r="H682" s="80">
        <f>SUM(H671:H681)</f>
        <v>25901224.319999997</v>
      </c>
      <c r="I682" s="81"/>
      <c r="J682" s="80">
        <f>SUM(J671:J681)</f>
        <v>162.59</v>
      </c>
      <c r="K682" s="80">
        <f>SUM(K671:K681)</f>
        <v>25817417</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253" t="s">
        <v>200</v>
      </c>
      <c r="B688" s="253"/>
      <c r="C688" s="253"/>
      <c r="D688" s="253"/>
      <c r="E688" s="253"/>
      <c r="F688" s="253"/>
      <c r="G688" s="253"/>
      <c r="H688" s="253"/>
      <c r="I688" s="253"/>
      <c r="J688" s="253"/>
      <c r="K688" s="253"/>
    </row>
    <row r="689" spans="1:11">
      <c r="A689" s="12" t="str">
        <f>$A$42</f>
        <v xml:space="preserve">NAME: </v>
      </c>
      <c r="C689" s="1" t="str">
        <f>$D$20</f>
        <v xml:space="preserve">University of Colorado </v>
      </c>
      <c r="G689" s="65"/>
      <c r="H689" s="57"/>
      <c r="K689" s="14" t="str">
        <f>$K$3</f>
        <v>Due Date: October 8, 2024</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2023-2024</v>
      </c>
      <c r="I691" s="19"/>
      <c r="J691" s="20"/>
      <c r="K691" s="21" t="str">
        <f>K654</f>
        <v>2024-2025</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2">
        <v>125.91000000000001</v>
      </c>
      <c r="H699" s="141">
        <v>8563039.5399999991</v>
      </c>
      <c r="I699" s="24"/>
      <c r="J699" s="122">
        <v>121.41000000000003</v>
      </c>
      <c r="K699" s="141">
        <v>8187131</v>
      </c>
    </row>
    <row r="700" spans="1:11">
      <c r="A700" s="1">
        <v>7</v>
      </c>
      <c r="C700" s="7" t="s">
        <v>191</v>
      </c>
      <c r="E700" s="1">
        <v>7</v>
      </c>
      <c r="F700" s="8"/>
      <c r="G700" s="85"/>
      <c r="H700" s="141">
        <v>3059625.3600000003</v>
      </c>
      <c r="I700" s="70"/>
      <c r="J700" s="85"/>
      <c r="K700" s="141">
        <v>2621907</v>
      </c>
    </row>
    <row r="701" spans="1:11">
      <c r="A701" s="1">
        <v>8</v>
      </c>
      <c r="C701" s="7" t="s">
        <v>192</v>
      </c>
      <c r="E701" s="1">
        <v>8</v>
      </c>
      <c r="F701" s="8"/>
      <c r="G701" s="85">
        <f>SUM(G699:G700)</f>
        <v>125.91000000000001</v>
      </c>
      <c r="H701" s="142">
        <f>SUM(H699:H700)</f>
        <v>11622664.899999999</v>
      </c>
      <c r="I701" s="70"/>
      <c r="J701" s="95">
        <f>SUM(J699:J700)</f>
        <v>121.41000000000003</v>
      </c>
      <c r="K701" s="142">
        <f>SUM(K699:K700)</f>
        <v>10809038</v>
      </c>
    </row>
    <row r="702" spans="1:11">
      <c r="A702" s="1">
        <v>9</v>
      </c>
      <c r="C702" s="7"/>
      <c r="E702" s="1">
        <v>9</v>
      </c>
      <c r="F702" s="8"/>
      <c r="G702" s="85"/>
      <c r="H702" s="142"/>
      <c r="I702" s="24"/>
      <c r="J702" s="85"/>
      <c r="K702" s="142"/>
    </row>
    <row r="703" spans="1:11" ht="24.75" customHeight="1">
      <c r="A703" s="1">
        <v>10</v>
      </c>
      <c r="C703" s="7"/>
      <c r="E703" s="1">
        <v>10</v>
      </c>
      <c r="F703" s="8"/>
      <c r="G703" s="85"/>
      <c r="H703" s="142"/>
      <c r="I703" s="24"/>
      <c r="J703" s="85"/>
      <c r="K703" s="142"/>
    </row>
    <row r="704" spans="1:11" s="67" customFormat="1">
      <c r="A704" s="1">
        <v>11</v>
      </c>
      <c r="B704" s="1"/>
      <c r="C704" s="7" t="s">
        <v>174</v>
      </c>
      <c r="D704" s="1"/>
      <c r="E704" s="1">
        <v>11</v>
      </c>
      <c r="F704" s="1"/>
      <c r="G704" s="121">
        <v>6</v>
      </c>
      <c r="H704" s="143">
        <v>307613.86</v>
      </c>
      <c r="I704" s="24"/>
      <c r="J704" s="121">
        <v>6</v>
      </c>
      <c r="K704" s="143">
        <v>364278</v>
      </c>
    </row>
    <row r="705" spans="1:11">
      <c r="A705" s="1">
        <v>12</v>
      </c>
      <c r="C705" s="7" t="s">
        <v>175</v>
      </c>
      <c r="E705" s="1">
        <v>12</v>
      </c>
      <c r="G705" s="80"/>
      <c r="H705" s="143">
        <v>276127.12</v>
      </c>
      <c r="I705" s="24"/>
      <c r="J705" s="80"/>
      <c r="K705" s="143">
        <v>239173</v>
      </c>
    </row>
    <row r="706" spans="1:11">
      <c r="A706" s="1">
        <v>13</v>
      </c>
      <c r="C706" s="7" t="s">
        <v>193</v>
      </c>
      <c r="E706" s="1">
        <v>13</v>
      </c>
      <c r="F706" s="8"/>
      <c r="G706" s="85">
        <f>SUM(G704:G705)</f>
        <v>6</v>
      </c>
      <c r="H706" s="142">
        <f>SUM(H704:H705)</f>
        <v>583740.98</v>
      </c>
      <c r="I706" s="70"/>
      <c r="J706" s="95">
        <f>SUM(J704:J705)</f>
        <v>6</v>
      </c>
      <c r="K706" s="142">
        <f>SUM(K704:K705)</f>
        <v>603451</v>
      </c>
    </row>
    <row r="707" spans="1:11" s="30" customFormat="1">
      <c r="A707" s="1">
        <v>14</v>
      </c>
      <c r="B707" s="1"/>
      <c r="C707" s="1"/>
      <c r="D707" s="1"/>
      <c r="E707" s="1">
        <v>14</v>
      </c>
      <c r="F707" s="8"/>
      <c r="G707" s="85"/>
      <c r="H707" s="142"/>
      <c r="I707" s="70"/>
      <c r="J707" s="85"/>
      <c r="K707" s="142"/>
    </row>
    <row r="708" spans="1:11" s="30" customFormat="1">
      <c r="A708" s="1">
        <v>15</v>
      </c>
      <c r="B708" s="1"/>
      <c r="C708" s="7" t="s">
        <v>177</v>
      </c>
      <c r="D708" s="1"/>
      <c r="E708" s="1">
        <v>15</v>
      </c>
      <c r="F708" s="8"/>
      <c r="G708" s="85">
        <f>G701+G706</f>
        <v>131.91000000000003</v>
      </c>
      <c r="H708" s="142">
        <f>H701+H706</f>
        <v>12206405.879999999</v>
      </c>
      <c r="I708" s="70"/>
      <c r="J708" s="95">
        <f>J701+J706</f>
        <v>127.41000000000003</v>
      </c>
      <c r="K708" s="142">
        <f>K701+K706</f>
        <v>11412489</v>
      </c>
    </row>
    <row r="709" spans="1:11">
      <c r="A709" s="1">
        <v>16</v>
      </c>
      <c r="E709" s="1">
        <v>16</v>
      </c>
      <c r="F709" s="8"/>
      <c r="G709" s="85"/>
      <c r="H709" s="142"/>
      <c r="I709" s="70"/>
      <c r="J709" s="85"/>
      <c r="K709" s="142"/>
    </row>
    <row r="710" spans="1:11">
      <c r="A710" s="1">
        <v>17</v>
      </c>
      <c r="C710" s="7" t="s">
        <v>178</v>
      </c>
      <c r="E710" s="1">
        <v>17</v>
      </c>
      <c r="F710" s="8"/>
      <c r="G710" s="85"/>
      <c r="H710" s="141">
        <v>1114290.98</v>
      </c>
      <c r="I710" s="70"/>
      <c r="J710" s="85"/>
      <c r="K710" s="141">
        <v>1140350</v>
      </c>
    </row>
    <row r="711" spans="1:11">
      <c r="A711" s="1">
        <v>18</v>
      </c>
      <c r="C711" s="7"/>
      <c r="E711" s="1">
        <v>18</v>
      </c>
      <c r="F711" s="8"/>
      <c r="G711" s="85"/>
      <c r="H711" s="142"/>
      <c r="I711" s="70"/>
      <c r="J711" s="85"/>
      <c r="K711" s="142"/>
    </row>
    <row r="712" spans="1:11">
      <c r="A712" s="1">
        <v>19</v>
      </c>
      <c r="C712" s="7" t="s">
        <v>179</v>
      </c>
      <c r="E712" s="1">
        <v>19</v>
      </c>
      <c r="F712" s="8"/>
      <c r="G712" s="85"/>
      <c r="H712" s="141">
        <v>515596.14</v>
      </c>
      <c r="I712" s="70"/>
      <c r="J712" s="85"/>
      <c r="K712" s="141">
        <v>180125</v>
      </c>
    </row>
    <row r="713" spans="1:11">
      <c r="A713" s="1">
        <v>20</v>
      </c>
      <c r="C713" s="7" t="s">
        <v>180</v>
      </c>
      <c r="E713" s="1">
        <v>20</v>
      </c>
      <c r="F713" s="8"/>
      <c r="G713" s="85"/>
      <c r="H713" s="141">
        <v>4619816.7</v>
      </c>
      <c r="I713" s="70"/>
      <c r="J713" s="85"/>
      <c r="K713" s="141">
        <v>3019429</v>
      </c>
    </row>
    <row r="714" spans="1:11">
      <c r="A714" s="1">
        <v>21</v>
      </c>
      <c r="C714" s="7"/>
      <c r="E714" s="1">
        <v>21</v>
      </c>
      <c r="F714" s="8"/>
      <c r="G714" s="85"/>
      <c r="H714" s="142"/>
      <c r="I714" s="70"/>
      <c r="J714" s="85"/>
      <c r="K714" s="142"/>
    </row>
    <row r="715" spans="1:11">
      <c r="A715" s="1">
        <v>22</v>
      </c>
      <c r="C715" s="7"/>
      <c r="E715" s="1">
        <v>22</v>
      </c>
      <c r="F715" s="8"/>
      <c r="G715" s="95"/>
      <c r="H715" s="142"/>
      <c r="I715" s="70"/>
      <c r="J715" s="85"/>
      <c r="K715" s="142"/>
    </row>
    <row r="716" spans="1:11">
      <c r="A716" s="1">
        <v>23</v>
      </c>
      <c r="C716" s="7" t="s">
        <v>194</v>
      </c>
      <c r="E716" s="1">
        <v>23</v>
      </c>
      <c r="F716" s="8"/>
      <c r="G716" s="95"/>
      <c r="H716" s="141"/>
      <c r="I716" s="70"/>
      <c r="J716" s="85"/>
      <c r="K716" s="141"/>
    </row>
    <row r="717" spans="1:11">
      <c r="A717" s="1">
        <v>24</v>
      </c>
      <c r="C717" s="7"/>
      <c r="E717" s="1">
        <v>24</v>
      </c>
      <c r="F717" s="8"/>
      <c r="G717" s="95"/>
      <c r="H717" s="142"/>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131.91000000000003</v>
      </c>
      <c r="H719" s="80">
        <f>SUM(H708:H718)</f>
        <v>18456109.699999999</v>
      </c>
      <c r="I719" s="81"/>
      <c r="J719" s="80">
        <f>SUM(J708:J718)</f>
        <v>127.41000000000003</v>
      </c>
      <c r="K719" s="80">
        <f>SUM(K708:K718)</f>
        <v>15752393</v>
      </c>
    </row>
    <row r="720" spans="1:11">
      <c r="E720" s="29"/>
      <c r="F720" s="60" t="s">
        <v>6</v>
      </c>
      <c r="G720" s="16" t="s">
        <v>6</v>
      </c>
      <c r="H720" s="17" t="s">
        <v>6</v>
      </c>
      <c r="I720" s="60" t="s">
        <v>6</v>
      </c>
      <c r="J720" s="16" t="s">
        <v>6</v>
      </c>
      <c r="K720" s="17" t="s">
        <v>6</v>
      </c>
    </row>
    <row r="721" spans="1:11">
      <c r="C721" s="1" t="s">
        <v>49</v>
      </c>
      <c r="E721" s="29"/>
      <c r="F721" s="60"/>
      <c r="G721" s="16"/>
      <c r="H721" s="17"/>
      <c r="I721" s="60"/>
      <c r="J721" s="16"/>
      <c r="K721" s="17"/>
    </row>
    <row r="723" spans="1:11">
      <c r="A723" s="7"/>
    </row>
    <row r="724" spans="1:11">
      <c r="A724" s="12" t="str">
        <f>$A$83</f>
        <v xml:space="preserve">Institution No.:  </v>
      </c>
      <c r="B724" s="30"/>
      <c r="C724" s="30"/>
      <c r="D724" s="30"/>
      <c r="E724" s="31"/>
      <c r="F724" s="30"/>
      <c r="G724" s="32"/>
      <c r="H724" s="33"/>
      <c r="I724" s="30"/>
      <c r="J724" s="32"/>
      <c r="K724" s="4" t="s">
        <v>202</v>
      </c>
    </row>
    <row r="725" spans="1:11">
      <c r="A725" s="253" t="s">
        <v>203</v>
      </c>
      <c r="B725" s="253"/>
      <c r="C725" s="253"/>
      <c r="D725" s="253"/>
      <c r="E725" s="253"/>
      <c r="F725" s="253"/>
      <c r="G725" s="253"/>
      <c r="H725" s="253"/>
      <c r="I725" s="253"/>
      <c r="J725" s="253"/>
      <c r="K725" s="253"/>
    </row>
    <row r="726" spans="1:11">
      <c r="A726" s="12" t="str">
        <f>$A$42</f>
        <v xml:space="preserve">NAME: </v>
      </c>
      <c r="C726" s="1" t="str">
        <f>$D$20</f>
        <v xml:space="preserve">University of Colorado </v>
      </c>
      <c r="F726" s="62"/>
      <c r="G726" s="56"/>
      <c r="K726" s="14" t="str">
        <f>$K$3</f>
        <v>Due Date: October 8, 2024</v>
      </c>
    </row>
    <row r="727" spans="1:11">
      <c r="A727" s="15" t="s">
        <v>6</v>
      </c>
      <c r="B727" s="15" t="s">
        <v>6</v>
      </c>
      <c r="C727" s="15" t="s">
        <v>6</v>
      </c>
      <c r="D727" s="15" t="s">
        <v>6</v>
      </c>
      <c r="E727" s="15" t="s">
        <v>6</v>
      </c>
      <c r="F727" s="15" t="s">
        <v>6</v>
      </c>
      <c r="G727" s="16" t="s">
        <v>6</v>
      </c>
      <c r="H727" s="17" t="s">
        <v>6</v>
      </c>
      <c r="I727" s="15" t="s">
        <v>6</v>
      </c>
      <c r="J727" s="16" t="s">
        <v>6</v>
      </c>
      <c r="K727" s="17" t="s">
        <v>6</v>
      </c>
    </row>
    <row r="728" spans="1:11">
      <c r="A728" s="18" t="s">
        <v>7</v>
      </c>
      <c r="E728" s="18" t="s">
        <v>7</v>
      </c>
      <c r="F728" s="19"/>
      <c r="G728" s="20"/>
      <c r="H728" s="21" t="str">
        <f>H691</f>
        <v>2023-2024</v>
      </c>
      <c r="I728" s="19"/>
      <c r="J728" s="20"/>
      <c r="K728" s="21" t="str">
        <f>K691</f>
        <v>2024-2025</v>
      </c>
    </row>
    <row r="729" spans="1:11">
      <c r="A729" s="18" t="s">
        <v>9</v>
      </c>
      <c r="C729" s="19" t="s">
        <v>51</v>
      </c>
      <c r="E729" s="18" t="s">
        <v>9</v>
      </c>
      <c r="F729" s="19"/>
      <c r="G729" s="20" t="s">
        <v>11</v>
      </c>
      <c r="H729" s="21" t="s">
        <v>12</v>
      </c>
      <c r="I729" s="19"/>
      <c r="J729" s="20" t="s">
        <v>11</v>
      </c>
      <c r="K729" s="21" t="s">
        <v>13</v>
      </c>
    </row>
    <row r="730" spans="1:11">
      <c r="A730" s="15" t="s">
        <v>6</v>
      </c>
      <c r="B730" s="15" t="s">
        <v>6</v>
      </c>
      <c r="C730" s="15" t="s">
        <v>6</v>
      </c>
      <c r="D730" s="15" t="s">
        <v>6</v>
      </c>
      <c r="E730" s="15" t="s">
        <v>6</v>
      </c>
      <c r="F730" s="15" t="s">
        <v>6</v>
      </c>
      <c r="G730" s="16" t="s">
        <v>6</v>
      </c>
      <c r="H730" s="17" t="s">
        <v>6</v>
      </c>
      <c r="I730" s="15" t="s">
        <v>6</v>
      </c>
      <c r="J730" s="16" t="s">
        <v>6</v>
      </c>
      <c r="K730" s="17" t="s">
        <v>6</v>
      </c>
    </row>
    <row r="731" spans="1:11">
      <c r="A731" s="98">
        <v>1</v>
      </c>
      <c r="B731" s="98"/>
      <c r="C731" s="98" t="s">
        <v>227</v>
      </c>
      <c r="D731" s="98"/>
      <c r="E731" s="98">
        <v>1</v>
      </c>
      <c r="F731" s="99"/>
      <c r="G731" s="100"/>
      <c r="H731" s="101"/>
      <c r="I731" s="102"/>
      <c r="J731" s="103"/>
      <c r="K731" s="104"/>
    </row>
    <row r="732" spans="1:11">
      <c r="A732" s="98">
        <v>2</v>
      </c>
      <c r="B732" s="98"/>
      <c r="C732" s="98" t="s">
        <v>227</v>
      </c>
      <c r="D732" s="98"/>
      <c r="E732" s="98">
        <v>2</v>
      </c>
      <c r="F732" s="99"/>
      <c r="G732" s="100"/>
      <c r="H732" s="101"/>
      <c r="I732" s="102"/>
      <c r="J732" s="103"/>
      <c r="K732" s="101"/>
    </row>
    <row r="733" spans="1:11">
      <c r="A733" s="98">
        <v>3</v>
      </c>
      <c r="B733" s="98"/>
      <c r="C733" s="98" t="s">
        <v>227</v>
      </c>
      <c r="D733" s="98"/>
      <c r="E733" s="98">
        <v>3</v>
      </c>
      <c r="F733" s="99"/>
      <c r="G733" s="100"/>
      <c r="H733" s="101"/>
      <c r="I733" s="102"/>
      <c r="J733" s="103"/>
      <c r="K733" s="101"/>
    </row>
    <row r="734" spans="1:11">
      <c r="A734" s="98">
        <v>4</v>
      </c>
      <c r="B734" s="98"/>
      <c r="C734" s="98" t="s">
        <v>227</v>
      </c>
      <c r="D734" s="98"/>
      <c r="E734" s="98">
        <v>4</v>
      </c>
      <c r="F734" s="99"/>
      <c r="G734" s="100"/>
      <c r="H734" s="101"/>
      <c r="I734" s="105"/>
      <c r="J734" s="103"/>
      <c r="K734" s="101"/>
    </row>
    <row r="735" spans="1:11">
      <c r="A735" s="98">
        <v>5</v>
      </c>
      <c r="B735" s="98"/>
      <c r="C735" s="98" t="s">
        <v>227</v>
      </c>
      <c r="D735" s="98"/>
      <c r="E735" s="98">
        <v>5</v>
      </c>
      <c r="F735" s="99"/>
      <c r="G735" s="103"/>
      <c r="H735" s="101"/>
      <c r="I735" s="105"/>
      <c r="J735" s="103"/>
      <c r="K735" s="101"/>
    </row>
    <row r="736" spans="1:11">
      <c r="A736" s="1">
        <v>6</v>
      </c>
      <c r="C736" s="7" t="s">
        <v>190</v>
      </c>
      <c r="E736" s="1">
        <v>6</v>
      </c>
      <c r="F736" s="8"/>
      <c r="G736" s="122">
        <v>92.62</v>
      </c>
      <c r="H736" s="141">
        <v>9052743.7200000007</v>
      </c>
      <c r="I736" s="24"/>
      <c r="J736" s="122">
        <v>88.09</v>
      </c>
      <c r="K736" s="141">
        <v>11877529</v>
      </c>
    </row>
    <row r="737" spans="1:11">
      <c r="A737" s="1">
        <v>7</v>
      </c>
      <c r="C737" s="7" t="s">
        <v>191</v>
      </c>
      <c r="E737" s="1">
        <v>7</v>
      </c>
      <c r="F737" s="8"/>
      <c r="G737" s="85"/>
      <c r="H737" s="141">
        <v>5800912.8100000005</v>
      </c>
      <c r="I737" s="70"/>
      <c r="J737" s="85"/>
      <c r="K737" s="141">
        <v>7666707</v>
      </c>
    </row>
    <row r="738" spans="1:11">
      <c r="A738" s="1">
        <v>8</v>
      </c>
      <c r="C738" s="7" t="s">
        <v>192</v>
      </c>
      <c r="E738" s="1">
        <v>8</v>
      </c>
      <c r="F738" s="8"/>
      <c r="G738" s="85">
        <f>SUM(G736:G737)</f>
        <v>92.62</v>
      </c>
      <c r="H738" s="142">
        <f>SUM(H736:H737)</f>
        <v>14853656.530000001</v>
      </c>
      <c r="I738" s="70"/>
      <c r="J738" s="95">
        <f>SUM(J736:J737)</f>
        <v>88.09</v>
      </c>
      <c r="K738" s="142">
        <f>SUM(K736:K737)</f>
        <v>19544236</v>
      </c>
    </row>
    <row r="739" spans="1:11">
      <c r="A739" s="1">
        <v>9</v>
      </c>
      <c r="C739" s="7"/>
      <c r="E739" s="1">
        <v>9</v>
      </c>
      <c r="F739" s="8"/>
      <c r="G739" s="95"/>
      <c r="H739" s="142"/>
      <c r="I739" s="24"/>
      <c r="J739" s="85"/>
      <c r="K739" s="142"/>
    </row>
    <row r="740" spans="1:11">
      <c r="A740" s="1">
        <v>10</v>
      </c>
      <c r="C740" s="7"/>
      <c r="E740" s="1">
        <v>10</v>
      </c>
      <c r="F740" s="8"/>
      <c r="G740" s="95"/>
      <c r="H740" s="142"/>
      <c r="I740" s="24"/>
      <c r="J740" s="85"/>
      <c r="K740" s="142"/>
    </row>
    <row r="741" spans="1:11">
      <c r="A741" s="1">
        <v>11</v>
      </c>
      <c r="C741" s="7" t="s">
        <v>174</v>
      </c>
      <c r="E741" s="1">
        <v>11</v>
      </c>
      <c r="G741" s="121">
        <v>9.5</v>
      </c>
      <c r="H741" s="143">
        <v>565457.51</v>
      </c>
      <c r="I741" s="24"/>
      <c r="J741" s="121">
        <v>9.5</v>
      </c>
      <c r="K741" s="143">
        <v>1290917</v>
      </c>
    </row>
    <row r="742" spans="1:11">
      <c r="A742" s="1">
        <v>12</v>
      </c>
      <c r="C742" s="7" t="s">
        <v>175</v>
      </c>
      <c r="E742" s="1">
        <v>12</v>
      </c>
      <c r="G742" s="96"/>
      <c r="H742" s="143">
        <v>781802.15</v>
      </c>
      <c r="I742" s="24"/>
      <c r="J742" s="80"/>
      <c r="K742" s="143">
        <v>804747</v>
      </c>
    </row>
    <row r="743" spans="1:11">
      <c r="A743" s="1">
        <v>13</v>
      </c>
      <c r="C743" s="7" t="s">
        <v>193</v>
      </c>
      <c r="E743" s="1">
        <v>13</v>
      </c>
      <c r="F743" s="8"/>
      <c r="G743" s="85">
        <f>SUM(G741:G742)</f>
        <v>9.5</v>
      </c>
      <c r="H743" s="142">
        <f>SUM(H741:H742)</f>
        <v>1347259.6600000001</v>
      </c>
      <c r="I743" s="70"/>
      <c r="J743" s="95">
        <f>SUM(J741:J742)</f>
        <v>9.5</v>
      </c>
      <c r="K743" s="142">
        <f>SUM(K741:K742)</f>
        <v>2095664</v>
      </c>
    </row>
    <row r="744" spans="1:11">
      <c r="A744" s="1">
        <v>14</v>
      </c>
      <c r="E744" s="1">
        <v>14</v>
      </c>
      <c r="F744" s="8"/>
      <c r="G744" s="85"/>
      <c r="H744" s="142"/>
      <c r="I744" s="70"/>
      <c r="J744" s="85"/>
      <c r="K744" s="142"/>
    </row>
    <row r="745" spans="1:11">
      <c r="A745" s="1">
        <v>15</v>
      </c>
      <c r="C745" s="7" t="s">
        <v>177</v>
      </c>
      <c r="E745" s="1">
        <v>15</v>
      </c>
      <c r="F745" s="8"/>
      <c r="G745" s="85">
        <f>G738+G743</f>
        <v>102.12</v>
      </c>
      <c r="H745" s="142">
        <f>H738+H743</f>
        <v>16200916.190000001</v>
      </c>
      <c r="I745" s="70"/>
      <c r="J745" s="95">
        <f>J738+J743</f>
        <v>97.59</v>
      </c>
      <c r="K745" s="142">
        <f>K738+K743</f>
        <v>21639900</v>
      </c>
    </row>
    <row r="746" spans="1:11">
      <c r="A746" s="1">
        <v>16</v>
      </c>
      <c r="E746" s="1">
        <v>16</v>
      </c>
      <c r="F746" s="8"/>
      <c r="G746" s="95"/>
      <c r="H746" s="142"/>
      <c r="I746" s="70"/>
      <c r="J746" s="85"/>
      <c r="K746" s="142"/>
    </row>
    <row r="747" spans="1:11">
      <c r="A747" s="1">
        <v>17</v>
      </c>
      <c r="C747" s="7" t="s">
        <v>178</v>
      </c>
      <c r="E747" s="1">
        <v>17</v>
      </c>
      <c r="F747" s="8"/>
      <c r="G747" s="95"/>
      <c r="H747" s="141">
        <v>239205.4</v>
      </c>
      <c r="I747" s="70"/>
      <c r="J747" s="85"/>
      <c r="K747" s="141">
        <v>202672</v>
      </c>
    </row>
    <row r="748" spans="1:11">
      <c r="A748" s="1">
        <v>18</v>
      </c>
      <c r="C748" s="7"/>
      <c r="E748" s="1">
        <v>18</v>
      </c>
      <c r="F748" s="8"/>
      <c r="G748" s="95"/>
      <c r="H748" s="142"/>
      <c r="I748" s="70"/>
      <c r="J748" s="85"/>
      <c r="K748" s="142"/>
    </row>
    <row r="749" spans="1:11">
      <c r="A749" s="1">
        <v>19</v>
      </c>
      <c r="C749" s="7" t="s">
        <v>179</v>
      </c>
      <c r="E749" s="1">
        <v>19</v>
      </c>
      <c r="F749" s="8"/>
      <c r="G749" s="95"/>
      <c r="H749" s="141">
        <v>76556.62</v>
      </c>
      <c r="I749" s="70"/>
      <c r="J749" s="85"/>
      <c r="K749" s="141">
        <v>97185</v>
      </c>
    </row>
    <row r="750" spans="1:11">
      <c r="A750" s="1">
        <v>20</v>
      </c>
      <c r="C750" s="7" t="s">
        <v>180</v>
      </c>
      <c r="E750" s="1">
        <v>20</v>
      </c>
      <c r="F750" s="8"/>
      <c r="G750" s="95"/>
      <c r="H750" s="141">
        <v>2669815.88</v>
      </c>
      <c r="I750" s="70"/>
      <c r="J750" s="85"/>
      <c r="K750" s="141">
        <v>-77385</v>
      </c>
    </row>
    <row r="751" spans="1:11">
      <c r="A751" s="1">
        <v>21</v>
      </c>
      <c r="C751" s="7"/>
      <c r="E751" s="1">
        <v>21</v>
      </c>
      <c r="F751" s="8"/>
      <c r="G751" s="95"/>
      <c r="H751" s="142"/>
      <c r="I751" s="70"/>
      <c r="J751" s="85"/>
      <c r="K751" s="142"/>
    </row>
    <row r="752" spans="1:11">
      <c r="A752" s="1">
        <v>22</v>
      </c>
      <c r="C752" s="7"/>
      <c r="E752" s="1">
        <v>22</v>
      </c>
      <c r="F752" s="8"/>
      <c r="G752" s="95"/>
      <c r="H752" s="142"/>
      <c r="I752" s="70"/>
      <c r="J752" s="85"/>
      <c r="K752" s="142"/>
    </row>
    <row r="753" spans="1:11">
      <c r="A753" s="1">
        <v>23</v>
      </c>
      <c r="C753" s="7" t="s">
        <v>194</v>
      </c>
      <c r="E753" s="1">
        <v>23</v>
      </c>
      <c r="F753" s="8"/>
      <c r="G753" s="95"/>
      <c r="H753" s="141">
        <v>1433471.67</v>
      </c>
      <c r="I753" s="70"/>
      <c r="J753" s="85"/>
      <c r="K753" s="141">
        <v>2970979</v>
      </c>
    </row>
    <row r="754" spans="1:11">
      <c r="A754" s="1">
        <v>24</v>
      </c>
      <c r="C754" s="7"/>
      <c r="E754" s="1">
        <v>24</v>
      </c>
      <c r="F754" s="8"/>
      <c r="G754" s="95"/>
      <c r="H754" s="142"/>
      <c r="I754" s="70"/>
      <c r="J754" s="85"/>
      <c r="K754" s="142"/>
    </row>
    <row r="755" spans="1:11">
      <c r="E755" s="29"/>
      <c r="F755" s="60" t="s">
        <v>6</v>
      </c>
      <c r="G755" s="17" t="s">
        <v>6</v>
      </c>
      <c r="H755" s="17" t="s">
        <v>6</v>
      </c>
      <c r="I755" s="60" t="s">
        <v>6</v>
      </c>
      <c r="J755" s="17" t="s">
        <v>6</v>
      </c>
      <c r="K755" s="17" t="s">
        <v>6</v>
      </c>
    </row>
    <row r="756" spans="1:11">
      <c r="A756" s="1">
        <v>25</v>
      </c>
      <c r="C756" s="7" t="s">
        <v>204</v>
      </c>
      <c r="E756" s="1">
        <v>25</v>
      </c>
      <c r="G756" s="80">
        <f>SUM(G745:G755)</f>
        <v>102.12</v>
      </c>
      <c r="H756" s="80">
        <f>SUM(H745:H755)</f>
        <v>20619965.759999998</v>
      </c>
      <c r="I756" s="81"/>
      <c r="J756" s="80">
        <f>SUM(J745:J755)</f>
        <v>97.59</v>
      </c>
      <c r="K756" s="80">
        <f>SUM(K745:K755)</f>
        <v>24833351</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253" t="s">
        <v>206</v>
      </c>
      <c r="B762" s="253"/>
      <c r="C762" s="253"/>
      <c r="D762" s="253"/>
      <c r="E762" s="253"/>
      <c r="F762" s="253"/>
      <c r="G762" s="253"/>
      <c r="H762" s="253"/>
      <c r="I762" s="253"/>
      <c r="J762" s="253"/>
      <c r="K762" s="253"/>
    </row>
    <row r="763" spans="1:11">
      <c r="A763" s="12" t="str">
        <f>$A$42</f>
        <v xml:space="preserve">NAME: </v>
      </c>
      <c r="C763" s="1" t="str">
        <f>$D$20</f>
        <v xml:space="preserve">University of Colorado </v>
      </c>
      <c r="F763" s="62"/>
      <c r="G763" s="56"/>
      <c r="H763" s="57"/>
      <c r="K763" s="14" t="str">
        <f>$K$3</f>
        <v>Due Date: October 8, 2024</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2023-2024</v>
      </c>
      <c r="I765" s="19"/>
      <c r="J765" s="20"/>
      <c r="K765" s="21" t="str">
        <f>K728</f>
        <v>2024-2025</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34">
        <v>24.35</v>
      </c>
      <c r="H773" s="141">
        <v>1990333.75</v>
      </c>
      <c r="I773" s="24"/>
      <c r="J773" s="122">
        <v>21.349999999999998</v>
      </c>
      <c r="K773" s="141">
        <v>2224206</v>
      </c>
    </row>
    <row r="774" spans="1:11">
      <c r="A774" s="1">
        <v>7</v>
      </c>
      <c r="C774" s="7" t="s">
        <v>191</v>
      </c>
      <c r="E774" s="1">
        <v>7</v>
      </c>
      <c r="F774" s="8"/>
      <c r="G774" s="95"/>
      <c r="H774" s="141">
        <v>707272.47</v>
      </c>
      <c r="I774" s="70"/>
      <c r="J774" s="85"/>
      <c r="K774" s="141">
        <v>663809</v>
      </c>
    </row>
    <row r="775" spans="1:11">
      <c r="A775" s="1">
        <v>8</v>
      </c>
      <c r="C775" s="7" t="s">
        <v>192</v>
      </c>
      <c r="E775" s="1">
        <v>8</v>
      </c>
      <c r="F775" s="8"/>
      <c r="G775" s="95">
        <f>SUM(G773:G774)</f>
        <v>24.35</v>
      </c>
      <c r="H775" s="142">
        <f>SUM(H773:H774)</f>
        <v>2697606.2199999997</v>
      </c>
      <c r="I775" s="70"/>
      <c r="J775" s="95">
        <f>SUM(J773:J774)</f>
        <v>21.349999999999998</v>
      </c>
      <c r="K775" s="142">
        <f>SUM(K773:K774)</f>
        <v>2888015</v>
      </c>
    </row>
    <row r="776" spans="1:11">
      <c r="A776" s="1">
        <v>9</v>
      </c>
      <c r="C776" s="7"/>
      <c r="E776" s="1">
        <v>9</v>
      </c>
      <c r="F776" s="8"/>
      <c r="G776" s="95"/>
      <c r="H776" s="142"/>
      <c r="I776" s="24"/>
      <c r="J776" s="85"/>
      <c r="K776" s="142"/>
    </row>
    <row r="777" spans="1:11">
      <c r="A777" s="1">
        <v>10</v>
      </c>
      <c r="C777" s="7"/>
      <c r="E777" s="1">
        <v>10</v>
      </c>
      <c r="F777" s="8"/>
      <c r="G777" s="95"/>
      <c r="H777" s="142"/>
      <c r="I777" s="24"/>
      <c r="J777" s="85"/>
      <c r="K777" s="142"/>
    </row>
    <row r="778" spans="1:11">
      <c r="A778" s="1">
        <v>11</v>
      </c>
      <c r="C778" s="7" t="s">
        <v>174</v>
      </c>
      <c r="E778" s="1">
        <v>11</v>
      </c>
      <c r="G778" s="121">
        <v>72.179999999999993</v>
      </c>
      <c r="H778" s="143">
        <v>3008005.91</v>
      </c>
      <c r="I778" s="24"/>
      <c r="J778" s="121">
        <v>69.180000000000007</v>
      </c>
      <c r="K778" s="143">
        <v>3771335</v>
      </c>
    </row>
    <row r="779" spans="1:11">
      <c r="A779" s="1">
        <v>12</v>
      </c>
      <c r="C779" s="7" t="s">
        <v>175</v>
      </c>
      <c r="E779" s="1">
        <v>12</v>
      </c>
      <c r="G779" s="96"/>
      <c r="H779" s="143">
        <v>1523747.14</v>
      </c>
      <c r="I779" s="24"/>
      <c r="J779" s="80"/>
      <c r="K779" s="143">
        <v>1558959</v>
      </c>
    </row>
    <row r="780" spans="1:11">
      <c r="A780" s="1">
        <v>13</v>
      </c>
      <c r="C780" s="7" t="s">
        <v>193</v>
      </c>
      <c r="E780" s="1">
        <v>13</v>
      </c>
      <c r="F780" s="8"/>
      <c r="G780" s="95">
        <f>SUM(G778:G779)</f>
        <v>72.179999999999993</v>
      </c>
      <c r="H780" s="142">
        <f>SUM(H778:H779)</f>
        <v>4531753.05</v>
      </c>
      <c r="I780" s="70"/>
      <c r="J780" s="95">
        <f>SUM(J778:J779)</f>
        <v>69.180000000000007</v>
      </c>
      <c r="K780" s="142">
        <f>SUM(K778:K779)</f>
        <v>5330294</v>
      </c>
    </row>
    <row r="781" spans="1:11">
      <c r="A781" s="1">
        <v>14</v>
      </c>
      <c r="E781" s="1">
        <v>14</v>
      </c>
      <c r="F781" s="8"/>
      <c r="G781" s="95"/>
      <c r="H781" s="142"/>
      <c r="I781" s="70"/>
      <c r="J781" s="85"/>
      <c r="K781" s="142"/>
    </row>
    <row r="782" spans="1:11">
      <c r="A782" s="1">
        <v>15</v>
      </c>
      <c r="C782" s="7" t="s">
        <v>177</v>
      </c>
      <c r="E782" s="1">
        <v>15</v>
      </c>
      <c r="F782" s="8"/>
      <c r="G782" s="95">
        <f>G775+G780</f>
        <v>96.53</v>
      </c>
      <c r="H782" s="142">
        <f>H775+H780</f>
        <v>7229359.2699999996</v>
      </c>
      <c r="I782" s="70"/>
      <c r="J782" s="95">
        <f>J775+J780</f>
        <v>90.53</v>
      </c>
      <c r="K782" s="142">
        <f>K775+K780</f>
        <v>8218309</v>
      </c>
    </row>
    <row r="783" spans="1:11">
      <c r="A783" s="1">
        <v>16</v>
      </c>
      <c r="E783" s="1">
        <v>16</v>
      </c>
      <c r="F783" s="8"/>
      <c r="G783" s="95"/>
      <c r="H783" s="142"/>
      <c r="I783" s="70"/>
      <c r="J783" s="85"/>
      <c r="K783" s="142"/>
    </row>
    <row r="784" spans="1:11">
      <c r="A784" s="1">
        <v>17</v>
      </c>
      <c r="C784" s="7" t="s">
        <v>178</v>
      </c>
      <c r="E784" s="1">
        <v>17</v>
      </c>
      <c r="F784" s="8"/>
      <c r="G784" s="95"/>
      <c r="H784" s="141">
        <v>149185.94</v>
      </c>
      <c r="I784" s="70"/>
      <c r="J784" s="85"/>
      <c r="K784" s="141">
        <v>134596</v>
      </c>
    </row>
    <row r="785" spans="1:11">
      <c r="A785" s="1">
        <v>18</v>
      </c>
      <c r="C785" s="7"/>
      <c r="E785" s="1">
        <v>18</v>
      </c>
      <c r="F785" s="8"/>
      <c r="G785" s="95"/>
      <c r="H785" s="142"/>
      <c r="I785" s="70"/>
      <c r="J785" s="85"/>
      <c r="K785" s="142"/>
    </row>
    <row r="786" spans="1:11">
      <c r="A786" s="1">
        <v>19</v>
      </c>
      <c r="C786" s="7" t="s">
        <v>179</v>
      </c>
      <c r="E786" s="1">
        <v>19</v>
      </c>
      <c r="F786" s="8"/>
      <c r="G786" s="95"/>
      <c r="H786" s="141">
        <v>26307.79</v>
      </c>
      <c r="I786" s="70"/>
      <c r="J786" s="85"/>
      <c r="K786" s="141">
        <v>10075</v>
      </c>
    </row>
    <row r="787" spans="1:11">
      <c r="A787" s="1">
        <v>20</v>
      </c>
      <c r="C787" s="7" t="s">
        <v>180</v>
      </c>
      <c r="E787" s="1">
        <v>20</v>
      </c>
      <c r="F787" s="8"/>
      <c r="G787" s="95"/>
      <c r="H787" s="141">
        <v>3890130.83</v>
      </c>
      <c r="I787" s="70"/>
      <c r="J787" s="85"/>
      <c r="K787" s="141">
        <v>2156939</v>
      </c>
    </row>
    <row r="788" spans="1:11">
      <c r="A788" s="1">
        <v>21</v>
      </c>
      <c r="C788" s="7" t="s">
        <v>225</v>
      </c>
      <c r="E788" s="1">
        <v>21</v>
      </c>
      <c r="F788" s="8"/>
      <c r="G788" s="95"/>
      <c r="H788" s="141">
        <v>2216311.6</v>
      </c>
      <c r="I788" s="70"/>
      <c r="J788" s="85"/>
      <c r="K788" s="141">
        <v>3206309</v>
      </c>
    </row>
    <row r="789" spans="1:11">
      <c r="A789" s="1">
        <v>22</v>
      </c>
      <c r="C789" s="7"/>
      <c r="E789" s="1">
        <v>22</v>
      </c>
      <c r="F789" s="8"/>
      <c r="G789" s="95"/>
      <c r="H789" s="142"/>
      <c r="I789" s="70"/>
      <c r="J789" s="85"/>
      <c r="K789" s="142"/>
    </row>
    <row r="790" spans="1:11">
      <c r="A790" s="1">
        <v>23</v>
      </c>
      <c r="C790" s="7" t="s">
        <v>194</v>
      </c>
      <c r="E790" s="1">
        <v>23</v>
      </c>
      <c r="F790" s="8"/>
      <c r="G790" s="95"/>
      <c r="H790" s="141">
        <v>43924.28</v>
      </c>
      <c r="I790" s="70"/>
      <c r="J790" s="85"/>
      <c r="K790" s="141"/>
    </row>
    <row r="791" spans="1:11">
      <c r="A791" s="1">
        <v>24</v>
      </c>
      <c r="C791" s="7"/>
      <c r="E791" s="1">
        <v>24</v>
      </c>
      <c r="F791" s="8"/>
      <c r="G791" s="95"/>
      <c r="H791" s="142"/>
      <c r="I791" s="70"/>
      <c r="J791" s="85"/>
      <c r="K791" s="142"/>
    </row>
    <row r="792" spans="1:11">
      <c r="E792" s="29"/>
      <c r="F792" s="60" t="s">
        <v>6</v>
      </c>
      <c r="G792" s="17" t="s">
        <v>6</v>
      </c>
      <c r="H792" s="17" t="s">
        <v>6</v>
      </c>
      <c r="I792" s="60" t="s">
        <v>6</v>
      </c>
      <c r="J792" s="17" t="s">
        <v>6</v>
      </c>
      <c r="K792" s="17" t="s">
        <v>6</v>
      </c>
    </row>
    <row r="793" spans="1:11">
      <c r="A793" s="1">
        <v>25</v>
      </c>
      <c r="C793" s="7" t="s">
        <v>207</v>
      </c>
      <c r="E793" s="1">
        <v>25</v>
      </c>
      <c r="G793" s="80">
        <f>SUM(G782:G792)</f>
        <v>96.53</v>
      </c>
      <c r="H793" s="80">
        <f>SUM(H782:H792)</f>
        <v>13555219.709999999</v>
      </c>
      <c r="I793" s="81"/>
      <c r="J793" s="80">
        <f>SUM(J782:J792)</f>
        <v>90.53</v>
      </c>
      <c r="K793" s="80">
        <f>SUM(K782:K792)</f>
        <v>13726228</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253" t="s">
        <v>209</v>
      </c>
      <c r="B799" s="253"/>
      <c r="C799" s="253"/>
      <c r="D799" s="253"/>
      <c r="E799" s="253"/>
      <c r="F799" s="253"/>
      <c r="G799" s="253"/>
      <c r="H799" s="253"/>
      <c r="I799" s="253"/>
      <c r="J799" s="253"/>
      <c r="K799" s="253"/>
    </row>
    <row r="800" spans="1:11">
      <c r="A800" s="12" t="str">
        <f>$A$42</f>
        <v xml:space="preserve">NAME: </v>
      </c>
      <c r="C800" s="1" t="str">
        <f>$D$20</f>
        <v xml:space="preserve">University of Colorado </v>
      </c>
      <c r="F800" s="62"/>
      <c r="G800" s="56"/>
      <c r="H800" s="57"/>
      <c r="K800" s="14" t="str">
        <f>$K$3</f>
        <v>Due Date: October 8, 2024</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2023-2024</v>
      </c>
      <c r="I802" s="19"/>
      <c r="J802" s="20"/>
      <c r="K802" s="21" t="str">
        <f>K765</f>
        <v>2024-2025</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3">
        <v>14890113.9</v>
      </c>
      <c r="I805" s="91"/>
      <c r="J805" s="91"/>
      <c r="K805" s="133">
        <v>15248580</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14890113.9</v>
      </c>
      <c r="I830" s="89"/>
      <c r="J830" s="88"/>
      <c r="K830" s="89">
        <f>SUM(K805:K828)</f>
        <v>15248580</v>
      </c>
    </row>
    <row r="831" spans="1:11">
      <c r="D831" s="22"/>
      <c r="F831" s="60" t="s">
        <v>6</v>
      </c>
      <c r="G831" s="16" t="s">
        <v>6</v>
      </c>
      <c r="H831" s="17"/>
      <c r="I831" s="60"/>
      <c r="J831" s="16"/>
      <c r="K831" s="17"/>
    </row>
    <row r="832" spans="1:11">
      <c r="F832" s="60"/>
      <c r="G832" s="16"/>
      <c r="H832" s="17"/>
      <c r="I832" s="60"/>
      <c r="J832" s="16"/>
      <c r="K832" s="17"/>
    </row>
    <row r="833" spans="1:11">
      <c r="C833" s="250" t="s">
        <v>235</v>
      </c>
      <c r="D833" s="250"/>
      <c r="E833" s="250"/>
      <c r="F833" s="250"/>
      <c r="G833" s="250"/>
      <c r="H833" s="250"/>
      <c r="I833" s="250"/>
      <c r="J833" s="250"/>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253" t="s">
        <v>213</v>
      </c>
      <c r="B837" s="253"/>
      <c r="C837" s="253"/>
      <c r="D837" s="253"/>
      <c r="E837" s="253"/>
      <c r="F837" s="253"/>
      <c r="G837" s="253"/>
      <c r="H837" s="253"/>
      <c r="I837" s="253"/>
      <c r="J837" s="253"/>
      <c r="K837" s="253"/>
    </row>
    <row r="838" spans="1:11">
      <c r="A838" s="12" t="str">
        <f>$A$42</f>
        <v xml:space="preserve">NAME: </v>
      </c>
      <c r="C838" s="1" t="str">
        <f>$D$20</f>
        <v xml:space="preserve">University of Colorado </v>
      </c>
      <c r="G838" s="65"/>
      <c r="K838" s="14" t="str">
        <f>$K$3</f>
        <v>Due Date: October 8, 2024</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2023-2024</v>
      </c>
      <c r="I840" s="19"/>
      <c r="J840" s="20"/>
      <c r="K840" s="21" t="str">
        <f>K802</f>
        <v>2024-2025</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30"/>
      <c r="H848" s="137">
        <v>3000</v>
      </c>
      <c r="I848" s="91"/>
      <c r="J848" s="130"/>
      <c r="K848" s="137"/>
    </row>
    <row r="849" spans="1:11">
      <c r="A849" s="1">
        <v>7</v>
      </c>
      <c r="C849" s="7" t="s">
        <v>171</v>
      </c>
      <c r="E849" s="1">
        <v>7</v>
      </c>
      <c r="F849" s="8"/>
      <c r="G849" s="90"/>
      <c r="H849" s="137"/>
      <c r="I849" s="91"/>
      <c r="J849" s="90"/>
      <c r="K849" s="137"/>
    </row>
    <row r="850" spans="1:11">
      <c r="A850" s="1">
        <v>8</v>
      </c>
      <c r="C850" s="7" t="s">
        <v>214</v>
      </c>
      <c r="E850" s="1">
        <v>8</v>
      </c>
      <c r="F850" s="8"/>
      <c r="G850" s="130"/>
      <c r="H850" s="137"/>
      <c r="I850" s="91"/>
      <c r="J850" s="130"/>
      <c r="K850" s="137"/>
    </row>
    <row r="851" spans="1:11">
      <c r="A851" s="1">
        <v>9</v>
      </c>
      <c r="C851" s="7" t="s">
        <v>185</v>
      </c>
      <c r="E851" s="1">
        <v>9</v>
      </c>
      <c r="F851" s="8"/>
      <c r="G851" s="90">
        <f>SUM(G848:G850)</f>
        <v>0</v>
      </c>
      <c r="H851" s="138">
        <f>SUM(H848:H850)</f>
        <v>3000</v>
      </c>
      <c r="I851" s="90"/>
      <c r="J851" s="90">
        <f>SUM(J848:J850)</f>
        <v>0</v>
      </c>
      <c r="K851" s="138">
        <f>SUM(K848:K850)</f>
        <v>0</v>
      </c>
    </row>
    <row r="852" spans="1:11">
      <c r="A852" s="1">
        <v>10</v>
      </c>
      <c r="C852" s="7"/>
      <c r="E852" s="1">
        <v>10</v>
      </c>
      <c r="F852" s="8"/>
      <c r="G852" s="90"/>
      <c r="H852" s="138"/>
      <c r="I852" s="91"/>
      <c r="J852" s="90"/>
      <c r="K852" s="138"/>
    </row>
    <row r="853" spans="1:11">
      <c r="A853" s="1">
        <v>11</v>
      </c>
      <c r="C853" s="7" t="s">
        <v>174</v>
      </c>
      <c r="E853" s="1">
        <v>11</v>
      </c>
      <c r="F853" s="8"/>
      <c r="G853" s="130"/>
      <c r="H853" s="137"/>
      <c r="I853" s="91"/>
      <c r="J853" s="130"/>
      <c r="K853" s="137"/>
    </row>
    <row r="854" spans="1:11">
      <c r="A854" s="1">
        <v>12</v>
      </c>
      <c r="C854" s="7" t="s">
        <v>175</v>
      </c>
      <c r="E854" s="1">
        <v>12</v>
      </c>
      <c r="F854" s="8"/>
      <c r="G854" s="90"/>
      <c r="H854" s="137"/>
      <c r="I854" s="91"/>
      <c r="J854" s="90"/>
      <c r="K854" s="137"/>
    </row>
    <row r="855" spans="1:11">
      <c r="A855" s="1">
        <v>13</v>
      </c>
      <c r="C855" s="7" t="s">
        <v>186</v>
      </c>
      <c r="E855" s="1">
        <v>13</v>
      </c>
      <c r="F855" s="8"/>
      <c r="G855" s="90">
        <f>SUM(G853:G854)</f>
        <v>0</v>
      </c>
      <c r="H855" s="138">
        <f>SUM(H853:H854)</f>
        <v>0</v>
      </c>
      <c r="I855" s="88"/>
      <c r="J855" s="90">
        <f>SUM(J853:J854)</f>
        <v>0</v>
      </c>
      <c r="K855" s="138">
        <f>SUM(K853:K854)</f>
        <v>0</v>
      </c>
    </row>
    <row r="856" spans="1:11">
      <c r="A856" s="1">
        <v>14</v>
      </c>
      <c r="E856" s="1">
        <v>14</v>
      </c>
      <c r="F856" s="8"/>
      <c r="G856" s="92"/>
      <c r="H856" s="138"/>
      <c r="I856" s="89"/>
      <c r="J856" s="92"/>
      <c r="K856" s="138"/>
    </row>
    <row r="857" spans="1:11">
      <c r="A857" s="1">
        <v>15</v>
      </c>
      <c r="C857" s="7" t="s">
        <v>177</v>
      </c>
      <c r="E857" s="1">
        <v>15</v>
      </c>
      <c r="G857" s="93">
        <f>SUM(G851+G855)</f>
        <v>0</v>
      </c>
      <c r="H857" s="139">
        <f>SUM(H851+H855)</f>
        <v>3000</v>
      </c>
      <c r="I857" s="89"/>
      <c r="J857" s="93">
        <f>SUM(J851+J855)</f>
        <v>0</v>
      </c>
      <c r="K857" s="139">
        <f>SUM(K851+K855)</f>
        <v>0</v>
      </c>
    </row>
    <row r="858" spans="1:11">
      <c r="A858" s="1">
        <v>16</v>
      </c>
      <c r="E858" s="1">
        <v>16</v>
      </c>
      <c r="G858" s="93"/>
      <c r="H858" s="139"/>
      <c r="I858" s="89"/>
      <c r="J858" s="93"/>
      <c r="K858" s="139"/>
    </row>
    <row r="859" spans="1:11">
      <c r="A859" s="1">
        <v>17</v>
      </c>
      <c r="C859" s="7" t="s">
        <v>178</v>
      </c>
      <c r="E859" s="1">
        <v>17</v>
      </c>
      <c r="F859" s="8"/>
      <c r="G859" s="90"/>
      <c r="H859" s="137">
        <v>500</v>
      </c>
      <c r="I859" s="91"/>
      <c r="J859" s="90"/>
      <c r="K859" s="137"/>
    </row>
    <row r="860" spans="1:11">
      <c r="A860" s="1">
        <v>18</v>
      </c>
      <c r="E860" s="1">
        <v>18</v>
      </c>
      <c r="F860" s="8"/>
      <c r="G860" s="90"/>
      <c r="H860" s="138"/>
      <c r="I860" s="91"/>
      <c r="J860" s="90"/>
      <c r="K860" s="138"/>
    </row>
    <row r="861" spans="1:11">
      <c r="A861" s="1">
        <v>19</v>
      </c>
      <c r="C861" s="7" t="s">
        <v>179</v>
      </c>
      <c r="E861" s="1">
        <v>19</v>
      </c>
      <c r="F861" s="8"/>
      <c r="G861" s="90"/>
      <c r="H861" s="137"/>
      <c r="I861" s="91"/>
      <c r="J861" s="90"/>
      <c r="K861" s="137"/>
    </row>
    <row r="862" spans="1:11">
      <c r="A862" s="1">
        <v>20</v>
      </c>
      <c r="C862" s="66" t="s">
        <v>180</v>
      </c>
      <c r="E862" s="1">
        <v>20</v>
      </c>
      <c r="F862" s="8"/>
      <c r="G862" s="90"/>
      <c r="H862" s="137"/>
      <c r="I862" s="91"/>
      <c r="J862" s="90"/>
      <c r="K862" s="137"/>
    </row>
    <row r="863" spans="1:11">
      <c r="A863" s="1">
        <v>21</v>
      </c>
      <c r="C863" s="66"/>
      <c r="E863" s="1">
        <v>21</v>
      </c>
      <c r="F863" s="8"/>
      <c r="G863" s="90"/>
      <c r="H863" s="138"/>
      <c r="I863" s="91"/>
      <c r="J863" s="90"/>
      <c r="K863" s="138"/>
    </row>
    <row r="864" spans="1:11">
      <c r="A864" s="1">
        <v>22</v>
      </c>
      <c r="C864" s="7"/>
      <c r="E864" s="1">
        <v>22</v>
      </c>
      <c r="G864" s="90"/>
      <c r="H864" s="138"/>
      <c r="I864" s="91"/>
      <c r="J864" s="90"/>
      <c r="K864" s="138"/>
    </row>
    <row r="865" spans="1:11">
      <c r="A865" s="1">
        <v>23</v>
      </c>
      <c r="C865" s="7" t="s">
        <v>181</v>
      </c>
      <c r="E865" s="1">
        <v>23</v>
      </c>
      <c r="G865" s="90"/>
      <c r="H865" s="137"/>
      <c r="I865" s="91"/>
      <c r="J865" s="90"/>
      <c r="K865" s="137"/>
    </row>
    <row r="866" spans="1:11">
      <c r="A866" s="1">
        <v>24</v>
      </c>
      <c r="C866" s="7"/>
      <c r="E866" s="1">
        <v>24</v>
      </c>
      <c r="G866" s="90"/>
      <c r="H866" s="138"/>
      <c r="I866" s="91"/>
      <c r="J866" s="90"/>
      <c r="K866" s="138"/>
    </row>
    <row r="867" spans="1:11">
      <c r="E867" s="1">
        <v>25</v>
      </c>
      <c r="F867" s="60" t="s">
        <v>6</v>
      </c>
      <c r="G867" s="68"/>
      <c r="H867" s="17"/>
      <c r="I867" s="60"/>
      <c r="J867" s="68"/>
      <c r="K867" s="17"/>
    </row>
    <row r="868" spans="1:11">
      <c r="A868" s="1">
        <v>25</v>
      </c>
      <c r="C868" s="7" t="s">
        <v>215</v>
      </c>
      <c r="G868" s="89">
        <f>SUM(G857:G866)</f>
        <v>0</v>
      </c>
      <c r="H868" s="89">
        <f>SUM(H857:H866)</f>
        <v>3500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252" t="s">
        <v>217</v>
      </c>
      <c r="B874" s="252"/>
      <c r="C874" s="252"/>
      <c r="D874" s="252"/>
      <c r="E874" s="252"/>
      <c r="F874" s="252"/>
      <c r="G874" s="252"/>
      <c r="H874" s="252"/>
      <c r="I874" s="252"/>
      <c r="J874" s="252"/>
      <c r="K874" s="252"/>
    </row>
    <row r="875" spans="1:11">
      <c r="A875" s="12" t="str">
        <f>$A$42</f>
        <v xml:space="preserve">NAME: </v>
      </c>
      <c r="C875" s="1" t="str">
        <f>$D$20</f>
        <v xml:space="preserve">University of Colorado </v>
      </c>
      <c r="H875" s="72"/>
      <c r="K875" s="14" t="str">
        <f>$K$3</f>
        <v>Due Date: October 8, 2024</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2023-2024</v>
      </c>
      <c r="I877" s="19"/>
      <c r="J877" s="20"/>
      <c r="K877" s="21" t="str">
        <f>K840</f>
        <v>2024-2025</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3">
        <v>4623990.54</v>
      </c>
      <c r="I880" s="91"/>
      <c r="J880" s="91"/>
      <c r="K880" s="133">
        <v>4912386</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4623990.54</v>
      </c>
      <c r="I890" s="89"/>
      <c r="J890" s="88"/>
      <c r="K890" s="91">
        <f>SUM(K880:K888)</f>
        <v>4912386</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3">
        <v>3344710.41</v>
      </c>
      <c r="I893" s="91"/>
      <c r="J893" s="91"/>
      <c r="K893" s="133">
        <v>531413</v>
      </c>
    </row>
    <row r="894" spans="1:11">
      <c r="A894" s="63">
        <v>13</v>
      </c>
      <c r="C894" s="8" t="s">
        <v>221</v>
      </c>
      <c r="E894" s="63">
        <v>13</v>
      </c>
      <c r="F894" s="8"/>
      <c r="G894" s="91"/>
      <c r="H894" s="133"/>
      <c r="I894" s="91"/>
      <c r="J894" s="91"/>
      <c r="K894" s="133"/>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3344710.41</v>
      </c>
      <c r="I901" s="91"/>
      <c r="J901" s="91"/>
      <c r="K901" s="89">
        <f>SUM(K892:K899)</f>
        <v>531413</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7968700.9500000002</v>
      </c>
      <c r="I904" s="89"/>
      <c r="J904" s="88"/>
      <c r="K904" s="89">
        <f>SUM(K890,K901)</f>
        <v>5443799</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3E83-B860-48D3-BA5C-7C0096484E5F}">
  <sheetPr syncVertical="1" syncRef="A1" transitionEvaluation="1">
    <pageSetUpPr fitToPage="1"/>
  </sheetPr>
  <dimension ref="A2:IT970"/>
  <sheetViews>
    <sheetView showGridLines="0" view="pageBreakPreview" zoomScaleNormal="75" zoomScaleSheetLayoutView="100" workbookViewId="0">
      <selection activeCell="C3" sqref="C3"/>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6" t="s">
        <v>273</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283</v>
      </c>
      <c r="E20" s="6"/>
      <c r="F20" s="6"/>
      <c r="G20" s="6"/>
      <c r="H20" s="6"/>
      <c r="I20" s="6"/>
      <c r="J20" s="6"/>
      <c r="K20" s="6"/>
    </row>
    <row r="21" spans="1:11" ht="12.75" thickBot="1">
      <c r="C21" s="112" t="s">
        <v>229</v>
      </c>
      <c r="D21" s="113" t="s">
        <v>289</v>
      </c>
    </row>
    <row r="22" spans="1:11" ht="12.75" thickBot="1">
      <c r="C22" s="112" t="s">
        <v>230</v>
      </c>
      <c r="D22" s="113"/>
    </row>
    <row r="23" spans="1:11" ht="12.75" thickBot="1">
      <c r="C23" s="112" t="s">
        <v>231</v>
      </c>
      <c r="D23" s="113"/>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University of Colorado</v>
      </c>
      <c r="I42" s="13"/>
      <c r="K42" s="14" t="str">
        <f>$K$3</f>
        <v>Due Date: October 15,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50" t="s">
        <v>232</v>
      </c>
      <c r="D79" s="250"/>
      <c r="E79" s="250"/>
      <c r="F79" s="250"/>
      <c r="G79" s="250"/>
      <c r="H79" s="250"/>
      <c r="I79" s="250"/>
      <c r="J79" s="250"/>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51" t="s">
        <v>60</v>
      </c>
      <c r="B84" s="251"/>
      <c r="C84" s="251"/>
      <c r="D84" s="251"/>
      <c r="E84" s="251"/>
      <c r="F84" s="251"/>
      <c r="G84" s="251"/>
      <c r="H84" s="251"/>
      <c r="I84" s="251"/>
      <c r="J84" s="251"/>
      <c r="K84" s="251"/>
    </row>
    <row r="85" spans="1:15">
      <c r="A85" s="12" t="str">
        <f>$A$42</f>
        <v xml:space="preserve">NAME: </v>
      </c>
      <c r="C85" s="1" t="str">
        <f>$D$20</f>
        <v>University of Colorado</v>
      </c>
      <c r="I85" s="13"/>
      <c r="K85" s="14" t="str">
        <f>$K$3</f>
        <v>Due Date: October 15, 2024</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2023-2024</v>
      </c>
      <c r="I87" s="19"/>
      <c r="J87" s="20"/>
      <c r="K87" s="21" t="str">
        <f>K44</f>
        <v>2024-2025</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895.93</v>
      </c>
      <c r="H90" s="40">
        <f>+H569</f>
        <v>119634221</v>
      </c>
      <c r="I90" s="24"/>
      <c r="J90" s="40">
        <f>+J569</f>
        <v>818.28000000000009</v>
      </c>
      <c r="K90" s="40">
        <f>+K569</f>
        <v>108704869</v>
      </c>
    </row>
    <row r="91" spans="1:15">
      <c r="A91" s="1">
        <v>2</v>
      </c>
      <c r="C91" s="7" t="s">
        <v>16</v>
      </c>
      <c r="D91" s="22" t="s">
        <v>17</v>
      </c>
      <c r="E91" s="1">
        <v>2</v>
      </c>
      <c r="G91" s="40">
        <f>+G608</f>
        <v>0</v>
      </c>
      <c r="H91" s="40">
        <f>+H608</f>
        <v>45008</v>
      </c>
      <c r="I91" s="24"/>
      <c r="J91" s="40">
        <f>+J608</f>
        <v>0</v>
      </c>
      <c r="K91" s="40">
        <f>+K608</f>
        <v>46124</v>
      </c>
    </row>
    <row r="92" spans="1:15">
      <c r="A92" s="1">
        <v>3</v>
      </c>
      <c r="C92" s="7" t="s">
        <v>18</v>
      </c>
      <c r="D92" s="22" t="s">
        <v>19</v>
      </c>
      <c r="E92" s="1">
        <v>3</v>
      </c>
      <c r="G92" s="40">
        <f>+G645</f>
        <v>0</v>
      </c>
      <c r="H92" s="40">
        <f>+H645</f>
        <v>17603</v>
      </c>
      <c r="I92" s="24"/>
      <c r="J92" s="40">
        <f>+J645</f>
        <v>0</v>
      </c>
      <c r="K92" s="40">
        <f>+K645</f>
        <v>18009</v>
      </c>
    </row>
    <row r="93" spans="1:15">
      <c r="A93" s="1">
        <v>4</v>
      </c>
      <c r="C93" s="7" t="s">
        <v>20</v>
      </c>
      <c r="D93" s="22" t="s">
        <v>21</v>
      </c>
      <c r="E93" s="1">
        <v>4</v>
      </c>
      <c r="G93" s="40">
        <f>+G682</f>
        <v>220.76</v>
      </c>
      <c r="H93" s="40">
        <f>+H682</f>
        <v>32102959</v>
      </c>
      <c r="I93" s="24"/>
      <c r="J93" s="40">
        <f>+J682</f>
        <v>218.39000000000001</v>
      </c>
      <c r="K93" s="40">
        <f>+K682</f>
        <v>43890319</v>
      </c>
    </row>
    <row r="94" spans="1:15">
      <c r="A94" s="1">
        <v>5</v>
      </c>
      <c r="C94" s="7" t="s">
        <v>22</v>
      </c>
      <c r="D94" s="22" t="s">
        <v>23</v>
      </c>
      <c r="E94" s="1">
        <v>5</v>
      </c>
      <c r="G94" s="40">
        <f>+G719</f>
        <v>101.2</v>
      </c>
      <c r="H94" s="40">
        <f>+H719</f>
        <v>13017509</v>
      </c>
      <c r="I94" s="24"/>
      <c r="J94" s="40">
        <f>+J719</f>
        <v>109.63000000000001</v>
      </c>
      <c r="K94" s="40">
        <f>+K719</f>
        <v>13073573</v>
      </c>
    </row>
    <row r="95" spans="1:15">
      <c r="A95" s="1">
        <v>6</v>
      </c>
      <c r="C95" s="7" t="s">
        <v>24</v>
      </c>
      <c r="D95" s="22" t="s">
        <v>25</v>
      </c>
      <c r="E95" s="1">
        <v>6</v>
      </c>
      <c r="G95" s="40">
        <f>+G756</f>
        <v>191.81</v>
      </c>
      <c r="H95" s="40">
        <f>+H756</f>
        <v>41550364</v>
      </c>
      <c r="I95" s="24"/>
      <c r="J95" s="40">
        <f>+J756</f>
        <v>174.4</v>
      </c>
      <c r="K95" s="40">
        <f>+K756</f>
        <v>41279168</v>
      </c>
    </row>
    <row r="96" spans="1:15">
      <c r="A96" s="1">
        <v>7</v>
      </c>
      <c r="C96" s="7" t="s">
        <v>26</v>
      </c>
      <c r="D96" s="22" t="s">
        <v>27</v>
      </c>
      <c r="E96" s="1">
        <v>7</v>
      </c>
      <c r="G96" s="40">
        <f>+G793</f>
        <v>25.32</v>
      </c>
      <c r="H96" s="40">
        <f>+H793</f>
        <v>16254943</v>
      </c>
      <c r="I96" s="24"/>
      <c r="J96" s="40">
        <f>+J793</f>
        <v>27.25</v>
      </c>
      <c r="K96" s="40">
        <f>+K793</f>
        <v>17937857</v>
      </c>
      <c r="O96" s="1" t="s">
        <v>38</v>
      </c>
    </row>
    <row r="97" spans="1:254">
      <c r="A97" s="1">
        <v>8</v>
      </c>
      <c r="C97" s="7" t="s">
        <v>28</v>
      </c>
      <c r="D97" s="22" t="s">
        <v>29</v>
      </c>
      <c r="E97" s="1">
        <v>8</v>
      </c>
      <c r="G97" s="40">
        <f>+G830</f>
        <v>0</v>
      </c>
      <c r="H97" s="40">
        <f>+H830</f>
        <v>15595777</v>
      </c>
      <c r="I97" s="24"/>
      <c r="J97" s="40">
        <f>+J830</f>
        <v>0</v>
      </c>
      <c r="K97" s="40">
        <f>+K830</f>
        <v>16877762</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433383</v>
      </c>
      <c r="I99" s="24"/>
      <c r="J99" s="40">
        <f>+J904</f>
        <v>0</v>
      </c>
      <c r="K99" s="40">
        <f>+K904</f>
        <v>-973272</v>
      </c>
    </row>
    <row r="100" spans="1:254">
      <c r="C100" s="7"/>
      <c r="D100" s="22"/>
      <c r="F100" s="15" t="s">
        <v>6</v>
      </c>
      <c r="G100" s="16" t="s">
        <v>6</v>
      </c>
      <c r="H100" s="39"/>
      <c r="I100" s="23"/>
      <c r="J100" s="16"/>
      <c r="K100" s="39"/>
    </row>
    <row r="101" spans="1:254">
      <c r="A101" s="1">
        <v>11</v>
      </c>
      <c r="C101" s="7" t="s">
        <v>61</v>
      </c>
      <c r="E101" s="1">
        <v>11</v>
      </c>
      <c r="G101" s="40">
        <f>SUM(G90:G99)</f>
        <v>1435.02</v>
      </c>
      <c r="H101" s="38">
        <f>SUM(H90:H99)</f>
        <v>238651767</v>
      </c>
      <c r="I101" s="24"/>
      <c r="J101" s="40">
        <f>SUM(J90:J99)</f>
        <v>1347.9500000000003</v>
      </c>
      <c r="K101" s="38">
        <f>SUM(K90:K99)</f>
        <v>240854409</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v>34965366</v>
      </c>
      <c r="I106" s="24"/>
      <c r="J106" s="40"/>
      <c r="K106" s="97">
        <v>40406719</v>
      </c>
    </row>
    <row r="107" spans="1:254">
      <c r="A107" s="1">
        <v>15</v>
      </c>
      <c r="C107" s="7" t="s">
        <v>41</v>
      </c>
      <c r="D107" s="22"/>
      <c r="E107" s="1">
        <v>15</v>
      </c>
      <c r="G107" s="40">
        <f>H248</f>
        <v>6393.89</v>
      </c>
      <c r="H107" s="117">
        <v>22250744</v>
      </c>
      <c r="I107" s="24"/>
      <c r="J107" s="40">
        <f>K248</f>
        <v>6286.98</v>
      </c>
      <c r="K107" s="117">
        <v>21878704</v>
      </c>
      <c r="N107" s="228"/>
      <c r="O107" s="228"/>
    </row>
    <row r="108" spans="1:254">
      <c r="A108" s="1">
        <v>16</v>
      </c>
      <c r="C108" s="7" t="s">
        <v>42</v>
      </c>
      <c r="D108" s="22"/>
      <c r="E108" s="1">
        <v>16</v>
      </c>
      <c r="G108" s="40"/>
      <c r="H108" s="38">
        <v>84825960</v>
      </c>
      <c r="I108" s="24"/>
      <c r="J108" s="40"/>
      <c r="K108" s="117">
        <v>83471312</v>
      </c>
    </row>
    <row r="109" spans="1:254">
      <c r="A109" s="22">
        <v>17</v>
      </c>
      <c r="B109" s="22"/>
      <c r="C109" s="25" t="s">
        <v>63</v>
      </c>
      <c r="D109" s="22" t="s">
        <v>64</v>
      </c>
      <c r="E109" s="22">
        <v>17</v>
      </c>
      <c r="F109" s="22"/>
      <c r="G109" s="40"/>
      <c r="H109" s="38">
        <f>SUM(H107:H108)</f>
        <v>107076704</v>
      </c>
      <c r="I109" s="25"/>
      <c r="J109" s="40"/>
      <c r="K109" s="38">
        <f>SUM(K107:K108)</f>
        <v>105350016</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v>25703707</v>
      </c>
      <c r="I110" s="24"/>
      <c r="J110" s="40"/>
      <c r="K110" s="117">
        <v>25033156</v>
      </c>
    </row>
    <row r="111" spans="1:254">
      <c r="A111" s="1">
        <v>19</v>
      </c>
      <c r="C111" s="7" t="s">
        <v>45</v>
      </c>
      <c r="D111" s="22" t="s">
        <v>64</v>
      </c>
      <c r="E111" s="1">
        <v>19</v>
      </c>
      <c r="G111" s="40"/>
      <c r="H111" s="38">
        <v>55530061</v>
      </c>
      <c r="I111" s="24"/>
      <c r="J111" s="40"/>
      <c r="K111" s="117">
        <v>55469169</v>
      </c>
    </row>
    <row r="112" spans="1:254">
      <c r="A112" s="1">
        <v>20</v>
      </c>
      <c r="C112" s="7" t="s">
        <v>46</v>
      </c>
      <c r="D112" s="22" t="s">
        <v>64</v>
      </c>
      <c r="E112" s="1">
        <v>20</v>
      </c>
      <c r="G112" s="40"/>
      <c r="H112" s="38">
        <f>H109+H110+H111</f>
        <v>188310472</v>
      </c>
      <c r="I112" s="24"/>
      <c r="J112" s="40"/>
      <c r="K112" s="38">
        <f>K109+K110+K111</f>
        <v>185852341</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15375929</v>
      </c>
      <c r="I117" s="24"/>
      <c r="J117" s="40"/>
      <c r="K117" s="38">
        <f>+K443</f>
        <v>14595349</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238651767</v>
      </c>
      <c r="I119" s="24"/>
      <c r="J119" s="41"/>
      <c r="K119" s="38">
        <f>K105+K106+K112+K113+K114+K117</f>
        <v>240854409</v>
      </c>
      <c r="L119" s="74"/>
      <c r="M119" s="74"/>
      <c r="N119" s="74"/>
      <c r="O119" s="74"/>
      <c r="P119" s="74"/>
      <c r="Q119" s="74"/>
    </row>
    <row r="120" spans="1:17">
      <c r="C120" s="7"/>
      <c r="F120" s="42" t="s">
        <v>256</v>
      </c>
      <c r="G120" s="43"/>
      <c r="H120" s="43"/>
      <c r="I120" s="43"/>
      <c r="J120" s="44"/>
      <c r="K120" s="45"/>
    </row>
    <row r="121" spans="1:17" ht="29.25" customHeight="1">
      <c r="C121" s="250" t="s">
        <v>232</v>
      </c>
      <c r="D121" s="250"/>
      <c r="E121" s="250"/>
      <c r="F121" s="250"/>
      <c r="G121" s="250"/>
      <c r="H121" s="250"/>
      <c r="I121" s="250"/>
      <c r="J121" s="250"/>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248" t="s">
        <v>248</v>
      </c>
      <c r="B128" s="248"/>
      <c r="C128" s="248"/>
      <c r="D128" s="248"/>
      <c r="E128" s="248"/>
      <c r="F128" s="248"/>
      <c r="G128" s="248"/>
      <c r="H128" s="248"/>
      <c r="I128" s="248"/>
      <c r="J128" s="248"/>
      <c r="K128" s="248"/>
    </row>
    <row r="129" spans="1:11">
      <c r="A129" s="12" t="str">
        <f>$A$42</f>
        <v xml:space="preserve">NAME: </v>
      </c>
      <c r="C129" s="1" t="str">
        <f>$D$20</f>
        <v>University of Colorado</v>
      </c>
      <c r="K129" s="14" t="str">
        <f>$K$3</f>
        <v>Due Date: October 15, 2024</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2023-2024</v>
      </c>
      <c r="I131" s="19"/>
      <c r="J131" s="20"/>
      <c r="K131" s="21" t="str">
        <f>K87</f>
        <v>2024-2025</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49" t="s">
        <v>66</v>
      </c>
      <c r="D135" s="249"/>
      <c r="E135" s="34">
        <v>2</v>
      </c>
      <c r="G135" s="75"/>
      <c r="H135" s="118">
        <v>0</v>
      </c>
      <c r="I135" s="76"/>
      <c r="J135" s="76"/>
      <c r="K135" s="118">
        <v>0</v>
      </c>
    </row>
    <row r="136" spans="1:11" ht="15.75" customHeight="1">
      <c r="A136" s="1">
        <v>3</v>
      </c>
      <c r="C136" s="1" t="s">
        <v>53</v>
      </c>
      <c r="E136" s="1">
        <v>3</v>
      </c>
      <c r="G136" s="75"/>
      <c r="H136" s="119">
        <v>0</v>
      </c>
      <c r="I136" s="75"/>
      <c r="J136" s="75"/>
      <c r="K136" s="119">
        <v>0</v>
      </c>
    </row>
    <row r="137" spans="1:11">
      <c r="A137" s="1">
        <v>4</v>
      </c>
      <c r="C137" s="1" t="s">
        <v>54</v>
      </c>
      <c r="E137" s="1">
        <v>4</v>
      </c>
      <c r="G137" s="75"/>
      <c r="H137" s="119">
        <v>0</v>
      </c>
      <c r="I137" s="75"/>
      <c r="J137" s="75"/>
      <c r="K137" s="119">
        <v>0</v>
      </c>
    </row>
    <row r="138" spans="1:11">
      <c r="A138" s="1">
        <v>5</v>
      </c>
      <c r="C138" s="1" t="s">
        <v>55</v>
      </c>
      <c r="E138" s="1">
        <v>5</v>
      </c>
      <c r="G138" s="75"/>
      <c r="H138" s="119">
        <v>0</v>
      </c>
      <c r="I138" s="75"/>
      <c r="J138" s="75"/>
      <c r="K138" s="119">
        <v>0</v>
      </c>
    </row>
    <row r="139" spans="1:11" ht="47.25" customHeight="1">
      <c r="A139" s="34">
        <v>6</v>
      </c>
      <c r="C139" s="249" t="s">
        <v>56</v>
      </c>
      <c r="D139" s="249"/>
      <c r="E139" s="34">
        <v>6</v>
      </c>
      <c r="G139" s="75"/>
      <c r="H139" s="118">
        <v>0</v>
      </c>
      <c r="I139" s="76"/>
      <c r="J139" s="76"/>
      <c r="K139" s="118">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253" t="s">
        <v>264</v>
      </c>
      <c r="B162" s="253"/>
      <c r="C162" s="253"/>
      <c r="D162" s="253"/>
      <c r="E162" s="253"/>
      <c r="F162" s="253"/>
      <c r="G162" s="253"/>
      <c r="H162" s="253"/>
      <c r="I162" s="253"/>
      <c r="J162" s="253"/>
      <c r="K162" s="253"/>
      <c r="L162" s="48"/>
      <c r="M162" s="49"/>
    </row>
    <row r="163" spans="1:13">
      <c r="A163" s="12" t="str">
        <f>$A$42</f>
        <v xml:space="preserve">NAME: </v>
      </c>
      <c r="C163" s="1" t="str">
        <f>$D$20</f>
        <v>University of Colorado</v>
      </c>
      <c r="G163" s="65"/>
      <c r="K163" s="14" t="str">
        <f>$K$3</f>
        <v>Due Date: October 15, 2024</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2023-2024</v>
      </c>
      <c r="I165" s="19"/>
      <c r="J165" s="20"/>
      <c r="K165" s="21" t="str">
        <f>K131</f>
        <v>2024-2025</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30">
        <f>G208</f>
        <v>539.29999999999995</v>
      </c>
      <c r="H168" s="137">
        <f>H208</f>
        <v>61451551</v>
      </c>
      <c r="I168" s="90"/>
      <c r="J168" s="130">
        <f>J208</f>
        <v>454.31</v>
      </c>
      <c r="K168" s="137">
        <f>K208</f>
        <v>54027206</v>
      </c>
    </row>
    <row r="169" spans="1:13">
      <c r="A169" s="1">
        <v>2</v>
      </c>
      <c r="B169" s="15"/>
      <c r="C169" s="7" t="s">
        <v>166</v>
      </c>
      <c r="D169" s="15"/>
      <c r="E169" s="1">
        <v>2</v>
      </c>
      <c r="F169" s="15"/>
      <c r="G169" s="68"/>
      <c r="H169" s="137">
        <f t="shared" ref="H169:H171" si="0">H209</f>
        <v>20480869</v>
      </c>
      <c r="I169" s="15"/>
      <c r="J169" s="68"/>
      <c r="K169" s="137">
        <f t="shared" ref="K169:K171" si="1">K209</f>
        <v>17206482</v>
      </c>
    </row>
    <row r="170" spans="1:13">
      <c r="A170" s="1">
        <v>3</v>
      </c>
      <c r="C170" s="7" t="s">
        <v>167</v>
      </c>
      <c r="E170" s="1">
        <v>3</v>
      </c>
      <c r="F170" s="8"/>
      <c r="G170" s="130">
        <f>G210</f>
        <v>140.77000000000001</v>
      </c>
      <c r="H170" s="137">
        <f t="shared" si="0"/>
        <v>11052170</v>
      </c>
      <c r="I170" s="91"/>
      <c r="J170" s="131">
        <f>J210</f>
        <v>143.29</v>
      </c>
      <c r="K170" s="137">
        <f t="shared" si="1"/>
        <v>8028285</v>
      </c>
    </row>
    <row r="171" spans="1:13">
      <c r="A171" s="1">
        <v>4</v>
      </c>
      <c r="C171" s="7" t="s">
        <v>168</v>
      </c>
      <c r="E171" s="1">
        <v>4</v>
      </c>
      <c r="F171" s="8"/>
      <c r="G171" s="90"/>
      <c r="H171" s="137">
        <f t="shared" si="0"/>
        <v>989367</v>
      </c>
      <c r="I171" s="91"/>
      <c r="J171" s="90"/>
      <c r="K171" s="137">
        <f t="shared" si="1"/>
        <v>2810110</v>
      </c>
    </row>
    <row r="172" spans="1:13">
      <c r="A172" s="1">
        <v>5</v>
      </c>
      <c r="C172" s="7" t="s">
        <v>169</v>
      </c>
      <c r="E172" s="1">
        <v>5</v>
      </c>
      <c r="F172" s="8"/>
      <c r="G172" s="90">
        <f>G168+G170</f>
        <v>680.06999999999994</v>
      </c>
      <c r="H172" s="138">
        <f>SUM(H168:H171)</f>
        <v>93973957</v>
      </c>
      <c r="I172" s="91"/>
      <c r="J172" s="90">
        <f>J168+J170</f>
        <v>597.6</v>
      </c>
      <c r="K172" s="138">
        <f>SUM(K168:K171)</f>
        <v>82072083</v>
      </c>
    </row>
    <row r="173" spans="1:13">
      <c r="A173" s="1">
        <v>6</v>
      </c>
      <c r="C173" s="7" t="s">
        <v>170</v>
      </c>
      <c r="E173" s="1">
        <v>6</v>
      </c>
      <c r="F173" s="8"/>
      <c r="G173" s="130">
        <f>G213</f>
        <v>693.7</v>
      </c>
      <c r="H173" s="137">
        <f t="shared" ref="H173:K174" si="2">H213</f>
        <v>63012624</v>
      </c>
      <c r="I173" s="90"/>
      <c r="J173" s="130">
        <f t="shared" si="2"/>
        <v>688.66</v>
      </c>
      <c r="K173" s="137">
        <f t="shared" si="2"/>
        <v>63578650</v>
      </c>
    </row>
    <row r="174" spans="1:13">
      <c r="A174" s="1">
        <v>7</v>
      </c>
      <c r="C174" s="7" t="s">
        <v>171</v>
      </c>
      <c r="E174" s="1">
        <v>7</v>
      </c>
      <c r="F174" s="8"/>
      <c r="G174" s="130">
        <f>G214</f>
        <v>0</v>
      </c>
      <c r="H174" s="137">
        <f>H214</f>
        <v>21476394</v>
      </c>
      <c r="I174" s="91"/>
      <c r="J174" s="130">
        <f t="shared" si="2"/>
        <v>0</v>
      </c>
      <c r="K174" s="137">
        <f t="shared" si="2"/>
        <v>23044872</v>
      </c>
    </row>
    <row r="175" spans="1:13">
      <c r="A175" s="1">
        <v>8</v>
      </c>
      <c r="C175" s="7" t="s">
        <v>172</v>
      </c>
      <c r="E175" s="1">
        <v>8</v>
      </c>
      <c r="F175" s="8"/>
      <c r="G175" s="90">
        <f>G172+G173+G174</f>
        <v>1373.77</v>
      </c>
      <c r="H175" s="90">
        <f>H172+H173+H174</f>
        <v>178462975</v>
      </c>
      <c r="I175" s="90"/>
      <c r="J175" s="90">
        <f>J172+J173+J174</f>
        <v>1286.26</v>
      </c>
      <c r="K175" s="138">
        <f>K172+K173+K174</f>
        <v>168695605</v>
      </c>
    </row>
    <row r="176" spans="1:13">
      <c r="A176" s="1">
        <v>9</v>
      </c>
      <c r="E176" s="1">
        <v>9</v>
      </c>
      <c r="F176" s="8"/>
      <c r="G176" s="90"/>
      <c r="H176" s="138"/>
      <c r="I176" s="89"/>
      <c r="J176" s="90"/>
      <c r="K176" s="138"/>
    </row>
    <row r="177" spans="1:11">
      <c r="A177" s="1">
        <v>10</v>
      </c>
      <c r="C177" s="7" t="s">
        <v>173</v>
      </c>
      <c r="E177" s="1">
        <v>10</v>
      </c>
      <c r="F177" s="8"/>
      <c r="G177" s="130">
        <f>G217</f>
        <v>0</v>
      </c>
      <c r="H177" s="137">
        <f>H217</f>
        <v>0</v>
      </c>
      <c r="I177" s="91"/>
      <c r="J177" s="130">
        <f>J217</f>
        <v>0</v>
      </c>
      <c r="K177" s="137">
        <f>K217</f>
        <v>0</v>
      </c>
    </row>
    <row r="178" spans="1:11">
      <c r="A178" s="1">
        <v>11</v>
      </c>
      <c r="C178" s="7" t="s">
        <v>174</v>
      </c>
      <c r="E178" s="1">
        <v>11</v>
      </c>
      <c r="F178" s="8"/>
      <c r="G178" s="130">
        <f>G218</f>
        <v>61.25</v>
      </c>
      <c r="H178" s="137">
        <f t="shared" ref="H178:H179" si="3">H218</f>
        <v>4080716</v>
      </c>
      <c r="I178" s="91"/>
      <c r="J178" s="130">
        <f>J218</f>
        <v>61.69</v>
      </c>
      <c r="K178" s="137">
        <f t="shared" ref="J178:K179" si="4">K218</f>
        <v>4271101</v>
      </c>
    </row>
    <row r="179" spans="1:11">
      <c r="A179" s="1">
        <v>12</v>
      </c>
      <c r="C179" s="7" t="s">
        <v>175</v>
      </c>
      <c r="E179" s="1">
        <v>12</v>
      </c>
      <c r="F179" s="8"/>
      <c r="G179" s="130">
        <f>G219</f>
        <v>0</v>
      </c>
      <c r="H179" s="137">
        <f t="shared" si="3"/>
        <v>4441022</v>
      </c>
      <c r="I179" s="91"/>
      <c r="J179" s="137">
        <f t="shared" si="4"/>
        <v>0</v>
      </c>
      <c r="K179" s="137">
        <f t="shared" si="4"/>
        <v>2493973</v>
      </c>
    </row>
    <row r="180" spans="1:11">
      <c r="A180" s="1">
        <v>13</v>
      </c>
      <c r="C180" s="7" t="s">
        <v>176</v>
      </c>
      <c r="E180" s="1">
        <v>13</v>
      </c>
      <c r="F180" s="8"/>
      <c r="G180" s="90">
        <f>SUM(G177:G179)</f>
        <v>61.25</v>
      </c>
      <c r="H180" s="138">
        <f>SUM(H177:H179)</f>
        <v>8521738</v>
      </c>
      <c r="I180" s="88"/>
      <c r="J180" s="90">
        <f>SUM(J177:J179)</f>
        <v>61.69</v>
      </c>
      <c r="K180" s="138">
        <f>SUM(K177:K179)</f>
        <v>6765074</v>
      </c>
    </row>
    <row r="181" spans="1:11">
      <c r="A181" s="1">
        <v>14</v>
      </c>
      <c r="E181" s="1">
        <v>14</v>
      </c>
      <c r="F181" s="8"/>
      <c r="G181" s="92"/>
      <c r="H181" s="138"/>
      <c r="I181" s="89"/>
      <c r="J181" s="92"/>
      <c r="K181" s="138"/>
    </row>
    <row r="182" spans="1:11">
      <c r="A182" s="1">
        <v>15</v>
      </c>
      <c r="C182" s="7" t="s">
        <v>177</v>
      </c>
      <c r="E182" s="1">
        <v>15</v>
      </c>
      <c r="G182" s="93">
        <f>SUM(G175+G180)</f>
        <v>1435.02</v>
      </c>
      <c r="H182" s="139">
        <f>SUM(H175+H180)</f>
        <v>186984713</v>
      </c>
      <c r="I182" s="89"/>
      <c r="J182" s="93">
        <f>SUM(J175+J180)</f>
        <v>1347.95</v>
      </c>
      <c r="K182" s="139">
        <f>SUM(K175+K180)</f>
        <v>175460679</v>
      </c>
    </row>
    <row r="183" spans="1:11">
      <c r="A183" s="1">
        <v>16</v>
      </c>
      <c r="E183" s="1">
        <v>16</v>
      </c>
      <c r="G183" s="93"/>
      <c r="H183" s="139"/>
      <c r="I183" s="89"/>
      <c r="J183" s="93"/>
      <c r="K183" s="139"/>
    </row>
    <row r="184" spans="1:11">
      <c r="A184" s="1">
        <v>17</v>
      </c>
      <c r="C184" s="7" t="s">
        <v>178</v>
      </c>
      <c r="E184" s="1">
        <v>17</v>
      </c>
      <c r="F184" s="8"/>
      <c r="G184" s="137">
        <f>G224</f>
        <v>0</v>
      </c>
      <c r="H184" s="137">
        <f>H224</f>
        <v>3677408</v>
      </c>
      <c r="I184" s="91"/>
      <c r="J184" s="137">
        <f t="shared" ref="J184:K184" si="5">J224</f>
        <v>0</v>
      </c>
      <c r="K184" s="137">
        <f t="shared" si="5"/>
        <v>1798226</v>
      </c>
    </row>
    <row r="185" spans="1:11">
      <c r="A185" s="1">
        <v>18</v>
      </c>
      <c r="E185" s="1">
        <v>18</v>
      </c>
      <c r="F185" s="8"/>
      <c r="G185" s="90"/>
      <c r="H185" s="138"/>
      <c r="I185" s="91"/>
      <c r="J185" s="90"/>
      <c r="K185" s="138"/>
    </row>
    <row r="186" spans="1:11">
      <c r="A186" s="1">
        <v>19</v>
      </c>
      <c r="C186" s="7" t="s">
        <v>179</v>
      </c>
      <c r="E186" s="1">
        <v>19</v>
      </c>
      <c r="F186" s="8"/>
      <c r="G186" s="90"/>
      <c r="H186" s="138">
        <v>0</v>
      </c>
      <c r="I186" s="91"/>
      <c r="J186" s="90"/>
      <c r="K186" s="138"/>
    </row>
    <row r="187" spans="1:11">
      <c r="A187" s="1">
        <v>20</v>
      </c>
      <c r="C187" s="66" t="s">
        <v>180</v>
      </c>
      <c r="E187" s="1">
        <v>20</v>
      </c>
      <c r="F187" s="8"/>
      <c r="G187" s="90"/>
      <c r="H187" s="138">
        <v>0</v>
      </c>
      <c r="I187" s="91"/>
      <c r="J187" s="90"/>
      <c r="K187" s="138">
        <v>0</v>
      </c>
    </row>
    <row r="188" spans="1:11">
      <c r="A188" s="1">
        <v>21</v>
      </c>
      <c r="C188" s="66"/>
      <c r="E188" s="1">
        <v>21</v>
      </c>
      <c r="F188" s="8"/>
      <c r="G188" s="90"/>
      <c r="H188" s="138"/>
      <c r="I188" s="91"/>
      <c r="J188" s="90"/>
      <c r="K188" s="138"/>
    </row>
    <row r="189" spans="1:11">
      <c r="A189" s="1">
        <v>22</v>
      </c>
      <c r="C189" s="7"/>
      <c r="E189" s="1">
        <v>22</v>
      </c>
      <c r="G189" s="90"/>
      <c r="H189" s="138"/>
      <c r="I189" s="91"/>
      <c r="J189" s="90"/>
      <c r="K189" s="138"/>
    </row>
    <row r="190" spans="1:11">
      <c r="A190" s="1">
        <v>23</v>
      </c>
      <c r="C190" s="7" t="s">
        <v>181</v>
      </c>
      <c r="E190" s="1">
        <v>23</v>
      </c>
      <c r="G190" s="90"/>
      <c r="H190" s="138">
        <v>0</v>
      </c>
      <c r="I190" s="91"/>
      <c r="J190" s="90"/>
      <c r="K190" s="138">
        <v>0</v>
      </c>
    </row>
    <row r="191" spans="1:11">
      <c r="A191" s="1">
        <v>24</v>
      </c>
      <c r="C191" s="7"/>
      <c r="E191" s="1">
        <v>24</v>
      </c>
      <c r="G191" s="90"/>
      <c r="H191" s="138"/>
      <c r="I191" s="91"/>
      <c r="J191" s="90"/>
      <c r="K191" s="138"/>
    </row>
    <row r="192" spans="1:11">
      <c r="F192" s="60" t="s">
        <v>6</v>
      </c>
      <c r="G192" s="68"/>
      <c r="H192" s="39"/>
      <c r="I192" s="60"/>
      <c r="J192" s="68"/>
      <c r="K192" s="17"/>
    </row>
    <row r="193" spans="1:11">
      <c r="A193" s="1">
        <v>25</v>
      </c>
      <c r="C193" s="7" t="s">
        <v>182</v>
      </c>
      <c r="E193" s="1">
        <v>25</v>
      </c>
      <c r="G193" s="89">
        <f>SUM(G182:G191)</f>
        <v>1435.02</v>
      </c>
      <c r="H193" s="139">
        <f>SUM(H182:H191)</f>
        <v>190662121</v>
      </c>
      <c r="I193" s="94"/>
      <c r="J193" s="93">
        <f>SUM(J182:J191)</f>
        <v>1347.95</v>
      </c>
      <c r="K193" s="89">
        <f>SUM(K182:K191)</f>
        <v>177258905</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253" t="s">
        <v>265</v>
      </c>
      <c r="B202" s="253"/>
      <c r="C202" s="253"/>
      <c r="D202" s="253"/>
      <c r="E202" s="253"/>
      <c r="F202" s="253"/>
      <c r="G202" s="253"/>
      <c r="H202" s="253"/>
      <c r="I202" s="253"/>
      <c r="J202" s="253"/>
      <c r="K202" s="253"/>
    </row>
    <row r="203" spans="1:11">
      <c r="A203" s="12" t="str">
        <f>$A$42</f>
        <v xml:space="preserve">NAME: </v>
      </c>
      <c r="C203" s="1" t="str">
        <f>$D$20</f>
        <v>University of Colorado</v>
      </c>
      <c r="G203" s="65"/>
      <c r="K203" s="14" t="str">
        <f>$K$3</f>
        <v>Due Date: October 15, 2024</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2023-2024</v>
      </c>
      <c r="I205" s="19"/>
      <c r="J205" s="20"/>
      <c r="K205" s="21" t="str">
        <f>K165</f>
        <v>2024-2025</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30">
        <f>SUM(G544+G583)</f>
        <v>539.29999999999995</v>
      </c>
      <c r="H208" s="137">
        <f>SUM(H544+H583)</f>
        <v>61451551</v>
      </c>
      <c r="I208" s="90"/>
      <c r="J208" s="130">
        <f>SUM(J544+J583)</f>
        <v>454.31</v>
      </c>
      <c r="K208" s="137">
        <f t="shared" ref="K208:K211" si="6">SUM(K544+K583)</f>
        <v>54027206</v>
      </c>
    </row>
    <row r="209" spans="1:13">
      <c r="A209" s="1">
        <v>2</v>
      </c>
      <c r="B209" s="15"/>
      <c r="C209" s="7" t="s">
        <v>166</v>
      </c>
      <c r="D209" s="15"/>
      <c r="E209" s="1">
        <v>2</v>
      </c>
      <c r="F209" s="15"/>
      <c r="G209" s="90"/>
      <c r="H209" s="137">
        <f>SUM(H545+H584)</f>
        <v>20480869</v>
      </c>
      <c r="I209" s="15"/>
      <c r="J209" s="90"/>
      <c r="K209" s="137">
        <f t="shared" si="6"/>
        <v>17206482</v>
      </c>
    </row>
    <row r="210" spans="1:13">
      <c r="A210" s="1">
        <v>3</v>
      </c>
      <c r="C210" s="7" t="s">
        <v>167</v>
      </c>
      <c r="E210" s="1">
        <v>3</v>
      </c>
      <c r="F210" s="8"/>
      <c r="G210" s="130">
        <f>SUM(G546+G585)</f>
        <v>140.77000000000001</v>
      </c>
      <c r="H210" s="137">
        <f>SUM(H546+H585)</f>
        <v>11052170</v>
      </c>
      <c r="I210" s="91"/>
      <c r="J210" s="130">
        <f t="shared" ref="J210" si="7">SUM(J546+J585)</f>
        <v>143.29</v>
      </c>
      <c r="K210" s="137">
        <f t="shared" si="6"/>
        <v>8028285</v>
      </c>
    </row>
    <row r="211" spans="1:13">
      <c r="A211" s="1">
        <v>4</v>
      </c>
      <c r="C211" s="7" t="s">
        <v>168</v>
      </c>
      <c r="E211" s="1">
        <v>4</v>
      </c>
      <c r="F211" s="8"/>
      <c r="G211" s="90"/>
      <c r="H211" s="137">
        <f>SUM(H547+H586)</f>
        <v>989367</v>
      </c>
      <c r="I211" s="91"/>
      <c r="J211" s="90"/>
      <c r="K211" s="137">
        <f t="shared" si="6"/>
        <v>2810110</v>
      </c>
      <c r="M211" s="47"/>
    </row>
    <row r="212" spans="1:13">
      <c r="A212" s="1">
        <v>5</v>
      </c>
      <c r="C212" s="7" t="s">
        <v>169</v>
      </c>
      <c r="E212" s="1">
        <v>5</v>
      </c>
      <c r="F212" s="8"/>
      <c r="G212" s="90">
        <f>G208+G210</f>
        <v>680.06999999999994</v>
      </c>
      <c r="H212" s="138">
        <f>SUM(H208:H211)</f>
        <v>93973957</v>
      </c>
      <c r="I212" s="91"/>
      <c r="J212" s="90">
        <f>J208+J210</f>
        <v>597.6</v>
      </c>
      <c r="K212" s="138">
        <f>SUM(K208:K211)</f>
        <v>82072083</v>
      </c>
    </row>
    <row r="213" spans="1:13">
      <c r="A213" s="1">
        <v>6</v>
      </c>
      <c r="C213" s="7" t="s">
        <v>170</v>
      </c>
      <c r="E213" s="1">
        <v>6</v>
      </c>
      <c r="F213" s="8"/>
      <c r="G213" s="133">
        <f>(SUM(G549+G588+G625+G662+G699+G736+G773+G848))</f>
        <v>693.7</v>
      </c>
      <c r="H213" s="133">
        <f>(SUM(H549+H588+H625+H662+H699+H736+H773+H848))</f>
        <v>63012624</v>
      </c>
      <c r="I213" s="91"/>
      <c r="J213" s="133">
        <f t="shared" ref="J213:K214" si="8">(SUM(J549+J588+J625+J662+J699+J736+J773+J848))</f>
        <v>688.66</v>
      </c>
      <c r="K213" s="133">
        <f t="shared" si="8"/>
        <v>63578650</v>
      </c>
    </row>
    <row r="214" spans="1:13">
      <c r="A214" s="1">
        <v>7</v>
      </c>
      <c r="C214" s="7" t="s">
        <v>171</v>
      </c>
      <c r="E214" s="1">
        <v>7</v>
      </c>
      <c r="F214" s="8"/>
      <c r="G214" s="138"/>
      <c r="H214" s="137">
        <f>(SUM(H550+H589+H626+H663+H700+H737+H774+H849))</f>
        <v>21476394</v>
      </c>
      <c r="I214" s="91"/>
      <c r="J214" s="91"/>
      <c r="K214" s="137">
        <f t="shared" si="8"/>
        <v>23044872</v>
      </c>
    </row>
    <row r="215" spans="1:13">
      <c r="A215" s="1">
        <v>8</v>
      </c>
      <c r="C215" s="7" t="s">
        <v>172</v>
      </c>
      <c r="E215" s="1">
        <v>8</v>
      </c>
      <c r="F215" s="8"/>
      <c r="G215" s="90">
        <f>G212+G213+G214</f>
        <v>1373.77</v>
      </c>
      <c r="H215" s="90">
        <f>H212+H213+H214</f>
        <v>178462975</v>
      </c>
      <c r="I215" s="90"/>
      <c r="J215" s="90">
        <f>J212+J213+J214</f>
        <v>1286.26</v>
      </c>
      <c r="K215" s="138">
        <f>K212+K213+K214</f>
        <v>168695605</v>
      </c>
    </row>
    <row r="216" spans="1:13">
      <c r="A216" s="1">
        <v>9</v>
      </c>
      <c r="E216" s="1">
        <v>9</v>
      </c>
      <c r="F216" s="8"/>
      <c r="G216" s="90"/>
      <c r="H216" s="138"/>
      <c r="I216" s="89"/>
      <c r="J216" s="90"/>
      <c r="K216" s="138"/>
    </row>
    <row r="217" spans="1:13">
      <c r="A217" s="1">
        <v>10</v>
      </c>
      <c r="C217" s="7" t="s">
        <v>173</v>
      </c>
      <c r="E217" s="1">
        <v>10</v>
      </c>
      <c r="F217" s="8"/>
      <c r="G217" s="133">
        <f>SUM(G553+G592)</f>
        <v>0</v>
      </c>
      <c r="H217" s="137">
        <f>SUM(H553+H592)</f>
        <v>0</v>
      </c>
      <c r="I217" s="91"/>
      <c r="J217" s="133">
        <f t="shared" ref="J217:K217" si="9">SUM(J553+J592)</f>
        <v>0</v>
      </c>
      <c r="K217" s="137">
        <f t="shared" si="9"/>
        <v>0</v>
      </c>
    </row>
    <row r="218" spans="1:13">
      <c r="A218" s="1">
        <v>11</v>
      </c>
      <c r="C218" s="7" t="s">
        <v>174</v>
      </c>
      <c r="E218" s="1">
        <v>11</v>
      </c>
      <c r="F218" s="8"/>
      <c r="G218" s="133">
        <f>SUM(G554+G593+G630+G667+G704+G741+G778+G853)</f>
        <v>61.25</v>
      </c>
      <c r="H218" s="137">
        <f>SUM(H554+H593+H630+H667+H704+H741+H778+H853)</f>
        <v>4080716</v>
      </c>
      <c r="I218" s="91"/>
      <c r="J218" s="137">
        <f>SUM(J554+J593+J630+J667+J704+J741+J778+J853)</f>
        <v>61.69</v>
      </c>
      <c r="K218" s="137">
        <f>SUM(K554+K593+K630+K667+K704+K741+K778+K853)</f>
        <v>4271101</v>
      </c>
    </row>
    <row r="219" spans="1:13">
      <c r="A219" s="1">
        <v>12</v>
      </c>
      <c r="C219" s="7" t="s">
        <v>175</v>
      </c>
      <c r="E219" s="1">
        <v>12</v>
      </c>
      <c r="F219" s="8"/>
      <c r="G219" s="91"/>
      <c r="H219" s="137">
        <f>SUM(H555+H594+H631+H668+H705+H742+H779+H854)</f>
        <v>4441022</v>
      </c>
      <c r="I219" s="91"/>
      <c r="J219" s="138"/>
      <c r="K219" s="137">
        <f>SUM(K555+K594+K631+K668+K705+K742+K779+K854)</f>
        <v>2493973</v>
      </c>
    </row>
    <row r="220" spans="1:13">
      <c r="A220" s="1">
        <v>13</v>
      </c>
      <c r="C220" s="7" t="s">
        <v>176</v>
      </c>
      <c r="E220" s="1">
        <v>13</v>
      </c>
      <c r="F220" s="8"/>
      <c r="G220" s="90">
        <f>SUM(G217:G219)</f>
        <v>61.25</v>
      </c>
      <c r="H220" s="138">
        <f>SUM(H217:H219)</f>
        <v>8521738</v>
      </c>
      <c r="I220" s="88"/>
      <c r="J220" s="90">
        <f>SUM(J217:J219)</f>
        <v>61.69</v>
      </c>
      <c r="K220" s="138">
        <f>SUM(K217:K219)</f>
        <v>6765074</v>
      </c>
    </row>
    <row r="221" spans="1:13">
      <c r="A221" s="1">
        <v>14</v>
      </c>
      <c r="E221" s="1">
        <v>14</v>
      </c>
      <c r="F221" s="8"/>
      <c r="G221" s="92"/>
      <c r="H221" s="138"/>
      <c r="I221" s="89"/>
      <c r="J221" s="92"/>
      <c r="K221" s="138"/>
    </row>
    <row r="222" spans="1:13">
      <c r="A222" s="1">
        <v>15</v>
      </c>
      <c r="C222" s="7" t="s">
        <v>177</v>
      </c>
      <c r="E222" s="1">
        <v>15</v>
      </c>
      <c r="G222" s="89">
        <f>SUM(G558+G597+G634+G671+G708+G745+G782+G857)</f>
        <v>1435.02</v>
      </c>
      <c r="H222" s="139">
        <f>+H558+H597+H634+H671+H708+H745+H782</f>
        <v>186984713</v>
      </c>
      <c r="I222" s="89"/>
      <c r="J222" s="89">
        <f t="shared" ref="J222:K222" si="10">SUM(J558+J597+J634+J671+J708+J745+J782+J857)</f>
        <v>1347.9500000000003</v>
      </c>
      <c r="K222" s="139">
        <f t="shared" si="10"/>
        <v>175460679</v>
      </c>
    </row>
    <row r="223" spans="1:13">
      <c r="A223" s="1">
        <v>16</v>
      </c>
      <c r="E223" s="1">
        <v>16</v>
      </c>
      <c r="G223" s="93"/>
      <c r="H223" s="139"/>
      <c r="I223" s="89"/>
      <c r="J223" s="93"/>
      <c r="K223" s="139"/>
    </row>
    <row r="224" spans="1:13">
      <c r="A224" s="1">
        <v>17</v>
      </c>
      <c r="C224" s="7" t="s">
        <v>178</v>
      </c>
      <c r="E224" s="1">
        <v>17</v>
      </c>
      <c r="F224" s="8"/>
      <c r="G224" s="89">
        <f t="shared" ref="G224:K224" si="11">SUM(G560+G599+G636+G673+G710+G747+G784+G859)</f>
        <v>0</v>
      </c>
      <c r="H224" s="139">
        <f t="shared" si="11"/>
        <v>3677408</v>
      </c>
      <c r="I224" s="89"/>
      <c r="J224" s="89">
        <f t="shared" si="11"/>
        <v>0</v>
      </c>
      <c r="K224" s="139">
        <f t="shared" si="11"/>
        <v>1798226</v>
      </c>
    </row>
    <row r="225" spans="1:11">
      <c r="A225" s="1">
        <v>18</v>
      </c>
      <c r="E225" s="1">
        <v>18</v>
      </c>
      <c r="F225" s="8"/>
      <c r="G225" s="90"/>
      <c r="H225" s="138"/>
      <c r="I225" s="91"/>
      <c r="J225" s="90"/>
      <c r="K225" s="138"/>
    </row>
    <row r="226" spans="1:11">
      <c r="A226" s="1">
        <v>19</v>
      </c>
      <c r="C226" s="7" t="s">
        <v>179</v>
      </c>
      <c r="E226" s="1">
        <v>19</v>
      </c>
      <c r="F226" s="8"/>
      <c r="G226" s="90"/>
      <c r="H226" s="138">
        <v>0</v>
      </c>
      <c r="I226" s="91"/>
      <c r="J226" s="90"/>
      <c r="K226" s="138"/>
    </row>
    <row r="227" spans="1:11">
      <c r="A227" s="1">
        <v>20</v>
      </c>
      <c r="C227" s="66" t="s">
        <v>180</v>
      </c>
      <c r="E227" s="1">
        <v>20</v>
      </c>
      <c r="F227" s="8"/>
      <c r="G227" s="90"/>
      <c r="H227" s="138">
        <v>0</v>
      </c>
      <c r="I227" s="91"/>
      <c r="J227" s="90"/>
      <c r="K227" s="138">
        <v>0</v>
      </c>
    </row>
    <row r="228" spans="1:11">
      <c r="A228" s="1">
        <v>21</v>
      </c>
      <c r="C228" s="66"/>
      <c r="E228" s="1">
        <v>21</v>
      </c>
      <c r="F228" s="8"/>
      <c r="G228" s="90"/>
      <c r="H228" s="138"/>
      <c r="I228" s="91"/>
      <c r="J228" s="90"/>
      <c r="K228" s="138"/>
    </row>
    <row r="229" spans="1:11">
      <c r="A229" s="1">
        <v>22</v>
      </c>
      <c r="C229" s="7"/>
      <c r="E229" s="1">
        <v>22</v>
      </c>
      <c r="G229" s="90"/>
      <c r="H229" s="138"/>
      <c r="I229" s="91"/>
      <c r="J229" s="90"/>
      <c r="K229" s="138"/>
    </row>
    <row r="230" spans="1:11">
      <c r="A230" s="1">
        <v>23</v>
      </c>
      <c r="C230" s="7" t="s">
        <v>181</v>
      </c>
      <c r="E230" s="1">
        <v>23</v>
      </c>
      <c r="G230" s="90"/>
      <c r="H230" s="138">
        <v>0</v>
      </c>
      <c r="I230" s="91"/>
      <c r="J230" s="90"/>
      <c r="K230" s="138">
        <v>0</v>
      </c>
    </row>
    <row r="231" spans="1:11">
      <c r="A231" s="1">
        <v>24</v>
      </c>
      <c r="C231" s="7"/>
      <c r="E231" s="1">
        <v>24</v>
      </c>
      <c r="G231" s="90"/>
      <c r="H231" s="138"/>
      <c r="I231" s="91"/>
      <c r="J231" s="90"/>
      <c r="K231" s="138"/>
    </row>
    <row r="232" spans="1:11">
      <c r="F232" s="60" t="s">
        <v>6</v>
      </c>
      <c r="G232" s="68"/>
      <c r="H232" s="39"/>
      <c r="I232" s="60"/>
      <c r="J232" s="68"/>
      <c r="K232" s="39"/>
    </row>
    <row r="233" spans="1:11">
      <c r="A233" s="1">
        <v>25</v>
      </c>
      <c r="C233" s="7" t="s">
        <v>182</v>
      </c>
      <c r="E233" s="1">
        <v>25</v>
      </c>
      <c r="G233" s="89">
        <f>SUM(G222:G231)</f>
        <v>1435.02</v>
      </c>
      <c r="H233" s="139">
        <f>SUM(H222:H231)</f>
        <v>190662121</v>
      </c>
      <c r="I233" s="94"/>
      <c r="J233" s="89">
        <f>SUM(J222:J231)</f>
        <v>1347.9500000000003</v>
      </c>
      <c r="K233" s="139">
        <f>SUM(K222:K231)</f>
        <v>177258905</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248" t="s">
        <v>68</v>
      </c>
      <c r="B241" s="248"/>
      <c r="C241" s="248"/>
      <c r="D241" s="248"/>
      <c r="E241" s="248"/>
      <c r="F241" s="248"/>
      <c r="G241" s="248"/>
      <c r="H241" s="248"/>
      <c r="I241" s="248"/>
      <c r="J241" s="248"/>
      <c r="K241" s="248"/>
    </row>
    <row r="242" spans="1:11">
      <c r="A242" s="12" t="str">
        <f>$A$42</f>
        <v xml:space="preserve">NAME: </v>
      </c>
      <c r="C242" s="1" t="str">
        <f>$D$20</f>
        <v>University of Colorado</v>
      </c>
      <c r="K242" s="14" t="str">
        <f>$K$3</f>
        <v>Due Date: October 15, 2024</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2023-2024</v>
      </c>
      <c r="I244" s="19"/>
      <c r="J244" s="1"/>
      <c r="K244" s="21" t="str">
        <f>K205</f>
        <v>2024-2025</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78">
        <v>6393.89</v>
      </c>
      <c r="I248" s="77"/>
      <c r="J248" s="1"/>
      <c r="K248" s="78">
        <v>6286.98</v>
      </c>
    </row>
    <row r="249" spans="1:11">
      <c r="A249" s="22" t="s">
        <v>72</v>
      </c>
      <c r="C249" s="7" t="s">
        <v>73</v>
      </c>
      <c r="E249" s="22" t="s">
        <v>72</v>
      </c>
      <c r="F249" s="50"/>
      <c r="G249" s="77"/>
      <c r="H249" s="78">
        <v>678.21</v>
      </c>
      <c r="I249" s="77"/>
      <c r="J249" s="1"/>
      <c r="K249" s="78">
        <v>382.02</v>
      </c>
    </row>
    <row r="250" spans="1:11">
      <c r="A250" s="22" t="s">
        <v>74</v>
      </c>
      <c r="C250" s="7" t="s">
        <v>75</v>
      </c>
      <c r="E250" s="22" t="s">
        <v>74</v>
      </c>
      <c r="F250" s="50"/>
      <c r="G250" s="77"/>
      <c r="H250" s="78">
        <f>SUM(H248:H249)</f>
        <v>7072.1</v>
      </c>
      <c r="I250" s="77"/>
      <c r="J250" s="1"/>
      <c r="K250" s="78">
        <f>SUM(K248:K249)</f>
        <v>6669</v>
      </c>
    </row>
    <row r="251" spans="1:11">
      <c r="A251" s="1">
        <v>3</v>
      </c>
      <c r="C251" s="7" t="s">
        <v>76</v>
      </c>
      <c r="E251" s="1">
        <v>3</v>
      </c>
      <c r="F251" s="50"/>
      <c r="G251" s="77"/>
      <c r="H251" s="78">
        <v>1887.42</v>
      </c>
      <c r="I251" s="77"/>
      <c r="J251" s="1"/>
      <c r="K251" s="78">
        <v>1752</v>
      </c>
    </row>
    <row r="252" spans="1:11">
      <c r="A252" s="1">
        <v>4</v>
      </c>
      <c r="C252" s="7" t="s">
        <v>77</v>
      </c>
      <c r="E252" s="1">
        <v>4</v>
      </c>
      <c r="F252" s="50"/>
      <c r="G252" s="77"/>
      <c r="H252" s="78">
        <f>SUM(H250:H251)</f>
        <v>8959.52</v>
      </c>
      <c r="I252" s="77"/>
      <c r="J252" s="1"/>
      <c r="K252" s="78">
        <f>SUM(K250:K251)</f>
        <v>8421</v>
      </c>
    </row>
    <row r="253" spans="1:11">
      <c r="A253" s="1">
        <v>5</v>
      </c>
      <c r="E253" s="1">
        <v>5</v>
      </c>
      <c r="F253" s="50"/>
      <c r="G253" s="77"/>
      <c r="H253" s="78"/>
      <c r="I253" s="77"/>
      <c r="J253" s="1"/>
      <c r="K253" s="78"/>
    </row>
    <row r="254" spans="1:11">
      <c r="A254" s="1">
        <v>6</v>
      </c>
      <c r="C254" s="7" t="s">
        <v>78</v>
      </c>
      <c r="E254" s="1">
        <v>6</v>
      </c>
      <c r="F254" s="50"/>
      <c r="G254" s="77"/>
      <c r="H254" s="78">
        <v>1214.0999999999999</v>
      </c>
      <c r="I254" s="77"/>
      <c r="J254" s="1"/>
      <c r="K254" s="78">
        <v>1232</v>
      </c>
    </row>
    <row r="255" spans="1:11">
      <c r="A255" s="1">
        <v>7</v>
      </c>
      <c r="C255" s="7" t="s">
        <v>79</v>
      </c>
      <c r="E255" s="1">
        <v>7</v>
      </c>
      <c r="F255" s="50"/>
      <c r="G255" s="77"/>
      <c r="H255" s="78">
        <v>598.04</v>
      </c>
      <c r="I255" s="77"/>
      <c r="J255" s="1"/>
      <c r="K255" s="78">
        <v>574</v>
      </c>
    </row>
    <row r="256" spans="1:11">
      <c r="A256" s="1">
        <v>8</v>
      </c>
      <c r="C256" s="7" t="s">
        <v>80</v>
      </c>
      <c r="E256" s="1">
        <v>8</v>
      </c>
      <c r="F256" s="50"/>
      <c r="G256" s="77"/>
      <c r="H256" s="78">
        <f>SUM(H254:H255)</f>
        <v>1812.1399999999999</v>
      </c>
      <c r="I256" s="77"/>
      <c r="J256" s="1"/>
      <c r="K256" s="78">
        <f>SUM(K254:K255)</f>
        <v>1806</v>
      </c>
    </row>
    <row r="257" spans="1:11">
      <c r="A257" s="1">
        <v>9</v>
      </c>
      <c r="E257" s="1">
        <v>9</v>
      </c>
      <c r="F257" s="50"/>
      <c r="G257" s="77"/>
      <c r="H257" s="78"/>
      <c r="I257" s="77"/>
      <c r="J257" s="1"/>
      <c r="K257" s="78"/>
    </row>
    <row r="258" spans="1:11">
      <c r="A258" s="1">
        <v>10</v>
      </c>
      <c r="C258" s="7" t="s">
        <v>81</v>
      </c>
      <c r="E258" s="1">
        <v>10</v>
      </c>
      <c r="F258" s="50"/>
      <c r="G258" s="77"/>
      <c r="H258" s="78">
        <f>H250+H254</f>
        <v>8286.2000000000007</v>
      </c>
      <c r="I258" s="77"/>
      <c r="J258" s="1"/>
      <c r="K258" s="78">
        <f>K250+K254</f>
        <v>7901</v>
      </c>
    </row>
    <row r="259" spans="1:11">
      <c r="A259" s="1">
        <v>11</v>
      </c>
      <c r="C259" s="7" t="s">
        <v>82</v>
      </c>
      <c r="E259" s="1">
        <v>11</v>
      </c>
      <c r="F259" s="50"/>
      <c r="G259" s="77"/>
      <c r="H259" s="78">
        <f>H251+H255</f>
        <v>2485.46</v>
      </c>
      <c r="I259" s="77"/>
      <c r="J259" s="1"/>
      <c r="K259" s="78">
        <f>K251+K255</f>
        <v>2326</v>
      </c>
    </row>
    <row r="260" spans="1:11">
      <c r="A260" s="1">
        <v>12</v>
      </c>
      <c r="C260" s="7" t="s">
        <v>83</v>
      </c>
      <c r="E260" s="1">
        <v>12</v>
      </c>
      <c r="F260" s="50"/>
      <c r="G260" s="77"/>
      <c r="H260" s="78">
        <f>+H258+H259</f>
        <v>10771.66</v>
      </c>
      <c r="I260" s="77"/>
      <c r="J260" s="1"/>
      <c r="K260" s="78">
        <f>+K258+K259</f>
        <v>10227</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233">
        <f>(H119-H411)/H260</f>
        <v>21791.759765904233</v>
      </c>
      <c r="I263" s="83"/>
      <c r="J263" s="1"/>
      <c r="K263" s="80"/>
    </row>
    <row r="264" spans="1:11">
      <c r="A264" s="1">
        <v>17</v>
      </c>
      <c r="C264" s="7" t="s">
        <v>86</v>
      </c>
      <c r="E264" s="1">
        <v>17</v>
      </c>
      <c r="G264" s="77"/>
      <c r="H264" s="124">
        <f>116*30</f>
        <v>3480</v>
      </c>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680.06999999999994</v>
      </c>
      <c r="I267" s="84"/>
      <c r="J267" s="1"/>
      <c r="K267" s="85"/>
    </row>
    <row r="268" spans="1:11">
      <c r="A268" s="1">
        <v>21</v>
      </c>
      <c r="C268" s="7" t="s">
        <v>89</v>
      </c>
      <c r="E268" s="1">
        <v>21</v>
      </c>
      <c r="F268" s="8"/>
      <c r="G268" s="84"/>
      <c r="H268" s="85">
        <f>G544+G583</f>
        <v>539.29999999999995</v>
      </c>
      <c r="I268" s="84"/>
      <c r="J268" s="1"/>
      <c r="K268" s="85"/>
    </row>
    <row r="269" spans="1:11">
      <c r="A269" s="1">
        <v>22</v>
      </c>
      <c r="C269" s="7" t="s">
        <v>90</v>
      </c>
      <c r="E269" s="1">
        <v>22</v>
      </c>
      <c r="F269" s="8"/>
      <c r="G269" s="84"/>
      <c r="H269" s="85">
        <f>G546+G585</f>
        <v>140.77000000000001</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116">
        <f>IF(OR(G548&gt;0,G587&gt;0),(H587+H548)/(G587+G548),0)</f>
        <v>138182.7708912318</v>
      </c>
      <c r="I272" s="81"/>
      <c r="K272" s="116"/>
    </row>
    <row r="273" spans="1:11">
      <c r="A273" s="1">
        <v>26</v>
      </c>
      <c r="C273" s="7" t="s">
        <v>93</v>
      </c>
      <c r="E273" s="1">
        <v>26</v>
      </c>
      <c r="G273" s="77"/>
      <c r="H273" s="81">
        <f>IF(H268=0,0,(H544+H545+H583+H584)/H268)</f>
        <v>151923.64175783424</v>
      </c>
      <c r="I273" s="81"/>
      <c r="J273" s="1"/>
      <c r="K273" s="81"/>
    </row>
    <row r="274" spans="1:11">
      <c r="A274" s="1">
        <v>27</v>
      </c>
      <c r="C274" s="7" t="s">
        <v>94</v>
      </c>
      <c r="E274" s="1">
        <v>27</v>
      </c>
      <c r="G274" s="77"/>
      <c r="H274" s="81">
        <f>IF(H269=0,0,(H546+H547+H585+H586)/H269)</f>
        <v>85540.505789585848</v>
      </c>
      <c r="I274" s="81"/>
      <c r="J274" s="1"/>
      <c r="K274" s="81"/>
    </row>
    <row r="275" spans="1:11">
      <c r="A275" s="1">
        <v>28</v>
      </c>
      <c r="E275" s="1">
        <v>28</v>
      </c>
      <c r="G275" s="77"/>
      <c r="H275" s="81"/>
      <c r="I275" s="81"/>
      <c r="J275" s="1"/>
      <c r="K275" s="81"/>
    </row>
    <row r="276" spans="1:11">
      <c r="A276" s="1">
        <v>29</v>
      </c>
      <c r="C276" s="7" t="s">
        <v>95</v>
      </c>
      <c r="E276" s="1">
        <v>29</v>
      </c>
      <c r="F276" s="51"/>
      <c r="G276" s="77"/>
      <c r="H276" s="78">
        <f>G101</f>
        <v>1435.02</v>
      </c>
      <c r="I276" s="77"/>
      <c r="J276" s="1"/>
      <c r="K276" s="78"/>
    </row>
    <row r="277" spans="1:11">
      <c r="A277" s="7"/>
      <c r="J277" s="1"/>
      <c r="K277" s="1"/>
    </row>
    <row r="278" spans="1:11">
      <c r="A278" s="7"/>
    </row>
    <row r="279" spans="1:11">
      <c r="A279" s="7"/>
      <c r="C279" s="254" t="s">
        <v>96</v>
      </c>
      <c r="D279" s="254"/>
      <c r="E279" s="254"/>
      <c r="F279" s="254"/>
      <c r="G279" s="254"/>
      <c r="H279" s="254"/>
      <c r="I279" s="25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255" t="s">
        <v>98</v>
      </c>
      <c r="C285" s="255"/>
      <c r="D285" s="255"/>
      <c r="E285" s="255"/>
      <c r="F285" s="255"/>
      <c r="G285" s="255"/>
      <c r="H285" s="255"/>
      <c r="I285" s="255"/>
      <c r="J285" s="255"/>
      <c r="K285" s="255"/>
    </row>
    <row r="286" spans="1:11">
      <c r="A286" s="12" t="str">
        <f>$A$42</f>
        <v xml:space="preserve">NAME: </v>
      </c>
      <c r="C286" s="1" t="str">
        <f>$D$20</f>
        <v>University of Colorado</v>
      </c>
      <c r="G286" s="1"/>
      <c r="H286" s="1"/>
      <c r="I286" s="14" t="str">
        <f>$K$3</f>
        <v>Due Date: October 15, 2024</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272</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20">
        <v>0</v>
      </c>
      <c r="E294" s="120">
        <v>0</v>
      </c>
      <c r="F294" s="78" t="e">
        <f>D294/E294</f>
        <v>#DIV/0!</v>
      </c>
      <c r="G294" s="1"/>
      <c r="H294" s="1"/>
      <c r="J294" s="1"/>
      <c r="K294" s="1"/>
    </row>
    <row r="295" spans="1:11">
      <c r="A295" s="7"/>
      <c r="D295" s="86"/>
      <c r="E295" s="86"/>
      <c r="F295" s="86"/>
      <c r="G295" s="1"/>
      <c r="H295" s="1"/>
      <c r="J295" s="1"/>
      <c r="K295" s="1"/>
    </row>
    <row r="296" spans="1:11">
      <c r="A296" s="7"/>
      <c r="C296" s="7" t="s">
        <v>106</v>
      </c>
      <c r="D296" s="120">
        <v>4238.16</v>
      </c>
      <c r="E296" s="120">
        <v>175.42</v>
      </c>
      <c r="F296" s="78">
        <f>D296/E296</f>
        <v>24.160072967734582</v>
      </c>
      <c r="G296" s="1"/>
      <c r="H296" s="1"/>
      <c r="J296" s="1"/>
      <c r="K296" s="1"/>
    </row>
    <row r="297" spans="1:11">
      <c r="A297" s="7"/>
      <c r="D297" s="80"/>
      <c r="E297" s="80"/>
      <c r="F297" s="80"/>
      <c r="G297" s="1"/>
      <c r="H297" s="1"/>
      <c r="J297" s="1"/>
      <c r="K297" s="1"/>
    </row>
    <row r="298" spans="1:11">
      <c r="A298" s="7"/>
      <c r="C298" s="7" t="s">
        <v>107</v>
      </c>
      <c r="D298" s="120">
        <v>4074.66</v>
      </c>
      <c r="E298" s="120">
        <v>253.17</v>
      </c>
      <c r="F298" s="78">
        <f>D298/E298</f>
        <v>16.094560966939213</v>
      </c>
      <c r="G298" s="1"/>
      <c r="H298" s="1"/>
      <c r="J298" s="1"/>
      <c r="K298" s="1"/>
    </row>
    <row r="299" spans="1:11">
      <c r="A299" s="7"/>
      <c r="D299" s="80"/>
      <c r="E299" s="80"/>
      <c r="F299" s="80"/>
      <c r="G299" s="1"/>
      <c r="H299" s="1"/>
      <c r="J299" s="1"/>
      <c r="K299" s="1"/>
    </row>
    <row r="300" spans="1:11" ht="36" customHeight="1">
      <c r="A300" s="7"/>
      <c r="C300" s="7" t="s">
        <v>108</v>
      </c>
      <c r="D300" s="78">
        <f>SUM(D294:D298)</f>
        <v>8312.82</v>
      </c>
      <c r="E300" s="78">
        <f>SUM(E294:E298)</f>
        <v>428.59</v>
      </c>
      <c r="F300" s="78">
        <f>D300/E300</f>
        <v>19.395739517954222</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20">
        <v>2194.4</v>
      </c>
      <c r="E303" s="120">
        <v>184.97</v>
      </c>
      <c r="F303" s="78">
        <f>D303/E303</f>
        <v>11.863545439801049</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20">
        <v>264.43</v>
      </c>
      <c r="E305" s="120">
        <v>66.510000000000005</v>
      </c>
      <c r="F305" s="78">
        <f>D305/E305</f>
        <v>3.9757931138174709</v>
      </c>
      <c r="G305" s="1"/>
      <c r="H305" s="1"/>
      <c r="I305" s="1"/>
      <c r="J305" s="1"/>
      <c r="K305" s="1"/>
    </row>
    <row r="306" spans="1:11">
      <c r="A306" s="7"/>
      <c r="D306" s="86"/>
      <c r="E306" s="86"/>
      <c r="F306" s="78"/>
      <c r="G306" s="1"/>
      <c r="H306" s="1"/>
      <c r="J306" s="1"/>
      <c r="K306" s="1"/>
    </row>
    <row r="307" spans="1:11">
      <c r="A307" s="7"/>
      <c r="C307" s="7" t="s">
        <v>111</v>
      </c>
      <c r="D307" s="80">
        <f>SUM(D303:D305)</f>
        <v>2458.83</v>
      </c>
      <c r="E307" s="80">
        <f>SUM(E303:E305)</f>
        <v>251.48000000000002</v>
      </c>
      <c r="F307" s="78">
        <f>D307/E307</f>
        <v>9.777437569588038</v>
      </c>
      <c r="G307" s="1"/>
      <c r="H307" s="1"/>
      <c r="J307" s="1"/>
      <c r="K307" s="1"/>
    </row>
    <row r="308" spans="1:11">
      <c r="A308" s="7"/>
      <c r="D308" s="22"/>
      <c r="E308" s="22"/>
      <c r="F308" s="78"/>
      <c r="G308" s="1"/>
      <c r="H308" s="1"/>
      <c r="J308" s="1"/>
      <c r="K308" s="1"/>
    </row>
    <row r="309" spans="1:11">
      <c r="A309" s="7"/>
      <c r="C309" s="7" t="s">
        <v>112</v>
      </c>
      <c r="D309" s="73">
        <f>SUM(D300,D307)</f>
        <v>10771.65</v>
      </c>
      <c r="E309" s="73">
        <f>SUM(E300,E307)</f>
        <v>680.06999999999994</v>
      </c>
      <c r="F309" s="78">
        <f>D309/E309</f>
        <v>15.839031276192157</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15, 2024</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2023-2024</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3">
        <v>270.42</v>
      </c>
      <c r="H327" s="123">
        <v>3591902</v>
      </c>
      <c r="I327" s="84"/>
      <c r="J327" s="1"/>
      <c r="K327" s="1"/>
    </row>
    <row r="328" spans="1:11">
      <c r="A328" s="1">
        <f>(A327+1)</f>
        <v>3</v>
      </c>
      <c r="D328" s="7" t="s">
        <v>120</v>
      </c>
      <c r="E328" s="1">
        <f>(E327+1)</f>
        <v>3</v>
      </c>
      <c r="F328" s="8"/>
      <c r="G328" s="123">
        <v>596.92999999999995</v>
      </c>
      <c r="H328" s="123">
        <v>8903151</v>
      </c>
      <c r="I328" s="84"/>
      <c r="J328" s="1"/>
      <c r="K328" s="1"/>
    </row>
    <row r="329" spans="1:11">
      <c r="A329" s="1">
        <v>4</v>
      </c>
      <c r="C329" s="7" t="s">
        <v>121</v>
      </c>
      <c r="D329" s="7" t="s">
        <v>122</v>
      </c>
      <c r="E329" s="1">
        <v>4</v>
      </c>
      <c r="F329" s="8"/>
      <c r="G329" s="123">
        <v>66.67</v>
      </c>
      <c r="H329" s="123">
        <v>1552259</v>
      </c>
      <c r="I329" s="84"/>
      <c r="J329" s="1"/>
      <c r="K329" s="1"/>
    </row>
    <row r="330" spans="1:11">
      <c r="A330" s="1">
        <f>(A329+1)</f>
        <v>5</v>
      </c>
      <c r="D330" s="7" t="s">
        <v>123</v>
      </c>
      <c r="E330" s="1">
        <f>(E329+1)</f>
        <v>5</v>
      </c>
      <c r="F330" s="8"/>
      <c r="G330" s="123">
        <v>95.13</v>
      </c>
      <c r="H330" s="123">
        <v>3249746</v>
      </c>
      <c r="I330" s="84"/>
      <c r="J330" s="1"/>
      <c r="K330" s="1"/>
    </row>
    <row r="331" spans="1:11">
      <c r="A331" s="1">
        <f>(A330+1)</f>
        <v>6</v>
      </c>
      <c r="C331" s="7" t="s">
        <v>124</v>
      </c>
      <c r="E331" s="1">
        <f>(E330+1)</f>
        <v>6</v>
      </c>
      <c r="G331" s="81">
        <f>SUM(G327:G330)</f>
        <v>1029.1499999999999</v>
      </c>
      <c r="H331" s="81">
        <f>SUM(H327:H330)</f>
        <v>17297058</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3">
        <v>820.67</v>
      </c>
      <c r="H333" s="123">
        <v>11144062</v>
      </c>
      <c r="I333" s="84"/>
      <c r="J333" s="1"/>
      <c r="K333" s="1"/>
    </row>
    <row r="334" spans="1:11">
      <c r="A334" s="1">
        <v>9</v>
      </c>
      <c r="D334" s="7" t="s">
        <v>120</v>
      </c>
      <c r="E334" s="1">
        <v>9</v>
      </c>
      <c r="F334" s="8"/>
      <c r="G334" s="123">
        <v>3391.8</v>
      </c>
      <c r="H334" s="123">
        <v>51289518</v>
      </c>
      <c r="I334" s="84"/>
      <c r="J334" s="1"/>
      <c r="K334" s="1"/>
    </row>
    <row r="335" spans="1:11">
      <c r="A335" s="1">
        <v>10</v>
      </c>
      <c r="C335" s="7" t="s">
        <v>121</v>
      </c>
      <c r="D335" s="7" t="s">
        <v>122</v>
      </c>
      <c r="E335" s="1">
        <v>10</v>
      </c>
      <c r="F335" s="8"/>
      <c r="G335" s="123">
        <v>281.58</v>
      </c>
      <c r="H335" s="123">
        <v>8832565</v>
      </c>
      <c r="I335" s="84"/>
      <c r="J335" s="1"/>
      <c r="K335" s="1"/>
    </row>
    <row r="336" spans="1:11">
      <c r="A336" s="1">
        <f>(A335+1)</f>
        <v>11</v>
      </c>
      <c r="D336" s="7" t="s">
        <v>123</v>
      </c>
      <c r="E336" s="1">
        <f>(E335+1)</f>
        <v>11</v>
      </c>
      <c r="F336" s="8"/>
      <c r="G336" s="123">
        <v>574.5</v>
      </c>
      <c r="H336" s="123">
        <v>17385277</v>
      </c>
      <c r="I336" s="84"/>
      <c r="J336" s="1"/>
      <c r="K336" s="1"/>
    </row>
    <row r="337" spans="1:11">
      <c r="A337" s="1">
        <f>(A336+1)</f>
        <v>12</v>
      </c>
      <c r="C337" s="7" t="s">
        <v>126</v>
      </c>
      <c r="E337" s="1">
        <f>(E336+1)</f>
        <v>12</v>
      </c>
      <c r="G337" s="80">
        <f>SUM(G333:G336)</f>
        <v>5068.55</v>
      </c>
      <c r="H337" s="81">
        <f>SUM(H333:H336)</f>
        <v>88651422</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3">
        <v>0</v>
      </c>
      <c r="H339" s="123">
        <v>0</v>
      </c>
      <c r="I339" s="84"/>
      <c r="J339" s="1"/>
      <c r="K339" s="1"/>
    </row>
    <row r="340" spans="1:11">
      <c r="A340" s="1">
        <v>15</v>
      </c>
      <c r="C340" s="7"/>
      <c r="D340" s="7" t="s">
        <v>120</v>
      </c>
      <c r="E340" s="1">
        <v>15</v>
      </c>
      <c r="F340" s="8"/>
      <c r="G340" s="123">
        <v>0</v>
      </c>
      <c r="H340" s="123">
        <v>0</v>
      </c>
      <c r="I340" s="84"/>
      <c r="J340" s="1"/>
      <c r="K340" s="1"/>
    </row>
    <row r="341" spans="1:11">
      <c r="A341" s="1">
        <v>16</v>
      </c>
      <c r="C341" s="7" t="s">
        <v>121</v>
      </c>
      <c r="D341" s="7" t="s">
        <v>122</v>
      </c>
      <c r="E341" s="1">
        <v>16</v>
      </c>
      <c r="F341" s="8"/>
      <c r="G341" s="123">
        <v>0</v>
      </c>
      <c r="H341" s="123">
        <v>0</v>
      </c>
      <c r="I341" s="84"/>
      <c r="J341" s="1"/>
      <c r="K341" s="1"/>
    </row>
    <row r="342" spans="1:11">
      <c r="A342" s="1">
        <v>17</v>
      </c>
      <c r="C342" s="7"/>
      <c r="D342" s="7" t="s">
        <v>123</v>
      </c>
      <c r="E342" s="1">
        <v>17</v>
      </c>
      <c r="G342" s="123">
        <v>0</v>
      </c>
      <c r="H342" s="123">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3">
        <v>796.33</v>
      </c>
      <c r="H345" s="123">
        <v>10967743</v>
      </c>
      <c r="I345" s="84"/>
      <c r="J345" s="1"/>
      <c r="K345" s="1"/>
    </row>
    <row r="346" spans="1:11">
      <c r="A346" s="1">
        <v>21</v>
      </c>
      <c r="C346" s="7"/>
      <c r="D346" s="7" t="s">
        <v>120</v>
      </c>
      <c r="E346" s="1">
        <v>21</v>
      </c>
      <c r="F346" s="59"/>
      <c r="G346" s="123">
        <v>3083.37</v>
      </c>
      <c r="H346" s="123">
        <v>46884035</v>
      </c>
      <c r="I346" s="84"/>
      <c r="J346" s="1"/>
      <c r="K346" s="1"/>
    </row>
    <row r="347" spans="1:11">
      <c r="A347" s="1">
        <v>22</v>
      </c>
      <c r="C347" s="7" t="s">
        <v>121</v>
      </c>
      <c r="D347" s="7" t="s">
        <v>122</v>
      </c>
      <c r="E347" s="1">
        <v>22</v>
      </c>
      <c r="F347" s="59"/>
      <c r="G347" s="123">
        <v>249.79</v>
      </c>
      <c r="H347" s="123">
        <v>7667600</v>
      </c>
      <c r="I347" s="84"/>
      <c r="J347" s="1"/>
      <c r="K347" s="1"/>
    </row>
    <row r="348" spans="1:11">
      <c r="A348" s="1">
        <v>23</v>
      </c>
      <c r="D348" s="7" t="s">
        <v>123</v>
      </c>
      <c r="E348" s="1">
        <v>23</v>
      </c>
      <c r="F348" s="59"/>
      <c r="G348" s="123">
        <v>544.47</v>
      </c>
      <c r="H348" s="123">
        <v>16842614</v>
      </c>
      <c r="I348" s="84"/>
      <c r="J348" s="1"/>
      <c r="K348" s="1"/>
    </row>
    <row r="349" spans="1:11">
      <c r="A349" s="1">
        <v>24</v>
      </c>
      <c r="C349" s="7" t="s">
        <v>130</v>
      </c>
      <c r="E349" s="1">
        <v>24</v>
      </c>
      <c r="F349" s="47"/>
      <c r="G349" s="78">
        <f>SUM(G345:G348)</f>
        <v>4673.96</v>
      </c>
      <c r="H349" s="77">
        <f>SUM(H345:H348)</f>
        <v>82361992</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1887.42</v>
      </c>
      <c r="H351" s="81">
        <f t="shared" si="12"/>
        <v>25703707</v>
      </c>
      <c r="I351" s="81"/>
      <c r="J351" s="1"/>
      <c r="K351" s="80"/>
    </row>
    <row r="352" spans="1:11">
      <c r="A352" s="1">
        <v>27</v>
      </c>
      <c r="C352" s="7"/>
      <c r="D352" s="7" t="s">
        <v>120</v>
      </c>
      <c r="E352" s="1">
        <v>27</v>
      </c>
      <c r="G352" s="80">
        <f t="shared" si="12"/>
        <v>7072.1</v>
      </c>
      <c r="H352" s="81">
        <f t="shared" si="12"/>
        <v>107076704</v>
      </c>
      <c r="I352" s="81"/>
      <c r="J352" s="1"/>
      <c r="K352" s="80"/>
    </row>
    <row r="353" spans="1:11">
      <c r="A353" s="1">
        <v>28</v>
      </c>
      <c r="C353" s="7" t="s">
        <v>121</v>
      </c>
      <c r="D353" s="7" t="s">
        <v>122</v>
      </c>
      <c r="E353" s="1">
        <v>28</v>
      </c>
      <c r="G353" s="80">
        <f t="shared" si="12"/>
        <v>598.04</v>
      </c>
      <c r="H353" s="81">
        <f t="shared" si="12"/>
        <v>18052424</v>
      </c>
      <c r="I353" s="81"/>
      <c r="J353" s="1"/>
      <c r="K353" s="80"/>
    </row>
    <row r="354" spans="1:11">
      <c r="A354" s="1">
        <v>29</v>
      </c>
      <c r="D354" s="7" t="s">
        <v>123</v>
      </c>
      <c r="E354" s="1">
        <v>29</v>
      </c>
      <c r="G354" s="80">
        <f t="shared" si="12"/>
        <v>1214.0999999999999</v>
      </c>
      <c r="H354" s="81">
        <f t="shared" si="12"/>
        <v>37477637</v>
      </c>
      <c r="I354" s="81"/>
      <c r="J354" s="1"/>
      <c r="K354" s="80"/>
    </row>
    <row r="355" spans="1:11">
      <c r="A355" s="1">
        <v>30</v>
      </c>
      <c r="E355" s="1">
        <v>30</v>
      </c>
      <c r="G355" s="78"/>
      <c r="H355" s="77"/>
      <c r="I355" s="81"/>
      <c r="J355" s="1"/>
      <c r="K355" s="78"/>
    </row>
    <row r="356" spans="1:11">
      <c r="A356" s="1">
        <v>31</v>
      </c>
      <c r="C356" s="7" t="s">
        <v>132</v>
      </c>
      <c r="E356" s="1">
        <v>31</v>
      </c>
      <c r="G356" s="80">
        <f>SUM(G351:G352)</f>
        <v>8959.52</v>
      </c>
      <c r="H356" s="81">
        <f>SUM(H351:H352)</f>
        <v>132780411</v>
      </c>
      <c r="I356" s="81"/>
      <c r="J356" s="1"/>
      <c r="K356" s="80"/>
    </row>
    <row r="357" spans="1:11">
      <c r="A357" s="1">
        <v>32</v>
      </c>
      <c r="C357" s="7" t="s">
        <v>133</v>
      </c>
      <c r="E357" s="1">
        <v>32</v>
      </c>
      <c r="G357" s="80">
        <f>SUM(G353:G354)</f>
        <v>1812.1399999999999</v>
      </c>
      <c r="H357" s="81">
        <f>SUM(H353:H354)</f>
        <v>55530061</v>
      </c>
      <c r="I357" s="81"/>
      <c r="J357" s="1"/>
      <c r="K357" s="80"/>
    </row>
    <row r="358" spans="1:11">
      <c r="A358" s="1">
        <v>33</v>
      </c>
      <c r="C358" s="7" t="s">
        <v>134</v>
      </c>
      <c r="E358" s="1">
        <v>33</v>
      </c>
      <c r="F358" s="47"/>
      <c r="G358" s="78">
        <f>SUM(G351,G353)</f>
        <v>2485.46</v>
      </c>
      <c r="H358" s="77">
        <f>SUM(H351,H353)</f>
        <v>43756131</v>
      </c>
      <c r="I358" s="77"/>
      <c r="J358" s="1"/>
      <c r="K358" s="78"/>
    </row>
    <row r="359" spans="1:11">
      <c r="A359" s="1">
        <v>34</v>
      </c>
      <c r="C359" s="7" t="s">
        <v>135</v>
      </c>
      <c r="E359" s="1">
        <v>34</v>
      </c>
      <c r="F359" s="47"/>
      <c r="G359" s="78">
        <f>SUM(G352,G354)</f>
        <v>8286.2000000000007</v>
      </c>
      <c r="H359" s="77">
        <f>SUM(H352,H354)</f>
        <v>144554341</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10771.66</v>
      </c>
      <c r="H361" s="81">
        <f>SUM(H358:H359)</f>
        <v>188310472</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50" t="s">
        <v>232</v>
      </c>
      <c r="D365" s="250"/>
      <c r="E365" s="250"/>
      <c r="F365" s="250"/>
      <c r="G365" s="250"/>
      <c r="H365" s="250"/>
      <c r="I365" s="250"/>
      <c r="J365" s="250"/>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15, 2024</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2023-2024</v>
      </c>
      <c r="I373" s="19"/>
      <c r="J373" s="20"/>
      <c r="K373" s="21" t="str">
        <f>K244</f>
        <v>2024-2025</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5">
        <v>0</v>
      </c>
      <c r="I377" s="1"/>
      <c r="J377" s="2"/>
      <c r="K377" s="125">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5"/>
      <c r="I379" s="3"/>
      <c r="J379" s="3"/>
      <c r="K379" s="125"/>
    </row>
    <row r="380" spans="1:11">
      <c r="A380" s="63">
        <v>5</v>
      </c>
      <c r="C380" s="1" t="s">
        <v>140</v>
      </c>
      <c r="E380" s="63">
        <v>5</v>
      </c>
      <c r="F380" s="3"/>
      <c r="G380" s="3"/>
      <c r="H380" s="125"/>
      <c r="I380" s="3"/>
      <c r="J380" s="3"/>
      <c r="K380" s="125"/>
    </row>
    <row r="381" spans="1:11">
      <c r="A381" s="63">
        <v>6</v>
      </c>
      <c r="E381" s="63">
        <v>6</v>
      </c>
      <c r="F381" s="3"/>
      <c r="G381" s="3"/>
      <c r="H381" s="125"/>
      <c r="I381" s="3"/>
      <c r="J381" s="3"/>
      <c r="K381" s="125"/>
    </row>
    <row r="382" spans="1:11">
      <c r="A382" s="63">
        <v>7</v>
      </c>
      <c r="E382" s="63">
        <v>7</v>
      </c>
      <c r="F382" s="3"/>
      <c r="G382" s="3"/>
      <c r="H382" s="125"/>
      <c r="I382" s="3"/>
      <c r="J382" s="3"/>
      <c r="K382" s="125"/>
    </row>
    <row r="383" spans="1:11">
      <c r="A383" s="63">
        <v>8</v>
      </c>
      <c r="E383" s="63">
        <v>8</v>
      </c>
      <c r="F383" s="3"/>
      <c r="G383" s="3"/>
      <c r="H383" s="125"/>
      <c r="I383" s="3"/>
      <c r="J383" s="3"/>
      <c r="K383" s="125"/>
    </row>
    <row r="384" spans="1:11">
      <c r="A384" s="63">
        <v>9</v>
      </c>
      <c r="E384" s="63">
        <v>9</v>
      </c>
      <c r="F384" s="3"/>
      <c r="G384" s="3"/>
      <c r="H384" s="125"/>
      <c r="I384" s="3"/>
      <c r="J384" s="3"/>
      <c r="K384" s="125"/>
    </row>
    <row r="385" spans="1:11">
      <c r="A385" s="63">
        <v>10</v>
      </c>
      <c r="E385" s="63">
        <v>10</v>
      </c>
      <c r="F385" s="3"/>
      <c r="G385" s="3"/>
      <c r="H385" s="125"/>
      <c r="I385" s="3"/>
      <c r="J385" s="3"/>
      <c r="K385" s="125"/>
    </row>
    <row r="386" spans="1:11">
      <c r="A386" s="63">
        <v>11</v>
      </c>
      <c r="E386" s="63">
        <v>11</v>
      </c>
      <c r="F386" s="3"/>
      <c r="G386" s="3"/>
      <c r="H386" s="125"/>
      <c r="I386" s="3"/>
      <c r="J386" s="3"/>
      <c r="K386" s="125"/>
    </row>
    <row r="387" spans="1:11">
      <c r="A387" s="63">
        <v>12</v>
      </c>
      <c r="E387" s="63">
        <v>12</v>
      </c>
      <c r="F387" s="3"/>
      <c r="G387" s="3"/>
      <c r="H387" s="125"/>
      <c r="I387" s="3"/>
      <c r="J387" s="3"/>
      <c r="K387" s="125"/>
    </row>
    <row r="388" spans="1:11">
      <c r="A388" s="63">
        <v>13</v>
      </c>
      <c r="E388" s="63">
        <v>13</v>
      </c>
      <c r="F388" s="3"/>
      <c r="G388" s="3"/>
      <c r="H388" s="125"/>
      <c r="I388" s="3"/>
      <c r="J388" s="3"/>
      <c r="K388" s="125"/>
    </row>
    <row r="389" spans="1:11">
      <c r="A389" s="63">
        <v>14</v>
      </c>
      <c r="C389" s="7" t="s">
        <v>38</v>
      </c>
      <c r="E389" s="63">
        <v>14</v>
      </c>
      <c r="F389" s="3"/>
      <c r="G389" s="3"/>
      <c r="H389" s="125"/>
      <c r="I389" s="3"/>
      <c r="J389" s="3"/>
      <c r="K389" s="125"/>
    </row>
    <row r="390" spans="1:11">
      <c r="A390" s="63">
        <v>15</v>
      </c>
      <c r="C390" s="7"/>
      <c r="E390" s="63">
        <v>15</v>
      </c>
      <c r="F390" s="3"/>
      <c r="G390" s="3"/>
      <c r="H390" s="125"/>
      <c r="I390" s="3"/>
      <c r="J390" s="3"/>
      <c r="K390" s="125"/>
    </row>
    <row r="391" spans="1:11">
      <c r="A391" s="63">
        <v>16</v>
      </c>
      <c r="E391" s="63">
        <v>16</v>
      </c>
      <c r="F391" s="3"/>
      <c r="G391" s="3"/>
      <c r="H391" s="125"/>
      <c r="I391" s="3"/>
      <c r="J391" s="3"/>
      <c r="K391" s="125"/>
    </row>
    <row r="392" spans="1:11">
      <c r="A392" s="63">
        <v>17</v>
      </c>
      <c r="C392" s="7" t="s">
        <v>38</v>
      </c>
      <c r="E392" s="63">
        <v>17</v>
      </c>
      <c r="F392" s="3"/>
      <c r="G392" s="3"/>
      <c r="H392" s="125"/>
      <c r="I392" s="3"/>
      <c r="J392" s="3"/>
      <c r="K392" s="125"/>
    </row>
    <row r="393" spans="1:11">
      <c r="A393" s="63">
        <v>18</v>
      </c>
      <c r="E393" s="63">
        <v>18</v>
      </c>
      <c r="F393" s="3"/>
      <c r="G393" s="3"/>
      <c r="H393" s="125"/>
      <c r="I393" s="3"/>
      <c r="J393" s="3" t="s">
        <v>38</v>
      </c>
      <c r="K393" s="125"/>
    </row>
    <row r="394" spans="1:11">
      <c r="A394" s="63">
        <v>19</v>
      </c>
      <c r="E394" s="63">
        <v>19</v>
      </c>
      <c r="F394" s="3"/>
      <c r="G394" s="3"/>
      <c r="H394" s="125"/>
      <c r="I394" s="3"/>
      <c r="J394" s="3"/>
      <c r="K394" s="125"/>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15, 2024</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2023-2024</v>
      </c>
      <c r="I406" s="19"/>
      <c r="J406" s="20"/>
      <c r="K406" s="21" t="str">
        <f>K373</f>
        <v>2024-2025</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6">
        <v>8867078</v>
      </c>
      <c r="I410" s="81"/>
      <c r="J410" s="77"/>
      <c r="K410" s="126">
        <v>9270075</v>
      </c>
    </row>
    <row r="411" spans="1:11">
      <c r="A411" s="63">
        <v>2</v>
      </c>
      <c r="C411" s="8" t="s">
        <v>144</v>
      </c>
      <c r="E411" s="63">
        <v>2</v>
      </c>
      <c r="F411" s="8"/>
      <c r="G411" s="84"/>
      <c r="H411" s="126">
        <v>3918340</v>
      </c>
      <c r="I411" s="81"/>
      <c r="J411" s="77"/>
      <c r="K411" s="126">
        <v>3763995</v>
      </c>
    </row>
    <row r="412" spans="1:11">
      <c r="A412" s="63">
        <v>3</v>
      </c>
      <c r="C412" s="8" t="s">
        <v>145</v>
      </c>
      <c r="E412" s="63">
        <v>3</v>
      </c>
      <c r="F412" s="8"/>
      <c r="G412" s="84"/>
      <c r="H412" s="126">
        <v>1481079</v>
      </c>
      <c r="I412" s="81"/>
      <c r="J412" s="77"/>
      <c r="K412" s="126">
        <v>1561279</v>
      </c>
    </row>
    <row r="413" spans="1:11" ht="13.5">
      <c r="A413" s="63">
        <v>4</v>
      </c>
      <c r="C413" s="8" t="s">
        <v>251</v>
      </c>
      <c r="E413" s="63">
        <v>4</v>
      </c>
      <c r="F413" s="8"/>
      <c r="G413" s="84"/>
      <c r="H413" s="126"/>
      <c r="I413" s="81"/>
      <c r="J413" s="77"/>
      <c r="K413" s="126"/>
    </row>
    <row r="414" spans="1:11">
      <c r="A414" s="63">
        <v>5</v>
      </c>
      <c r="C414" s="8" t="s">
        <v>146</v>
      </c>
      <c r="E414" s="63">
        <v>5</v>
      </c>
      <c r="F414" s="8"/>
      <c r="G414" s="84"/>
      <c r="H414" s="126"/>
      <c r="I414" s="81"/>
      <c r="J414" s="77"/>
      <c r="K414" s="126"/>
    </row>
    <row r="415" spans="1:11" s="30" customFormat="1">
      <c r="A415" s="63">
        <v>6</v>
      </c>
      <c r="B415" s="1"/>
      <c r="C415" s="8" t="s">
        <v>147</v>
      </c>
      <c r="D415" s="1"/>
      <c r="E415" s="63">
        <v>6</v>
      </c>
      <c r="F415" s="8"/>
      <c r="G415" s="84"/>
      <c r="H415" s="126"/>
      <c r="I415" s="81"/>
      <c r="J415" s="77"/>
      <c r="K415" s="126"/>
    </row>
    <row r="416" spans="1:11" s="30" customFormat="1">
      <c r="A416" s="63">
        <v>7</v>
      </c>
      <c r="B416" s="1"/>
      <c r="C416" s="8" t="s">
        <v>148</v>
      </c>
      <c r="D416" s="1"/>
      <c r="E416" s="63">
        <v>7</v>
      </c>
      <c r="F416" s="8"/>
      <c r="G416" s="84"/>
      <c r="H416" s="126"/>
      <c r="I416" s="81"/>
      <c r="J416" s="77"/>
      <c r="K416" s="126"/>
    </row>
    <row r="417" spans="1:11">
      <c r="A417" s="63">
        <v>8</v>
      </c>
      <c r="C417" s="8" t="s">
        <v>149</v>
      </c>
      <c r="E417" s="63">
        <v>8</v>
      </c>
      <c r="F417" s="60"/>
      <c r="G417" s="16"/>
      <c r="H417" s="126"/>
      <c r="I417" s="81"/>
      <c r="J417" s="77"/>
      <c r="K417" s="126"/>
    </row>
    <row r="418" spans="1:11" ht="13.5">
      <c r="A418" s="63">
        <v>9</v>
      </c>
      <c r="C418" s="1" t="s">
        <v>250</v>
      </c>
      <c r="E418" s="63">
        <v>9</v>
      </c>
      <c r="F418" s="60"/>
      <c r="G418" s="16"/>
      <c r="H418" s="126"/>
      <c r="I418" s="81"/>
      <c r="J418" s="77"/>
      <c r="K418" s="126"/>
    </row>
    <row r="419" spans="1:11">
      <c r="A419" s="63">
        <v>10</v>
      </c>
      <c r="C419" s="8"/>
      <c r="E419" s="63">
        <v>10</v>
      </c>
      <c r="F419" s="60"/>
      <c r="G419" s="16"/>
      <c r="H419" s="132"/>
      <c r="I419" s="136"/>
      <c r="J419" s="136"/>
      <c r="K419" s="132"/>
    </row>
    <row r="420" spans="1:11">
      <c r="A420" s="63">
        <v>11</v>
      </c>
      <c r="C420" s="8"/>
      <c r="E420" s="63">
        <v>11</v>
      </c>
      <c r="F420" s="60"/>
      <c r="G420" s="16"/>
      <c r="H420" s="135"/>
      <c r="I420" s="60"/>
      <c r="J420" s="16"/>
      <c r="K420" s="127"/>
    </row>
    <row r="421" spans="1:11">
      <c r="A421" s="63">
        <v>12</v>
      </c>
      <c r="C421" s="8"/>
      <c r="E421" s="63">
        <v>12</v>
      </c>
      <c r="F421" s="60"/>
      <c r="G421" s="16"/>
      <c r="H421" s="127"/>
      <c r="I421" s="60"/>
      <c r="J421" s="16"/>
      <c r="K421" s="127"/>
    </row>
    <row r="422" spans="1:11">
      <c r="A422" s="63">
        <v>13</v>
      </c>
      <c r="C422" s="8"/>
      <c r="E422" s="63">
        <v>13</v>
      </c>
      <c r="F422" s="60"/>
      <c r="G422" s="16"/>
      <c r="H422" s="127"/>
      <c r="I422" s="60"/>
      <c r="J422" s="16"/>
      <c r="K422" s="127"/>
    </row>
    <row r="423" spans="1:11">
      <c r="A423" s="63">
        <v>14</v>
      </c>
      <c r="C423" s="8"/>
      <c r="E423" s="63">
        <v>14</v>
      </c>
      <c r="F423" s="60"/>
      <c r="G423" s="16"/>
      <c r="H423" s="127"/>
      <c r="I423" s="60"/>
      <c r="J423" s="16"/>
      <c r="K423" s="127"/>
    </row>
    <row r="424" spans="1:11">
      <c r="A424" s="63">
        <v>15</v>
      </c>
      <c r="E424" s="63">
        <v>15</v>
      </c>
      <c r="F424" s="8"/>
      <c r="G424" s="84"/>
      <c r="H424" s="123"/>
      <c r="I424" s="84"/>
      <c r="J424" s="84"/>
      <c r="K424" s="123"/>
    </row>
    <row r="425" spans="1:11">
      <c r="A425" s="63"/>
      <c r="C425" s="8"/>
      <c r="E425" s="63"/>
      <c r="F425" s="8"/>
      <c r="G425" s="84"/>
      <c r="H425" s="123"/>
      <c r="I425" s="84"/>
      <c r="J425" s="84"/>
      <c r="K425" s="123"/>
    </row>
    <row r="426" spans="1:11">
      <c r="A426" s="63">
        <v>16</v>
      </c>
      <c r="C426" s="8" t="s">
        <v>150</v>
      </c>
      <c r="E426" s="63">
        <v>16</v>
      </c>
      <c r="F426" s="8"/>
      <c r="G426" s="84"/>
      <c r="H426" s="123"/>
      <c r="I426" s="84"/>
      <c r="J426" s="84"/>
      <c r="K426" s="123"/>
    </row>
    <row r="427" spans="1:11">
      <c r="A427" s="63">
        <v>17</v>
      </c>
      <c r="C427" s="8" t="s">
        <v>151</v>
      </c>
      <c r="E427" s="63">
        <v>17</v>
      </c>
      <c r="F427" s="8"/>
      <c r="G427" s="84"/>
      <c r="H427" s="123"/>
      <c r="I427" s="84"/>
      <c r="J427" s="84"/>
      <c r="K427" s="123"/>
    </row>
    <row r="428" spans="1:11">
      <c r="A428" s="63">
        <v>18</v>
      </c>
      <c r="C428" s="8" t="s">
        <v>152</v>
      </c>
      <c r="E428" s="63">
        <v>18</v>
      </c>
      <c r="F428" s="8"/>
      <c r="G428" s="84"/>
      <c r="H428" s="123"/>
      <c r="I428" s="84"/>
      <c r="J428" s="84"/>
      <c r="K428" s="123"/>
    </row>
    <row r="429" spans="1:11">
      <c r="A429" s="63">
        <v>19</v>
      </c>
      <c r="C429" s="8" t="s">
        <v>38</v>
      </c>
      <c r="E429" s="63">
        <v>19</v>
      </c>
      <c r="F429" s="8"/>
      <c r="G429" s="84"/>
      <c r="H429" s="123"/>
      <c r="I429" s="84"/>
      <c r="J429" s="84"/>
      <c r="K429" s="123"/>
    </row>
    <row r="430" spans="1:11">
      <c r="A430" s="1">
        <v>20</v>
      </c>
      <c r="C430" s="8"/>
      <c r="E430" s="1">
        <v>20</v>
      </c>
      <c r="F430" s="60"/>
      <c r="G430" s="16"/>
      <c r="H430" s="127"/>
      <c r="I430" s="60"/>
      <c r="J430" s="16"/>
      <c r="K430" s="127"/>
    </row>
    <row r="431" spans="1:11">
      <c r="A431" s="1">
        <v>21</v>
      </c>
      <c r="C431" s="8"/>
      <c r="E431" s="1">
        <v>21</v>
      </c>
      <c r="F431" s="60"/>
      <c r="G431" s="16"/>
      <c r="H431" s="127"/>
      <c r="I431" s="60"/>
      <c r="J431" s="16"/>
      <c r="K431" s="127"/>
    </row>
    <row r="432" spans="1:11">
      <c r="A432" s="1">
        <v>22</v>
      </c>
      <c r="C432" s="8"/>
      <c r="E432" s="1">
        <v>22</v>
      </c>
      <c r="F432" s="60"/>
      <c r="G432" s="16"/>
      <c r="H432" s="127"/>
      <c r="I432" s="60"/>
      <c r="J432" s="16"/>
      <c r="K432" s="127"/>
    </row>
    <row r="433" spans="1:11">
      <c r="A433" s="1">
        <v>23</v>
      </c>
      <c r="C433" s="8"/>
      <c r="E433" s="1">
        <v>23</v>
      </c>
      <c r="F433" s="60"/>
      <c r="G433" s="16"/>
      <c r="H433" s="127"/>
      <c r="I433" s="60"/>
      <c r="J433" s="16"/>
      <c r="K433" s="127"/>
    </row>
    <row r="434" spans="1:11">
      <c r="A434" s="1">
        <v>24</v>
      </c>
      <c r="C434" s="8"/>
      <c r="E434" s="1">
        <v>24</v>
      </c>
      <c r="F434" s="60"/>
      <c r="G434" s="16"/>
      <c r="H434" s="127"/>
      <c r="I434" s="60"/>
      <c r="J434" s="16"/>
      <c r="K434" s="127"/>
    </row>
    <row r="435" spans="1:11">
      <c r="A435" s="63"/>
      <c r="C435" s="8"/>
      <c r="E435" s="63"/>
      <c r="F435" s="60" t="s">
        <v>6</v>
      </c>
      <c r="G435" s="16" t="s">
        <v>6</v>
      </c>
      <c r="H435" s="17"/>
      <c r="I435" s="60"/>
      <c r="J435" s="16"/>
      <c r="K435" s="17"/>
    </row>
    <row r="436" spans="1:11">
      <c r="A436" s="63">
        <v>25</v>
      </c>
      <c r="C436" s="7" t="s">
        <v>153</v>
      </c>
      <c r="E436" s="63">
        <v>25</v>
      </c>
      <c r="G436" s="77"/>
      <c r="H436" s="81">
        <f>SUM(H410:H434)</f>
        <v>14266497</v>
      </c>
      <c r="I436" s="81"/>
      <c r="J436" s="77"/>
      <c r="K436" s="81">
        <f>SUM(K410:K434)</f>
        <v>14595349</v>
      </c>
    </row>
    <row r="437" spans="1:11">
      <c r="A437" s="63"/>
      <c r="C437" s="7"/>
      <c r="E437" s="63"/>
      <c r="F437" s="60" t="s">
        <v>6</v>
      </c>
      <c r="G437" s="16" t="s">
        <v>6</v>
      </c>
      <c r="H437" s="17"/>
      <c r="I437" s="60"/>
      <c r="J437" s="16"/>
      <c r="K437" s="17"/>
    </row>
    <row r="438" spans="1:11" ht="13.5">
      <c r="A438" s="63">
        <v>26</v>
      </c>
      <c r="C438" s="7" t="s">
        <v>244</v>
      </c>
      <c r="E438" s="63">
        <v>26</v>
      </c>
      <c r="G438" s="77"/>
      <c r="H438" s="126">
        <f>1109433-1</f>
        <v>1109432</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15375929</v>
      </c>
      <c r="I443" s="81"/>
      <c r="J443" s="77"/>
      <c r="K443" s="81">
        <f>SUM(K436:K441)</f>
        <v>14595349</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15, 2024</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2023-2024</v>
      </c>
      <c r="I458" s="19"/>
      <c r="J458" s="20"/>
      <c r="K458" s="21" t="str">
        <f>K406</f>
        <v>2024-2025</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6"/>
      <c r="I462" s="81"/>
      <c r="J462" s="77"/>
      <c r="K462" s="126"/>
    </row>
    <row r="463" spans="1:11">
      <c r="A463" s="63">
        <v>2</v>
      </c>
      <c r="C463" s="8"/>
      <c r="E463" s="63">
        <v>2</v>
      </c>
      <c r="F463" s="8"/>
      <c r="G463" s="84"/>
      <c r="H463" s="123"/>
      <c r="I463" s="84"/>
      <c r="J463" s="84"/>
      <c r="K463" s="123"/>
    </row>
    <row r="464" spans="1:11">
      <c r="A464" s="63">
        <v>3</v>
      </c>
      <c r="C464" s="8"/>
      <c r="E464" s="63">
        <v>3</v>
      </c>
      <c r="F464" s="8"/>
      <c r="G464" s="84"/>
      <c r="H464" s="123"/>
      <c r="I464" s="84"/>
      <c r="J464" s="84"/>
      <c r="K464" s="123"/>
    </row>
    <row r="465" spans="1:11">
      <c r="A465" s="63">
        <v>4</v>
      </c>
      <c r="C465" s="8"/>
      <c r="E465" s="63">
        <v>4</v>
      </c>
      <c r="F465" s="8"/>
      <c r="G465" s="84"/>
      <c r="H465" s="123"/>
      <c r="I465" s="84"/>
      <c r="J465" s="84"/>
      <c r="K465" s="123"/>
    </row>
    <row r="466" spans="1:11">
      <c r="A466" s="63">
        <v>5</v>
      </c>
      <c r="C466" s="8"/>
      <c r="E466" s="63">
        <v>5</v>
      </c>
      <c r="F466" s="8"/>
      <c r="G466" s="84"/>
      <c r="H466" s="123"/>
      <c r="I466" s="84"/>
      <c r="J466" s="84"/>
      <c r="K466" s="123"/>
    </row>
    <row r="467" spans="1:11">
      <c r="A467" s="63">
        <v>6</v>
      </c>
      <c r="C467" s="8"/>
      <c r="E467" s="63">
        <v>6</v>
      </c>
      <c r="F467" s="8"/>
      <c r="G467" s="84"/>
      <c r="H467" s="123"/>
      <c r="I467" s="84"/>
      <c r="J467" s="84"/>
      <c r="K467" s="123"/>
    </row>
    <row r="468" spans="1:11">
      <c r="A468" s="63">
        <v>7</v>
      </c>
      <c r="C468" s="8"/>
      <c r="E468" s="63">
        <v>7</v>
      </c>
      <c r="F468" s="8"/>
      <c r="G468" s="84"/>
      <c r="H468" s="123"/>
      <c r="I468" s="84"/>
      <c r="J468" s="84"/>
      <c r="K468" s="123"/>
    </row>
    <row r="469" spans="1:11" ht="12.75" customHeight="1">
      <c r="A469" s="63">
        <v>8</v>
      </c>
      <c r="C469" s="8"/>
      <c r="E469" s="63">
        <v>8</v>
      </c>
      <c r="F469" s="60"/>
      <c r="G469" s="16"/>
      <c r="H469" s="127"/>
      <c r="I469" s="60"/>
      <c r="J469" s="16"/>
      <c r="K469" s="127"/>
    </row>
    <row r="470" spans="1:11">
      <c r="A470" s="63">
        <v>9</v>
      </c>
      <c r="E470" s="63">
        <v>9</v>
      </c>
      <c r="F470" s="60"/>
      <c r="G470" s="16"/>
      <c r="H470" s="127"/>
      <c r="I470" s="60"/>
      <c r="J470" s="16"/>
      <c r="K470" s="127"/>
    </row>
    <row r="471" spans="1:11">
      <c r="A471" s="63">
        <v>10</v>
      </c>
      <c r="C471" s="8"/>
      <c r="E471" s="63">
        <v>10</v>
      </c>
      <c r="F471" s="60"/>
      <c r="G471" s="16"/>
      <c r="H471" s="127"/>
      <c r="I471" s="60"/>
      <c r="J471" s="16"/>
      <c r="K471" s="127"/>
    </row>
    <row r="472" spans="1:11">
      <c r="A472" s="63">
        <v>11</v>
      </c>
      <c r="C472" s="8"/>
      <c r="E472" s="63">
        <v>11</v>
      </c>
      <c r="F472" s="60"/>
      <c r="G472" s="16"/>
      <c r="H472" s="127"/>
      <c r="I472" s="60"/>
      <c r="J472" s="16"/>
      <c r="K472" s="127"/>
    </row>
    <row r="473" spans="1:11">
      <c r="A473" s="63">
        <v>12</v>
      </c>
      <c r="C473" s="8"/>
      <c r="E473" s="63">
        <v>12</v>
      </c>
      <c r="F473" s="60"/>
      <c r="G473" s="16"/>
      <c r="H473" s="127"/>
      <c r="I473" s="60"/>
      <c r="J473" s="16"/>
      <c r="K473" s="127"/>
    </row>
    <row r="474" spans="1:11">
      <c r="A474" s="63">
        <v>13</v>
      </c>
      <c r="C474" s="8"/>
      <c r="E474" s="63">
        <v>13</v>
      </c>
      <c r="F474" s="60"/>
      <c r="G474" s="16"/>
      <c r="H474" s="127"/>
      <c r="I474" s="60"/>
      <c r="J474" s="16"/>
      <c r="K474" s="127"/>
    </row>
    <row r="475" spans="1:11">
      <c r="A475" s="63">
        <v>14</v>
      </c>
      <c r="C475" s="8"/>
      <c r="E475" s="63">
        <v>14</v>
      </c>
      <c r="F475" s="60"/>
      <c r="G475" s="16"/>
      <c r="H475" s="127"/>
      <c r="I475" s="60"/>
      <c r="J475" s="16"/>
      <c r="K475" s="127"/>
    </row>
    <row r="476" spans="1:11">
      <c r="A476" s="63">
        <v>15</v>
      </c>
      <c r="E476" s="63">
        <v>15</v>
      </c>
      <c r="F476" s="8"/>
      <c r="G476" s="84"/>
      <c r="H476" s="123"/>
      <c r="I476" s="84"/>
      <c r="J476" s="84"/>
      <c r="K476" s="123"/>
    </row>
    <row r="477" spans="1:11">
      <c r="A477" s="63"/>
      <c r="C477" s="8"/>
      <c r="E477" s="63"/>
      <c r="F477" s="8"/>
      <c r="G477" s="84"/>
      <c r="H477" s="123"/>
      <c r="I477" s="84"/>
      <c r="J477" s="84"/>
      <c r="K477" s="123"/>
    </row>
    <row r="478" spans="1:11">
      <c r="A478" s="63">
        <v>16</v>
      </c>
      <c r="C478" s="8"/>
      <c r="E478" s="63">
        <v>16</v>
      </c>
      <c r="F478" s="8"/>
      <c r="G478" s="84"/>
      <c r="H478" s="123"/>
      <c r="I478" s="84"/>
      <c r="J478" s="84"/>
      <c r="K478" s="123"/>
    </row>
    <row r="479" spans="1:11">
      <c r="A479" s="63">
        <v>17</v>
      </c>
      <c r="C479" s="8"/>
      <c r="E479" s="63">
        <v>17</v>
      </c>
      <c r="F479" s="8"/>
      <c r="G479" s="84"/>
      <c r="H479" s="123"/>
      <c r="I479" s="84"/>
      <c r="J479" s="84"/>
      <c r="K479" s="123"/>
    </row>
    <row r="480" spans="1:11" ht="12" customHeight="1">
      <c r="A480" s="63">
        <v>18</v>
      </c>
      <c r="C480" s="8"/>
      <c r="E480" s="63">
        <v>18</v>
      </c>
      <c r="F480" s="8"/>
      <c r="G480" s="84"/>
      <c r="H480" s="123"/>
      <c r="I480" s="84"/>
      <c r="J480" s="84"/>
      <c r="K480" s="123"/>
    </row>
    <row r="481" spans="1:11" s="67" customFormat="1" ht="12" customHeight="1">
      <c r="A481" s="63">
        <v>19</v>
      </c>
      <c r="B481" s="1"/>
      <c r="C481" s="8" t="s">
        <v>38</v>
      </c>
      <c r="D481" s="1"/>
      <c r="E481" s="63">
        <v>19</v>
      </c>
      <c r="F481" s="8"/>
      <c r="G481" s="84"/>
      <c r="H481" s="123"/>
      <c r="I481" s="84"/>
      <c r="J481" s="84"/>
      <c r="K481" s="123"/>
    </row>
    <row r="482" spans="1:11">
      <c r="A482" s="1">
        <v>20</v>
      </c>
      <c r="C482" s="8"/>
      <c r="E482" s="1">
        <v>20</v>
      </c>
      <c r="F482" s="60"/>
      <c r="G482" s="16"/>
      <c r="H482" s="127"/>
      <c r="I482" s="60"/>
      <c r="J482" s="16"/>
      <c r="K482" s="127"/>
    </row>
    <row r="483" spans="1:11">
      <c r="A483" s="1">
        <v>21</v>
      </c>
      <c r="C483" s="8"/>
      <c r="E483" s="1">
        <v>21</v>
      </c>
      <c r="F483" s="60"/>
      <c r="G483" s="16"/>
      <c r="H483" s="127"/>
      <c r="I483" s="60"/>
      <c r="J483" s="16"/>
      <c r="K483" s="127"/>
    </row>
    <row r="484" spans="1:11">
      <c r="A484" s="1">
        <v>22</v>
      </c>
      <c r="C484" s="8"/>
      <c r="E484" s="1">
        <v>22</v>
      </c>
      <c r="F484" s="60"/>
      <c r="G484" s="16"/>
      <c r="H484" s="127"/>
      <c r="I484" s="60"/>
      <c r="J484" s="16"/>
      <c r="K484" s="127"/>
    </row>
    <row r="485" spans="1:11">
      <c r="A485" s="1">
        <v>23</v>
      </c>
      <c r="C485" s="8"/>
      <c r="E485" s="1">
        <v>23</v>
      </c>
      <c r="F485" s="60"/>
      <c r="G485" s="16"/>
      <c r="H485" s="127"/>
      <c r="I485" s="60"/>
      <c r="J485" s="16"/>
      <c r="K485" s="127"/>
    </row>
    <row r="486" spans="1:11">
      <c r="A486" s="1">
        <v>24</v>
      </c>
      <c r="C486" s="8"/>
      <c r="E486" s="1">
        <v>24</v>
      </c>
      <c r="F486" s="60"/>
      <c r="G486" s="16"/>
      <c r="H486" s="127"/>
      <c r="I486" s="60"/>
      <c r="J486" s="16"/>
      <c r="K486" s="127"/>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248" t="s">
        <v>158</v>
      </c>
      <c r="B500" s="248"/>
      <c r="C500" s="248"/>
      <c r="D500" s="248"/>
      <c r="E500" s="248"/>
      <c r="F500" s="248"/>
      <c r="G500" s="248"/>
      <c r="H500" s="248"/>
      <c r="I500" s="248"/>
      <c r="J500" s="248"/>
      <c r="K500" s="248"/>
    </row>
    <row r="501" spans="1:13">
      <c r="A501" s="12" t="str">
        <f>$A$42</f>
        <v xml:space="preserve">NAME: </v>
      </c>
      <c r="C501" s="1" t="str">
        <f>$D$20</f>
        <v>University of Colorado</v>
      </c>
      <c r="K501" s="14" t="str">
        <f>$K$3</f>
        <v>Due Date: October 15, 2024</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2023-2024</v>
      </c>
      <c r="I503" s="19"/>
      <c r="J503" s="20"/>
      <c r="K503" s="21" t="str">
        <f>K458</f>
        <v>2024-2025</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5"/>
      <c r="I506" s="8"/>
      <c r="J506" s="9"/>
      <c r="K506" s="129"/>
    </row>
    <row r="507" spans="1:13">
      <c r="A507" s="64">
        <f t="shared" ref="A507:A529" si="13">(A506+1)</f>
        <v>2</v>
      </c>
      <c r="C507" s="7" t="s">
        <v>160</v>
      </c>
      <c r="E507" s="64">
        <f t="shared" ref="E507:E529" si="14">(E506+1)</f>
        <v>2</v>
      </c>
      <c r="F507" s="8"/>
      <c r="G507" s="87"/>
      <c r="H507" s="128"/>
      <c r="I507" s="87"/>
      <c r="J507" s="87"/>
      <c r="K507" s="128"/>
    </row>
    <row r="508" spans="1:13">
      <c r="A508" s="64">
        <f t="shared" si="13"/>
        <v>3</v>
      </c>
      <c r="C508" s="7"/>
      <c r="E508" s="64">
        <f t="shared" si="14"/>
        <v>3</v>
      </c>
      <c r="F508" s="8"/>
      <c r="G508" s="87"/>
      <c r="H508" s="128"/>
      <c r="I508" s="87"/>
      <c r="J508" s="87"/>
      <c r="K508" s="128"/>
    </row>
    <row r="509" spans="1:13">
      <c r="A509" s="64">
        <f t="shared" si="13"/>
        <v>4</v>
      </c>
      <c r="C509" s="7"/>
      <c r="E509" s="64">
        <f t="shared" si="14"/>
        <v>4</v>
      </c>
      <c r="F509" s="8"/>
      <c r="G509" s="87"/>
      <c r="H509" s="128"/>
      <c r="I509" s="87"/>
      <c r="J509" s="87"/>
      <c r="K509" s="128"/>
    </row>
    <row r="510" spans="1:13">
      <c r="A510" s="64">
        <f>(A509+1)</f>
        <v>5</v>
      </c>
      <c r="C510" s="8"/>
      <c r="E510" s="64">
        <f>(E509+1)</f>
        <v>5</v>
      </c>
      <c r="F510" s="8"/>
      <c r="G510" s="87"/>
      <c r="H510" s="128"/>
      <c r="I510" s="87"/>
      <c r="J510" s="87"/>
      <c r="K510" s="128"/>
    </row>
    <row r="511" spans="1:13">
      <c r="A511" s="64">
        <f t="shared" si="13"/>
        <v>6</v>
      </c>
      <c r="C511" s="8"/>
      <c r="E511" s="64">
        <f t="shared" si="14"/>
        <v>6</v>
      </c>
      <c r="F511" s="8"/>
      <c r="G511" s="87"/>
      <c r="H511" s="128"/>
      <c r="I511" s="87"/>
      <c r="J511" s="87"/>
      <c r="K511" s="128"/>
    </row>
    <row r="512" spans="1:13">
      <c r="A512" s="64">
        <f>(A511+1)</f>
        <v>7</v>
      </c>
      <c r="C512" s="7"/>
      <c r="E512" s="64">
        <f>(E511+1)</f>
        <v>7</v>
      </c>
      <c r="F512" s="8"/>
      <c r="G512" s="87"/>
      <c r="H512" s="128"/>
      <c r="I512" s="87"/>
      <c r="J512" s="87"/>
      <c r="K512" s="128"/>
    </row>
    <row r="513" spans="1:11">
      <c r="A513" s="64">
        <f>(A512+1)</f>
        <v>8</v>
      </c>
      <c r="C513" s="8"/>
      <c r="E513" s="64">
        <f>(E512+1)</f>
        <v>8</v>
      </c>
      <c r="F513" s="8"/>
      <c r="G513" s="87"/>
      <c r="H513" s="128"/>
      <c r="I513" s="87"/>
      <c r="J513" s="87"/>
      <c r="K513" s="128"/>
    </row>
    <row r="514" spans="1:11">
      <c r="A514" s="64">
        <f t="shared" si="13"/>
        <v>9</v>
      </c>
      <c r="C514" s="8"/>
      <c r="E514" s="64">
        <f t="shared" si="14"/>
        <v>9</v>
      </c>
      <c r="F514" s="8"/>
      <c r="G514" s="87"/>
      <c r="H514" s="128"/>
      <c r="I514" s="87"/>
      <c r="J514" s="87"/>
      <c r="K514" s="128"/>
    </row>
    <row r="515" spans="1:11">
      <c r="A515" s="64">
        <f t="shared" si="13"/>
        <v>10</v>
      </c>
      <c r="E515" s="64">
        <f t="shared" si="14"/>
        <v>10</v>
      </c>
      <c r="F515" s="8"/>
      <c r="G515" s="87"/>
      <c r="H515" s="128"/>
      <c r="I515" s="87"/>
      <c r="J515" s="87"/>
      <c r="K515" s="128"/>
    </row>
    <row r="516" spans="1:11">
      <c r="A516" s="64">
        <f t="shared" si="13"/>
        <v>11</v>
      </c>
      <c r="E516" s="64">
        <f t="shared" si="14"/>
        <v>11</v>
      </c>
      <c r="F516" s="8"/>
      <c r="G516" s="87"/>
      <c r="H516" s="128"/>
      <c r="I516" s="87"/>
      <c r="J516" s="87"/>
      <c r="K516" s="128"/>
    </row>
    <row r="517" spans="1:11">
      <c r="A517" s="64">
        <f t="shared" si="13"/>
        <v>12</v>
      </c>
      <c r="E517" s="64">
        <f t="shared" si="14"/>
        <v>12</v>
      </c>
      <c r="F517" s="8"/>
      <c r="G517" s="87"/>
      <c r="H517" s="128"/>
      <c r="I517" s="87"/>
      <c r="J517" s="87"/>
      <c r="K517" s="128"/>
    </row>
    <row r="518" spans="1:11">
      <c r="A518" s="64">
        <f t="shared" si="13"/>
        <v>13</v>
      </c>
      <c r="C518" s="8"/>
      <c r="E518" s="64">
        <f t="shared" si="14"/>
        <v>13</v>
      </c>
      <c r="F518" s="8"/>
      <c r="G518" s="87"/>
      <c r="H518" s="128"/>
      <c r="I518" s="87"/>
      <c r="J518" s="87"/>
      <c r="K518" s="128"/>
    </row>
    <row r="519" spans="1:11">
      <c r="A519" s="64">
        <f t="shared" si="13"/>
        <v>14</v>
      </c>
      <c r="C519" s="8" t="s">
        <v>161</v>
      </c>
      <c r="E519" s="64">
        <f t="shared" si="14"/>
        <v>14</v>
      </c>
      <c r="F519" s="8"/>
      <c r="G519" s="87"/>
      <c r="H519" s="128"/>
      <c r="I519" s="87"/>
      <c r="J519" s="87"/>
      <c r="K519" s="128"/>
    </row>
    <row r="520" spans="1:11" s="30" customFormat="1">
      <c r="A520" s="64">
        <f t="shared" si="13"/>
        <v>15</v>
      </c>
      <c r="B520" s="1"/>
      <c r="C520" s="8"/>
      <c r="D520" s="1"/>
      <c r="E520" s="64">
        <f t="shared" si="14"/>
        <v>15</v>
      </c>
      <c r="F520" s="8"/>
      <c r="G520" s="87"/>
      <c r="H520" s="128"/>
      <c r="I520" s="87"/>
      <c r="J520" s="87"/>
      <c r="K520" s="128"/>
    </row>
    <row r="521" spans="1:11" s="30" customFormat="1">
      <c r="A521" s="64">
        <f t="shared" si="13"/>
        <v>16</v>
      </c>
      <c r="B521" s="1"/>
      <c r="C521" s="8"/>
      <c r="D521" s="1"/>
      <c r="E521" s="64">
        <f t="shared" si="14"/>
        <v>16</v>
      </c>
      <c r="F521" s="8"/>
      <c r="G521" s="87"/>
      <c r="H521" s="128"/>
      <c r="I521" s="87"/>
      <c r="J521" s="87"/>
      <c r="K521" s="128"/>
    </row>
    <row r="522" spans="1:11">
      <c r="A522" s="64">
        <f t="shared" si="13"/>
        <v>17</v>
      </c>
      <c r="C522" s="8"/>
      <c r="E522" s="64">
        <f t="shared" si="14"/>
        <v>17</v>
      </c>
      <c r="F522" s="8"/>
      <c r="G522" s="87"/>
      <c r="H522" s="128"/>
      <c r="I522" s="87"/>
      <c r="J522" s="87"/>
      <c r="K522" s="128"/>
    </row>
    <row r="523" spans="1:11">
      <c r="A523" s="64">
        <f t="shared" si="13"/>
        <v>18</v>
      </c>
      <c r="C523" s="8"/>
      <c r="E523" s="64">
        <f t="shared" si="14"/>
        <v>18</v>
      </c>
      <c r="F523" s="8"/>
      <c r="G523" s="87"/>
      <c r="H523" s="128"/>
      <c r="I523" s="87"/>
      <c r="J523" s="87"/>
      <c r="K523" s="128"/>
    </row>
    <row r="524" spans="1:11">
      <c r="A524" s="64">
        <f t="shared" si="13"/>
        <v>19</v>
      </c>
      <c r="C524" s="8"/>
      <c r="E524" s="64">
        <f t="shared" si="14"/>
        <v>19</v>
      </c>
      <c r="F524" s="8"/>
      <c r="G524" s="87"/>
      <c r="H524" s="128"/>
      <c r="I524" s="87"/>
      <c r="J524" s="87"/>
      <c r="K524" s="128"/>
    </row>
    <row r="525" spans="1:11">
      <c r="A525" s="64">
        <f t="shared" si="13"/>
        <v>20</v>
      </c>
      <c r="C525" s="8"/>
      <c r="E525" s="64">
        <f t="shared" si="14"/>
        <v>20</v>
      </c>
      <c r="F525" s="8"/>
      <c r="G525" s="87"/>
      <c r="H525" s="128"/>
      <c r="I525" s="87"/>
      <c r="J525" s="87"/>
      <c r="K525" s="128"/>
    </row>
    <row r="526" spans="1:11">
      <c r="A526" s="64">
        <f t="shared" si="13"/>
        <v>21</v>
      </c>
      <c r="C526" s="8"/>
      <c r="E526" s="64">
        <f t="shared" si="14"/>
        <v>21</v>
      </c>
      <c r="F526" s="8"/>
      <c r="G526" s="87"/>
      <c r="H526" s="128"/>
      <c r="I526" s="87"/>
      <c r="J526" s="87"/>
      <c r="K526" s="128"/>
    </row>
    <row r="527" spans="1:11">
      <c r="A527" s="64">
        <f t="shared" si="13"/>
        <v>22</v>
      </c>
      <c r="C527" s="8"/>
      <c r="E527" s="64">
        <f t="shared" si="14"/>
        <v>22</v>
      </c>
      <c r="F527" s="8"/>
      <c r="G527" s="87"/>
      <c r="H527" s="128"/>
      <c r="I527" s="87"/>
      <c r="J527" s="87"/>
      <c r="K527" s="128"/>
    </row>
    <row r="528" spans="1:11">
      <c r="A528" s="64">
        <f t="shared" si="13"/>
        <v>23</v>
      </c>
      <c r="C528" s="8"/>
      <c r="E528" s="64">
        <f t="shared" si="14"/>
        <v>23</v>
      </c>
      <c r="F528" s="8"/>
      <c r="G528" s="87"/>
      <c r="H528" s="128"/>
      <c r="I528" s="87"/>
      <c r="J528" s="87"/>
      <c r="K528" s="128"/>
    </row>
    <row r="529" spans="1:11">
      <c r="A529" s="64">
        <f t="shared" si="13"/>
        <v>24</v>
      </c>
      <c r="C529" s="8"/>
      <c r="E529" s="64">
        <f t="shared" si="14"/>
        <v>24</v>
      </c>
      <c r="F529" s="8"/>
      <c r="G529" s="87"/>
      <c r="H529" s="128"/>
      <c r="I529" s="87"/>
      <c r="J529" s="87"/>
      <c r="K529" s="128"/>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253" t="s">
        <v>164</v>
      </c>
      <c r="B538" s="253"/>
      <c r="C538" s="253"/>
      <c r="D538" s="253"/>
      <c r="E538" s="253"/>
      <c r="F538" s="253"/>
      <c r="G538" s="253"/>
      <c r="H538" s="253"/>
      <c r="I538" s="253"/>
      <c r="J538" s="253"/>
      <c r="K538" s="253"/>
    </row>
    <row r="539" spans="1:11">
      <c r="A539" s="12" t="str">
        <f>$A$42</f>
        <v xml:space="preserve">NAME: </v>
      </c>
      <c r="C539" s="1" t="str">
        <f>$D$20</f>
        <v>University of Colorado</v>
      </c>
      <c r="G539" s="65"/>
      <c r="K539" s="14" t="str">
        <f>$K$3</f>
        <v>Due Date: October 15, 2024</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2023-2024</v>
      </c>
      <c r="I541" s="19"/>
      <c r="J541" s="20"/>
      <c r="K541" s="21" t="str">
        <f>K503</f>
        <v>2024-2025</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22">
        <v>539.29999999999995</v>
      </c>
      <c r="H544" s="141">
        <v>61451551</v>
      </c>
      <c r="I544" s="24"/>
      <c r="J544" s="122">
        <v>454.31</v>
      </c>
      <c r="K544" s="141">
        <v>54027206</v>
      </c>
    </row>
    <row r="545" spans="1:12">
      <c r="A545" s="1">
        <v>2</v>
      </c>
      <c r="B545" s="15"/>
      <c r="C545" s="7" t="s">
        <v>166</v>
      </c>
      <c r="D545" s="15"/>
      <c r="E545" s="1">
        <v>2</v>
      </c>
      <c r="F545" s="15"/>
      <c r="G545" s="85"/>
      <c r="H545" s="141">
        <v>20480869</v>
      </c>
      <c r="I545" s="70"/>
      <c r="J545" s="85"/>
      <c r="K545" s="141">
        <v>17206482</v>
      </c>
    </row>
    <row r="546" spans="1:12">
      <c r="A546" s="1">
        <v>3</v>
      </c>
      <c r="C546" s="7" t="s">
        <v>167</v>
      </c>
      <c r="E546" s="1">
        <v>3</v>
      </c>
      <c r="F546" s="8"/>
      <c r="G546" s="122">
        <v>140.77000000000001</v>
      </c>
      <c r="H546" s="141">
        <v>11052170</v>
      </c>
      <c r="I546" s="24"/>
      <c r="J546" s="122">
        <v>143.29</v>
      </c>
      <c r="K546" s="141">
        <v>8028285</v>
      </c>
    </row>
    <row r="547" spans="1:12">
      <c r="A547" s="1">
        <v>4</v>
      </c>
      <c r="C547" s="7" t="s">
        <v>168</v>
      </c>
      <c r="E547" s="1">
        <v>4</v>
      </c>
      <c r="F547" s="8"/>
      <c r="G547" s="85"/>
      <c r="H547" s="141">
        <v>989367</v>
      </c>
      <c r="I547" s="70"/>
      <c r="J547" s="85"/>
      <c r="K547" s="141">
        <v>2810110</v>
      </c>
    </row>
    <row r="548" spans="1:12">
      <c r="A548" s="1">
        <v>5</v>
      </c>
      <c r="C548" s="7" t="s">
        <v>169</v>
      </c>
      <c r="E548" s="1">
        <v>5</v>
      </c>
      <c r="F548" s="8"/>
      <c r="G548" s="90">
        <f>G544+G546</f>
        <v>680.06999999999994</v>
      </c>
      <c r="H548" s="138">
        <f>SUM(H544:H547)</f>
        <v>93973957</v>
      </c>
      <c r="I548" s="91"/>
      <c r="J548" s="90">
        <f>SUM(J544:J547)</f>
        <v>597.6</v>
      </c>
      <c r="K548" s="138">
        <f>SUM(K544:K547)</f>
        <v>82072083</v>
      </c>
    </row>
    <row r="549" spans="1:12">
      <c r="A549" s="1">
        <v>6</v>
      </c>
      <c r="C549" s="7" t="s">
        <v>170</v>
      </c>
      <c r="E549" s="1">
        <v>6</v>
      </c>
      <c r="F549" s="8"/>
      <c r="G549" s="122">
        <v>189.5</v>
      </c>
      <c r="H549" s="141">
        <v>10791433</v>
      </c>
      <c r="I549" s="24"/>
      <c r="J549" s="122">
        <v>195.3</v>
      </c>
      <c r="K549" s="141">
        <v>11727085</v>
      </c>
    </row>
    <row r="550" spans="1:12">
      <c r="A550" s="1">
        <v>7</v>
      </c>
      <c r="C550" s="7" t="s">
        <v>171</v>
      </c>
      <c r="E550" s="1">
        <v>7</v>
      </c>
      <c r="F550" s="8"/>
      <c r="G550" s="85"/>
      <c r="H550" s="141">
        <v>4126451</v>
      </c>
      <c r="I550" s="70"/>
      <c r="J550" s="85"/>
      <c r="K550" s="141">
        <v>4348152</v>
      </c>
    </row>
    <row r="551" spans="1:12">
      <c r="A551" s="1">
        <v>8</v>
      </c>
      <c r="C551" s="7" t="s">
        <v>172</v>
      </c>
      <c r="E551" s="1">
        <v>8</v>
      </c>
      <c r="F551" s="8"/>
      <c r="G551" s="85">
        <f>+G549+G548</f>
        <v>869.56999999999994</v>
      </c>
      <c r="H551" s="142">
        <f>SUM(H549:H550)</f>
        <v>14917884</v>
      </c>
      <c r="I551" s="70"/>
      <c r="J551" s="85">
        <f>+J549+J548</f>
        <v>792.90000000000009</v>
      </c>
      <c r="K551" s="142">
        <f>SUM(K549:K550)</f>
        <v>16075237</v>
      </c>
    </row>
    <row r="552" spans="1:12">
      <c r="A552" s="1">
        <v>9</v>
      </c>
      <c r="E552" s="1">
        <v>9</v>
      </c>
      <c r="F552" s="8"/>
      <c r="G552" s="95"/>
      <c r="H552" s="142"/>
      <c r="I552" s="24"/>
      <c r="J552" s="85"/>
      <c r="K552" s="142"/>
    </row>
    <row r="553" spans="1:12">
      <c r="A553" s="1">
        <v>10</v>
      </c>
      <c r="C553" s="7" t="s">
        <v>173</v>
      </c>
      <c r="E553" s="1">
        <v>10</v>
      </c>
      <c r="F553" s="8"/>
      <c r="G553" s="95"/>
      <c r="H553" s="142"/>
      <c r="I553" s="24"/>
      <c r="J553" s="85"/>
      <c r="K553" s="142"/>
    </row>
    <row r="554" spans="1:12">
      <c r="A554" s="1">
        <v>11</v>
      </c>
      <c r="C554" s="7" t="s">
        <v>174</v>
      </c>
      <c r="E554" s="1">
        <v>11</v>
      </c>
      <c r="F554" s="8"/>
      <c r="G554" s="122">
        <v>26.36</v>
      </c>
      <c r="H554" s="141">
        <v>1730222</v>
      </c>
      <c r="I554" s="24"/>
      <c r="J554" s="122">
        <v>25.38</v>
      </c>
      <c r="K554" s="141">
        <v>1743840</v>
      </c>
    </row>
    <row r="555" spans="1:12">
      <c r="A555" s="1">
        <v>12</v>
      </c>
      <c r="C555" s="7" t="s">
        <v>175</v>
      </c>
      <c r="E555" s="1">
        <v>12</v>
      </c>
      <c r="F555" s="8"/>
      <c r="G555" s="85"/>
      <c r="H555" s="141">
        <v>1178306</v>
      </c>
      <c r="I555" s="70"/>
      <c r="J555" s="85"/>
      <c r="K555" s="141">
        <v>1116097</v>
      </c>
    </row>
    <row r="556" spans="1:12">
      <c r="A556" s="1">
        <v>13</v>
      </c>
      <c r="C556" s="7" t="s">
        <v>176</v>
      </c>
      <c r="E556" s="1">
        <v>13</v>
      </c>
      <c r="F556" s="8"/>
      <c r="G556" s="85">
        <f>SUM(G554:G555)</f>
        <v>26.36</v>
      </c>
      <c r="H556" s="142">
        <f>SUM(H554:H555)</f>
        <v>2908528</v>
      </c>
      <c r="I556" s="70"/>
      <c r="J556" s="95">
        <f>SUM(J554:J555)</f>
        <v>25.38</v>
      </c>
      <c r="K556" s="142">
        <f>SUM(K554:K555)</f>
        <v>2859937</v>
      </c>
      <c r="L556" s="1" t="s">
        <v>38</v>
      </c>
    </row>
    <row r="557" spans="1:12" s="30" customFormat="1">
      <c r="A557" s="1">
        <v>14</v>
      </c>
      <c r="B557" s="1"/>
      <c r="C557" s="1"/>
      <c r="D557" s="1"/>
      <c r="E557" s="1">
        <v>14</v>
      </c>
      <c r="F557" s="8"/>
      <c r="G557" s="85"/>
      <c r="H557" s="142"/>
      <c r="I557" s="70"/>
      <c r="J557" s="85"/>
      <c r="K557" s="142"/>
    </row>
    <row r="558" spans="1:12" s="30" customFormat="1">
      <c r="A558" s="1">
        <v>15</v>
      </c>
      <c r="B558" s="1"/>
      <c r="C558" s="7" t="s">
        <v>177</v>
      </c>
      <c r="D558" s="1"/>
      <c r="E558" s="1">
        <v>15</v>
      </c>
      <c r="F558" s="1"/>
      <c r="G558" s="142">
        <f>+G551+G556</f>
        <v>895.93</v>
      </c>
      <c r="H558" s="142">
        <f>H551+H556+H548</f>
        <v>111800369</v>
      </c>
      <c r="I558" s="70"/>
      <c r="J558" s="142">
        <f>+J551+J556</f>
        <v>818.28000000000009</v>
      </c>
      <c r="K558" s="142">
        <f>K551+K556+K548</f>
        <v>101007257</v>
      </c>
    </row>
    <row r="559" spans="1:12">
      <c r="A559" s="1">
        <v>16</v>
      </c>
      <c r="E559" s="1">
        <v>16</v>
      </c>
      <c r="G559" s="95"/>
      <c r="H559" s="142"/>
      <c r="I559" s="70"/>
      <c r="J559" s="85"/>
      <c r="K559" s="142"/>
    </row>
    <row r="560" spans="1:12">
      <c r="A560" s="1">
        <v>17</v>
      </c>
      <c r="C560" s="7" t="s">
        <v>178</v>
      </c>
      <c r="E560" s="1">
        <v>17</v>
      </c>
      <c r="F560" s="8"/>
      <c r="G560" s="95"/>
      <c r="H560" s="141">
        <v>1798311</v>
      </c>
      <c r="I560" s="70"/>
      <c r="J560" s="85"/>
      <c r="K560" s="141">
        <v>602291</v>
      </c>
    </row>
    <row r="561" spans="1:11">
      <c r="A561" s="1">
        <v>18</v>
      </c>
      <c r="E561" s="1">
        <v>18</v>
      </c>
      <c r="F561" s="8"/>
      <c r="G561" s="95"/>
      <c r="H561" s="142"/>
      <c r="I561" s="70"/>
      <c r="J561" s="85"/>
      <c r="K561" s="142"/>
    </row>
    <row r="562" spans="1:11">
      <c r="A562" s="1">
        <v>19</v>
      </c>
      <c r="C562" s="7" t="s">
        <v>179</v>
      </c>
      <c r="E562" s="1">
        <v>19</v>
      </c>
      <c r="F562" s="8"/>
      <c r="G562" s="95"/>
      <c r="H562" s="141">
        <v>943487</v>
      </c>
      <c r="I562" s="70"/>
      <c r="J562" s="85"/>
      <c r="K562" s="141">
        <v>247592</v>
      </c>
    </row>
    <row r="563" spans="1:11">
      <c r="A563" s="1">
        <v>20</v>
      </c>
      <c r="C563" s="66" t="s">
        <v>180</v>
      </c>
      <c r="E563" s="1">
        <v>20</v>
      </c>
      <c r="F563" s="8"/>
      <c r="G563" s="95"/>
      <c r="H563" s="141">
        <f>4525112-2</f>
        <v>4525110</v>
      </c>
      <c r="I563" s="70"/>
      <c r="J563" s="85"/>
      <c r="K563" s="141">
        <v>6847729</v>
      </c>
    </row>
    <row r="564" spans="1:11">
      <c r="A564" s="1">
        <v>21</v>
      </c>
      <c r="C564" s="66"/>
      <c r="E564" s="1">
        <v>21</v>
      </c>
      <c r="F564" s="8"/>
      <c r="G564" s="95"/>
      <c r="H564" s="142"/>
      <c r="I564" s="70"/>
      <c r="J564" s="85"/>
      <c r="K564" s="142"/>
    </row>
    <row r="565" spans="1:11">
      <c r="A565" s="1">
        <v>22</v>
      </c>
      <c r="C565" s="7"/>
      <c r="E565" s="1">
        <v>22</v>
      </c>
      <c r="G565" s="95"/>
      <c r="H565" s="142"/>
      <c r="I565" s="70"/>
      <c r="J565" s="85"/>
      <c r="K565" s="142"/>
    </row>
    <row r="566" spans="1:11">
      <c r="A566" s="1">
        <v>23</v>
      </c>
      <c r="C566" s="7" t="s">
        <v>181</v>
      </c>
      <c r="E566" s="1">
        <v>23</v>
      </c>
      <c r="G566" s="95"/>
      <c r="H566" s="141">
        <v>566944</v>
      </c>
      <c r="I566" s="70"/>
      <c r="J566" s="85"/>
      <c r="K566" s="141">
        <v>0</v>
      </c>
    </row>
    <row r="567" spans="1:11">
      <c r="A567" s="1">
        <v>24</v>
      </c>
      <c r="C567" s="7"/>
      <c r="E567" s="1">
        <v>24</v>
      </c>
      <c r="G567" s="90"/>
      <c r="H567" s="138"/>
      <c r="I567" s="91"/>
      <c r="J567" s="90"/>
      <c r="K567" s="138"/>
    </row>
    <row r="568" spans="1:11">
      <c r="F568" s="60" t="s">
        <v>6</v>
      </c>
      <c r="G568" s="68"/>
      <c r="H568" s="39"/>
      <c r="I568" s="60"/>
      <c r="J568" s="68"/>
      <c r="K568" s="39"/>
    </row>
    <row r="569" spans="1:11">
      <c r="A569" s="1">
        <v>25</v>
      </c>
      <c r="C569" s="7" t="s">
        <v>182</v>
      </c>
      <c r="E569" s="1">
        <v>25</v>
      </c>
      <c r="G569" s="89">
        <f>SUM(G558:G567)</f>
        <v>895.93</v>
      </c>
      <c r="H569" s="139">
        <f>SUM(H558:H567)</f>
        <v>119634221</v>
      </c>
      <c r="I569" s="94"/>
      <c r="J569" s="89">
        <f>SUM(J558:J567)</f>
        <v>818.28000000000009</v>
      </c>
      <c r="K569" s="139">
        <f>SUM(K558:K567)</f>
        <v>108704869</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253" t="s">
        <v>184</v>
      </c>
      <c r="B577" s="253"/>
      <c r="C577" s="253"/>
      <c r="D577" s="253"/>
      <c r="E577" s="253"/>
      <c r="F577" s="253"/>
      <c r="G577" s="253"/>
      <c r="H577" s="253"/>
      <c r="I577" s="253"/>
      <c r="J577" s="253"/>
      <c r="K577" s="253"/>
    </row>
    <row r="578" spans="1:11">
      <c r="A578" s="12" t="str">
        <f>$A$42</f>
        <v xml:space="preserve">NAME: </v>
      </c>
      <c r="C578" s="1" t="str">
        <f>$D$20</f>
        <v>University of Colorado</v>
      </c>
      <c r="G578" s="65"/>
      <c r="K578" s="14" t="str">
        <f>$K$3</f>
        <v>Due Date: October 15, 2024</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2023-2024</v>
      </c>
      <c r="I580" s="19"/>
      <c r="J580" s="20"/>
      <c r="K580" s="21" t="str">
        <f>K541</f>
        <v>2024-2025</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30">
        <v>0</v>
      </c>
      <c r="H583" s="137">
        <v>0</v>
      </c>
      <c r="I583" s="15"/>
      <c r="J583" s="130">
        <v>0</v>
      </c>
      <c r="K583" s="137">
        <v>0</v>
      </c>
    </row>
    <row r="584" spans="1:11">
      <c r="A584" s="1">
        <v>2</v>
      </c>
      <c r="B584" s="15"/>
      <c r="C584" s="7" t="s">
        <v>166</v>
      </c>
      <c r="D584" s="15"/>
      <c r="E584" s="1">
        <v>2</v>
      </c>
      <c r="F584" s="15"/>
      <c r="G584" s="90"/>
      <c r="H584" s="137">
        <v>0</v>
      </c>
      <c r="I584" s="90"/>
      <c r="J584" s="90"/>
      <c r="K584" s="137">
        <v>0</v>
      </c>
    </row>
    <row r="585" spans="1:11">
      <c r="A585" s="1">
        <v>3</v>
      </c>
      <c r="C585" s="7" t="s">
        <v>167</v>
      </c>
      <c r="E585" s="1">
        <v>3</v>
      </c>
      <c r="F585" s="8"/>
      <c r="G585" s="130"/>
      <c r="H585" s="137">
        <v>0</v>
      </c>
      <c r="I585" s="91"/>
      <c r="J585" s="130">
        <v>0</v>
      </c>
      <c r="K585" s="137"/>
    </row>
    <row r="586" spans="1:11">
      <c r="A586" s="1">
        <v>4</v>
      </c>
      <c r="C586" s="7" t="s">
        <v>168</v>
      </c>
      <c r="E586" s="1">
        <v>4</v>
      </c>
      <c r="F586" s="8"/>
      <c r="G586" s="90"/>
      <c r="H586" s="137">
        <v>0</v>
      </c>
      <c r="I586" s="91"/>
      <c r="J586" s="90"/>
      <c r="K586" s="137"/>
    </row>
    <row r="587" spans="1:11">
      <c r="A587" s="1">
        <v>5</v>
      </c>
      <c r="C587" s="7" t="s">
        <v>169</v>
      </c>
      <c r="E587" s="1">
        <v>5</v>
      </c>
      <c r="F587" s="8"/>
      <c r="G587" s="90">
        <f>SUM(G583:G586)</f>
        <v>0</v>
      </c>
      <c r="H587" s="138">
        <f>SUM(H583:H586)</f>
        <v>0</v>
      </c>
      <c r="I587" s="91"/>
      <c r="J587" s="90">
        <f>SUM(J583:J586)</f>
        <v>0</v>
      </c>
      <c r="K587" s="138">
        <f>SUM(K583:K586)</f>
        <v>0</v>
      </c>
    </row>
    <row r="588" spans="1:11">
      <c r="A588" s="1">
        <v>6</v>
      </c>
      <c r="C588" s="7" t="s">
        <v>170</v>
      </c>
      <c r="E588" s="1">
        <v>6</v>
      </c>
      <c r="F588" s="8"/>
      <c r="G588" s="90"/>
      <c r="H588" s="138"/>
      <c r="I588" s="91"/>
      <c r="J588" s="90"/>
      <c r="K588" s="138"/>
    </row>
    <row r="589" spans="1:11">
      <c r="A589" s="1">
        <v>7</v>
      </c>
      <c r="C589" s="7" t="s">
        <v>171</v>
      </c>
      <c r="E589" s="1">
        <v>7</v>
      </c>
      <c r="F589" s="8"/>
      <c r="G589" s="90"/>
      <c r="H589" s="138"/>
      <c r="I589" s="91"/>
      <c r="J589" s="90"/>
      <c r="K589" s="138"/>
    </row>
    <row r="590" spans="1:11">
      <c r="A590" s="1">
        <v>8</v>
      </c>
      <c r="C590" s="7" t="s">
        <v>185</v>
      </c>
      <c r="E590" s="1">
        <v>8</v>
      </c>
      <c r="F590" s="8"/>
      <c r="G590" s="90">
        <f>G587+G588+G589</f>
        <v>0</v>
      </c>
      <c r="H590" s="138">
        <f>H587+H588+H589</f>
        <v>0</v>
      </c>
      <c r="I590" s="90"/>
      <c r="J590" s="90">
        <f>J587+J588+J589</f>
        <v>0</v>
      </c>
      <c r="K590" s="138">
        <f>K587+K588+K589</f>
        <v>0</v>
      </c>
    </row>
    <row r="591" spans="1:11">
      <c r="A591" s="1">
        <v>9</v>
      </c>
      <c r="E591" s="1">
        <v>9</v>
      </c>
      <c r="F591" s="8"/>
      <c r="G591" s="90"/>
      <c r="H591" s="138"/>
      <c r="I591" s="89"/>
      <c r="J591" s="90"/>
      <c r="K591" s="138"/>
    </row>
    <row r="592" spans="1:11">
      <c r="A592" s="1">
        <v>10</v>
      </c>
      <c r="C592" s="7" t="s">
        <v>173</v>
      </c>
      <c r="E592" s="1">
        <v>10</v>
      </c>
      <c r="F592" s="8"/>
      <c r="G592" s="130">
        <v>0</v>
      </c>
      <c r="H592" s="137">
        <v>0</v>
      </c>
      <c r="I592" s="91"/>
      <c r="J592" s="130">
        <v>0</v>
      </c>
      <c r="K592" s="137">
        <v>0</v>
      </c>
    </row>
    <row r="593" spans="1:11">
      <c r="A593" s="1">
        <v>11</v>
      </c>
      <c r="C593" s="7" t="s">
        <v>174</v>
      </c>
      <c r="E593" s="1">
        <v>11</v>
      </c>
      <c r="F593" s="8"/>
      <c r="G593" s="130">
        <v>0</v>
      </c>
      <c r="H593" s="137">
        <v>0</v>
      </c>
      <c r="I593" s="91"/>
      <c r="J593" s="130">
        <v>0</v>
      </c>
      <c r="K593" s="137"/>
    </row>
    <row r="594" spans="1:11" s="30" customFormat="1">
      <c r="A594" s="1">
        <v>12</v>
      </c>
      <c r="B594" s="1"/>
      <c r="C594" s="7" t="s">
        <v>175</v>
      </c>
      <c r="D594" s="1"/>
      <c r="E594" s="1">
        <v>12</v>
      </c>
      <c r="F594" s="8"/>
      <c r="G594" s="90"/>
      <c r="H594" s="137">
        <v>0</v>
      </c>
      <c r="I594" s="91"/>
      <c r="J594" s="90"/>
      <c r="K594" s="137"/>
    </row>
    <row r="595" spans="1:11" s="30" customFormat="1">
      <c r="A595" s="1">
        <v>13</v>
      </c>
      <c r="B595" s="1"/>
      <c r="C595" s="7" t="s">
        <v>186</v>
      </c>
      <c r="D595" s="1"/>
      <c r="E595" s="1">
        <v>13</v>
      </c>
      <c r="F595" s="8"/>
      <c r="G595" s="90">
        <f>SUM(G592:G594)</f>
        <v>0</v>
      </c>
      <c r="H595" s="138">
        <f>SUM(H592:H594)</f>
        <v>0</v>
      </c>
      <c r="I595" s="88"/>
      <c r="J595" s="90">
        <f>SUM(J592:J594)</f>
        <v>0</v>
      </c>
      <c r="K595" s="138">
        <f>SUM(K592:K594)</f>
        <v>0</v>
      </c>
    </row>
    <row r="596" spans="1:11">
      <c r="A596" s="1">
        <v>14</v>
      </c>
      <c r="E596" s="1">
        <v>14</v>
      </c>
      <c r="F596" s="8"/>
      <c r="G596" s="92"/>
      <c r="H596" s="138"/>
      <c r="I596" s="89"/>
      <c r="J596" s="92"/>
      <c r="K596" s="138"/>
    </row>
    <row r="597" spans="1:11">
      <c r="A597" s="1">
        <v>15</v>
      </c>
      <c r="C597" s="7" t="s">
        <v>177</v>
      </c>
      <c r="E597" s="1">
        <v>15</v>
      </c>
      <c r="G597" s="93">
        <f>SUM(G590+G595)</f>
        <v>0</v>
      </c>
      <c r="H597" s="139">
        <f>SUM(H590+H595)</f>
        <v>0</v>
      </c>
      <c r="I597" s="89"/>
      <c r="J597" s="93">
        <f>SUM(J590+J595)</f>
        <v>0</v>
      </c>
      <c r="K597" s="139">
        <f>SUM(K590+K595)</f>
        <v>0</v>
      </c>
    </row>
    <row r="598" spans="1:11">
      <c r="A598" s="1">
        <v>16</v>
      </c>
      <c r="E598" s="1">
        <v>16</v>
      </c>
      <c r="G598" s="93"/>
      <c r="H598" s="139"/>
      <c r="I598" s="89"/>
      <c r="J598" s="93"/>
      <c r="K598" s="139"/>
    </row>
    <row r="599" spans="1:11">
      <c r="A599" s="1">
        <v>17</v>
      </c>
      <c r="C599" s="7" t="s">
        <v>178</v>
      </c>
      <c r="E599" s="1">
        <v>17</v>
      </c>
      <c r="F599" s="8"/>
      <c r="G599" s="90"/>
      <c r="H599" s="137">
        <v>0</v>
      </c>
      <c r="I599" s="91"/>
      <c r="J599" s="90"/>
      <c r="K599" s="137"/>
    </row>
    <row r="600" spans="1:11">
      <c r="A600" s="1">
        <v>18</v>
      </c>
      <c r="E600" s="1">
        <v>18</v>
      </c>
      <c r="F600" s="8"/>
      <c r="G600" s="90"/>
      <c r="H600" s="138"/>
      <c r="I600" s="91"/>
      <c r="J600" s="90"/>
      <c r="K600" s="138"/>
    </row>
    <row r="601" spans="1:11">
      <c r="A601" s="1">
        <v>19</v>
      </c>
      <c r="C601" s="7" t="s">
        <v>179</v>
      </c>
      <c r="E601" s="1">
        <v>19</v>
      </c>
      <c r="F601" s="8"/>
      <c r="G601" s="90"/>
      <c r="H601" s="137">
        <v>0</v>
      </c>
      <c r="I601" s="91"/>
      <c r="J601" s="90"/>
      <c r="K601" s="137"/>
    </row>
    <row r="602" spans="1:11">
      <c r="A602" s="1">
        <v>20</v>
      </c>
      <c r="C602" s="66" t="s">
        <v>180</v>
      </c>
      <c r="E602" s="1">
        <v>20</v>
      </c>
      <c r="F602" s="8"/>
      <c r="G602" s="90"/>
      <c r="H602" s="141">
        <v>45008</v>
      </c>
      <c r="I602" s="70"/>
      <c r="J602" s="85"/>
      <c r="K602" s="141">
        <v>46124</v>
      </c>
    </row>
    <row r="603" spans="1:11">
      <c r="A603" s="1">
        <v>21</v>
      </c>
      <c r="C603" s="66"/>
      <c r="E603" s="1">
        <v>21</v>
      </c>
      <c r="F603" s="8"/>
      <c r="G603" s="90"/>
      <c r="H603" s="138"/>
      <c r="I603" s="91"/>
      <c r="J603" s="90"/>
      <c r="K603" s="138"/>
    </row>
    <row r="604" spans="1:11">
      <c r="A604" s="1">
        <v>22</v>
      </c>
      <c r="C604" s="7"/>
      <c r="E604" s="1">
        <v>22</v>
      </c>
      <c r="G604" s="90"/>
      <c r="H604" s="138"/>
      <c r="I604" s="91"/>
      <c r="J604" s="90"/>
      <c r="K604" s="138"/>
    </row>
    <row r="605" spans="1:11">
      <c r="A605" s="1">
        <v>23</v>
      </c>
      <c r="C605" s="7" t="s">
        <v>181</v>
      </c>
      <c r="E605" s="1">
        <v>23</v>
      </c>
      <c r="G605" s="90"/>
      <c r="H605" s="137">
        <v>0</v>
      </c>
      <c r="I605" s="91"/>
      <c r="J605" s="90"/>
      <c r="K605" s="137">
        <v>0</v>
      </c>
    </row>
    <row r="606" spans="1:11">
      <c r="A606" s="1">
        <v>24</v>
      </c>
      <c r="C606" s="7"/>
      <c r="E606" s="1">
        <v>24</v>
      </c>
      <c r="G606" s="90"/>
      <c r="H606" s="138"/>
      <c r="I606" s="91"/>
      <c r="J606" s="90"/>
      <c r="K606" s="138"/>
    </row>
    <row r="607" spans="1:11">
      <c r="F607" s="60" t="s">
        <v>6</v>
      </c>
      <c r="G607" s="68"/>
      <c r="H607" s="39"/>
      <c r="I607" s="60"/>
      <c r="J607" s="68"/>
      <c r="K607" s="39"/>
    </row>
    <row r="608" spans="1:11">
      <c r="A608" s="1">
        <v>25</v>
      </c>
      <c r="C608" s="7" t="s">
        <v>187</v>
      </c>
      <c r="E608" s="1">
        <v>25</v>
      </c>
      <c r="G608" s="89">
        <f>SUM(G597:G606)</f>
        <v>0</v>
      </c>
      <c r="H608" s="139">
        <f>SUM(H597:H606)</f>
        <v>45008</v>
      </c>
      <c r="I608" s="94"/>
      <c r="J608" s="89">
        <f>SUM(J597:J606)</f>
        <v>0</v>
      </c>
      <c r="K608" s="139">
        <f>SUM(K597:K606)</f>
        <v>46124</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253" t="s">
        <v>189</v>
      </c>
      <c r="B614" s="253"/>
      <c r="C614" s="253"/>
      <c r="D614" s="253"/>
      <c r="E614" s="253"/>
      <c r="F614" s="253"/>
      <c r="G614" s="253"/>
      <c r="H614" s="253"/>
      <c r="I614" s="253"/>
      <c r="J614" s="253"/>
      <c r="K614" s="253"/>
    </row>
    <row r="615" spans="1:11">
      <c r="A615" s="12" t="str">
        <f>$A$42</f>
        <v xml:space="preserve">NAME: </v>
      </c>
      <c r="C615" s="1" t="str">
        <f>$D$20</f>
        <v>University of Colorado</v>
      </c>
      <c r="G615" s="65"/>
      <c r="H615" s="57"/>
      <c r="K615" s="14" t="str">
        <f>$K$3</f>
        <v>Due Date: October 15, 2024</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2023-2024</v>
      </c>
      <c r="I617" s="19"/>
      <c r="J617" s="20"/>
      <c r="K617" s="21" t="str">
        <f>K580</f>
        <v>2024-2025</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22">
        <v>0</v>
      </c>
      <c r="H625" s="141">
        <v>0</v>
      </c>
      <c r="I625" s="24"/>
      <c r="J625" s="122">
        <v>0</v>
      </c>
      <c r="K625" s="141">
        <v>0</v>
      </c>
    </row>
    <row r="626" spans="1:11">
      <c r="A626" s="1">
        <v>7</v>
      </c>
      <c r="C626" s="7" t="s">
        <v>191</v>
      </c>
      <c r="E626" s="1">
        <v>7</v>
      </c>
      <c r="F626" s="8"/>
      <c r="G626" s="85"/>
      <c r="H626" s="141">
        <v>0</v>
      </c>
      <c r="I626" s="70"/>
      <c r="J626" s="85"/>
      <c r="K626" s="141">
        <v>0</v>
      </c>
    </row>
    <row r="627" spans="1:11">
      <c r="A627" s="1">
        <v>8</v>
      </c>
      <c r="C627" s="7" t="s">
        <v>192</v>
      </c>
      <c r="E627" s="1">
        <v>8</v>
      </c>
      <c r="F627" s="8"/>
      <c r="G627" s="85">
        <f>SUM(G625:G626)</f>
        <v>0</v>
      </c>
      <c r="H627" s="142">
        <f>SUM(H625:H626)</f>
        <v>0</v>
      </c>
      <c r="I627" s="70"/>
      <c r="J627" s="95">
        <f>SUM(J625:J626)</f>
        <v>0</v>
      </c>
      <c r="K627" s="142">
        <f>SUM(K625:K626)</f>
        <v>0</v>
      </c>
    </row>
    <row r="628" spans="1:11">
      <c r="A628" s="1">
        <v>9</v>
      </c>
      <c r="C628" s="7"/>
      <c r="E628" s="1">
        <v>9</v>
      </c>
      <c r="F628" s="8"/>
      <c r="G628" s="95"/>
      <c r="H628" s="142"/>
      <c r="I628" s="24"/>
      <c r="J628" s="85"/>
      <c r="K628" s="142"/>
    </row>
    <row r="629" spans="1:11">
      <c r="A629" s="1">
        <v>10</v>
      </c>
      <c r="C629" s="7"/>
      <c r="E629" s="1">
        <v>10</v>
      </c>
      <c r="F629" s="8"/>
      <c r="G629" s="95"/>
      <c r="H629" s="142"/>
      <c r="I629" s="24"/>
      <c r="J629" s="85"/>
      <c r="K629" s="142"/>
    </row>
    <row r="630" spans="1:11">
      <c r="A630" s="1">
        <v>11</v>
      </c>
      <c r="C630" s="7" t="s">
        <v>174</v>
      </c>
      <c r="E630" s="1">
        <v>11</v>
      </c>
      <c r="G630" s="122">
        <v>0</v>
      </c>
      <c r="H630" s="141">
        <v>0</v>
      </c>
      <c r="I630" s="24"/>
      <c r="J630" s="122">
        <v>0</v>
      </c>
      <c r="K630" s="141">
        <v>0</v>
      </c>
    </row>
    <row r="631" spans="1:11" s="30" customFormat="1">
      <c r="A631" s="1">
        <v>12</v>
      </c>
      <c r="B631" s="1"/>
      <c r="C631" s="7" t="s">
        <v>175</v>
      </c>
      <c r="D631" s="1"/>
      <c r="E631" s="1">
        <v>12</v>
      </c>
      <c r="F631" s="1"/>
      <c r="G631" s="85"/>
      <c r="H631" s="141">
        <v>0</v>
      </c>
      <c r="I631" s="70"/>
      <c r="J631" s="85"/>
      <c r="K631" s="141">
        <v>0</v>
      </c>
    </row>
    <row r="632" spans="1:11" s="30" customFormat="1">
      <c r="A632" s="1">
        <v>13</v>
      </c>
      <c r="B632" s="1"/>
      <c r="C632" s="7" t="s">
        <v>193</v>
      </c>
      <c r="D632" s="1"/>
      <c r="E632" s="1">
        <v>13</v>
      </c>
      <c r="F632" s="8"/>
      <c r="G632" s="85">
        <f>SUM(G630:G631)</f>
        <v>0</v>
      </c>
      <c r="H632" s="142">
        <f>SUM(H630:H631)</f>
        <v>0</v>
      </c>
      <c r="I632" s="70"/>
      <c r="J632" s="95">
        <f>SUM(J630:J631)</f>
        <v>0</v>
      </c>
      <c r="K632" s="142">
        <f>SUM(K630:K631)</f>
        <v>0</v>
      </c>
    </row>
    <row r="633" spans="1:11">
      <c r="A633" s="1">
        <v>14</v>
      </c>
      <c r="E633" s="1">
        <v>14</v>
      </c>
      <c r="F633" s="8"/>
      <c r="G633" s="85"/>
      <c r="H633" s="142"/>
      <c r="I633" s="70"/>
      <c r="J633" s="85"/>
      <c r="K633" s="142"/>
    </row>
    <row r="634" spans="1:11">
      <c r="A634" s="1">
        <v>15</v>
      </c>
      <c r="C634" s="7" t="s">
        <v>177</v>
      </c>
      <c r="E634" s="1">
        <v>15</v>
      </c>
      <c r="F634" s="8"/>
      <c r="G634" s="85">
        <f>G627+G632</f>
        <v>0</v>
      </c>
      <c r="H634" s="142">
        <f>H627+H632</f>
        <v>0</v>
      </c>
      <c r="I634" s="70"/>
      <c r="J634" s="95">
        <f>J627+J632</f>
        <v>0</v>
      </c>
      <c r="K634" s="142">
        <f>K627+K632</f>
        <v>0</v>
      </c>
    </row>
    <row r="635" spans="1:11">
      <c r="A635" s="1">
        <v>16</v>
      </c>
      <c r="E635" s="1">
        <v>16</v>
      </c>
      <c r="F635" s="8"/>
      <c r="G635" s="95"/>
      <c r="H635" s="142"/>
      <c r="I635" s="70"/>
      <c r="J635" s="85"/>
      <c r="K635" s="142"/>
    </row>
    <row r="636" spans="1:11">
      <c r="A636" s="1">
        <v>17</v>
      </c>
      <c r="C636" s="7" t="s">
        <v>178</v>
      </c>
      <c r="E636" s="1">
        <v>17</v>
      </c>
      <c r="F636" s="8"/>
      <c r="G636" s="95"/>
      <c r="H636" s="141">
        <v>0</v>
      </c>
      <c r="I636" s="70"/>
      <c r="J636" s="85"/>
      <c r="K636" s="141">
        <v>0</v>
      </c>
    </row>
    <row r="637" spans="1:11">
      <c r="A637" s="1">
        <v>18</v>
      </c>
      <c r="C637" s="7"/>
      <c r="E637" s="1">
        <v>18</v>
      </c>
      <c r="F637" s="8"/>
      <c r="G637" s="95"/>
      <c r="H637" s="142"/>
      <c r="I637" s="70"/>
      <c r="J637" s="85"/>
      <c r="K637" s="142"/>
    </row>
    <row r="638" spans="1:11">
      <c r="A638" s="1">
        <v>19</v>
      </c>
      <c r="C638" s="7" t="s">
        <v>179</v>
      </c>
      <c r="E638" s="1">
        <v>19</v>
      </c>
      <c r="F638" s="8"/>
      <c r="G638" s="95"/>
      <c r="H638" s="141">
        <v>0</v>
      </c>
      <c r="I638" s="70"/>
      <c r="J638" s="85"/>
      <c r="K638" s="141">
        <v>0</v>
      </c>
    </row>
    <row r="639" spans="1:11">
      <c r="A639" s="1">
        <v>20</v>
      </c>
      <c r="C639" s="7" t="s">
        <v>180</v>
      </c>
      <c r="E639" s="1">
        <v>20</v>
      </c>
      <c r="F639" s="8"/>
      <c r="G639" s="95"/>
      <c r="H639" s="141">
        <v>17603</v>
      </c>
      <c r="I639" s="70"/>
      <c r="J639" s="85"/>
      <c r="K639" s="141">
        <v>18009</v>
      </c>
    </row>
    <row r="640" spans="1:11">
      <c r="A640" s="1">
        <v>21</v>
      </c>
      <c r="C640" s="7"/>
      <c r="E640" s="1">
        <v>21</v>
      </c>
      <c r="F640" s="8"/>
      <c r="G640" s="95"/>
      <c r="H640" s="142"/>
      <c r="I640" s="70"/>
      <c r="J640" s="85"/>
      <c r="K640" s="142"/>
    </row>
    <row r="641" spans="1:11">
      <c r="A641" s="1">
        <v>22</v>
      </c>
      <c r="C641" s="7"/>
      <c r="E641" s="1">
        <v>22</v>
      </c>
      <c r="F641" s="8"/>
      <c r="G641" s="95"/>
      <c r="H641" s="142"/>
      <c r="I641" s="70"/>
      <c r="J641" s="85"/>
      <c r="K641" s="142"/>
    </row>
    <row r="642" spans="1:11">
      <c r="A642" s="1">
        <v>23</v>
      </c>
      <c r="C642" s="7" t="s">
        <v>194</v>
      </c>
      <c r="E642" s="1">
        <v>23</v>
      </c>
      <c r="F642" s="8"/>
      <c r="G642" s="95"/>
      <c r="H642" s="141">
        <v>0</v>
      </c>
      <c r="I642" s="70"/>
      <c r="J642" s="85"/>
      <c r="K642" s="141">
        <v>0</v>
      </c>
    </row>
    <row r="643" spans="1:11">
      <c r="A643" s="1">
        <v>24</v>
      </c>
      <c r="C643" s="7"/>
      <c r="E643" s="1">
        <v>24</v>
      </c>
      <c r="F643" s="8"/>
      <c r="G643" s="95"/>
      <c r="H643" s="142"/>
      <c r="I643" s="70"/>
      <c r="J643" s="85"/>
      <c r="K643" s="142"/>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0">
        <f>SUM(H634:H644)</f>
        <v>17603</v>
      </c>
      <c r="I645" s="81"/>
      <c r="J645" s="80">
        <f>SUM(J634:J644)</f>
        <v>0</v>
      </c>
      <c r="K645" s="80">
        <f>SUM(K634:K644)</f>
        <v>18009</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253" t="s">
        <v>197</v>
      </c>
      <c r="B651" s="253"/>
      <c r="C651" s="253"/>
      <c r="D651" s="253"/>
      <c r="E651" s="253"/>
      <c r="F651" s="253"/>
      <c r="G651" s="253"/>
      <c r="H651" s="253"/>
      <c r="I651" s="253"/>
      <c r="J651" s="253"/>
      <c r="K651" s="253"/>
    </row>
    <row r="652" spans="1:11">
      <c r="A652" s="12" t="str">
        <f>$A$42</f>
        <v xml:space="preserve">NAME: </v>
      </c>
      <c r="B652" s="12"/>
      <c r="C652" s="1" t="str">
        <f>$D$20</f>
        <v>University of Colorado</v>
      </c>
      <c r="G652" s="65"/>
      <c r="H652" s="57"/>
      <c r="K652" s="14" t="str">
        <f>$K$3</f>
        <v>Due Date: October 15, 2024</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2023-2024</v>
      </c>
      <c r="I654" s="19"/>
      <c r="J654" s="20"/>
      <c r="K654" s="21" t="str">
        <f>K617</f>
        <v>2024-2025</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2">
        <v>203.44</v>
      </c>
      <c r="H662" s="141">
        <v>16974582</v>
      </c>
      <c r="I662" s="24"/>
      <c r="J662" s="122">
        <v>202.09</v>
      </c>
      <c r="K662" s="141">
        <v>17715064</v>
      </c>
    </row>
    <row r="663" spans="1:11">
      <c r="A663" s="1">
        <v>7</v>
      </c>
      <c r="C663" s="7" t="s">
        <v>191</v>
      </c>
      <c r="E663" s="1">
        <v>7</v>
      </c>
      <c r="F663" s="8"/>
      <c r="G663" s="85"/>
      <c r="H663" s="141">
        <v>6204194</v>
      </c>
      <c r="I663" s="70"/>
      <c r="J663" s="85"/>
      <c r="K663" s="141">
        <v>6242155</v>
      </c>
    </row>
    <row r="664" spans="1:11">
      <c r="A664" s="1">
        <v>8</v>
      </c>
      <c r="C664" s="7" t="s">
        <v>192</v>
      </c>
      <c r="E664" s="1">
        <v>8</v>
      </c>
      <c r="F664" s="8"/>
      <c r="G664" s="85">
        <f>SUM(G662:G663)</f>
        <v>203.44</v>
      </c>
      <c r="H664" s="142">
        <f>SUM(H662:H663)</f>
        <v>23178776</v>
      </c>
      <c r="I664" s="70"/>
      <c r="J664" s="95">
        <f>SUM(J662:J663)</f>
        <v>202.09</v>
      </c>
      <c r="K664" s="142">
        <f>SUM(K662:K663)</f>
        <v>23957219</v>
      </c>
    </row>
    <row r="665" spans="1:11">
      <c r="A665" s="1">
        <v>9</v>
      </c>
      <c r="C665" s="7"/>
      <c r="E665" s="1">
        <v>9</v>
      </c>
      <c r="F665" s="8"/>
      <c r="G665" s="95"/>
      <c r="H665" s="142"/>
      <c r="I665" s="24"/>
      <c r="J665" s="85"/>
      <c r="K665" s="142"/>
    </row>
    <row r="666" spans="1:11">
      <c r="A666" s="1">
        <v>10</v>
      </c>
      <c r="C666" s="7"/>
      <c r="E666" s="1">
        <v>10</v>
      </c>
      <c r="F666" s="8"/>
      <c r="G666" s="95"/>
      <c r="H666" s="142"/>
      <c r="I666" s="24"/>
      <c r="J666" s="85"/>
      <c r="K666" s="142"/>
    </row>
    <row r="667" spans="1:11">
      <c r="A667" s="1">
        <v>11</v>
      </c>
      <c r="C667" s="7" t="s">
        <v>174</v>
      </c>
      <c r="E667" s="1">
        <v>11</v>
      </c>
      <c r="G667" s="122">
        <v>17.32</v>
      </c>
      <c r="H667" s="141">
        <v>878097</v>
      </c>
      <c r="I667" s="24"/>
      <c r="J667" s="122">
        <v>16.3</v>
      </c>
      <c r="K667" s="141">
        <v>888614</v>
      </c>
    </row>
    <row r="668" spans="1:11" s="30" customFormat="1">
      <c r="A668" s="1">
        <v>12</v>
      </c>
      <c r="B668" s="1"/>
      <c r="C668" s="7" t="s">
        <v>175</v>
      </c>
      <c r="D668" s="1"/>
      <c r="E668" s="1">
        <v>12</v>
      </c>
      <c r="F668" s="1"/>
      <c r="G668" s="85"/>
      <c r="H668" s="141">
        <v>490432</v>
      </c>
      <c r="I668" s="70"/>
      <c r="J668" s="85"/>
      <c r="K668" s="141">
        <v>400995</v>
      </c>
    </row>
    <row r="669" spans="1:11" s="30" customFormat="1">
      <c r="A669" s="1">
        <v>13</v>
      </c>
      <c r="B669" s="1"/>
      <c r="C669" s="7" t="s">
        <v>193</v>
      </c>
      <c r="D669" s="1"/>
      <c r="E669" s="1">
        <v>13</v>
      </c>
      <c r="F669" s="8"/>
      <c r="G669" s="85">
        <f>SUM(G667:G668)</f>
        <v>17.32</v>
      </c>
      <c r="H669" s="142">
        <f>SUM(H667:H668)</f>
        <v>1368529</v>
      </c>
      <c r="I669" s="70"/>
      <c r="J669" s="95">
        <f>SUM(J667:J668)</f>
        <v>16.3</v>
      </c>
      <c r="K669" s="142">
        <f>SUM(K667:K668)</f>
        <v>1289609</v>
      </c>
    </row>
    <row r="670" spans="1:11">
      <c r="A670" s="1">
        <v>14</v>
      </c>
      <c r="E670" s="1">
        <v>14</v>
      </c>
      <c r="F670" s="8"/>
      <c r="G670" s="85"/>
      <c r="H670" s="142"/>
      <c r="I670" s="70"/>
      <c r="J670" s="85"/>
      <c r="K670" s="142"/>
    </row>
    <row r="671" spans="1:11">
      <c r="A671" s="1">
        <v>15</v>
      </c>
      <c r="C671" s="7" t="s">
        <v>177</v>
      </c>
      <c r="E671" s="1">
        <v>15</v>
      </c>
      <c r="F671" s="8"/>
      <c r="G671" s="85">
        <f>G664+G669</f>
        <v>220.76</v>
      </c>
      <c r="H671" s="142">
        <f>H664+H669</f>
        <v>24547305</v>
      </c>
      <c r="I671" s="70"/>
      <c r="J671" s="95">
        <f>J664+J669</f>
        <v>218.39000000000001</v>
      </c>
      <c r="K671" s="142">
        <f>K664+K669</f>
        <v>25246828</v>
      </c>
    </row>
    <row r="672" spans="1:11">
      <c r="A672" s="1">
        <v>16</v>
      </c>
      <c r="E672" s="1">
        <v>16</v>
      </c>
      <c r="F672" s="8"/>
      <c r="G672" s="95"/>
      <c r="H672" s="142"/>
      <c r="I672" s="70"/>
      <c r="J672" s="85"/>
      <c r="K672" s="142"/>
    </row>
    <row r="673" spans="1:11">
      <c r="A673" s="1">
        <v>17</v>
      </c>
      <c r="C673" s="7" t="s">
        <v>178</v>
      </c>
      <c r="E673" s="1">
        <v>17</v>
      </c>
      <c r="F673" s="8"/>
      <c r="G673" s="95"/>
      <c r="H673" s="141">
        <v>1155745</v>
      </c>
      <c r="I673" s="70"/>
      <c r="J673" s="85"/>
      <c r="K673" s="141">
        <v>831875</v>
      </c>
    </row>
    <row r="674" spans="1:11">
      <c r="A674" s="1">
        <v>18</v>
      </c>
      <c r="C674" s="7"/>
      <c r="E674" s="1">
        <v>18</v>
      </c>
      <c r="F674" s="8"/>
      <c r="G674" s="95"/>
      <c r="H674" s="142"/>
      <c r="I674" s="70"/>
      <c r="J674" s="85"/>
      <c r="K674" s="142"/>
    </row>
    <row r="675" spans="1:11">
      <c r="A675" s="1">
        <v>19</v>
      </c>
      <c r="C675" s="7" t="s">
        <v>179</v>
      </c>
      <c r="E675" s="1">
        <v>19</v>
      </c>
      <c r="F675" s="8"/>
      <c r="G675" s="95"/>
      <c r="H675" s="141">
        <v>226038</v>
      </c>
      <c r="I675" s="70"/>
      <c r="J675" s="85"/>
      <c r="K675" s="141">
        <v>76776</v>
      </c>
    </row>
    <row r="676" spans="1:11">
      <c r="A676" s="1">
        <v>20</v>
      </c>
      <c r="C676" s="7" t="s">
        <v>180</v>
      </c>
      <c r="E676" s="1">
        <v>20</v>
      </c>
      <c r="F676" s="8"/>
      <c r="G676" s="95"/>
      <c r="H676" s="141">
        <f>5599692+2</f>
        <v>5599694</v>
      </c>
      <c r="I676" s="70"/>
      <c r="J676" s="85"/>
      <c r="K676" s="141">
        <v>17734840</v>
      </c>
    </row>
    <row r="677" spans="1:11">
      <c r="A677" s="1">
        <v>21</v>
      </c>
      <c r="C677" s="7"/>
      <c r="E677" s="1">
        <v>21</v>
      </c>
      <c r="F677" s="8"/>
      <c r="G677" s="95"/>
      <c r="H677" s="142"/>
      <c r="I677" s="70"/>
      <c r="J677" s="85"/>
      <c r="K677" s="142"/>
    </row>
    <row r="678" spans="1:11">
      <c r="A678" s="1">
        <v>22</v>
      </c>
      <c r="C678" s="7"/>
      <c r="E678" s="1">
        <v>22</v>
      </c>
      <c r="F678" s="8"/>
      <c r="G678" s="95"/>
      <c r="H678" s="142"/>
      <c r="I678" s="70"/>
      <c r="J678" s="85"/>
      <c r="K678" s="142"/>
    </row>
    <row r="679" spans="1:11">
      <c r="A679" s="1">
        <v>23</v>
      </c>
      <c r="C679" s="7" t="s">
        <v>194</v>
      </c>
      <c r="E679" s="1">
        <v>23</v>
      </c>
      <c r="F679" s="8"/>
      <c r="G679" s="95"/>
      <c r="H679" s="141">
        <v>574177</v>
      </c>
      <c r="I679" s="70"/>
      <c r="J679" s="85"/>
      <c r="K679" s="141">
        <v>0</v>
      </c>
    </row>
    <row r="680" spans="1:11">
      <c r="A680" s="1">
        <v>24</v>
      </c>
      <c r="C680" s="7"/>
      <c r="E680" s="1">
        <v>24</v>
      </c>
      <c r="F680" s="8"/>
      <c r="G680" s="95"/>
      <c r="H680" s="142"/>
      <c r="I680" s="70"/>
      <c r="J680" s="85"/>
      <c r="K680" s="142"/>
    </row>
    <row r="681" spans="1:11">
      <c r="E681" s="29"/>
      <c r="F681" s="60" t="s">
        <v>6</v>
      </c>
      <c r="G681" s="17" t="s">
        <v>6</v>
      </c>
      <c r="H681" s="17" t="s">
        <v>6</v>
      </c>
      <c r="I681" s="60" t="s">
        <v>6</v>
      </c>
      <c r="J681" s="17" t="s">
        <v>6</v>
      </c>
      <c r="K681" s="17" t="s">
        <v>6</v>
      </c>
    </row>
    <row r="682" spans="1:11">
      <c r="A682" s="1">
        <v>25</v>
      </c>
      <c r="C682" s="7" t="s">
        <v>198</v>
      </c>
      <c r="E682" s="1">
        <v>25</v>
      </c>
      <c r="G682" s="80">
        <f>SUM(G671:G681)</f>
        <v>220.76</v>
      </c>
      <c r="H682" s="80">
        <f>SUM(H671:H681)</f>
        <v>32102959</v>
      </c>
      <c r="I682" s="81"/>
      <c r="J682" s="80">
        <f>SUM(J671:J681)</f>
        <v>218.39000000000001</v>
      </c>
      <c r="K682" s="80">
        <f>SUM(K671:K681)</f>
        <v>43890319</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253" t="s">
        <v>200</v>
      </c>
      <c r="B688" s="253"/>
      <c r="C688" s="253"/>
      <c r="D688" s="253"/>
      <c r="E688" s="253"/>
      <c r="F688" s="253"/>
      <c r="G688" s="253"/>
      <c r="H688" s="253"/>
      <c r="I688" s="253"/>
      <c r="J688" s="253"/>
      <c r="K688" s="253"/>
    </row>
    <row r="689" spans="1:11">
      <c r="A689" s="12" t="str">
        <f>$A$42</f>
        <v xml:space="preserve">NAME: </v>
      </c>
      <c r="C689" s="1" t="str">
        <f>$D$20</f>
        <v>University of Colorado</v>
      </c>
      <c r="G689" s="65"/>
      <c r="H689" s="57"/>
      <c r="K689" s="14" t="str">
        <f>$K$3</f>
        <v>Due Date: October 15, 2024</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2023-2024</v>
      </c>
      <c r="I691" s="19"/>
      <c r="J691" s="20"/>
      <c r="K691" s="21" t="str">
        <f>K654</f>
        <v>2024-2025</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2">
        <v>98.36</v>
      </c>
      <c r="H699" s="141">
        <v>6724670</v>
      </c>
      <c r="I699" s="24"/>
      <c r="J699" s="122">
        <v>106.79</v>
      </c>
      <c r="K699" s="141">
        <v>7737146</v>
      </c>
    </row>
    <row r="700" spans="1:11">
      <c r="A700" s="1">
        <v>7</v>
      </c>
      <c r="C700" s="7" t="s">
        <v>191</v>
      </c>
      <c r="E700" s="1">
        <v>7</v>
      </c>
      <c r="F700" s="8"/>
      <c r="G700" s="85"/>
      <c r="H700" s="141">
        <v>2418696</v>
      </c>
      <c r="I700" s="70"/>
      <c r="J700" s="85"/>
      <c r="K700" s="141">
        <v>2679681</v>
      </c>
    </row>
    <row r="701" spans="1:11">
      <c r="A701" s="1">
        <v>8</v>
      </c>
      <c r="C701" s="7" t="s">
        <v>192</v>
      </c>
      <c r="E701" s="1">
        <v>8</v>
      </c>
      <c r="F701" s="8"/>
      <c r="G701" s="85">
        <f>SUM(G699:G700)</f>
        <v>98.36</v>
      </c>
      <c r="H701" s="142">
        <f>SUM(H699:H700)</f>
        <v>9143366</v>
      </c>
      <c r="I701" s="70"/>
      <c r="J701" s="95">
        <f>SUM(J699:J700)</f>
        <v>106.79</v>
      </c>
      <c r="K701" s="142">
        <f>SUM(K699:K700)</f>
        <v>10416827</v>
      </c>
    </row>
    <row r="702" spans="1:11">
      <c r="A702" s="1">
        <v>9</v>
      </c>
      <c r="C702" s="7"/>
      <c r="E702" s="1">
        <v>9</v>
      </c>
      <c r="F702" s="8"/>
      <c r="G702" s="95"/>
      <c r="H702" s="142"/>
      <c r="I702" s="24"/>
      <c r="J702" s="85"/>
      <c r="K702" s="142"/>
    </row>
    <row r="703" spans="1:11" ht="24.75" customHeight="1">
      <c r="A703" s="1">
        <v>10</v>
      </c>
      <c r="C703" s="7"/>
      <c r="E703" s="1">
        <v>10</v>
      </c>
      <c r="F703" s="8"/>
      <c r="G703" s="95"/>
      <c r="H703" s="142"/>
      <c r="I703" s="24"/>
      <c r="J703" s="85"/>
      <c r="K703" s="142"/>
    </row>
    <row r="704" spans="1:11" s="67" customFormat="1">
      <c r="A704" s="1">
        <v>11</v>
      </c>
      <c r="B704" s="1"/>
      <c r="C704" s="7" t="s">
        <v>174</v>
      </c>
      <c r="D704" s="1"/>
      <c r="E704" s="1">
        <v>11</v>
      </c>
      <c r="F704" s="1"/>
      <c r="G704" s="122">
        <v>2.84</v>
      </c>
      <c r="H704" s="141">
        <v>236011</v>
      </c>
      <c r="I704" s="24"/>
      <c r="J704" s="122">
        <v>2.84</v>
      </c>
      <c r="K704" s="141">
        <v>177450</v>
      </c>
    </row>
    <row r="705" spans="1:11">
      <c r="A705" s="1">
        <v>12</v>
      </c>
      <c r="C705" s="7" t="s">
        <v>175</v>
      </c>
      <c r="E705" s="1">
        <v>12</v>
      </c>
      <c r="G705" s="85"/>
      <c r="H705" s="141">
        <v>126634</v>
      </c>
      <c r="I705" s="70"/>
      <c r="J705" s="85"/>
      <c r="K705" s="141">
        <v>79853</v>
      </c>
    </row>
    <row r="706" spans="1:11">
      <c r="A706" s="1">
        <v>13</v>
      </c>
      <c r="C706" s="7" t="s">
        <v>193</v>
      </c>
      <c r="E706" s="1">
        <v>13</v>
      </c>
      <c r="F706" s="8"/>
      <c r="G706" s="85">
        <f>SUM(G704:G705)</f>
        <v>2.84</v>
      </c>
      <c r="H706" s="142">
        <f>SUM(H704:H705)</f>
        <v>362645</v>
      </c>
      <c r="I706" s="70"/>
      <c r="J706" s="95">
        <f>SUM(J704:J705)</f>
        <v>2.84</v>
      </c>
      <c r="K706" s="142">
        <f>SUM(K704:K705)</f>
        <v>257303</v>
      </c>
    </row>
    <row r="707" spans="1:11" s="30" customFormat="1">
      <c r="A707" s="1">
        <v>14</v>
      </c>
      <c r="B707" s="1"/>
      <c r="C707" s="1"/>
      <c r="D707" s="1"/>
      <c r="E707" s="1">
        <v>14</v>
      </c>
      <c r="F707" s="8"/>
      <c r="G707" s="85"/>
      <c r="H707" s="142"/>
      <c r="I707" s="70"/>
      <c r="J707" s="85"/>
      <c r="K707" s="142"/>
    </row>
    <row r="708" spans="1:11" s="30" customFormat="1">
      <c r="A708" s="1">
        <v>15</v>
      </c>
      <c r="B708" s="1"/>
      <c r="C708" s="7" t="s">
        <v>177</v>
      </c>
      <c r="D708" s="1"/>
      <c r="E708" s="1">
        <v>15</v>
      </c>
      <c r="F708" s="8"/>
      <c r="G708" s="85">
        <f>G701+G706</f>
        <v>101.2</v>
      </c>
      <c r="H708" s="142">
        <f>H701+H706</f>
        <v>9506011</v>
      </c>
      <c r="I708" s="70"/>
      <c r="J708" s="95">
        <f>J701+J706</f>
        <v>109.63000000000001</v>
      </c>
      <c r="K708" s="142">
        <f>K701+K706</f>
        <v>10674130</v>
      </c>
    </row>
    <row r="709" spans="1:11">
      <c r="A709" s="1">
        <v>16</v>
      </c>
      <c r="E709" s="1">
        <v>16</v>
      </c>
      <c r="F709" s="8"/>
      <c r="G709" s="95"/>
      <c r="H709" s="142"/>
      <c r="I709" s="70"/>
      <c r="J709" s="85"/>
      <c r="K709" s="142"/>
    </row>
    <row r="710" spans="1:11">
      <c r="A710" s="1">
        <v>17</v>
      </c>
      <c r="C710" s="7" t="s">
        <v>178</v>
      </c>
      <c r="E710" s="1">
        <v>17</v>
      </c>
      <c r="F710" s="8"/>
      <c r="G710" s="95"/>
      <c r="H710" s="141">
        <v>502900</v>
      </c>
      <c r="I710" s="70"/>
      <c r="J710" s="85"/>
      <c r="K710" s="141">
        <v>187469</v>
      </c>
    </row>
    <row r="711" spans="1:11">
      <c r="A711" s="1">
        <v>18</v>
      </c>
      <c r="C711" s="7"/>
      <c r="E711" s="1">
        <v>18</v>
      </c>
      <c r="F711" s="8"/>
      <c r="G711" s="95"/>
      <c r="H711" s="142"/>
      <c r="I711" s="70"/>
      <c r="J711" s="85"/>
      <c r="K711" s="142"/>
    </row>
    <row r="712" spans="1:11">
      <c r="A712" s="1">
        <v>19</v>
      </c>
      <c r="C712" s="7" t="s">
        <v>179</v>
      </c>
      <c r="E712" s="1">
        <v>19</v>
      </c>
      <c r="F712" s="8"/>
      <c r="G712" s="95"/>
      <c r="H712" s="141">
        <v>111920</v>
      </c>
      <c r="I712" s="70"/>
      <c r="J712" s="85"/>
      <c r="K712" s="141">
        <v>12000</v>
      </c>
    </row>
    <row r="713" spans="1:11">
      <c r="A713" s="1">
        <v>20</v>
      </c>
      <c r="C713" s="7" t="s">
        <v>180</v>
      </c>
      <c r="E713" s="1">
        <v>20</v>
      </c>
      <c r="F713" s="8"/>
      <c r="G713" s="95"/>
      <c r="H713" s="141">
        <f>2807002+2</f>
        <v>2807004</v>
      </c>
      <c r="I713" s="70"/>
      <c r="J713" s="85"/>
      <c r="K713" s="141">
        <v>2199974</v>
      </c>
    </row>
    <row r="714" spans="1:11">
      <c r="A714" s="1">
        <v>21</v>
      </c>
      <c r="C714" s="7"/>
      <c r="E714" s="1">
        <v>21</v>
      </c>
      <c r="F714" s="8"/>
      <c r="G714" s="95"/>
      <c r="H714" s="142"/>
      <c r="I714" s="70"/>
      <c r="J714" s="85"/>
      <c r="K714" s="142"/>
    </row>
    <row r="715" spans="1:11">
      <c r="A715" s="1">
        <v>22</v>
      </c>
      <c r="C715" s="7"/>
      <c r="E715" s="1">
        <v>22</v>
      </c>
      <c r="F715" s="8"/>
      <c r="G715" s="95"/>
      <c r="H715" s="142"/>
      <c r="I715" s="70"/>
      <c r="J715" s="85"/>
      <c r="K715" s="142"/>
    </row>
    <row r="716" spans="1:11">
      <c r="A716" s="1">
        <v>23</v>
      </c>
      <c r="C716" s="7" t="s">
        <v>194</v>
      </c>
      <c r="E716" s="1">
        <v>23</v>
      </c>
      <c r="F716" s="8"/>
      <c r="G716" s="95"/>
      <c r="H716" s="141">
        <v>89674</v>
      </c>
      <c r="I716" s="70"/>
      <c r="J716" s="85"/>
      <c r="K716" s="141">
        <v>0</v>
      </c>
    </row>
    <row r="717" spans="1:11">
      <c r="A717" s="1">
        <v>24</v>
      </c>
      <c r="C717" s="7"/>
      <c r="E717" s="1">
        <v>24</v>
      </c>
      <c r="F717" s="8"/>
      <c r="G717" s="95"/>
      <c r="H717" s="142"/>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101.2</v>
      </c>
      <c r="H719" s="80">
        <f>SUM(H708:H718)</f>
        <v>13017509</v>
      </c>
      <c r="I719" s="81"/>
      <c r="J719" s="80">
        <f>SUM(J708:J718)</f>
        <v>109.63000000000001</v>
      </c>
      <c r="K719" s="80">
        <f>SUM(K708:K718)</f>
        <v>13073573</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253" t="s">
        <v>203</v>
      </c>
      <c r="B725" s="253"/>
      <c r="C725" s="253"/>
      <c r="D725" s="253"/>
      <c r="E725" s="253"/>
      <c r="F725" s="253"/>
      <c r="G725" s="253"/>
      <c r="H725" s="253"/>
      <c r="I725" s="253"/>
      <c r="J725" s="253"/>
      <c r="K725" s="253"/>
    </row>
    <row r="726" spans="1:16">
      <c r="A726" s="12" t="str">
        <f>$A$42</f>
        <v xml:space="preserve">NAME: </v>
      </c>
      <c r="C726" s="1" t="str">
        <f>$D$20</f>
        <v>University of Colorado</v>
      </c>
      <c r="F726" s="62"/>
      <c r="G726" s="56"/>
      <c r="K726" s="14" t="str">
        <f>$K$3</f>
        <v>Due Date: October 15, 2024</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2023-2024</v>
      </c>
      <c r="I728" s="19"/>
      <c r="J728" s="20"/>
      <c r="K728" s="21" t="str">
        <f>K691</f>
        <v>2024-2025</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122">
        <v>188.88</v>
      </c>
      <c r="H736" s="141">
        <v>27270773</v>
      </c>
      <c r="I736" s="24"/>
      <c r="J736" s="122">
        <v>171.96</v>
      </c>
      <c r="K736" s="141">
        <v>25057273</v>
      </c>
    </row>
    <row r="737" spans="1:11">
      <c r="A737" s="1">
        <v>7</v>
      </c>
      <c r="C737" s="7" t="s">
        <v>191</v>
      </c>
      <c r="E737" s="1">
        <v>7</v>
      </c>
      <c r="F737" s="8"/>
      <c r="G737" s="85"/>
      <c r="H737" s="141">
        <v>8255746</v>
      </c>
      <c r="I737" s="70"/>
      <c r="J737" s="85"/>
      <c r="K737" s="141">
        <v>8913777</v>
      </c>
    </row>
    <row r="738" spans="1:11">
      <c r="A738" s="1">
        <v>8</v>
      </c>
      <c r="C738" s="7" t="s">
        <v>192</v>
      </c>
      <c r="E738" s="1">
        <v>8</v>
      </c>
      <c r="F738" s="8"/>
      <c r="G738" s="85">
        <f>SUM(G736:G737)</f>
        <v>188.88</v>
      </c>
      <c r="H738" s="142">
        <f>SUM(H736:H737)</f>
        <v>35526519</v>
      </c>
      <c r="I738" s="70"/>
      <c r="J738" s="95">
        <f>SUM(J736:J737)</f>
        <v>171.96</v>
      </c>
      <c r="K738" s="142">
        <f>SUM(K736:K737)</f>
        <v>33971050</v>
      </c>
    </row>
    <row r="739" spans="1:11">
      <c r="A739" s="1">
        <v>9</v>
      </c>
      <c r="C739" s="7"/>
      <c r="E739" s="1">
        <v>9</v>
      </c>
      <c r="F739" s="8"/>
      <c r="G739" s="95"/>
      <c r="H739" s="142"/>
      <c r="I739" s="24"/>
      <c r="J739" s="85"/>
      <c r="K739" s="142"/>
    </row>
    <row r="740" spans="1:11">
      <c r="A740" s="1">
        <v>10</v>
      </c>
      <c r="C740" s="7"/>
      <c r="E740" s="1">
        <v>10</v>
      </c>
      <c r="F740" s="8"/>
      <c r="G740" s="95"/>
      <c r="H740" s="142"/>
      <c r="I740" s="24"/>
      <c r="J740" s="85"/>
      <c r="K740" s="142"/>
    </row>
    <row r="741" spans="1:11">
      <c r="A741" s="1">
        <v>11</v>
      </c>
      <c r="C741" s="7" t="s">
        <v>174</v>
      </c>
      <c r="E741" s="1">
        <v>11</v>
      </c>
      <c r="G741" s="122">
        <v>2.93</v>
      </c>
      <c r="H741" s="141">
        <v>540752</v>
      </c>
      <c r="I741" s="24"/>
      <c r="J741" s="122">
        <v>2.44</v>
      </c>
      <c r="K741" s="141">
        <v>588750</v>
      </c>
    </row>
    <row r="742" spans="1:11">
      <c r="A742" s="1">
        <v>12</v>
      </c>
      <c r="C742" s="7" t="s">
        <v>175</v>
      </c>
      <c r="E742" s="1">
        <v>12</v>
      </c>
      <c r="G742" s="85"/>
      <c r="H742" s="141">
        <v>2329390</v>
      </c>
      <c r="I742" s="70"/>
      <c r="J742" s="85"/>
      <c r="K742" s="141">
        <v>884747</v>
      </c>
    </row>
    <row r="743" spans="1:11">
      <c r="A743" s="1">
        <v>13</v>
      </c>
      <c r="C743" s="7" t="s">
        <v>193</v>
      </c>
      <c r="E743" s="1">
        <v>13</v>
      </c>
      <c r="F743" s="8"/>
      <c r="G743" s="85">
        <f>SUM(G741:G742)</f>
        <v>2.93</v>
      </c>
      <c r="H743" s="142">
        <f>SUM(H741:H742)</f>
        <v>2870142</v>
      </c>
      <c r="I743" s="70"/>
      <c r="J743" s="95">
        <f>SUM(J741:J742)</f>
        <v>2.44</v>
      </c>
      <c r="K743" s="142">
        <f>SUM(K741:K742)</f>
        <v>1473497</v>
      </c>
    </row>
    <row r="744" spans="1:11">
      <c r="A744" s="1">
        <v>14</v>
      </c>
      <c r="E744" s="1">
        <v>14</v>
      </c>
      <c r="F744" s="8"/>
      <c r="G744" s="85"/>
      <c r="H744" s="142"/>
      <c r="I744" s="70"/>
      <c r="J744" s="85"/>
      <c r="K744" s="142"/>
    </row>
    <row r="745" spans="1:11">
      <c r="A745" s="1">
        <v>15</v>
      </c>
      <c r="C745" s="7" t="s">
        <v>177</v>
      </c>
      <c r="E745" s="1">
        <v>15</v>
      </c>
      <c r="F745" s="8"/>
      <c r="G745" s="85">
        <f>G738+G743</f>
        <v>191.81</v>
      </c>
      <c r="H745" s="142">
        <f>H738+H743</f>
        <v>38396661</v>
      </c>
      <c r="I745" s="70"/>
      <c r="J745" s="95">
        <f>J738+J743</f>
        <v>174.4</v>
      </c>
      <c r="K745" s="142">
        <f>K738+K743</f>
        <v>35444547</v>
      </c>
    </row>
    <row r="746" spans="1:11">
      <c r="A746" s="1">
        <v>16</v>
      </c>
      <c r="E746" s="1">
        <v>16</v>
      </c>
      <c r="F746" s="8"/>
      <c r="G746" s="95"/>
      <c r="H746" s="142"/>
      <c r="I746" s="70"/>
      <c r="J746" s="85"/>
      <c r="K746" s="142"/>
    </row>
    <row r="747" spans="1:11">
      <c r="A747" s="1">
        <v>17</v>
      </c>
      <c r="C747" s="7" t="s">
        <v>178</v>
      </c>
      <c r="E747" s="1">
        <v>17</v>
      </c>
      <c r="F747" s="8"/>
      <c r="G747" s="95"/>
      <c r="H747" s="141">
        <v>214623</v>
      </c>
      <c r="I747" s="70"/>
      <c r="J747" s="85"/>
      <c r="K747" s="141">
        <v>172211</v>
      </c>
    </row>
    <row r="748" spans="1:11">
      <c r="A748" s="1">
        <v>18</v>
      </c>
      <c r="C748" s="7"/>
      <c r="E748" s="1">
        <v>18</v>
      </c>
      <c r="F748" s="8"/>
      <c r="G748" s="95"/>
      <c r="H748" s="142"/>
      <c r="I748" s="70"/>
      <c r="J748" s="85"/>
      <c r="K748" s="142"/>
    </row>
    <row r="749" spans="1:11">
      <c r="A749" s="1">
        <v>19</v>
      </c>
      <c r="C749" s="7" t="s">
        <v>179</v>
      </c>
      <c r="E749" s="1">
        <v>19</v>
      </c>
      <c r="F749" s="8"/>
      <c r="G749" s="95"/>
      <c r="H749" s="141">
        <v>133341</v>
      </c>
      <c r="I749" s="70"/>
      <c r="J749" s="85"/>
      <c r="K749" s="141">
        <v>9000</v>
      </c>
    </row>
    <row r="750" spans="1:11">
      <c r="A750" s="1">
        <v>20</v>
      </c>
      <c r="C750" s="7" t="s">
        <v>180</v>
      </c>
      <c r="E750" s="1">
        <v>20</v>
      </c>
      <c r="F750" s="8"/>
      <c r="G750" s="95"/>
      <c r="H750" s="141">
        <f>1353046-1</f>
        <v>1353045</v>
      </c>
      <c r="I750" s="70"/>
      <c r="J750" s="85"/>
      <c r="K750" s="141">
        <v>5653410</v>
      </c>
    </row>
    <row r="751" spans="1:11">
      <c r="A751" s="1">
        <v>21</v>
      </c>
      <c r="C751" s="7"/>
      <c r="E751" s="1">
        <v>21</v>
      </c>
      <c r="F751" s="8"/>
      <c r="G751" s="95"/>
      <c r="H751" s="142"/>
      <c r="I751" s="70"/>
      <c r="J751" s="85"/>
      <c r="K751" s="142"/>
    </row>
    <row r="752" spans="1:11">
      <c r="A752" s="1">
        <v>22</v>
      </c>
      <c r="C752" s="7"/>
      <c r="E752" s="1">
        <v>22</v>
      </c>
      <c r="F752" s="8"/>
      <c r="G752" s="95"/>
      <c r="H752" s="142"/>
      <c r="I752" s="70"/>
      <c r="J752" s="85"/>
      <c r="K752" s="142"/>
    </row>
    <row r="753" spans="1:11">
      <c r="A753" s="1">
        <v>23</v>
      </c>
      <c r="C753" s="7" t="s">
        <v>194</v>
      </c>
      <c r="E753" s="1">
        <v>23</v>
      </c>
      <c r="F753" s="8"/>
      <c r="G753" s="95"/>
      <c r="H753" s="141">
        <v>1452694</v>
      </c>
      <c r="I753" s="70"/>
      <c r="J753" s="85"/>
      <c r="K753" s="141">
        <v>0</v>
      </c>
    </row>
    <row r="754" spans="1:11">
      <c r="A754" s="1">
        <v>24</v>
      </c>
      <c r="C754" s="7"/>
      <c r="E754" s="1">
        <v>24</v>
      </c>
      <c r="F754" s="8"/>
      <c r="G754" s="95"/>
      <c r="H754" s="142"/>
      <c r="I754" s="70"/>
      <c r="J754" s="85"/>
      <c r="K754" s="142"/>
    </row>
    <row r="755" spans="1:11">
      <c r="E755" s="29"/>
      <c r="F755" s="60" t="s">
        <v>6</v>
      </c>
      <c r="G755" s="17" t="s">
        <v>6</v>
      </c>
      <c r="H755" s="17" t="s">
        <v>6</v>
      </c>
      <c r="I755" s="60" t="s">
        <v>6</v>
      </c>
      <c r="J755" s="17" t="s">
        <v>6</v>
      </c>
      <c r="K755" s="17" t="s">
        <v>6</v>
      </c>
    </row>
    <row r="756" spans="1:11">
      <c r="A756" s="1">
        <v>25</v>
      </c>
      <c r="C756" s="7" t="s">
        <v>204</v>
      </c>
      <c r="E756" s="1">
        <v>25</v>
      </c>
      <c r="G756" s="80">
        <f>SUM(G745:G755)</f>
        <v>191.81</v>
      </c>
      <c r="H756" s="80">
        <f>SUM(H745:H755)</f>
        <v>41550364</v>
      </c>
      <c r="I756" s="81"/>
      <c r="J756" s="80">
        <f>SUM(J745:J755)</f>
        <v>174.4</v>
      </c>
      <c r="K756" s="80">
        <f>SUM(K745:K755)</f>
        <v>41279168</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253" t="s">
        <v>206</v>
      </c>
      <c r="B762" s="253"/>
      <c r="C762" s="253"/>
      <c r="D762" s="253"/>
      <c r="E762" s="253"/>
      <c r="F762" s="253"/>
      <c r="G762" s="253"/>
      <c r="H762" s="253"/>
      <c r="I762" s="253"/>
      <c r="J762" s="253"/>
      <c r="K762" s="253"/>
    </row>
    <row r="763" spans="1:11">
      <c r="A763" s="12" t="str">
        <f>$A$42</f>
        <v xml:space="preserve">NAME: </v>
      </c>
      <c r="C763" s="1" t="str">
        <f>$D$20</f>
        <v>University of Colorado</v>
      </c>
      <c r="F763" s="62"/>
      <c r="G763" s="56"/>
      <c r="H763" s="57"/>
      <c r="K763" s="14" t="str">
        <f>$K$3</f>
        <v>Due Date: October 15, 2024</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2023-2024</v>
      </c>
      <c r="I765" s="19"/>
      <c r="J765" s="20"/>
      <c r="K765" s="21" t="str">
        <f>K728</f>
        <v>2024-2025</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34">
        <v>13.52</v>
      </c>
      <c r="H773" s="141">
        <v>1251166</v>
      </c>
      <c r="I773" s="24"/>
      <c r="J773" s="134">
        <v>12.52</v>
      </c>
      <c r="K773" s="141">
        <v>1342082</v>
      </c>
    </row>
    <row r="774" spans="1:11">
      <c r="A774" s="1">
        <v>7</v>
      </c>
      <c r="C774" s="7" t="s">
        <v>191</v>
      </c>
      <c r="E774" s="1">
        <v>7</v>
      </c>
      <c r="F774" s="8"/>
      <c r="G774" s="95"/>
      <c r="H774" s="141">
        <v>471307</v>
      </c>
      <c r="I774" s="70"/>
      <c r="J774" s="95"/>
      <c r="K774" s="141">
        <v>861107</v>
      </c>
    </row>
    <row r="775" spans="1:11">
      <c r="A775" s="1">
        <v>8</v>
      </c>
      <c r="C775" s="7" t="s">
        <v>192</v>
      </c>
      <c r="E775" s="1">
        <v>8</v>
      </c>
      <c r="F775" s="8"/>
      <c r="G775" s="95">
        <f>SUM(G773:G774)</f>
        <v>13.52</v>
      </c>
      <c r="H775" s="142">
        <f>SUM(H773:H774)</f>
        <v>1722473</v>
      </c>
      <c r="I775" s="70"/>
      <c r="J775" s="95">
        <f>SUM(J773:J774)</f>
        <v>12.52</v>
      </c>
      <c r="K775" s="142">
        <f>SUM(K773:K774)</f>
        <v>2203189</v>
      </c>
    </row>
    <row r="776" spans="1:11">
      <c r="A776" s="1">
        <v>9</v>
      </c>
      <c r="C776" s="7"/>
      <c r="E776" s="1">
        <v>9</v>
      </c>
      <c r="F776" s="8"/>
      <c r="G776" s="95"/>
      <c r="H776" s="142"/>
      <c r="I776" s="24"/>
      <c r="J776" s="85"/>
      <c r="K776" s="142"/>
    </row>
    <row r="777" spans="1:11">
      <c r="A777" s="1">
        <v>10</v>
      </c>
      <c r="C777" s="7"/>
      <c r="E777" s="1">
        <v>10</v>
      </c>
      <c r="F777" s="8"/>
      <c r="G777" s="95"/>
      <c r="H777" s="142"/>
      <c r="I777" s="24"/>
      <c r="J777" s="85"/>
      <c r="K777" s="142"/>
    </row>
    <row r="778" spans="1:11">
      <c r="A778" s="1">
        <v>11</v>
      </c>
      <c r="C778" s="7" t="s">
        <v>174</v>
      </c>
      <c r="E778" s="1">
        <v>11</v>
      </c>
      <c r="G778" s="134">
        <v>11.8</v>
      </c>
      <c r="H778" s="143">
        <v>695634</v>
      </c>
      <c r="I778" s="24"/>
      <c r="J778" s="121">
        <v>14.73</v>
      </c>
      <c r="K778" s="143">
        <v>872447</v>
      </c>
    </row>
    <row r="779" spans="1:11">
      <c r="A779" s="1">
        <v>12</v>
      </c>
      <c r="C779" s="7" t="s">
        <v>175</v>
      </c>
      <c r="E779" s="1">
        <v>12</v>
      </c>
      <c r="G779" s="96"/>
      <c r="H779" s="143">
        <v>316260</v>
      </c>
      <c r="I779" s="24"/>
      <c r="J779" s="80"/>
      <c r="K779" s="143">
        <v>12281</v>
      </c>
    </row>
    <row r="780" spans="1:11">
      <c r="A780" s="1">
        <v>13</v>
      </c>
      <c r="C780" s="7" t="s">
        <v>193</v>
      </c>
      <c r="E780" s="1">
        <v>13</v>
      </c>
      <c r="F780" s="8"/>
      <c r="G780" s="95">
        <f>SUM(G778:G779)</f>
        <v>11.8</v>
      </c>
      <c r="H780" s="142">
        <f>SUM(H778:H779)</f>
        <v>1011894</v>
      </c>
      <c r="I780" s="70"/>
      <c r="J780" s="95">
        <f>SUM(J778:J779)</f>
        <v>14.73</v>
      </c>
      <c r="K780" s="142">
        <f>SUM(K778:K779)</f>
        <v>884728</v>
      </c>
    </row>
    <row r="781" spans="1:11">
      <c r="A781" s="1">
        <v>14</v>
      </c>
      <c r="E781" s="1">
        <v>14</v>
      </c>
      <c r="F781" s="8"/>
      <c r="G781" s="95"/>
      <c r="H781" s="142"/>
      <c r="I781" s="70"/>
      <c r="J781" s="85"/>
      <c r="K781" s="142"/>
    </row>
    <row r="782" spans="1:11">
      <c r="A782" s="1">
        <v>15</v>
      </c>
      <c r="C782" s="7" t="s">
        <v>177</v>
      </c>
      <c r="E782" s="1">
        <v>15</v>
      </c>
      <c r="F782" s="8"/>
      <c r="G782" s="95">
        <f>G775+G780</f>
        <v>25.32</v>
      </c>
      <c r="H782" s="142">
        <f>H775+H780</f>
        <v>2734367</v>
      </c>
      <c r="I782" s="70"/>
      <c r="J782" s="95">
        <f>J775+J780</f>
        <v>27.25</v>
      </c>
      <c r="K782" s="142">
        <f>K775+K780</f>
        <v>3087917</v>
      </c>
    </row>
    <row r="783" spans="1:11">
      <c r="A783" s="1">
        <v>16</v>
      </c>
      <c r="E783" s="1">
        <v>16</v>
      </c>
      <c r="F783" s="8"/>
      <c r="G783" s="95"/>
      <c r="H783" s="142"/>
      <c r="I783" s="70"/>
      <c r="J783" s="85"/>
      <c r="K783" s="142"/>
    </row>
    <row r="784" spans="1:11">
      <c r="A784" s="1">
        <v>17</v>
      </c>
      <c r="C784" s="7" t="s">
        <v>178</v>
      </c>
      <c r="E784" s="1">
        <v>17</v>
      </c>
      <c r="F784" s="8"/>
      <c r="G784" s="95"/>
      <c r="H784" s="143">
        <v>5829</v>
      </c>
      <c r="I784" s="70"/>
      <c r="J784" s="85"/>
      <c r="K784" s="143">
        <v>4380</v>
      </c>
    </row>
    <row r="785" spans="1:11">
      <c r="A785" s="1">
        <v>18</v>
      </c>
      <c r="C785" s="7"/>
      <c r="E785" s="1">
        <v>18</v>
      </c>
      <c r="F785" s="8"/>
      <c r="G785" s="95"/>
      <c r="H785" s="142"/>
      <c r="I785" s="70"/>
      <c r="J785" s="85"/>
      <c r="K785" s="142"/>
    </row>
    <row r="786" spans="1:11">
      <c r="A786" s="1">
        <v>19</v>
      </c>
      <c r="C786" s="7" t="s">
        <v>179</v>
      </c>
      <c r="E786" s="1">
        <v>19</v>
      </c>
      <c r="F786" s="8"/>
      <c r="G786" s="95"/>
      <c r="H786" s="143">
        <v>11641</v>
      </c>
      <c r="I786" s="70"/>
      <c r="J786" s="85"/>
      <c r="K786" s="143">
        <v>0</v>
      </c>
    </row>
    <row r="787" spans="1:11">
      <c r="A787" s="1">
        <v>20</v>
      </c>
      <c r="C787" s="7" t="s">
        <v>180</v>
      </c>
      <c r="E787" s="1">
        <v>20</v>
      </c>
      <c r="F787" s="8"/>
      <c r="G787" s="95"/>
      <c r="H787" s="143">
        <v>12496372</v>
      </c>
      <c r="I787" s="70"/>
      <c r="J787" s="85"/>
      <c r="K787" s="143">
        <v>13648316</v>
      </c>
    </row>
    <row r="788" spans="1:11">
      <c r="A788" s="1">
        <v>21</v>
      </c>
      <c r="C788" s="7" t="s">
        <v>225</v>
      </c>
      <c r="E788" s="1">
        <v>21</v>
      </c>
      <c r="F788" s="8"/>
      <c r="G788" s="95"/>
      <c r="H788" s="143">
        <v>994988</v>
      </c>
      <c r="I788" s="70"/>
      <c r="J788" s="85"/>
      <c r="K788" s="143">
        <v>1197244</v>
      </c>
    </row>
    <row r="789" spans="1:11">
      <c r="A789" s="1">
        <v>22</v>
      </c>
      <c r="C789" s="7"/>
      <c r="E789" s="1">
        <v>22</v>
      </c>
      <c r="F789" s="8"/>
      <c r="G789" s="95"/>
      <c r="H789" s="142"/>
      <c r="I789" s="70"/>
      <c r="J789" s="85"/>
      <c r="K789" s="142"/>
    </row>
    <row r="790" spans="1:11">
      <c r="A790" s="1">
        <v>23</v>
      </c>
      <c r="C790" s="7" t="s">
        <v>194</v>
      </c>
      <c r="E790" s="1">
        <v>23</v>
      </c>
      <c r="F790" s="8"/>
      <c r="G790" s="95"/>
      <c r="H790" s="143">
        <v>11746</v>
      </c>
      <c r="I790" s="70"/>
      <c r="J790" s="85"/>
      <c r="K790" s="143">
        <v>0</v>
      </c>
    </row>
    <row r="791" spans="1:11">
      <c r="A791" s="1">
        <v>24</v>
      </c>
      <c r="C791" s="7"/>
      <c r="E791" s="1">
        <v>24</v>
      </c>
      <c r="F791" s="8"/>
      <c r="G791" s="95"/>
      <c r="H791" s="142"/>
      <c r="I791" s="70"/>
      <c r="J791" s="85"/>
      <c r="K791" s="142"/>
    </row>
    <row r="792" spans="1:11">
      <c r="E792" s="29"/>
      <c r="F792" s="60" t="s">
        <v>6</v>
      </c>
      <c r="G792" s="17" t="s">
        <v>6</v>
      </c>
      <c r="H792" s="17" t="s">
        <v>6</v>
      </c>
      <c r="I792" s="60" t="s">
        <v>6</v>
      </c>
      <c r="J792" s="17" t="s">
        <v>6</v>
      </c>
      <c r="K792" s="17" t="s">
        <v>6</v>
      </c>
    </row>
    <row r="793" spans="1:11">
      <c r="A793" s="1">
        <v>25</v>
      </c>
      <c r="C793" s="7" t="s">
        <v>207</v>
      </c>
      <c r="E793" s="1">
        <v>25</v>
      </c>
      <c r="G793" s="80">
        <f>SUM(G782:G792)</f>
        <v>25.32</v>
      </c>
      <c r="H793" s="80">
        <f>SUM(H782:H792)</f>
        <v>16254943</v>
      </c>
      <c r="I793" s="81"/>
      <c r="J793" s="80">
        <f>SUM(J782:J792)</f>
        <v>27.25</v>
      </c>
      <c r="K793" s="80">
        <f>SUM(K782:K792)</f>
        <v>17937857</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253" t="s">
        <v>209</v>
      </c>
      <c r="B799" s="253"/>
      <c r="C799" s="253"/>
      <c r="D799" s="253"/>
      <c r="E799" s="253"/>
      <c r="F799" s="253"/>
      <c r="G799" s="253"/>
      <c r="H799" s="253"/>
      <c r="I799" s="253"/>
      <c r="J799" s="253"/>
      <c r="K799" s="253"/>
    </row>
    <row r="800" spans="1:11">
      <c r="A800" s="12" t="str">
        <f>$A$42</f>
        <v xml:space="preserve">NAME: </v>
      </c>
      <c r="C800" s="1" t="str">
        <f>$D$20</f>
        <v>University of Colorado</v>
      </c>
      <c r="F800" s="62"/>
      <c r="G800" s="56"/>
      <c r="H800" s="57"/>
      <c r="K800" s="14" t="str">
        <f>$K$3</f>
        <v>Due Date: October 15, 2024</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2023-2024</v>
      </c>
      <c r="I802" s="19"/>
      <c r="J802" s="20"/>
      <c r="K802" s="21" t="str">
        <f>K765</f>
        <v>2024-2025</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3">
        <v>15595777</v>
      </c>
      <c r="I805" s="91"/>
      <c r="J805" s="91"/>
      <c r="K805" s="133">
        <v>16877762</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15595777</v>
      </c>
      <c r="I830" s="89"/>
      <c r="J830" s="88"/>
      <c r="K830" s="89">
        <f>SUM(K805:K828)</f>
        <v>16877762</v>
      </c>
    </row>
    <row r="831" spans="1:11">
      <c r="D831" s="22"/>
      <c r="F831" s="60" t="s">
        <v>6</v>
      </c>
      <c r="G831" s="16" t="s">
        <v>6</v>
      </c>
      <c r="H831" s="17"/>
      <c r="I831" s="60"/>
      <c r="J831" s="16"/>
      <c r="K831" s="17"/>
    </row>
    <row r="832" spans="1:11">
      <c r="F832" s="60"/>
      <c r="G832" s="16"/>
      <c r="H832" s="17"/>
      <c r="I832" s="60"/>
      <c r="J832" s="16"/>
      <c r="K832" s="17"/>
    </row>
    <row r="833" spans="1:11">
      <c r="C833" s="250" t="s">
        <v>235</v>
      </c>
      <c r="D833" s="250"/>
      <c r="E833" s="250"/>
      <c r="F833" s="250"/>
      <c r="G833" s="250"/>
      <c r="H833" s="250"/>
      <c r="I833" s="250"/>
      <c r="J833" s="250"/>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253" t="s">
        <v>213</v>
      </c>
      <c r="B837" s="253"/>
      <c r="C837" s="253"/>
      <c r="D837" s="253"/>
      <c r="E837" s="253"/>
      <c r="F837" s="253"/>
      <c r="G837" s="253"/>
      <c r="H837" s="253"/>
      <c r="I837" s="253"/>
      <c r="J837" s="253"/>
      <c r="K837" s="253"/>
    </row>
    <row r="838" spans="1:11">
      <c r="A838" s="12" t="str">
        <f>$A$42</f>
        <v xml:space="preserve">NAME: </v>
      </c>
      <c r="C838" s="1" t="str">
        <f>$D$20</f>
        <v>University of Colorado</v>
      </c>
      <c r="G838" s="65"/>
      <c r="K838" s="14" t="str">
        <f>$K$3</f>
        <v>Due Date: October 15, 2024</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2023-2024</v>
      </c>
      <c r="I840" s="19"/>
      <c r="J840" s="20"/>
      <c r="K840" s="21" t="str">
        <f>K802</f>
        <v>2024-2025</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30"/>
      <c r="H848" s="137"/>
      <c r="I848" s="91"/>
      <c r="J848" s="130"/>
      <c r="K848" s="137"/>
    </row>
    <row r="849" spans="1:11">
      <c r="A849" s="1">
        <v>7</v>
      </c>
      <c r="C849" s="7" t="s">
        <v>171</v>
      </c>
      <c r="E849" s="1">
        <v>7</v>
      </c>
      <c r="F849" s="8"/>
      <c r="G849" s="90"/>
      <c r="H849" s="137"/>
      <c r="I849" s="91"/>
      <c r="J849" s="90"/>
      <c r="K849" s="137"/>
    </row>
    <row r="850" spans="1:11">
      <c r="A850" s="1">
        <v>8</v>
      </c>
      <c r="C850" s="7" t="s">
        <v>214</v>
      </c>
      <c r="E850" s="1">
        <v>8</v>
      </c>
      <c r="F850" s="8"/>
      <c r="G850" s="130"/>
      <c r="H850" s="137"/>
      <c r="I850" s="91"/>
      <c r="J850" s="130"/>
      <c r="K850" s="137"/>
    </row>
    <row r="851" spans="1:11">
      <c r="A851" s="1">
        <v>9</v>
      </c>
      <c r="C851" s="7" t="s">
        <v>185</v>
      </c>
      <c r="E851" s="1">
        <v>9</v>
      </c>
      <c r="F851" s="8"/>
      <c r="G851" s="90">
        <f>SUM(G848:G850)</f>
        <v>0</v>
      </c>
      <c r="H851" s="138">
        <f>SUM(H848:H850)</f>
        <v>0</v>
      </c>
      <c r="I851" s="90"/>
      <c r="J851" s="90">
        <f>SUM(J848:J850)</f>
        <v>0</v>
      </c>
      <c r="K851" s="138">
        <f>SUM(K848:K850)</f>
        <v>0</v>
      </c>
    </row>
    <row r="852" spans="1:11">
      <c r="A852" s="1">
        <v>10</v>
      </c>
      <c r="C852" s="7"/>
      <c r="E852" s="1">
        <v>10</v>
      </c>
      <c r="F852" s="8"/>
      <c r="G852" s="90"/>
      <c r="H852" s="138"/>
      <c r="I852" s="91"/>
      <c r="J852" s="90"/>
      <c r="K852" s="138"/>
    </row>
    <row r="853" spans="1:11">
      <c r="A853" s="1">
        <v>11</v>
      </c>
      <c r="C853" s="7" t="s">
        <v>174</v>
      </c>
      <c r="E853" s="1">
        <v>11</v>
      </c>
      <c r="F853" s="8"/>
      <c r="G853" s="130"/>
      <c r="H853" s="137"/>
      <c r="I853" s="91"/>
      <c r="J853" s="130"/>
      <c r="K853" s="137"/>
    </row>
    <row r="854" spans="1:11">
      <c r="A854" s="1">
        <v>12</v>
      </c>
      <c r="C854" s="7" t="s">
        <v>175</v>
      </c>
      <c r="E854" s="1">
        <v>12</v>
      </c>
      <c r="F854" s="8"/>
      <c r="G854" s="90"/>
      <c r="H854" s="137"/>
      <c r="I854" s="91"/>
      <c r="J854" s="90"/>
      <c r="K854" s="137"/>
    </row>
    <row r="855" spans="1:11">
      <c r="A855" s="1">
        <v>13</v>
      </c>
      <c r="C855" s="7" t="s">
        <v>186</v>
      </c>
      <c r="E855" s="1">
        <v>13</v>
      </c>
      <c r="F855" s="8"/>
      <c r="G855" s="90">
        <f>SUM(G853:G854)</f>
        <v>0</v>
      </c>
      <c r="H855" s="138">
        <f>SUM(H853:H854)</f>
        <v>0</v>
      </c>
      <c r="I855" s="88"/>
      <c r="J855" s="90">
        <f>SUM(J853:J854)</f>
        <v>0</v>
      </c>
      <c r="K855" s="138">
        <f>SUM(K853:K854)</f>
        <v>0</v>
      </c>
    </row>
    <row r="856" spans="1:11">
      <c r="A856" s="1">
        <v>14</v>
      </c>
      <c r="E856" s="1">
        <v>14</v>
      </c>
      <c r="F856" s="8"/>
      <c r="G856" s="92"/>
      <c r="H856" s="138"/>
      <c r="I856" s="89"/>
      <c r="J856" s="92"/>
      <c r="K856" s="138"/>
    </row>
    <row r="857" spans="1:11">
      <c r="A857" s="1">
        <v>15</v>
      </c>
      <c r="C857" s="7" t="s">
        <v>177</v>
      </c>
      <c r="E857" s="1">
        <v>15</v>
      </c>
      <c r="G857" s="93">
        <f>SUM(G851+G855)</f>
        <v>0</v>
      </c>
      <c r="H857" s="139">
        <f>SUM(H851+H855)</f>
        <v>0</v>
      </c>
      <c r="I857" s="89"/>
      <c r="J857" s="93">
        <f>SUM(J851+J855)</f>
        <v>0</v>
      </c>
      <c r="K857" s="139">
        <f>SUM(K851+K855)</f>
        <v>0</v>
      </c>
    </row>
    <row r="858" spans="1:11">
      <c r="A858" s="1">
        <v>16</v>
      </c>
      <c r="E858" s="1">
        <v>16</v>
      </c>
      <c r="G858" s="93"/>
      <c r="H858" s="139"/>
      <c r="I858" s="89"/>
      <c r="J858" s="93"/>
      <c r="K858" s="139"/>
    </row>
    <row r="859" spans="1:11">
      <c r="A859" s="1">
        <v>17</v>
      </c>
      <c r="C859" s="7" t="s">
        <v>178</v>
      </c>
      <c r="E859" s="1">
        <v>17</v>
      </c>
      <c r="F859" s="8"/>
      <c r="G859" s="90"/>
      <c r="H859" s="137"/>
      <c r="I859" s="91"/>
      <c r="J859" s="90"/>
      <c r="K859" s="137"/>
    </row>
    <row r="860" spans="1:11">
      <c r="A860" s="1">
        <v>18</v>
      </c>
      <c r="E860" s="1">
        <v>18</v>
      </c>
      <c r="F860" s="8"/>
      <c r="G860" s="90"/>
      <c r="H860" s="138"/>
      <c r="I860" s="91"/>
      <c r="J860" s="90"/>
      <c r="K860" s="138"/>
    </row>
    <row r="861" spans="1:11">
      <c r="A861" s="1">
        <v>19</v>
      </c>
      <c r="C861" s="7" t="s">
        <v>179</v>
      </c>
      <c r="E861" s="1">
        <v>19</v>
      </c>
      <c r="F861" s="8"/>
      <c r="G861" s="90"/>
      <c r="H861" s="137"/>
      <c r="I861" s="91"/>
      <c r="J861" s="90"/>
      <c r="K861" s="137"/>
    </row>
    <row r="862" spans="1:11">
      <c r="A862" s="1">
        <v>20</v>
      </c>
      <c r="C862" s="66" t="s">
        <v>180</v>
      </c>
      <c r="E862" s="1">
        <v>20</v>
      </c>
      <c r="F862" s="8"/>
      <c r="G862" s="90"/>
      <c r="H862" s="137"/>
      <c r="I862" s="91"/>
      <c r="J862" s="90"/>
      <c r="K862" s="137"/>
    </row>
    <row r="863" spans="1:11">
      <c r="A863" s="1">
        <v>21</v>
      </c>
      <c r="C863" s="66"/>
      <c r="E863" s="1">
        <v>21</v>
      </c>
      <c r="F863" s="8"/>
      <c r="G863" s="90"/>
      <c r="H863" s="138"/>
      <c r="I863" s="91"/>
      <c r="J863" s="90"/>
      <c r="K863" s="138"/>
    </row>
    <row r="864" spans="1:11">
      <c r="A864" s="1">
        <v>22</v>
      </c>
      <c r="C864" s="7"/>
      <c r="E864" s="1">
        <v>22</v>
      </c>
      <c r="G864" s="90"/>
      <c r="H864" s="138"/>
      <c r="I864" s="91"/>
      <c r="J864" s="90"/>
      <c r="K864" s="138"/>
    </row>
    <row r="865" spans="1:11">
      <c r="A865" s="1">
        <v>23</v>
      </c>
      <c r="C865" s="7" t="s">
        <v>181</v>
      </c>
      <c r="E865" s="1">
        <v>23</v>
      </c>
      <c r="G865" s="90"/>
      <c r="H865" s="137"/>
      <c r="I865" s="91"/>
      <c r="J865" s="90"/>
      <c r="K865" s="137"/>
    </row>
    <row r="866" spans="1:11">
      <c r="A866" s="1">
        <v>24</v>
      </c>
      <c r="C866" s="7"/>
      <c r="E866" s="1">
        <v>24</v>
      </c>
      <c r="G866" s="90"/>
      <c r="H866" s="138"/>
      <c r="I866" s="91"/>
      <c r="J866" s="90"/>
      <c r="K866" s="138"/>
    </row>
    <row r="867" spans="1:11">
      <c r="E867" s="1">
        <v>25</v>
      </c>
      <c r="F867" s="60" t="s">
        <v>6</v>
      </c>
      <c r="G867" s="68"/>
      <c r="H867" s="17"/>
      <c r="I867" s="60"/>
      <c r="J867" s="68"/>
      <c r="K867" s="17"/>
    </row>
    <row r="868" spans="1:11">
      <c r="A868" s="1">
        <v>25</v>
      </c>
      <c r="C868" s="7" t="s">
        <v>215</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252" t="s">
        <v>217</v>
      </c>
      <c r="B874" s="252"/>
      <c r="C874" s="252"/>
      <c r="D874" s="252"/>
      <c r="E874" s="252"/>
      <c r="F874" s="252"/>
      <c r="G874" s="252"/>
      <c r="H874" s="252"/>
      <c r="I874" s="252"/>
      <c r="J874" s="252"/>
      <c r="K874" s="252"/>
    </row>
    <row r="875" spans="1:11">
      <c r="A875" s="12" t="str">
        <f>$A$42</f>
        <v xml:space="preserve">NAME: </v>
      </c>
      <c r="C875" s="1" t="str">
        <f>$D$20</f>
        <v>University of Colorado</v>
      </c>
      <c r="H875" s="72"/>
      <c r="K875" s="14" t="str">
        <f>$K$3</f>
        <v>Due Date: October 15, 2024</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2023-2024</v>
      </c>
      <c r="I877" s="19"/>
      <c r="J877" s="20"/>
      <c r="K877" s="21" t="str">
        <f>K840</f>
        <v>2024-2025</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3">
        <v>7026332</v>
      </c>
      <c r="I880" s="91"/>
      <c r="J880" s="91"/>
      <c r="K880" s="133">
        <v>6890246</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202"/>
      <c r="I889" s="202"/>
      <c r="J889" s="202"/>
      <c r="K889" s="202"/>
    </row>
    <row r="890" spans="1:11">
      <c r="A890" s="63">
        <v>10</v>
      </c>
      <c r="C890" s="1" t="s">
        <v>219</v>
      </c>
      <c r="E890" s="63">
        <v>10</v>
      </c>
      <c r="G890" s="88"/>
      <c r="H890" s="91">
        <f>SUM(H880:H888)</f>
        <v>7026332</v>
      </c>
      <c r="I890" s="89"/>
      <c r="J890" s="88"/>
      <c r="K890" s="91">
        <f>SUM(K880:K888)</f>
        <v>6890246</v>
      </c>
    </row>
    <row r="891" spans="1:11">
      <c r="A891" s="63"/>
      <c r="E891" s="63"/>
      <c r="F891" s="60" t="s">
        <v>6</v>
      </c>
      <c r="G891" s="71" t="s">
        <v>6</v>
      </c>
      <c r="H891" s="202"/>
      <c r="I891" s="202"/>
      <c r="J891" s="202"/>
      <c r="K891" s="202"/>
    </row>
    <row r="892" spans="1:11">
      <c r="A892" s="63">
        <v>11</v>
      </c>
      <c r="C892" s="8"/>
      <c r="E892" s="63">
        <v>11</v>
      </c>
      <c r="F892" s="8"/>
      <c r="G892" s="91"/>
      <c r="H892" s="91"/>
      <c r="I892" s="91"/>
      <c r="J892" s="91"/>
      <c r="K892" s="91"/>
    </row>
    <row r="893" spans="1:11">
      <c r="A893" s="63">
        <v>12</v>
      </c>
      <c r="C893" s="7" t="s">
        <v>220</v>
      </c>
      <c r="E893" s="63">
        <v>12</v>
      </c>
      <c r="F893" s="8"/>
      <c r="G893" s="91"/>
      <c r="H893" s="133">
        <v>-6592948</v>
      </c>
      <c r="I893" s="91"/>
      <c r="J893" s="91"/>
      <c r="K893" s="133">
        <f>+ROUND(-7863523.88074657,0)</f>
        <v>-7863524</v>
      </c>
    </row>
    <row r="894" spans="1:11">
      <c r="A894" s="63">
        <v>13</v>
      </c>
      <c r="C894" s="8" t="s">
        <v>221</v>
      </c>
      <c r="E894" s="63">
        <v>13</v>
      </c>
      <c r="F894" s="8"/>
      <c r="G894" s="91"/>
      <c r="H894" s="133">
        <v>-1</v>
      </c>
      <c r="I894" s="91"/>
      <c r="J894" s="91"/>
      <c r="K894" s="133">
        <v>6</v>
      </c>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202"/>
      <c r="I900" s="202"/>
      <c r="J900" s="202"/>
      <c r="K900" s="202"/>
    </row>
    <row r="901" spans="1:11">
      <c r="A901" s="63">
        <v>19</v>
      </c>
      <c r="C901" s="1" t="s">
        <v>222</v>
      </c>
      <c r="E901" s="63">
        <v>19</v>
      </c>
      <c r="G901" s="89"/>
      <c r="H901" s="89">
        <f>SUM(H892:H899)</f>
        <v>-6592949</v>
      </c>
      <c r="I901" s="91"/>
      <c r="J901" s="91"/>
      <c r="K901" s="89">
        <f>SUM(K892:K899)</f>
        <v>-7863518</v>
      </c>
    </row>
    <row r="902" spans="1:11">
      <c r="A902" s="63"/>
      <c r="C902" s="8"/>
      <c r="E902" s="63"/>
      <c r="F902" s="60" t="s">
        <v>6</v>
      </c>
      <c r="G902" s="16" t="s">
        <v>6</v>
      </c>
      <c r="H902" s="202"/>
      <c r="I902" s="202"/>
      <c r="J902" s="202"/>
      <c r="K902" s="202"/>
    </row>
    <row r="903" spans="1:11">
      <c r="A903" s="63"/>
      <c r="E903" s="63"/>
      <c r="H903" s="234"/>
      <c r="I903" s="189"/>
      <c r="J903" s="189"/>
      <c r="K903" s="189"/>
    </row>
    <row r="904" spans="1:11">
      <c r="A904" s="63">
        <v>20</v>
      </c>
      <c r="C904" s="7" t="s">
        <v>223</v>
      </c>
      <c r="E904" s="63">
        <v>20</v>
      </c>
      <c r="G904" s="88"/>
      <c r="H904" s="89">
        <f>SUM(H890,H901)</f>
        <v>433383</v>
      </c>
      <c r="I904" s="89"/>
      <c r="J904" s="88"/>
      <c r="K904" s="89">
        <f>SUM(K890,K901)</f>
        <v>-973272</v>
      </c>
    </row>
    <row r="905" spans="1:11">
      <c r="C905" s="25" t="s">
        <v>224</v>
      </c>
      <c r="E905" s="29"/>
      <c r="F905" s="60" t="s">
        <v>6</v>
      </c>
      <c r="G905" s="16" t="s">
        <v>6</v>
      </c>
      <c r="H905" s="68"/>
      <c r="I905" s="68"/>
      <c r="J905" s="68"/>
      <c r="K905" s="68"/>
    </row>
    <row r="906" spans="1:11">
      <c r="C906" s="7" t="s">
        <v>38</v>
      </c>
      <c r="H906" s="228"/>
      <c r="I906" s="228"/>
      <c r="J906" s="228"/>
      <c r="K906" s="228"/>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E9DD-63AA-4D17-B270-48DBBEC424E2}">
  <sheetPr syncVertical="1" syncRef="A1" transitionEvaluation="1">
    <pageSetUpPr fitToPage="1"/>
  </sheetPr>
  <dimension ref="A2:IT970"/>
  <sheetViews>
    <sheetView showGridLines="0" view="pageBreakPreview" zoomScaleNormal="75" zoomScaleSheetLayoutView="100" workbookViewId="0">
      <selection activeCell="C2" sqref="C2"/>
    </sheetView>
  </sheetViews>
  <sheetFormatPr defaultColWidth="9.625" defaultRowHeight="12"/>
  <cols>
    <col min="1" max="1" width="4.625" style="1" customWidth="1"/>
    <col min="2" max="2" width="1.75" style="1" customWidth="1"/>
    <col min="3" max="3" width="46"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12" width="9.625" style="1"/>
    <col min="13" max="13" width="12.625" style="1" customWidth="1"/>
    <col min="14" max="14" width="12.5" style="1" bestFit="1" customWidth="1"/>
    <col min="15" max="15" width="10.75" style="1" bestFit="1" customWidth="1"/>
    <col min="16"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6" t="s">
        <v>273</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283</v>
      </c>
      <c r="E20" s="6"/>
      <c r="F20" s="6"/>
      <c r="G20" s="6"/>
      <c r="H20" s="6"/>
      <c r="I20" s="6"/>
      <c r="J20" s="6"/>
      <c r="K20" s="6"/>
    </row>
    <row r="21" spans="1:11" ht="12.75" thickBot="1">
      <c r="C21" s="112" t="s">
        <v>229</v>
      </c>
      <c r="D21" s="113" t="s">
        <v>284</v>
      </c>
    </row>
    <row r="22" spans="1:11" ht="12.75" thickBot="1">
      <c r="C22" s="112" t="s">
        <v>230</v>
      </c>
      <c r="D22" s="113"/>
    </row>
    <row r="23" spans="1:11" ht="12.75" thickBot="1">
      <c r="C23" s="112" t="s">
        <v>231</v>
      </c>
      <c r="D23" s="113"/>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University of Colorado</v>
      </c>
      <c r="I42" s="13"/>
      <c r="K42" s="14" t="str">
        <f>$K$3</f>
        <v>Due Date: October 15,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50" t="s">
        <v>232</v>
      </c>
      <c r="D79" s="250"/>
      <c r="E79" s="250"/>
      <c r="F79" s="250"/>
      <c r="G79" s="250"/>
      <c r="H79" s="250"/>
      <c r="I79" s="250"/>
      <c r="J79" s="250"/>
      <c r="K79" s="28"/>
    </row>
    <row r="80" spans="1:254">
      <c r="D80" s="22"/>
      <c r="F80" s="15"/>
      <c r="G80" s="16"/>
      <c r="I80" s="23"/>
      <c r="J80" s="16"/>
      <c r="K80" s="17"/>
    </row>
    <row r="81" spans="1:16">
      <c r="C81" s="1" t="s">
        <v>49</v>
      </c>
      <c r="D81" s="22"/>
      <c r="F81" s="15"/>
      <c r="G81" s="16"/>
      <c r="I81" s="23"/>
      <c r="J81" s="16"/>
      <c r="K81" s="17"/>
    </row>
    <row r="82" spans="1:16">
      <c r="C82" s="7"/>
      <c r="F82" s="8"/>
      <c r="G82" s="9"/>
      <c r="H82" s="10"/>
      <c r="I82" s="8"/>
      <c r="J82" s="9"/>
      <c r="K82" s="10"/>
    </row>
    <row r="83" spans="1:16">
      <c r="A83" s="12" t="s">
        <v>58</v>
      </c>
      <c r="K83" s="4" t="s">
        <v>59</v>
      </c>
    </row>
    <row r="84" spans="1:16" s="30" customFormat="1">
      <c r="A84" s="251" t="s">
        <v>60</v>
      </c>
      <c r="B84" s="251"/>
      <c r="C84" s="251"/>
      <c r="D84" s="251"/>
      <c r="E84" s="251"/>
      <c r="F84" s="251"/>
      <c r="G84" s="251"/>
      <c r="H84" s="251"/>
      <c r="I84" s="251"/>
      <c r="J84" s="251"/>
      <c r="K84" s="251"/>
    </row>
    <row r="85" spans="1:16">
      <c r="A85" s="12" t="str">
        <f>$A$42</f>
        <v xml:space="preserve">NAME: </v>
      </c>
      <c r="C85" s="1" t="str">
        <f>$D$20</f>
        <v>University of Colorado</v>
      </c>
      <c r="I85" s="13"/>
      <c r="K85" s="14" t="str">
        <f>$K$3</f>
        <v>Due Date: October 15, 2024</v>
      </c>
    </row>
    <row r="86" spans="1:16">
      <c r="A86" s="15" t="s">
        <v>6</v>
      </c>
      <c r="B86" s="15" t="s">
        <v>6</v>
      </c>
      <c r="C86" s="15" t="s">
        <v>6</v>
      </c>
      <c r="D86" s="15" t="s">
        <v>6</v>
      </c>
      <c r="E86" s="15" t="s">
        <v>6</v>
      </c>
      <c r="F86" s="15" t="s">
        <v>6</v>
      </c>
      <c r="G86" s="16" t="s">
        <v>6</v>
      </c>
      <c r="H86" s="17" t="s">
        <v>6</v>
      </c>
      <c r="I86" s="15" t="s">
        <v>6</v>
      </c>
      <c r="J86" s="16" t="s">
        <v>6</v>
      </c>
      <c r="K86" s="17" t="s">
        <v>6</v>
      </c>
    </row>
    <row r="87" spans="1:16">
      <c r="A87" s="18" t="s">
        <v>7</v>
      </c>
      <c r="C87" s="7" t="s">
        <v>8</v>
      </c>
      <c r="E87" s="18" t="s">
        <v>7</v>
      </c>
      <c r="F87" s="19"/>
      <c r="G87" s="20"/>
      <c r="H87" s="21" t="str">
        <f>H44</f>
        <v>2023-2024</v>
      </c>
      <c r="I87" s="19"/>
      <c r="J87" s="20"/>
      <c r="K87" s="21" t="str">
        <f>K44</f>
        <v>2024-2025</v>
      </c>
    </row>
    <row r="88" spans="1:16">
      <c r="A88" s="18" t="s">
        <v>9</v>
      </c>
      <c r="C88" s="19" t="s">
        <v>10</v>
      </c>
      <c r="E88" s="18" t="s">
        <v>9</v>
      </c>
      <c r="F88" s="19"/>
      <c r="G88" s="20" t="s">
        <v>11</v>
      </c>
      <c r="H88" s="21" t="s">
        <v>12</v>
      </c>
      <c r="I88" s="19"/>
      <c r="J88" s="20" t="s">
        <v>11</v>
      </c>
      <c r="K88" s="21" t="s">
        <v>13</v>
      </c>
    </row>
    <row r="89" spans="1:16">
      <c r="A89" s="15" t="s">
        <v>6</v>
      </c>
      <c r="B89" s="15" t="s">
        <v>6</v>
      </c>
      <c r="C89" s="15" t="s">
        <v>6</v>
      </c>
      <c r="D89" s="15" t="s">
        <v>6</v>
      </c>
      <c r="E89" s="15" t="s">
        <v>6</v>
      </c>
      <c r="F89" s="15" t="s">
        <v>6</v>
      </c>
      <c r="G89" s="16" t="s">
        <v>6</v>
      </c>
      <c r="H89" s="16" t="s">
        <v>6</v>
      </c>
      <c r="I89" s="15" t="s">
        <v>6</v>
      </c>
      <c r="J89" s="16" t="s">
        <v>6</v>
      </c>
      <c r="K89" s="17" t="s">
        <v>6</v>
      </c>
    </row>
    <row r="90" spans="1:16">
      <c r="A90" s="1">
        <v>1</v>
      </c>
      <c r="C90" s="7" t="s">
        <v>14</v>
      </c>
      <c r="D90" s="22" t="s">
        <v>15</v>
      </c>
      <c r="E90" s="1">
        <v>1</v>
      </c>
      <c r="G90" s="40">
        <f>+G569</f>
        <v>931.69</v>
      </c>
      <c r="H90" s="40">
        <f>+H569</f>
        <v>177941168</v>
      </c>
      <c r="I90" s="24"/>
      <c r="J90" s="40">
        <f>+J569</f>
        <v>947.83</v>
      </c>
      <c r="K90" s="40">
        <f>+K569</f>
        <v>185772778</v>
      </c>
      <c r="M90" s="224"/>
      <c r="N90" s="256"/>
      <c r="O90" s="256"/>
      <c r="P90" s="256"/>
    </row>
    <row r="91" spans="1:16">
      <c r="A91" s="1">
        <v>2</v>
      </c>
      <c r="C91" s="7" t="s">
        <v>16</v>
      </c>
      <c r="D91" s="22" t="s">
        <v>17</v>
      </c>
      <c r="E91" s="1">
        <v>2</v>
      </c>
      <c r="G91" s="40">
        <f>+G608</f>
        <v>0.04</v>
      </c>
      <c r="H91" s="40">
        <f>+H608</f>
        <v>9469</v>
      </c>
      <c r="I91" s="24"/>
      <c r="J91" s="40">
        <f>+J608</f>
        <v>0.03</v>
      </c>
      <c r="K91" s="40">
        <f>+K608</f>
        <v>9868</v>
      </c>
      <c r="M91" s="224"/>
      <c r="N91" s="256"/>
      <c r="O91" s="256"/>
      <c r="P91" s="256"/>
    </row>
    <row r="92" spans="1:16">
      <c r="A92" s="1">
        <v>3</v>
      </c>
      <c r="C92" s="7" t="s">
        <v>18</v>
      </c>
      <c r="D92" s="22" t="s">
        <v>19</v>
      </c>
      <c r="E92" s="1">
        <v>3</v>
      </c>
      <c r="G92" s="40">
        <f>+G645</f>
        <v>0</v>
      </c>
      <c r="H92" s="40">
        <f>+H645</f>
        <v>0</v>
      </c>
      <c r="I92" s="24"/>
      <c r="J92" s="40">
        <f>+J645</f>
        <v>0</v>
      </c>
      <c r="K92" s="40">
        <f>+K645</f>
        <v>0</v>
      </c>
      <c r="M92" s="224"/>
      <c r="N92" s="256"/>
      <c r="O92" s="256"/>
      <c r="P92" s="256"/>
    </row>
    <row r="93" spans="1:16">
      <c r="A93" s="1">
        <v>4</v>
      </c>
      <c r="C93" s="7" t="s">
        <v>20</v>
      </c>
      <c r="D93" s="22" t="s">
        <v>21</v>
      </c>
      <c r="E93" s="1">
        <v>4</v>
      </c>
      <c r="G93" s="40">
        <f>+G682</f>
        <v>279.27999999999997</v>
      </c>
      <c r="H93" s="40">
        <f>+H682</f>
        <v>54924859</v>
      </c>
      <c r="I93" s="24"/>
      <c r="J93" s="40">
        <f>+J682</f>
        <v>320.95</v>
      </c>
      <c r="K93" s="40">
        <f>+K682</f>
        <v>63151068</v>
      </c>
      <c r="M93" s="224"/>
      <c r="N93" s="256"/>
      <c r="O93" s="256"/>
      <c r="P93" s="256"/>
    </row>
    <row r="94" spans="1:16">
      <c r="A94" s="1">
        <v>5</v>
      </c>
      <c r="C94" s="7" t="s">
        <v>22</v>
      </c>
      <c r="D94" s="22" t="s">
        <v>23</v>
      </c>
      <c r="E94" s="1">
        <v>5</v>
      </c>
      <c r="G94" s="40">
        <f>+G719</f>
        <v>27.69</v>
      </c>
      <c r="H94" s="40">
        <f>+H719</f>
        <v>4796222</v>
      </c>
      <c r="I94" s="24"/>
      <c r="J94" s="40">
        <f>+J719</f>
        <v>33.64</v>
      </c>
      <c r="K94" s="40">
        <f>+K719</f>
        <v>5313482</v>
      </c>
      <c r="M94" s="224"/>
      <c r="N94" s="256"/>
      <c r="O94" s="256"/>
      <c r="P94" s="256"/>
    </row>
    <row r="95" spans="1:16">
      <c r="A95" s="1">
        <v>6</v>
      </c>
      <c r="C95" s="7" t="s">
        <v>24</v>
      </c>
      <c r="D95" s="22" t="s">
        <v>25</v>
      </c>
      <c r="E95" s="1">
        <v>6</v>
      </c>
      <c r="G95" s="40">
        <f>+G756</f>
        <v>388.09999999999997</v>
      </c>
      <c r="H95" s="40">
        <f>+H756</f>
        <v>67518867</v>
      </c>
      <c r="I95" s="24"/>
      <c r="J95" s="40">
        <f>+J756</f>
        <v>409.49</v>
      </c>
      <c r="K95" s="40">
        <f>+K756</f>
        <v>73544417</v>
      </c>
      <c r="M95" s="224"/>
      <c r="N95" s="256"/>
      <c r="O95" s="256"/>
      <c r="P95" s="256"/>
    </row>
    <row r="96" spans="1:16">
      <c r="A96" s="1">
        <v>7</v>
      </c>
      <c r="C96" s="7" t="s">
        <v>26</v>
      </c>
      <c r="D96" s="22" t="s">
        <v>27</v>
      </c>
      <c r="E96" s="1">
        <v>7</v>
      </c>
      <c r="G96" s="40">
        <f>+G793</f>
        <v>246.25</v>
      </c>
      <c r="H96" s="40">
        <f>+H793</f>
        <v>26963416</v>
      </c>
      <c r="I96" s="24"/>
      <c r="J96" s="40">
        <f>+J793</f>
        <v>250.82</v>
      </c>
      <c r="K96" s="40">
        <f>+K793</f>
        <v>31010977</v>
      </c>
      <c r="M96" s="224"/>
      <c r="N96" s="256"/>
      <c r="O96" s="256"/>
      <c r="P96" s="256"/>
    </row>
    <row r="97" spans="1:254">
      <c r="A97" s="1">
        <v>8</v>
      </c>
      <c r="C97" s="7" t="s">
        <v>28</v>
      </c>
      <c r="D97" s="22" t="s">
        <v>29</v>
      </c>
      <c r="E97" s="1">
        <v>8</v>
      </c>
      <c r="G97" s="40">
        <f>+G830</f>
        <v>0</v>
      </c>
      <c r="H97" s="40">
        <f>+H830</f>
        <v>2101191</v>
      </c>
      <c r="I97" s="24"/>
      <c r="J97" s="40">
        <f>+J830</f>
        <v>0</v>
      </c>
      <c r="K97" s="40">
        <f>+K830</f>
        <v>2244868</v>
      </c>
      <c r="M97" s="224"/>
      <c r="N97" s="256"/>
      <c r="O97" s="256"/>
      <c r="P97" s="256"/>
    </row>
    <row r="98" spans="1:254">
      <c r="A98" s="1">
        <v>9</v>
      </c>
      <c r="C98" s="7" t="s">
        <v>30</v>
      </c>
      <c r="D98" s="22" t="s">
        <v>31</v>
      </c>
      <c r="E98" s="1">
        <v>9</v>
      </c>
      <c r="G98" s="38">
        <f>+G868</f>
        <v>6.14</v>
      </c>
      <c r="H98" s="38">
        <f>+H868</f>
        <v>931130</v>
      </c>
      <c r="I98" s="24" t="s">
        <v>38</v>
      </c>
      <c r="J98" s="38">
        <f>+J868</f>
        <v>6.14</v>
      </c>
      <c r="K98" s="38">
        <f>+K868</f>
        <v>999999.51600000006</v>
      </c>
      <c r="M98" s="224"/>
      <c r="N98" s="256"/>
      <c r="O98" s="256"/>
      <c r="P98" s="256"/>
    </row>
    <row r="99" spans="1:254">
      <c r="A99" s="1">
        <v>10</v>
      </c>
      <c r="C99" s="7" t="s">
        <v>32</v>
      </c>
      <c r="D99" s="22" t="s">
        <v>33</v>
      </c>
      <c r="E99" s="1">
        <v>10</v>
      </c>
      <c r="G99" s="40">
        <f>+G904</f>
        <v>0</v>
      </c>
      <c r="H99" s="40">
        <f>+H904</f>
        <v>86765282</v>
      </c>
      <c r="I99" s="24"/>
      <c r="J99" s="40">
        <f>+J904</f>
        <v>0</v>
      </c>
      <c r="K99" s="40">
        <f>+K904</f>
        <v>75189593</v>
      </c>
      <c r="M99" s="224"/>
      <c r="N99" s="256"/>
      <c r="O99" s="256"/>
      <c r="P99" s="256"/>
    </row>
    <row r="100" spans="1:254">
      <c r="C100" s="7"/>
      <c r="D100" s="22"/>
      <c r="F100" s="15" t="s">
        <v>6</v>
      </c>
      <c r="G100" s="16" t="s">
        <v>6</v>
      </c>
      <c r="H100" s="39"/>
      <c r="I100" s="23"/>
      <c r="J100" s="16"/>
      <c r="K100" s="39"/>
      <c r="M100" s="224"/>
      <c r="N100" s="256"/>
      <c r="O100" s="256"/>
      <c r="P100" s="256"/>
    </row>
    <row r="101" spans="1:254">
      <c r="A101" s="1">
        <v>11</v>
      </c>
      <c r="C101" s="7" t="s">
        <v>61</v>
      </c>
      <c r="E101" s="1">
        <v>11</v>
      </c>
      <c r="G101" s="40">
        <f>SUM(G90:G99)</f>
        <v>1879.19</v>
      </c>
      <c r="H101" s="38">
        <f>SUM(H90:H99)</f>
        <v>421951604</v>
      </c>
      <c r="I101" s="24"/>
      <c r="J101" s="40">
        <f>SUM(J90:J99)</f>
        <v>1968.9</v>
      </c>
      <c r="K101" s="38">
        <f>SUM(K90:K99)</f>
        <v>437237050.51599997</v>
      </c>
      <c r="M101" s="224"/>
      <c r="N101" s="224"/>
    </row>
    <row r="102" spans="1:254">
      <c r="F102" s="15" t="s">
        <v>6</v>
      </c>
      <c r="G102" s="16" t="s">
        <v>6</v>
      </c>
      <c r="H102" s="17"/>
      <c r="I102" s="23"/>
      <c r="J102" s="16"/>
      <c r="K102" s="17"/>
      <c r="M102" s="224"/>
      <c r="N102" s="224"/>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c r="M105" s="224"/>
      <c r="N105" s="224"/>
      <c r="O105" s="225"/>
    </row>
    <row r="106" spans="1:254">
      <c r="A106" s="1">
        <v>14</v>
      </c>
      <c r="C106" s="7" t="s">
        <v>39</v>
      </c>
      <c r="D106" s="22" t="s">
        <v>62</v>
      </c>
      <c r="E106" s="1">
        <v>14</v>
      </c>
      <c r="G106" s="40"/>
      <c r="H106" s="97">
        <v>92385967</v>
      </c>
      <c r="I106" s="24"/>
      <c r="J106" s="40"/>
      <c r="K106" s="97">
        <v>113054664</v>
      </c>
      <c r="M106" s="226"/>
      <c r="O106" s="225"/>
    </row>
    <row r="107" spans="1:254">
      <c r="A107" s="1">
        <v>15</v>
      </c>
      <c r="C107" s="7" t="s">
        <v>41</v>
      </c>
      <c r="D107" s="22"/>
      <c r="E107" s="1">
        <v>15</v>
      </c>
      <c r="G107" s="40">
        <f>H107/3480</f>
        <v>517.11666666666667</v>
      </c>
      <c r="H107" s="117">
        <v>1799566</v>
      </c>
      <c r="I107" s="24"/>
      <c r="J107" s="40">
        <f>K107/3480</f>
        <v>470.28017241379308</v>
      </c>
      <c r="K107" s="117">
        <v>1636575</v>
      </c>
      <c r="M107" s="224"/>
      <c r="N107" s="228"/>
      <c r="O107" s="228"/>
    </row>
    <row r="108" spans="1:254">
      <c r="A108" s="1">
        <v>16</v>
      </c>
      <c r="C108" s="7" t="s">
        <v>42</v>
      </c>
      <c r="D108" s="22"/>
      <c r="E108" s="1">
        <v>16</v>
      </c>
      <c r="G108" s="40"/>
      <c r="H108" s="38">
        <f>+H352-H107</f>
        <v>8455499</v>
      </c>
      <c r="I108" s="24"/>
      <c r="J108" s="40"/>
      <c r="K108" s="117">
        <v>9108236</v>
      </c>
      <c r="M108" s="224"/>
    </row>
    <row r="109" spans="1:254">
      <c r="A109" s="22">
        <v>17</v>
      </c>
      <c r="B109" s="22"/>
      <c r="C109" s="25" t="s">
        <v>63</v>
      </c>
      <c r="D109" s="22" t="s">
        <v>64</v>
      </c>
      <c r="E109" s="22">
        <v>17</v>
      </c>
      <c r="F109" s="22"/>
      <c r="G109" s="40"/>
      <c r="H109" s="38">
        <f>SUM(H107:H108)</f>
        <v>10255065</v>
      </c>
      <c r="I109" s="25"/>
      <c r="J109" s="40"/>
      <c r="K109" s="38">
        <f>SUM(K107:K108)</f>
        <v>10744811</v>
      </c>
      <c r="L109" s="22"/>
      <c r="M109" s="224"/>
      <c r="N109" s="22"/>
      <c r="O109" s="25"/>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58616318</v>
      </c>
      <c r="I110" s="24"/>
      <c r="J110" s="40"/>
      <c r="K110" s="117">
        <v>56986299</v>
      </c>
      <c r="M110" s="224"/>
    </row>
    <row r="111" spans="1:254">
      <c r="A111" s="1">
        <v>19</v>
      </c>
      <c r="C111" s="7" t="s">
        <v>45</v>
      </c>
      <c r="D111" s="22" t="s">
        <v>64</v>
      </c>
      <c r="E111" s="1">
        <v>19</v>
      </c>
      <c r="G111" s="40"/>
      <c r="H111" s="38">
        <f>+H357</f>
        <v>37264454</v>
      </c>
      <c r="I111" s="24"/>
      <c r="J111" s="40"/>
      <c r="K111" s="117">
        <v>43186939</v>
      </c>
      <c r="M111" s="224"/>
    </row>
    <row r="112" spans="1:254">
      <c r="A112" s="1">
        <v>20</v>
      </c>
      <c r="C112" s="7" t="s">
        <v>46</v>
      </c>
      <c r="D112" s="22" t="s">
        <v>64</v>
      </c>
      <c r="E112" s="1">
        <v>20</v>
      </c>
      <c r="G112" s="40"/>
      <c r="H112" s="38">
        <f>H109+H110+H111</f>
        <v>106135837</v>
      </c>
      <c r="I112" s="24"/>
      <c r="J112" s="40"/>
      <c r="K112" s="38">
        <f>K109+K110+K111</f>
        <v>110918049</v>
      </c>
      <c r="M112" s="224"/>
    </row>
    <row r="113" spans="1:17">
      <c r="A113" s="22">
        <v>21</v>
      </c>
      <c r="C113" s="7" t="s">
        <v>285</v>
      </c>
      <c r="D113" s="22"/>
      <c r="E113" s="1">
        <v>21</v>
      </c>
      <c r="G113" s="40"/>
      <c r="H113" s="38">
        <f>+H396-H377</f>
        <v>16629163</v>
      </c>
      <c r="I113" s="24"/>
      <c r="J113" s="40"/>
      <c r="K113" s="38">
        <f>+K396-K377</f>
        <v>15180586</v>
      </c>
      <c r="L113" s="1" t="s">
        <v>38</v>
      </c>
      <c r="M113" s="224"/>
    </row>
    <row r="114" spans="1:17">
      <c r="A114" s="22">
        <v>22</v>
      </c>
      <c r="C114" s="7" t="s">
        <v>286</v>
      </c>
      <c r="D114" s="22"/>
      <c r="E114" s="1">
        <v>22</v>
      </c>
      <c r="G114" s="40"/>
      <c r="H114" s="38">
        <f>H462</f>
        <v>8399781</v>
      </c>
      <c r="I114" s="24" t="s">
        <v>38</v>
      </c>
      <c r="J114" s="40"/>
      <c r="K114" s="38">
        <f>K462</f>
        <v>6484973</v>
      </c>
      <c r="M114" s="224"/>
    </row>
    <row r="115" spans="1:17">
      <c r="A115" s="1">
        <v>23</v>
      </c>
      <c r="C115" s="26"/>
      <c r="E115" s="1">
        <v>23</v>
      </c>
      <c r="F115" s="15" t="s">
        <v>6</v>
      </c>
      <c r="G115" s="16"/>
      <c r="H115" s="17"/>
      <c r="I115" s="23"/>
      <c r="J115" s="16"/>
      <c r="K115" s="17"/>
      <c r="M115" s="224"/>
      <c r="Q115" s="1" t="s">
        <v>38</v>
      </c>
    </row>
    <row r="116" spans="1:17">
      <c r="A116" s="1">
        <v>24</v>
      </c>
      <c r="C116" s="26"/>
      <c r="D116" s="7"/>
      <c r="E116" s="1">
        <v>24</v>
      </c>
      <c r="M116" s="224"/>
    </row>
    <row r="117" spans="1:17">
      <c r="A117" s="1">
        <v>25</v>
      </c>
      <c r="C117" s="7" t="s">
        <v>238</v>
      </c>
      <c r="D117" s="22" t="s">
        <v>65</v>
      </c>
      <c r="E117" s="1">
        <v>25</v>
      </c>
      <c r="G117" s="40"/>
      <c r="H117" s="38">
        <f>+H443</f>
        <v>198400856</v>
      </c>
      <c r="I117" s="24"/>
      <c r="J117" s="40"/>
      <c r="K117" s="38">
        <f>+K443</f>
        <v>191598779</v>
      </c>
      <c r="M117" s="224"/>
      <c r="O117" s="225"/>
    </row>
    <row r="118" spans="1:17">
      <c r="A118" s="1">
        <v>26</v>
      </c>
      <c r="E118" s="1">
        <v>26</v>
      </c>
      <c r="F118" s="15" t="s">
        <v>6</v>
      </c>
      <c r="G118" s="16"/>
      <c r="H118" s="17"/>
      <c r="I118" s="23"/>
      <c r="J118" s="16"/>
      <c r="K118" s="17"/>
      <c r="M118" s="224"/>
      <c r="N118" s="224"/>
    </row>
    <row r="119" spans="1:17">
      <c r="A119" s="1">
        <v>27</v>
      </c>
      <c r="C119" s="7" t="s">
        <v>48</v>
      </c>
      <c r="E119" s="1">
        <v>27</v>
      </c>
      <c r="F119" s="13"/>
      <c r="G119" s="40"/>
      <c r="H119" s="38">
        <f>H105+H106+H112+H113+H114+H117</f>
        <v>421951604</v>
      </c>
      <c r="I119" s="24"/>
      <c r="J119" s="41"/>
      <c r="K119" s="38">
        <f>K105+K106+K112+K113+K114+K117</f>
        <v>437237051</v>
      </c>
      <c r="L119" s="74"/>
      <c r="M119" s="226"/>
      <c r="N119" s="226"/>
      <c r="O119" s="74"/>
      <c r="P119" s="74"/>
      <c r="Q119" s="74"/>
    </row>
    <row r="120" spans="1:17">
      <c r="C120" s="7"/>
      <c r="F120" s="42" t="s">
        <v>256</v>
      </c>
      <c r="G120" s="43"/>
      <c r="H120" s="43"/>
      <c r="I120" s="43"/>
      <c r="J120" s="44"/>
      <c r="K120" s="45"/>
    </row>
    <row r="121" spans="1:17" ht="29.25" customHeight="1">
      <c r="C121" s="250" t="s">
        <v>232</v>
      </c>
      <c r="D121" s="250"/>
      <c r="E121" s="250"/>
      <c r="F121" s="250"/>
      <c r="G121" s="250"/>
      <c r="H121" s="250"/>
      <c r="I121" s="250"/>
      <c r="J121" s="250"/>
      <c r="K121" s="46"/>
    </row>
    <row r="122" spans="1:17">
      <c r="D122" s="22"/>
      <c r="F122" s="15"/>
      <c r="G122" s="16"/>
      <c r="I122" s="23"/>
      <c r="J122" s="16"/>
      <c r="K122" s="17"/>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248" t="s">
        <v>248</v>
      </c>
      <c r="B128" s="248"/>
      <c r="C128" s="248"/>
      <c r="D128" s="248"/>
      <c r="E128" s="248"/>
      <c r="F128" s="248"/>
      <c r="G128" s="248"/>
      <c r="H128" s="248"/>
      <c r="I128" s="248"/>
      <c r="J128" s="248"/>
      <c r="K128" s="248"/>
    </row>
    <row r="129" spans="1:11">
      <c r="A129" s="12" t="str">
        <f>$A$42</f>
        <v xml:space="preserve">NAME: </v>
      </c>
      <c r="C129" s="1" t="str">
        <f>$D$20</f>
        <v>University of Colorado</v>
      </c>
      <c r="K129" s="14" t="str">
        <f>$K$3</f>
        <v>Due Date: October 15, 2024</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2023-2024</v>
      </c>
      <c r="I131" s="19"/>
      <c r="J131" s="20"/>
      <c r="K131" s="21" t="str">
        <f>K87</f>
        <v>2024-2025</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49" t="s">
        <v>66</v>
      </c>
      <c r="D135" s="249"/>
      <c r="E135" s="34">
        <v>2</v>
      </c>
      <c r="G135" s="75"/>
      <c r="H135" s="118">
        <v>0</v>
      </c>
      <c r="I135" s="76"/>
      <c r="J135" s="76"/>
      <c r="K135" s="118">
        <v>0</v>
      </c>
    </row>
    <row r="136" spans="1:11" ht="15.75" customHeight="1">
      <c r="A136" s="1">
        <v>3</v>
      </c>
      <c r="C136" s="1" t="s">
        <v>53</v>
      </c>
      <c r="E136" s="1">
        <v>3</v>
      </c>
      <c r="G136" s="75"/>
      <c r="H136" s="119">
        <v>0</v>
      </c>
      <c r="I136" s="75"/>
      <c r="J136" s="75"/>
      <c r="K136" s="119">
        <v>0</v>
      </c>
    </row>
    <row r="137" spans="1:11">
      <c r="A137" s="1">
        <v>4</v>
      </c>
      <c r="C137" s="1" t="s">
        <v>54</v>
      </c>
      <c r="E137" s="1">
        <v>4</v>
      </c>
      <c r="G137" s="75"/>
      <c r="H137" s="119">
        <v>0</v>
      </c>
      <c r="I137" s="75"/>
      <c r="J137" s="75"/>
      <c r="K137" s="119">
        <v>0</v>
      </c>
    </row>
    <row r="138" spans="1:11">
      <c r="A138" s="1">
        <v>5</v>
      </c>
      <c r="C138" s="1" t="s">
        <v>55</v>
      </c>
      <c r="E138" s="1">
        <v>5</v>
      </c>
      <c r="G138" s="75"/>
      <c r="H138" s="119">
        <v>0</v>
      </c>
      <c r="I138" s="75"/>
      <c r="J138" s="75"/>
      <c r="K138" s="119">
        <v>0</v>
      </c>
    </row>
    <row r="139" spans="1:11" ht="47.25" customHeight="1">
      <c r="A139" s="34">
        <v>6</v>
      </c>
      <c r="C139" s="249" t="s">
        <v>56</v>
      </c>
      <c r="D139" s="249"/>
      <c r="E139" s="34">
        <v>6</v>
      </c>
      <c r="G139" s="75"/>
      <c r="H139" s="118">
        <v>0</v>
      </c>
      <c r="I139" s="76"/>
      <c r="J139" s="76"/>
      <c r="K139" s="118">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4">
      <c r="A161" s="12" t="str">
        <f>$A$83</f>
        <v xml:space="preserve">Institution No.:  </v>
      </c>
      <c r="B161" s="30"/>
      <c r="C161" s="30"/>
      <c r="D161" s="30"/>
      <c r="E161" s="31"/>
      <c r="F161" s="30"/>
      <c r="G161" s="32"/>
      <c r="H161" s="33"/>
      <c r="I161" s="30"/>
      <c r="J161" s="32"/>
      <c r="K161" s="4" t="s">
        <v>262</v>
      </c>
      <c r="L161" s="13"/>
      <c r="M161" s="47"/>
      <c r="N161" s="13"/>
    </row>
    <row r="162" spans="1:14" s="30" customFormat="1">
      <c r="A162" s="253" t="s">
        <v>264</v>
      </c>
      <c r="B162" s="253"/>
      <c r="C162" s="253"/>
      <c r="D162" s="253"/>
      <c r="E162" s="253"/>
      <c r="F162" s="253"/>
      <c r="G162" s="253"/>
      <c r="H162" s="253"/>
      <c r="I162" s="253"/>
      <c r="J162" s="253"/>
      <c r="K162" s="253"/>
      <c r="L162" s="48"/>
      <c r="M162" s="49"/>
      <c r="N162" s="47"/>
    </row>
    <row r="163" spans="1:14">
      <c r="A163" s="12" t="str">
        <f>$A$42</f>
        <v xml:space="preserve">NAME: </v>
      </c>
      <c r="C163" s="1" t="str">
        <f>$D$20</f>
        <v>University of Colorado</v>
      </c>
      <c r="G163" s="65"/>
      <c r="K163" s="14" t="str">
        <f>$K$3</f>
        <v>Due Date: October 15, 2024</v>
      </c>
      <c r="L163" s="13"/>
      <c r="M163" s="47"/>
    </row>
    <row r="164" spans="1:14">
      <c r="A164" s="15" t="s">
        <v>6</v>
      </c>
      <c r="B164" s="15" t="s">
        <v>6</v>
      </c>
      <c r="C164" s="15" t="s">
        <v>6</v>
      </c>
      <c r="D164" s="15" t="s">
        <v>6</v>
      </c>
      <c r="E164" s="15" t="s">
        <v>6</v>
      </c>
      <c r="F164" s="15" t="s">
        <v>6</v>
      </c>
      <c r="G164" s="16" t="s">
        <v>6</v>
      </c>
      <c r="H164" s="17" t="s">
        <v>6</v>
      </c>
      <c r="I164" s="15" t="s">
        <v>6</v>
      </c>
      <c r="J164" s="16" t="s">
        <v>6</v>
      </c>
      <c r="K164" s="17" t="s">
        <v>6</v>
      </c>
    </row>
    <row r="165" spans="1:14">
      <c r="A165" s="18" t="s">
        <v>7</v>
      </c>
      <c r="E165" s="18" t="s">
        <v>7</v>
      </c>
      <c r="F165" s="19"/>
      <c r="G165" s="20"/>
      <c r="H165" s="21" t="str">
        <f>H131</f>
        <v>2023-2024</v>
      </c>
      <c r="I165" s="19"/>
      <c r="J165" s="20"/>
      <c r="K165" s="21" t="str">
        <f>K131</f>
        <v>2024-2025</v>
      </c>
    </row>
    <row r="166" spans="1:14">
      <c r="A166" s="18" t="s">
        <v>9</v>
      </c>
      <c r="C166" s="19" t="s">
        <v>51</v>
      </c>
      <c r="E166" s="18" t="s">
        <v>9</v>
      </c>
      <c r="F166" s="19"/>
      <c r="G166" s="20" t="s">
        <v>11</v>
      </c>
      <c r="H166" s="21" t="s">
        <v>12</v>
      </c>
      <c r="I166" s="19"/>
      <c r="J166" s="20" t="s">
        <v>11</v>
      </c>
      <c r="K166" s="21" t="s">
        <v>13</v>
      </c>
    </row>
    <row r="167" spans="1:14">
      <c r="A167" s="15" t="s">
        <v>6</v>
      </c>
      <c r="B167" s="15" t="s">
        <v>6</v>
      </c>
      <c r="C167" s="15" t="s">
        <v>6</v>
      </c>
      <c r="D167" s="15" t="s">
        <v>6</v>
      </c>
      <c r="E167" s="15" t="s">
        <v>6</v>
      </c>
      <c r="F167" s="15" t="s">
        <v>6</v>
      </c>
      <c r="G167" s="16" t="s">
        <v>6</v>
      </c>
      <c r="H167" s="17" t="s">
        <v>6</v>
      </c>
      <c r="I167" s="15" t="s">
        <v>6</v>
      </c>
      <c r="J167" s="16" t="s">
        <v>6</v>
      </c>
      <c r="K167" s="17" t="s">
        <v>6</v>
      </c>
    </row>
    <row r="168" spans="1:14">
      <c r="A168" s="1">
        <v>1</v>
      </c>
      <c r="B168" s="15"/>
      <c r="C168" s="7" t="s">
        <v>165</v>
      </c>
      <c r="D168" s="15"/>
      <c r="E168" s="1">
        <v>1</v>
      </c>
      <c r="F168" s="15"/>
      <c r="G168" s="130">
        <f>G208</f>
        <v>318.09000000000003</v>
      </c>
      <c r="H168" s="137">
        <f>H208</f>
        <v>65219099</v>
      </c>
      <c r="I168" s="90"/>
      <c r="J168" s="130">
        <f>J208</f>
        <v>326.77</v>
      </c>
      <c r="K168" s="137">
        <f>K208</f>
        <v>68701650</v>
      </c>
      <c r="M168" s="227"/>
    </row>
    <row r="169" spans="1:14">
      <c r="A169" s="1">
        <v>2</v>
      </c>
      <c r="B169" s="15"/>
      <c r="C169" s="7" t="s">
        <v>166</v>
      </c>
      <c r="D169" s="15"/>
      <c r="E169" s="1">
        <v>2</v>
      </c>
      <c r="F169" s="15"/>
      <c r="G169" s="68"/>
      <c r="H169" s="137">
        <f t="shared" ref="H169:H171" si="0">H209</f>
        <v>18846001</v>
      </c>
      <c r="I169" s="15"/>
      <c r="J169" s="68"/>
      <c r="K169" s="137">
        <f t="shared" ref="K169:K171" si="1">K209</f>
        <v>20984101</v>
      </c>
      <c r="M169" s="227"/>
    </row>
    <row r="170" spans="1:14">
      <c r="A170" s="1">
        <v>3</v>
      </c>
      <c r="C170" s="7" t="s">
        <v>167</v>
      </c>
      <c r="E170" s="1">
        <v>3</v>
      </c>
      <c r="F170" s="8"/>
      <c r="G170" s="130">
        <f>G210</f>
        <v>85.23</v>
      </c>
      <c r="H170" s="137">
        <f t="shared" si="0"/>
        <v>8544166</v>
      </c>
      <c r="I170" s="91"/>
      <c r="J170" s="130">
        <f>J210</f>
        <v>94.77</v>
      </c>
      <c r="K170" s="137">
        <f t="shared" si="1"/>
        <v>8882361</v>
      </c>
      <c r="M170" s="227"/>
    </row>
    <row r="171" spans="1:14">
      <c r="A171" s="1">
        <v>4</v>
      </c>
      <c r="C171" s="7" t="s">
        <v>168</v>
      </c>
      <c r="E171" s="1">
        <v>4</v>
      </c>
      <c r="F171" s="8"/>
      <c r="G171" s="90"/>
      <c r="H171" s="137">
        <f t="shared" si="0"/>
        <v>2763267</v>
      </c>
      <c r="I171" s="91"/>
      <c r="J171" s="90"/>
      <c r="K171" s="137">
        <f t="shared" si="1"/>
        <v>2844637</v>
      </c>
    </row>
    <row r="172" spans="1:14">
      <c r="A172" s="1">
        <v>5</v>
      </c>
      <c r="C172" s="7" t="s">
        <v>169</v>
      </c>
      <c r="E172" s="1">
        <v>5</v>
      </c>
      <c r="F172" s="8"/>
      <c r="G172" s="90">
        <f>G168+G170</f>
        <v>403.32000000000005</v>
      </c>
      <c r="H172" s="138">
        <f>SUM(H168:H171)</f>
        <v>95372533</v>
      </c>
      <c r="I172" s="91"/>
      <c r="J172" s="90">
        <f>J168+J170</f>
        <v>421.53999999999996</v>
      </c>
      <c r="K172" s="138">
        <f>SUM(K168:K171)</f>
        <v>101412749</v>
      </c>
    </row>
    <row r="173" spans="1:14">
      <c r="A173" s="1">
        <v>6</v>
      </c>
      <c r="C173" s="7" t="s">
        <v>170</v>
      </c>
      <c r="E173" s="1">
        <v>6</v>
      </c>
      <c r="F173" s="8"/>
      <c r="G173" s="130">
        <f>G213</f>
        <v>1244</v>
      </c>
      <c r="H173" s="137">
        <f t="shared" ref="H173:K174" si="2">H213</f>
        <v>113545380</v>
      </c>
      <c r="I173" s="90"/>
      <c r="J173" s="130">
        <f t="shared" si="2"/>
        <v>1302.97</v>
      </c>
      <c r="K173" s="137">
        <f t="shared" si="2"/>
        <v>128916696.93000001</v>
      </c>
      <c r="M173" s="227"/>
    </row>
    <row r="174" spans="1:14">
      <c r="A174" s="1">
        <v>7</v>
      </c>
      <c r="C174" s="7" t="s">
        <v>171</v>
      </c>
      <c r="E174" s="1">
        <v>7</v>
      </c>
      <c r="F174" s="8"/>
      <c r="G174" s="130">
        <f>G214</f>
        <v>0</v>
      </c>
      <c r="H174" s="137">
        <f>H214</f>
        <v>41712670</v>
      </c>
      <c r="I174" s="91"/>
      <c r="J174" s="130">
        <f t="shared" si="2"/>
        <v>0</v>
      </c>
      <c r="K174" s="137">
        <f t="shared" si="2"/>
        <v>46839633.586000003</v>
      </c>
    </row>
    <row r="175" spans="1:14">
      <c r="A175" s="1">
        <v>8</v>
      </c>
      <c r="C175" s="7" t="s">
        <v>172</v>
      </c>
      <c r="E175" s="1">
        <v>8</v>
      </c>
      <c r="F175" s="8"/>
      <c r="G175" s="90">
        <f>G172+G173+G174</f>
        <v>1647.3200000000002</v>
      </c>
      <c r="H175" s="90">
        <f>H172+H173+H174</f>
        <v>250630583</v>
      </c>
      <c r="I175" s="90"/>
      <c r="J175" s="90">
        <f>J172+J173+J174</f>
        <v>1724.51</v>
      </c>
      <c r="K175" s="138">
        <f>K172+K173+K174</f>
        <v>277169079.51600003</v>
      </c>
    </row>
    <row r="176" spans="1:14">
      <c r="A176" s="1">
        <v>9</v>
      </c>
      <c r="E176" s="1">
        <v>9</v>
      </c>
      <c r="F176" s="8"/>
      <c r="G176" s="90"/>
      <c r="H176" s="138"/>
      <c r="I176" s="89"/>
      <c r="J176" s="90"/>
      <c r="K176" s="138"/>
    </row>
    <row r="177" spans="1:13">
      <c r="A177" s="1">
        <v>10</v>
      </c>
      <c r="C177" s="7" t="s">
        <v>173</v>
      </c>
      <c r="E177" s="1">
        <v>10</v>
      </c>
      <c r="F177" s="8"/>
      <c r="G177" s="130">
        <f>G217</f>
        <v>0</v>
      </c>
      <c r="H177" s="137">
        <f>H217</f>
        <v>0</v>
      </c>
      <c r="I177" s="91"/>
      <c r="J177" s="130">
        <f>J217</f>
        <v>0</v>
      </c>
      <c r="K177" s="137">
        <f>K217</f>
        <v>0</v>
      </c>
    </row>
    <row r="178" spans="1:13">
      <c r="A178" s="1">
        <v>11</v>
      </c>
      <c r="C178" s="7" t="s">
        <v>174</v>
      </c>
      <c r="E178" s="1">
        <v>11</v>
      </c>
      <c r="F178" s="8"/>
      <c r="G178" s="130">
        <f>G218</f>
        <v>231.86999999999998</v>
      </c>
      <c r="H178" s="137">
        <f t="shared" ref="H178:H179" si="3">H218</f>
        <v>12862843</v>
      </c>
      <c r="I178" s="91"/>
      <c r="J178" s="130">
        <f>J218</f>
        <v>244.39</v>
      </c>
      <c r="K178" s="137">
        <f t="shared" ref="J178:K179" si="4">K218</f>
        <v>14582659</v>
      </c>
      <c r="M178" s="227"/>
    </row>
    <row r="179" spans="1:13">
      <c r="A179" s="1">
        <v>12</v>
      </c>
      <c r="C179" s="7" t="s">
        <v>175</v>
      </c>
      <c r="E179" s="1">
        <v>12</v>
      </c>
      <c r="F179" s="8"/>
      <c r="G179" s="130">
        <f>G219</f>
        <v>0</v>
      </c>
      <c r="H179" s="137">
        <f t="shared" si="3"/>
        <v>6827331</v>
      </c>
      <c r="I179" s="91"/>
      <c r="J179" s="137">
        <f t="shared" si="4"/>
        <v>0</v>
      </c>
      <c r="K179" s="137">
        <f t="shared" si="4"/>
        <v>6231950</v>
      </c>
    </row>
    <row r="180" spans="1:13">
      <c r="A180" s="1">
        <v>13</v>
      </c>
      <c r="C180" s="7" t="s">
        <v>176</v>
      </c>
      <c r="E180" s="1">
        <v>13</v>
      </c>
      <c r="F180" s="8"/>
      <c r="G180" s="90">
        <f>SUM(G177:G179)</f>
        <v>231.86999999999998</v>
      </c>
      <c r="H180" s="138">
        <f>SUM(H177:H179)</f>
        <v>19690174</v>
      </c>
      <c r="I180" s="88"/>
      <c r="J180" s="90">
        <f>SUM(J177:J179)</f>
        <v>244.39</v>
      </c>
      <c r="K180" s="138">
        <f>SUM(K177:K179)</f>
        <v>20814609</v>
      </c>
    </row>
    <row r="181" spans="1:13">
      <c r="A181" s="1">
        <v>14</v>
      </c>
      <c r="E181" s="1">
        <v>14</v>
      </c>
      <c r="F181" s="8"/>
      <c r="G181" s="92"/>
      <c r="H181" s="138"/>
      <c r="I181" s="89"/>
      <c r="J181" s="92"/>
      <c r="K181" s="138"/>
    </row>
    <row r="182" spans="1:13">
      <c r="A182" s="1">
        <v>15</v>
      </c>
      <c r="C182" s="7" t="s">
        <v>177</v>
      </c>
      <c r="E182" s="1">
        <v>15</v>
      </c>
      <c r="G182" s="93">
        <f>SUM(G175+G180)</f>
        <v>1879.19</v>
      </c>
      <c r="H182" s="139">
        <f>SUM(H175+H180)</f>
        <v>270320757</v>
      </c>
      <c r="I182" s="89"/>
      <c r="J182" s="93">
        <f>SUM(J175+J180)</f>
        <v>1968.9</v>
      </c>
      <c r="K182" s="139">
        <f>SUM(K175+K180)</f>
        <v>297983688.51600003</v>
      </c>
      <c r="M182" s="227"/>
    </row>
    <row r="183" spans="1:13">
      <c r="A183" s="1">
        <v>16</v>
      </c>
      <c r="E183" s="1">
        <v>16</v>
      </c>
      <c r="G183" s="93"/>
      <c r="H183" s="139"/>
      <c r="I183" s="89"/>
      <c r="J183" s="93"/>
      <c r="K183" s="139"/>
    </row>
    <row r="184" spans="1:13">
      <c r="A184" s="1">
        <v>17</v>
      </c>
      <c r="C184" s="7" t="s">
        <v>178</v>
      </c>
      <c r="E184" s="1">
        <v>17</v>
      </c>
      <c r="F184" s="8"/>
      <c r="G184" s="137">
        <f>G224</f>
        <v>0</v>
      </c>
      <c r="H184" s="137">
        <f>H224</f>
        <v>2604854</v>
      </c>
      <c r="I184" s="91"/>
      <c r="J184" s="137">
        <f t="shared" ref="J184:K184" si="5">J224</f>
        <v>0</v>
      </c>
      <c r="K184" s="137">
        <f t="shared" si="5"/>
        <v>2492376</v>
      </c>
    </row>
    <row r="185" spans="1:13">
      <c r="A185" s="1">
        <v>18</v>
      </c>
      <c r="E185" s="1">
        <v>18</v>
      </c>
      <c r="F185" s="8"/>
      <c r="G185" s="90"/>
      <c r="H185" s="138"/>
      <c r="I185" s="91"/>
      <c r="J185" s="90"/>
      <c r="K185" s="138"/>
    </row>
    <row r="186" spans="1:13">
      <c r="A186" s="1">
        <v>19</v>
      </c>
      <c r="C186" s="7" t="s">
        <v>179</v>
      </c>
      <c r="E186" s="1">
        <v>19</v>
      </c>
      <c r="F186" s="8"/>
      <c r="G186" s="90"/>
      <c r="H186" s="138">
        <f>H226</f>
        <v>2881142</v>
      </c>
      <c r="I186" s="91"/>
      <c r="J186" s="90"/>
      <c r="K186" s="138">
        <f>K226</f>
        <v>1662139</v>
      </c>
    </row>
    <row r="187" spans="1:13">
      <c r="A187" s="1">
        <v>20</v>
      </c>
      <c r="C187" s="66" t="s">
        <v>180</v>
      </c>
      <c r="E187" s="1">
        <v>20</v>
      </c>
      <c r="F187" s="8"/>
      <c r="G187" s="90"/>
      <c r="H187" s="138">
        <f>H227</f>
        <v>46553412</v>
      </c>
      <c r="I187" s="91"/>
      <c r="J187" s="90"/>
      <c r="K187" s="138">
        <f>K227</f>
        <v>49729339</v>
      </c>
    </row>
    <row r="188" spans="1:13">
      <c r="A188" s="1">
        <v>21</v>
      </c>
      <c r="C188" s="66"/>
      <c r="E188" s="1">
        <v>21</v>
      </c>
      <c r="F188" s="8"/>
      <c r="G188" s="90"/>
      <c r="H188" s="138"/>
      <c r="I188" s="91"/>
      <c r="J188" s="90"/>
      <c r="K188" s="138"/>
    </row>
    <row r="189" spans="1:13">
      <c r="A189" s="1">
        <v>22</v>
      </c>
      <c r="C189" s="7"/>
      <c r="E189" s="1">
        <v>22</v>
      </c>
      <c r="G189" s="90"/>
      <c r="H189" s="138"/>
      <c r="I189" s="91"/>
      <c r="J189" s="90"/>
      <c r="K189" s="138"/>
    </row>
    <row r="190" spans="1:13">
      <c r="A190" s="1">
        <v>23</v>
      </c>
      <c r="C190" s="7" t="s">
        <v>181</v>
      </c>
      <c r="E190" s="1">
        <v>23</v>
      </c>
      <c r="G190" s="90"/>
      <c r="H190" s="138">
        <f>H230</f>
        <v>6475227</v>
      </c>
      <c r="I190" s="91"/>
      <c r="J190" s="90"/>
      <c r="K190" s="138">
        <f>K230</f>
        <v>3007500</v>
      </c>
    </row>
    <row r="191" spans="1:13">
      <c r="A191" s="1">
        <v>24</v>
      </c>
      <c r="C191" s="7"/>
      <c r="E191" s="1">
        <v>24</v>
      </c>
      <c r="G191" s="90"/>
      <c r="H191" s="138"/>
      <c r="I191" s="91"/>
      <c r="J191" s="90"/>
      <c r="K191" s="138"/>
    </row>
    <row r="192" spans="1:13">
      <c r="F192" s="60" t="s">
        <v>6</v>
      </c>
      <c r="G192" s="68"/>
      <c r="H192" s="39"/>
      <c r="I192" s="60"/>
      <c r="J192" s="68"/>
      <c r="K192" s="17"/>
    </row>
    <row r="193" spans="1:15">
      <c r="A193" s="1">
        <v>25</v>
      </c>
      <c r="C193" s="7" t="s">
        <v>182</v>
      </c>
      <c r="E193" s="1">
        <v>25</v>
      </c>
      <c r="G193" s="93">
        <f>SUM(G182:G191)</f>
        <v>1879.19</v>
      </c>
      <c r="H193" s="139">
        <f>SUM(H182:H191)</f>
        <v>328835392</v>
      </c>
      <c r="I193" s="94"/>
      <c r="J193" s="93">
        <f>SUM(J182:J191)</f>
        <v>1968.9</v>
      </c>
      <c r="K193" s="89">
        <f>SUM(K182:K191)</f>
        <v>354875042.51600003</v>
      </c>
      <c r="O193" s="225"/>
    </row>
    <row r="194" spans="1:15">
      <c r="F194" s="60" t="s">
        <v>6</v>
      </c>
      <c r="G194" s="16"/>
      <c r="H194" s="17"/>
      <c r="I194" s="60"/>
      <c r="J194" s="68"/>
      <c r="K194" s="17"/>
      <c r="O194" s="225"/>
    </row>
    <row r="195" spans="1:15">
      <c r="F195" s="60"/>
      <c r="G195" s="16"/>
      <c r="H195" s="17"/>
      <c r="I195" s="60"/>
      <c r="J195" s="16"/>
      <c r="K195" s="17"/>
    </row>
    <row r="196" spans="1:15" ht="15.75">
      <c r="C196" s="69"/>
      <c r="D196" s="69"/>
      <c r="E196" s="69"/>
      <c r="F196" s="60"/>
      <c r="G196" s="16"/>
      <c r="H196" s="17"/>
      <c r="I196" s="60"/>
      <c r="J196" s="16"/>
      <c r="K196" s="17"/>
    </row>
    <row r="197" spans="1:15">
      <c r="C197" s="1" t="s">
        <v>49</v>
      </c>
      <c r="F197" s="60"/>
      <c r="G197" s="16"/>
      <c r="H197" s="17"/>
      <c r="I197" s="60"/>
      <c r="J197" s="16"/>
      <c r="K197" s="17"/>
    </row>
    <row r="198" spans="1:15">
      <c r="A198" s="7"/>
    </row>
    <row r="199" spans="1:15">
      <c r="E199" s="29"/>
    </row>
    <row r="200" spans="1:15" ht="30" customHeight="1">
      <c r="E200" s="29"/>
    </row>
    <row r="201" spans="1:15">
      <c r="A201" s="12" t="str">
        <f>$A$83</f>
        <v xml:space="preserve">Institution No.:  </v>
      </c>
      <c r="B201" s="30"/>
      <c r="C201" s="30"/>
      <c r="D201" s="30"/>
      <c r="E201" s="31"/>
      <c r="F201" s="30"/>
      <c r="G201" s="32"/>
      <c r="H201" s="33"/>
      <c r="I201" s="30"/>
      <c r="J201" s="32"/>
      <c r="K201" s="4" t="s">
        <v>263</v>
      </c>
    </row>
    <row r="202" spans="1:15">
      <c r="A202" s="253" t="s">
        <v>265</v>
      </c>
      <c r="B202" s="253"/>
      <c r="C202" s="253"/>
      <c r="D202" s="253"/>
      <c r="E202" s="253"/>
      <c r="F202" s="253"/>
      <c r="G202" s="253"/>
      <c r="H202" s="253"/>
      <c r="I202" s="253"/>
      <c r="J202" s="253"/>
      <c r="K202" s="253"/>
    </row>
    <row r="203" spans="1:15">
      <c r="A203" s="12" t="str">
        <f>$A$42</f>
        <v xml:space="preserve">NAME: </v>
      </c>
      <c r="C203" s="1" t="str">
        <f>$D$20</f>
        <v>University of Colorado</v>
      </c>
      <c r="G203" s="65"/>
      <c r="K203" s="14" t="str">
        <f>$K$3</f>
        <v>Due Date: October 15, 2024</v>
      </c>
    </row>
    <row r="204" spans="1:15">
      <c r="A204" s="15" t="s">
        <v>6</v>
      </c>
      <c r="B204" s="15" t="s">
        <v>6</v>
      </c>
      <c r="C204" s="15" t="s">
        <v>6</v>
      </c>
      <c r="D204" s="15" t="s">
        <v>6</v>
      </c>
      <c r="E204" s="15" t="s">
        <v>6</v>
      </c>
      <c r="F204" s="15" t="s">
        <v>6</v>
      </c>
      <c r="G204" s="16" t="s">
        <v>6</v>
      </c>
      <c r="H204" s="17" t="s">
        <v>6</v>
      </c>
      <c r="I204" s="15" t="s">
        <v>6</v>
      </c>
      <c r="J204" s="16" t="s">
        <v>6</v>
      </c>
      <c r="K204" s="17" t="s">
        <v>6</v>
      </c>
    </row>
    <row r="205" spans="1:15">
      <c r="A205" s="18" t="s">
        <v>7</v>
      </c>
      <c r="E205" s="18" t="s">
        <v>7</v>
      </c>
      <c r="F205" s="19"/>
      <c r="G205" s="20"/>
      <c r="H205" s="21" t="str">
        <f>H165</f>
        <v>2023-2024</v>
      </c>
      <c r="I205" s="19"/>
      <c r="J205" s="20"/>
      <c r="K205" s="21" t="str">
        <f>K165</f>
        <v>2024-2025</v>
      </c>
    </row>
    <row r="206" spans="1:15">
      <c r="A206" s="18" t="s">
        <v>9</v>
      </c>
      <c r="C206" s="19" t="s">
        <v>51</v>
      </c>
      <c r="E206" s="18" t="s">
        <v>9</v>
      </c>
      <c r="F206" s="19"/>
      <c r="G206" s="20" t="s">
        <v>11</v>
      </c>
      <c r="H206" s="21" t="s">
        <v>12</v>
      </c>
      <c r="I206" s="19"/>
      <c r="J206" s="20" t="s">
        <v>11</v>
      </c>
      <c r="K206" s="21" t="s">
        <v>13</v>
      </c>
    </row>
    <row r="207" spans="1:15">
      <c r="A207" s="15" t="s">
        <v>6</v>
      </c>
      <c r="B207" s="15" t="s">
        <v>6</v>
      </c>
      <c r="C207" s="15" t="s">
        <v>6</v>
      </c>
      <c r="D207" s="15" t="s">
        <v>6</v>
      </c>
      <c r="E207" s="15" t="s">
        <v>6</v>
      </c>
      <c r="F207" s="15" t="s">
        <v>6</v>
      </c>
      <c r="G207" s="16" t="s">
        <v>6</v>
      </c>
      <c r="H207" s="17" t="s">
        <v>6</v>
      </c>
      <c r="I207" s="15" t="s">
        <v>6</v>
      </c>
      <c r="J207" s="16" t="s">
        <v>6</v>
      </c>
      <c r="K207" s="17" t="s">
        <v>6</v>
      </c>
    </row>
    <row r="208" spans="1:15">
      <c r="A208" s="1">
        <v>1</v>
      </c>
      <c r="B208" s="15"/>
      <c r="C208" s="7" t="s">
        <v>165</v>
      </c>
      <c r="D208" s="15"/>
      <c r="E208" s="1">
        <v>1</v>
      </c>
      <c r="F208" s="15"/>
      <c r="G208" s="130">
        <f>SUM(G544+G583)</f>
        <v>318.09000000000003</v>
      </c>
      <c r="H208" s="137">
        <f>SUM(H544+H583)</f>
        <v>65219099</v>
      </c>
      <c r="I208" s="90"/>
      <c r="J208" s="130">
        <f>SUM(J544+J583)</f>
        <v>326.77</v>
      </c>
      <c r="K208" s="137">
        <f t="shared" ref="K208:K211" si="6">SUM(K544+K583)</f>
        <v>68701650</v>
      </c>
      <c r="M208" s="224"/>
      <c r="N208" s="224"/>
    </row>
    <row r="209" spans="1:14">
      <c r="A209" s="1">
        <v>2</v>
      </c>
      <c r="B209" s="15"/>
      <c r="C209" s="7" t="s">
        <v>166</v>
      </c>
      <c r="D209" s="15"/>
      <c r="E209" s="1">
        <v>2</v>
      </c>
      <c r="F209" s="15"/>
      <c r="G209" s="90"/>
      <c r="H209" s="137">
        <f>SUM(H545+H584)</f>
        <v>18846001</v>
      </c>
      <c r="I209" s="15"/>
      <c r="J209" s="90"/>
      <c r="K209" s="137">
        <f t="shared" si="6"/>
        <v>20984101</v>
      </c>
      <c r="M209" s="224"/>
      <c r="N209" s="224"/>
    </row>
    <row r="210" spans="1:14">
      <c r="A210" s="1">
        <v>3</v>
      </c>
      <c r="C210" s="7" t="s">
        <v>167</v>
      </c>
      <c r="E210" s="1">
        <v>3</v>
      </c>
      <c r="F210" s="8"/>
      <c r="G210" s="130">
        <f>SUM(G546+G585)</f>
        <v>85.23</v>
      </c>
      <c r="H210" s="137">
        <f>SUM(H546+H585)</f>
        <v>8544166</v>
      </c>
      <c r="I210" s="91"/>
      <c r="J210" s="130">
        <f t="shared" ref="J210" si="7">SUM(J546+J585)</f>
        <v>94.77</v>
      </c>
      <c r="K210" s="137">
        <f t="shared" si="6"/>
        <v>8882361</v>
      </c>
      <c r="M210" s="224"/>
      <c r="N210" s="224"/>
    </row>
    <row r="211" spans="1:14">
      <c r="A211" s="1">
        <v>4</v>
      </c>
      <c r="C211" s="7" t="s">
        <v>168</v>
      </c>
      <c r="E211" s="1">
        <v>4</v>
      </c>
      <c r="F211" s="8"/>
      <c r="G211" s="90"/>
      <c r="H211" s="137">
        <f>SUM(H547+H586)</f>
        <v>2763267</v>
      </c>
      <c r="I211" s="91"/>
      <c r="J211" s="90"/>
      <c r="K211" s="137">
        <f t="shared" si="6"/>
        <v>2844637</v>
      </c>
      <c r="M211" s="224"/>
      <c r="N211" s="224"/>
    </row>
    <row r="212" spans="1:14">
      <c r="A212" s="1">
        <v>5</v>
      </c>
      <c r="C212" s="7" t="s">
        <v>169</v>
      </c>
      <c r="E212" s="1">
        <v>5</v>
      </c>
      <c r="F212" s="8"/>
      <c r="G212" s="90">
        <f>G208+G210</f>
        <v>403.32000000000005</v>
      </c>
      <c r="H212" s="138">
        <f>SUM(H208:H211)</f>
        <v>95372533</v>
      </c>
      <c r="I212" s="91"/>
      <c r="J212" s="90">
        <f>J208+J210</f>
        <v>421.53999999999996</v>
      </c>
      <c r="K212" s="138">
        <f>SUM(K208:K211)</f>
        <v>101412749</v>
      </c>
      <c r="M212" s="224"/>
      <c r="N212" s="224"/>
    </row>
    <row r="213" spans="1:14">
      <c r="A213" s="1">
        <v>6</v>
      </c>
      <c r="C213" s="7" t="s">
        <v>170</v>
      </c>
      <c r="E213" s="1">
        <v>6</v>
      </c>
      <c r="F213" s="8"/>
      <c r="G213" s="133">
        <f>(SUM(G549+G588+G625+G662+G699+G736+G773+G848))</f>
        <v>1244</v>
      </c>
      <c r="H213" s="133">
        <f>(SUM(H549+H588+H625+H662+H699+H736+H773+H848))</f>
        <v>113545380</v>
      </c>
      <c r="I213" s="91"/>
      <c r="J213" s="133">
        <f t="shared" ref="J213:K214" si="8">(SUM(J549+J588+J625+J662+J699+J736+J773+J848))</f>
        <v>1302.97</v>
      </c>
      <c r="K213" s="133">
        <f t="shared" si="8"/>
        <v>128916696.93000001</v>
      </c>
      <c r="M213" s="224"/>
      <c r="N213" s="224"/>
    </row>
    <row r="214" spans="1:14">
      <c r="A214" s="1">
        <v>7</v>
      </c>
      <c r="C214" s="7" t="s">
        <v>171</v>
      </c>
      <c r="E214" s="1">
        <v>7</v>
      </c>
      <c r="F214" s="8"/>
      <c r="G214" s="138"/>
      <c r="H214" s="137">
        <f>(SUM(H550+H589+H626+H663+H700+H737+H774+H849))</f>
        <v>41712670</v>
      </c>
      <c r="I214" s="91"/>
      <c r="J214" s="91"/>
      <c r="K214" s="137">
        <f t="shared" si="8"/>
        <v>46839633.586000003</v>
      </c>
      <c r="M214" s="224"/>
      <c r="N214" s="224"/>
    </row>
    <row r="215" spans="1:14">
      <c r="A215" s="1">
        <v>8</v>
      </c>
      <c r="C215" s="7" t="s">
        <v>172</v>
      </c>
      <c r="E215" s="1">
        <v>8</v>
      </c>
      <c r="F215" s="8"/>
      <c r="G215" s="90">
        <f>G212+G213+G214</f>
        <v>1647.3200000000002</v>
      </c>
      <c r="H215" s="90">
        <f>H212+H213+H214</f>
        <v>250630583</v>
      </c>
      <c r="I215" s="90"/>
      <c r="J215" s="90">
        <f>J212+J213+J214</f>
        <v>1724.51</v>
      </c>
      <c r="K215" s="138">
        <f>K212+K213+K214</f>
        <v>277169079.51600003</v>
      </c>
      <c r="M215" s="224"/>
      <c r="N215" s="224"/>
    </row>
    <row r="216" spans="1:14">
      <c r="A216" s="1">
        <v>9</v>
      </c>
      <c r="E216" s="1">
        <v>9</v>
      </c>
      <c r="F216" s="8"/>
      <c r="G216" s="90"/>
      <c r="H216" s="138"/>
      <c r="I216" s="89"/>
      <c r="J216" s="90"/>
      <c r="K216" s="138"/>
      <c r="M216" s="224"/>
      <c r="N216" s="224"/>
    </row>
    <row r="217" spans="1:14">
      <c r="A217" s="1">
        <v>10</v>
      </c>
      <c r="C217" s="7" t="s">
        <v>173</v>
      </c>
      <c r="E217" s="1">
        <v>10</v>
      </c>
      <c r="F217" s="8"/>
      <c r="G217" s="133">
        <f>SUM(G553+G592)</f>
        <v>0</v>
      </c>
      <c r="H217" s="137">
        <f>SUM(H553+H592)</f>
        <v>0</v>
      </c>
      <c r="I217" s="91"/>
      <c r="J217" s="133">
        <f t="shared" ref="J217:K217" si="9">SUM(J553+J592)</f>
        <v>0</v>
      </c>
      <c r="K217" s="137">
        <f t="shared" si="9"/>
        <v>0</v>
      </c>
    </row>
    <row r="218" spans="1:14">
      <c r="A218" s="1">
        <v>11</v>
      </c>
      <c r="C218" s="7" t="s">
        <v>174</v>
      </c>
      <c r="E218" s="1">
        <v>11</v>
      </c>
      <c r="F218" s="8"/>
      <c r="G218" s="133">
        <f>SUM(G554+G593+G630+G667+G704+G741+G778+G853)</f>
        <v>231.86999999999998</v>
      </c>
      <c r="H218" s="137">
        <f>SUM(H554+H593+H630+H667+H704+H741+H778+H853)</f>
        <v>12862843</v>
      </c>
      <c r="I218" s="91"/>
      <c r="J218" s="137">
        <f>SUM(J554+J593+J630+J667+J704+J741+J778+J853)</f>
        <v>244.39</v>
      </c>
      <c r="K218" s="137">
        <f>SUM(K554+K593+K630+K667+K704+K741+K778+K853)</f>
        <v>14582659</v>
      </c>
      <c r="M218" s="224"/>
    </row>
    <row r="219" spans="1:14">
      <c r="A219" s="1">
        <v>12</v>
      </c>
      <c r="C219" s="7" t="s">
        <v>175</v>
      </c>
      <c r="E219" s="1">
        <v>12</v>
      </c>
      <c r="F219" s="8"/>
      <c r="G219" s="91"/>
      <c r="H219" s="137">
        <f>SUM(H555+H594+H631+H668+H705+H742+H779+H854)</f>
        <v>6827331</v>
      </c>
      <c r="I219" s="91"/>
      <c r="J219" s="138"/>
      <c r="K219" s="137">
        <f>SUM(K555+K594+K631+K668+K705+K742+K779+K854)</f>
        <v>6231950</v>
      </c>
      <c r="M219" s="224"/>
      <c r="N219" s="224"/>
    </row>
    <row r="220" spans="1:14">
      <c r="A220" s="1">
        <v>13</v>
      </c>
      <c r="C220" s="7" t="s">
        <v>176</v>
      </c>
      <c r="E220" s="1">
        <v>13</v>
      </c>
      <c r="F220" s="8"/>
      <c r="G220" s="90">
        <f>SUM(G217:G219)</f>
        <v>231.86999999999998</v>
      </c>
      <c r="H220" s="138">
        <f>SUM(H217:H219)</f>
        <v>19690174</v>
      </c>
      <c r="I220" s="88"/>
      <c r="J220" s="90">
        <f>SUM(J217:J219)</f>
        <v>244.39</v>
      </c>
      <c r="K220" s="138">
        <f>SUM(K217:K219)</f>
        <v>20814609</v>
      </c>
      <c r="M220" s="224"/>
      <c r="N220" s="224"/>
    </row>
    <row r="221" spans="1:14">
      <c r="A221" s="1">
        <v>14</v>
      </c>
      <c r="E221" s="1">
        <v>14</v>
      </c>
      <c r="F221" s="8"/>
      <c r="G221" s="92"/>
      <c r="H221" s="138"/>
      <c r="I221" s="89"/>
      <c r="J221" s="92"/>
      <c r="K221" s="138"/>
    </row>
    <row r="222" spans="1:14">
      <c r="A222" s="1">
        <v>15</v>
      </c>
      <c r="C222" s="7" t="s">
        <v>177</v>
      </c>
      <c r="E222" s="1">
        <v>15</v>
      </c>
      <c r="G222" s="89">
        <f>SUM(G558+G597+G634+G671+G708+G745+G782+G857)</f>
        <v>1879.19</v>
      </c>
      <c r="H222" s="139">
        <f>SUM(H558+H597+H634+H671+H708+H745+H782+H857)</f>
        <v>270320757</v>
      </c>
      <c r="I222" s="89"/>
      <c r="J222" s="89">
        <f t="shared" ref="J222" si="10">SUM(J558+J597+J634+J671+J708+J745+J782+J857)</f>
        <v>1968.9</v>
      </c>
      <c r="K222" s="139">
        <f>SUM(K558+K597+K634+K671+K708+K745+K782+K857)</f>
        <v>297983688.51599997</v>
      </c>
      <c r="M222" s="224"/>
      <c r="N222" s="224"/>
    </row>
    <row r="223" spans="1:14">
      <c r="A223" s="1">
        <v>16</v>
      </c>
      <c r="E223" s="1">
        <v>16</v>
      </c>
      <c r="G223" s="93"/>
      <c r="H223" s="139"/>
      <c r="I223" s="89"/>
      <c r="J223" s="93"/>
      <c r="K223" s="139"/>
    </row>
    <row r="224" spans="1:14">
      <c r="A224" s="1">
        <v>17</v>
      </c>
      <c r="C224" s="7" t="s">
        <v>178</v>
      </c>
      <c r="E224" s="1">
        <v>17</v>
      </c>
      <c r="F224" s="8"/>
      <c r="G224" s="89">
        <f t="shared" ref="G224:K224" si="11">SUM(G560+G599+G636+G673+G710+G747+G784+G859)</f>
        <v>0</v>
      </c>
      <c r="H224" s="139">
        <f t="shared" si="11"/>
        <v>2604854</v>
      </c>
      <c r="I224" s="89"/>
      <c r="J224" s="89">
        <f t="shared" si="11"/>
        <v>0</v>
      </c>
      <c r="K224" s="139">
        <f t="shared" si="11"/>
        <v>2492376</v>
      </c>
      <c r="M224" s="224"/>
      <c r="N224" s="224"/>
    </row>
    <row r="225" spans="1:15">
      <c r="A225" s="1">
        <v>18</v>
      </c>
      <c r="E225" s="1">
        <v>18</v>
      </c>
      <c r="F225" s="8"/>
      <c r="G225" s="90"/>
      <c r="H225" s="138"/>
      <c r="I225" s="91"/>
      <c r="J225" s="90"/>
      <c r="K225" s="138"/>
    </row>
    <row r="226" spans="1:15">
      <c r="A226" s="1">
        <v>19</v>
      </c>
      <c r="C226" s="7" t="s">
        <v>179</v>
      </c>
      <c r="E226" s="1">
        <v>19</v>
      </c>
      <c r="F226" s="8"/>
      <c r="G226" s="90"/>
      <c r="H226" s="138">
        <f>SUM(H562+H601+H638+H675+H712+H749+H786+H861)</f>
        <v>2881142</v>
      </c>
      <c r="I226" s="91"/>
      <c r="J226" s="90"/>
      <c r="K226" s="138">
        <f>SUM(K562+K601+K638+K675+K712+K749+K786+K861)</f>
        <v>1662139</v>
      </c>
      <c r="M226" s="224"/>
      <c r="N226" s="224"/>
    </row>
    <row r="227" spans="1:15">
      <c r="A227" s="1">
        <v>20</v>
      </c>
      <c r="C227" s="66" t="s">
        <v>180</v>
      </c>
      <c r="E227" s="1">
        <v>20</v>
      </c>
      <c r="F227" s="8"/>
      <c r="G227" s="90"/>
      <c r="H227" s="138">
        <f>SUM(H563+H602+H639+H676+H713+H750+H787+H862)</f>
        <v>46553412</v>
      </c>
      <c r="I227" s="91"/>
      <c r="J227" s="90"/>
      <c r="K227" s="138">
        <f>SUM(K563+K602+K639+K676+K713+K750+K787+K862)</f>
        <v>49729339</v>
      </c>
      <c r="M227" s="224"/>
      <c r="N227" s="224"/>
    </row>
    <row r="228" spans="1:15">
      <c r="A228" s="1">
        <v>21</v>
      </c>
      <c r="C228" s="66"/>
      <c r="E228" s="1">
        <v>21</v>
      </c>
      <c r="F228" s="8"/>
      <c r="G228" s="90"/>
      <c r="H228" s="138"/>
      <c r="I228" s="91"/>
      <c r="J228" s="90"/>
      <c r="K228" s="138"/>
    </row>
    <row r="229" spans="1:15">
      <c r="A229" s="1">
        <v>22</v>
      </c>
      <c r="C229" s="7"/>
      <c r="E229" s="1">
        <v>22</v>
      </c>
      <c r="G229" s="90"/>
      <c r="H229" s="138"/>
      <c r="I229" s="91"/>
      <c r="J229" s="90"/>
      <c r="K229" s="138"/>
    </row>
    <row r="230" spans="1:15">
      <c r="A230" s="1">
        <v>23</v>
      </c>
      <c r="C230" s="7" t="s">
        <v>181</v>
      </c>
      <c r="E230" s="1">
        <v>23</v>
      </c>
      <c r="G230" s="90"/>
      <c r="H230" s="138">
        <f>SUM(H566+H605+H642+H679+H716+H753+H790+H865)</f>
        <v>6475227</v>
      </c>
      <c r="I230" s="91"/>
      <c r="J230" s="90"/>
      <c r="K230" s="138">
        <f>SUM(K566+K605+K642+K679+K716+K753+K790+K865)</f>
        <v>3007500</v>
      </c>
      <c r="M230" s="224"/>
      <c r="N230" s="224"/>
    </row>
    <row r="231" spans="1:15">
      <c r="A231" s="1">
        <v>24</v>
      </c>
      <c r="C231" s="7"/>
      <c r="E231" s="1">
        <v>24</v>
      </c>
      <c r="G231" s="90"/>
      <c r="H231" s="138"/>
      <c r="I231" s="91"/>
      <c r="J231" s="90"/>
      <c r="K231" s="138"/>
    </row>
    <row r="232" spans="1:15">
      <c r="F232" s="60" t="s">
        <v>6</v>
      </c>
      <c r="G232" s="68"/>
      <c r="H232" s="39"/>
      <c r="I232" s="60"/>
      <c r="J232" s="68"/>
      <c r="K232" s="39"/>
    </row>
    <row r="233" spans="1:15">
      <c r="A233" s="1">
        <v>25</v>
      </c>
      <c r="C233" s="7" t="s">
        <v>182</v>
      </c>
      <c r="E233" s="1">
        <v>25</v>
      </c>
      <c r="G233" s="89">
        <f>SUM(G222:G231)</f>
        <v>1879.19</v>
      </c>
      <c r="H233" s="139">
        <f>SUM(H222:H231)</f>
        <v>328835392</v>
      </c>
      <c r="I233" s="94"/>
      <c r="J233" s="89">
        <f>SUM(J222:J231)</f>
        <v>1968.9</v>
      </c>
      <c r="K233" s="139">
        <f>SUM(K222:K231)</f>
        <v>354875042.51599997</v>
      </c>
      <c r="M233" s="224"/>
      <c r="N233" s="224"/>
      <c r="O233" s="225"/>
    </row>
    <row r="234" spans="1:15">
      <c r="F234" s="60" t="s">
        <v>6</v>
      </c>
      <c r="G234" s="16"/>
      <c r="H234" s="39"/>
      <c r="I234" s="60"/>
      <c r="J234" s="16"/>
      <c r="K234" s="17"/>
      <c r="M234" s="228"/>
      <c r="O234" s="228"/>
    </row>
    <row r="235" spans="1:15">
      <c r="F235" s="60"/>
      <c r="G235" s="16"/>
      <c r="H235" s="17"/>
      <c r="I235" s="60"/>
      <c r="J235" s="16"/>
      <c r="K235" s="17"/>
    </row>
    <row r="236" spans="1:15" ht="15.75">
      <c r="C236" s="69"/>
      <c r="D236" s="69"/>
      <c r="E236" s="69"/>
      <c r="F236" s="60"/>
      <c r="G236" s="16"/>
      <c r="H236" s="17"/>
      <c r="I236" s="60"/>
      <c r="J236" s="16"/>
      <c r="K236" s="17"/>
    </row>
    <row r="237" spans="1:15">
      <c r="C237" s="1" t="s">
        <v>49</v>
      </c>
      <c r="F237" s="60"/>
      <c r="G237" s="16"/>
      <c r="H237" s="17"/>
      <c r="I237" s="60"/>
      <c r="J237" s="16"/>
      <c r="K237" s="17"/>
    </row>
    <row r="238" spans="1:15">
      <c r="A238" s="7"/>
    </row>
    <row r="239" spans="1:15">
      <c r="E239" s="29"/>
    </row>
    <row r="240" spans="1:15">
      <c r="A240" s="12" t="str">
        <f>$A$83</f>
        <v xml:space="preserve">Institution No.:  </v>
      </c>
      <c r="E240" s="29"/>
      <c r="K240" s="4" t="s">
        <v>67</v>
      </c>
    </row>
    <row r="241" spans="1:12">
      <c r="A241" s="248" t="s">
        <v>68</v>
      </c>
      <c r="B241" s="248"/>
      <c r="C241" s="248"/>
      <c r="D241" s="248"/>
      <c r="E241" s="248"/>
      <c r="F241" s="248"/>
      <c r="G241" s="248"/>
      <c r="H241" s="248"/>
      <c r="I241" s="248"/>
      <c r="J241" s="248"/>
      <c r="K241" s="248"/>
    </row>
    <row r="242" spans="1:12">
      <c r="A242" s="12" t="str">
        <f>$A$42</f>
        <v xml:space="preserve">NAME: </v>
      </c>
      <c r="C242" s="1" t="str">
        <f>$D$20</f>
        <v>University of Colorado</v>
      </c>
      <c r="K242" s="14" t="str">
        <f>$K$3</f>
        <v>Due Date: October 15, 2024</v>
      </c>
    </row>
    <row r="243" spans="1:12">
      <c r="A243" s="15" t="s">
        <v>6</v>
      </c>
      <c r="B243" s="15" t="s">
        <v>6</v>
      </c>
      <c r="C243" s="15" t="s">
        <v>6</v>
      </c>
      <c r="D243" s="15" t="s">
        <v>6</v>
      </c>
      <c r="E243" s="15" t="s">
        <v>6</v>
      </c>
      <c r="F243" s="15" t="s">
        <v>6</v>
      </c>
      <c r="G243" s="16" t="s">
        <v>6</v>
      </c>
      <c r="H243" s="17" t="s">
        <v>6</v>
      </c>
      <c r="I243" s="15" t="s">
        <v>6</v>
      </c>
      <c r="J243" s="16" t="s">
        <v>6</v>
      </c>
      <c r="K243" s="17" t="s">
        <v>6</v>
      </c>
    </row>
    <row r="244" spans="1:12">
      <c r="A244" s="18" t="s">
        <v>7</v>
      </c>
      <c r="E244" s="18" t="s">
        <v>7</v>
      </c>
      <c r="G244" s="20"/>
      <c r="H244" s="21" t="str">
        <f>H131</f>
        <v>2023-2024</v>
      </c>
      <c r="I244" s="19"/>
      <c r="J244" s="1"/>
      <c r="K244" s="21" t="str">
        <f>K205</f>
        <v>2024-2025</v>
      </c>
    </row>
    <row r="245" spans="1:12">
      <c r="A245" s="18" t="s">
        <v>9</v>
      </c>
      <c r="E245" s="18" t="s">
        <v>9</v>
      </c>
      <c r="G245" s="20"/>
      <c r="H245" s="21" t="s">
        <v>12</v>
      </c>
      <c r="I245" s="19"/>
      <c r="J245" s="1"/>
      <c r="K245" s="21" t="str">
        <f>K132</f>
        <v>Estimate</v>
      </c>
    </row>
    <row r="246" spans="1:12">
      <c r="A246" s="15" t="s">
        <v>6</v>
      </c>
      <c r="B246" s="15" t="s">
        <v>6</v>
      </c>
      <c r="C246" s="15" t="s">
        <v>6</v>
      </c>
      <c r="D246" s="15" t="s">
        <v>6</v>
      </c>
      <c r="E246" s="15" t="s">
        <v>6</v>
      </c>
      <c r="F246" s="15" t="s">
        <v>6</v>
      </c>
      <c r="G246" s="16" t="s">
        <v>6</v>
      </c>
      <c r="H246" s="17" t="s">
        <v>6</v>
      </c>
      <c r="I246" s="15" t="s">
        <v>6</v>
      </c>
      <c r="J246" s="16" t="s">
        <v>6</v>
      </c>
      <c r="K246" s="16" t="s">
        <v>6</v>
      </c>
    </row>
    <row r="247" spans="1:12">
      <c r="A247" s="1">
        <v>1</v>
      </c>
      <c r="C247" s="7" t="s">
        <v>69</v>
      </c>
      <c r="E247" s="1">
        <v>1</v>
      </c>
      <c r="H247" s="24"/>
      <c r="J247" s="1"/>
      <c r="K247" s="1"/>
    </row>
    <row r="248" spans="1:12">
      <c r="A248" s="22" t="s">
        <v>70</v>
      </c>
      <c r="C248" s="7" t="s">
        <v>71</v>
      </c>
      <c r="E248" s="22" t="s">
        <v>70</v>
      </c>
      <c r="F248" s="50"/>
      <c r="G248" s="77"/>
      <c r="H248" s="78">
        <v>444</v>
      </c>
      <c r="I248" s="77"/>
      <c r="J248" s="1"/>
      <c r="K248" s="78">
        <v>461</v>
      </c>
    </row>
    <row r="249" spans="1:12">
      <c r="A249" s="22" t="s">
        <v>72</v>
      </c>
      <c r="C249" s="7" t="s">
        <v>73</v>
      </c>
      <c r="E249" s="22" t="s">
        <v>72</v>
      </c>
      <c r="F249" s="50"/>
      <c r="G249" s="77"/>
      <c r="H249" s="79"/>
      <c r="I249" s="77"/>
      <c r="J249" s="1"/>
      <c r="K249" s="79"/>
    </row>
    <row r="250" spans="1:12">
      <c r="A250" s="22" t="s">
        <v>74</v>
      </c>
      <c r="C250" s="7" t="s">
        <v>75</v>
      </c>
      <c r="E250" s="22" t="s">
        <v>74</v>
      </c>
      <c r="F250" s="50"/>
      <c r="G250" s="77"/>
      <c r="H250" s="78">
        <f>SUM(H248:H249)</f>
        <v>444</v>
      </c>
      <c r="I250" s="77"/>
      <c r="J250" s="1"/>
      <c r="K250" s="78">
        <f>SUM(K248:K249)</f>
        <v>461</v>
      </c>
      <c r="L250" s="1" t="s">
        <v>299</v>
      </c>
    </row>
    <row r="251" spans="1:12">
      <c r="A251" s="1">
        <v>3</v>
      </c>
      <c r="C251" s="7" t="s">
        <v>76</v>
      </c>
      <c r="E251" s="1">
        <v>3</v>
      </c>
      <c r="F251" s="50"/>
      <c r="G251" s="77"/>
      <c r="H251" s="78">
        <v>3013</v>
      </c>
      <c r="I251" s="77"/>
      <c r="J251" s="1"/>
      <c r="K251" s="78">
        <v>3142</v>
      </c>
    </row>
    <row r="252" spans="1:12">
      <c r="A252" s="1">
        <v>4</v>
      </c>
      <c r="C252" s="7" t="s">
        <v>77</v>
      </c>
      <c r="E252" s="1">
        <v>4</v>
      </c>
      <c r="F252" s="50"/>
      <c r="G252" s="77"/>
      <c r="H252" s="78">
        <f>SUM(H250:H251)</f>
        <v>3457</v>
      </c>
      <c r="I252" s="77"/>
      <c r="J252" s="1"/>
      <c r="K252" s="78">
        <f>SUM(K250:K251)</f>
        <v>3603</v>
      </c>
    </row>
    <row r="253" spans="1:12">
      <c r="A253" s="1">
        <v>5</v>
      </c>
      <c r="E253" s="1">
        <v>5</v>
      </c>
      <c r="F253" s="50"/>
      <c r="G253" s="77"/>
      <c r="H253" s="78"/>
      <c r="I253" s="77"/>
      <c r="J253" s="1"/>
      <c r="K253" s="78"/>
    </row>
    <row r="254" spans="1:12">
      <c r="A254" s="1">
        <v>6</v>
      </c>
      <c r="C254" s="7" t="s">
        <v>78</v>
      </c>
      <c r="E254" s="1">
        <v>6</v>
      </c>
      <c r="F254" s="50"/>
      <c r="G254" s="77"/>
      <c r="H254" s="78">
        <v>61</v>
      </c>
      <c r="I254" s="77"/>
      <c r="J254" s="1"/>
      <c r="K254" s="78">
        <v>28</v>
      </c>
    </row>
    <row r="255" spans="1:12">
      <c r="A255" s="1">
        <v>7</v>
      </c>
      <c r="C255" s="7" t="s">
        <v>79</v>
      </c>
      <c r="E255" s="1">
        <v>7</v>
      </c>
      <c r="F255" s="50"/>
      <c r="G255" s="77"/>
      <c r="H255" s="78">
        <v>977</v>
      </c>
      <c r="I255" s="77"/>
      <c r="J255" s="1"/>
      <c r="K255" s="78">
        <v>913.09</v>
      </c>
    </row>
    <row r="256" spans="1:12">
      <c r="A256" s="1">
        <v>8</v>
      </c>
      <c r="C256" s="7" t="s">
        <v>80</v>
      </c>
      <c r="E256" s="1">
        <v>8</v>
      </c>
      <c r="F256" s="50"/>
      <c r="G256" s="77"/>
      <c r="H256" s="78">
        <f>SUM(H254:H255)</f>
        <v>1038</v>
      </c>
      <c r="I256" s="77"/>
      <c r="J256" s="1"/>
      <c r="K256" s="78">
        <f>SUM(K254:K255)</f>
        <v>941.09</v>
      </c>
    </row>
    <row r="257" spans="1:11">
      <c r="A257" s="1">
        <v>9</v>
      </c>
      <c r="E257" s="1">
        <v>9</v>
      </c>
      <c r="F257" s="50"/>
      <c r="G257" s="77"/>
      <c r="H257" s="78"/>
      <c r="I257" s="77"/>
      <c r="J257" s="1"/>
      <c r="K257" s="78"/>
    </row>
    <row r="258" spans="1:11">
      <c r="A258" s="1">
        <v>10</v>
      </c>
      <c r="C258" s="7" t="s">
        <v>81</v>
      </c>
      <c r="E258" s="1">
        <v>10</v>
      </c>
      <c r="F258" s="50"/>
      <c r="G258" s="77"/>
      <c r="H258" s="78">
        <f>H250+H254</f>
        <v>505</v>
      </c>
      <c r="I258" s="77"/>
      <c r="J258" s="1"/>
      <c r="K258" s="78">
        <f>K250+K254</f>
        <v>489</v>
      </c>
    </row>
    <row r="259" spans="1:11">
      <c r="A259" s="1">
        <v>11</v>
      </c>
      <c r="C259" s="7" t="s">
        <v>82</v>
      </c>
      <c r="E259" s="1">
        <v>11</v>
      </c>
      <c r="F259" s="50"/>
      <c r="G259" s="77"/>
      <c r="H259" s="78">
        <f>H251+H255</f>
        <v>3990</v>
      </c>
      <c r="I259" s="77"/>
      <c r="J259" s="1"/>
      <c r="K259" s="78">
        <f>K251+K255</f>
        <v>4055.09</v>
      </c>
    </row>
    <row r="260" spans="1:11">
      <c r="A260" s="1">
        <v>12</v>
      </c>
      <c r="C260" s="7" t="s">
        <v>83</v>
      </c>
      <c r="E260" s="1">
        <v>12</v>
      </c>
      <c r="F260" s="50"/>
      <c r="G260" s="77"/>
      <c r="H260" s="78">
        <f>H258+H259</f>
        <v>4495</v>
      </c>
      <c r="I260" s="77"/>
      <c r="J260" s="1"/>
      <c r="K260" s="78">
        <f>K258+K259</f>
        <v>4544.09</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229">
        <f>(H119-H411)/H260</f>
        <v>60470.108787541714</v>
      </c>
      <c r="I263" s="83"/>
      <c r="J263" s="1"/>
      <c r="K263" s="80"/>
    </row>
    <row r="264" spans="1:11">
      <c r="A264" s="1">
        <v>17</v>
      </c>
      <c r="C264" s="7" t="s">
        <v>86</v>
      </c>
      <c r="E264" s="1">
        <v>17</v>
      </c>
      <c r="G264" s="77"/>
      <c r="H264" s="124"/>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403.32000000000005</v>
      </c>
      <c r="I267" s="84"/>
      <c r="J267" s="1"/>
      <c r="K267" s="85"/>
    </row>
    <row r="268" spans="1:11">
      <c r="A268" s="1">
        <v>21</v>
      </c>
      <c r="C268" s="7" t="s">
        <v>89</v>
      </c>
      <c r="E268" s="1">
        <v>21</v>
      </c>
      <c r="F268" s="8"/>
      <c r="G268" s="84"/>
      <c r="H268" s="85">
        <f>G544+G583</f>
        <v>318.09000000000003</v>
      </c>
      <c r="I268" s="84"/>
      <c r="J268" s="1"/>
      <c r="K268" s="85"/>
    </row>
    <row r="269" spans="1:11">
      <c r="A269" s="1">
        <v>22</v>
      </c>
      <c r="C269" s="7" t="s">
        <v>90</v>
      </c>
      <c r="E269" s="1">
        <v>22</v>
      </c>
      <c r="F269" s="8"/>
      <c r="G269" s="84"/>
      <c r="H269" s="85">
        <f>G546+G585</f>
        <v>85.23</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116">
        <f>IF(OR(G548&gt;0,G587&gt;0),(H587+H548)/(G587+G548),0)</f>
        <v>236468.64276505006</v>
      </c>
      <c r="I272" s="81"/>
      <c r="K272" s="116"/>
    </row>
    <row r="273" spans="1:11">
      <c r="A273" s="1">
        <v>26</v>
      </c>
      <c r="C273" s="7" t="s">
        <v>93</v>
      </c>
      <c r="E273" s="1">
        <v>26</v>
      </c>
      <c r="G273" s="77"/>
      <c r="H273" s="81">
        <f>IF(H268=0,0,(H544+H545+H583+H584)/H268)</f>
        <v>264280.86390644155</v>
      </c>
      <c r="I273" s="81"/>
      <c r="J273" s="1"/>
      <c r="K273" s="81"/>
    </row>
    <row r="274" spans="1:11">
      <c r="A274" s="1">
        <v>27</v>
      </c>
      <c r="C274" s="7" t="s">
        <v>94</v>
      </c>
      <c r="E274" s="1">
        <v>27</v>
      </c>
      <c r="G274" s="77"/>
      <c r="H274" s="81">
        <f>IF(H269=0,0,(H546+H547+H585+H586)/H269)</f>
        <v>132669.63510500998</v>
      </c>
      <c r="I274" s="81"/>
      <c r="J274" s="1"/>
      <c r="K274" s="81"/>
    </row>
    <row r="275" spans="1:11">
      <c r="A275" s="1">
        <v>28</v>
      </c>
      <c r="E275" s="1">
        <v>28</v>
      </c>
      <c r="G275" s="77"/>
      <c r="H275" s="81"/>
      <c r="I275" s="81"/>
      <c r="J275" s="1"/>
      <c r="K275" s="81"/>
    </row>
    <row r="276" spans="1:11">
      <c r="A276" s="1">
        <v>29</v>
      </c>
      <c r="C276" s="7" t="s">
        <v>95</v>
      </c>
      <c r="E276" s="1">
        <v>29</v>
      </c>
      <c r="F276" s="51"/>
      <c r="G276" s="77"/>
      <c r="H276" s="78">
        <f>G101</f>
        <v>1879.19</v>
      </c>
      <c r="I276" s="77"/>
      <c r="J276" s="1"/>
      <c r="K276" s="78"/>
    </row>
    <row r="277" spans="1:11">
      <c r="A277" s="7"/>
      <c r="J277" s="1"/>
      <c r="K277" s="1"/>
    </row>
    <row r="278" spans="1:11">
      <c r="A278" s="7"/>
    </row>
    <row r="279" spans="1:11">
      <c r="A279" s="7"/>
      <c r="C279" s="254" t="s">
        <v>96</v>
      </c>
      <c r="D279" s="254"/>
      <c r="E279" s="254"/>
      <c r="F279" s="254"/>
      <c r="G279" s="254"/>
      <c r="H279" s="254"/>
      <c r="I279" s="25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255" t="s">
        <v>98</v>
      </c>
      <c r="C285" s="255"/>
      <c r="D285" s="255"/>
      <c r="E285" s="255"/>
      <c r="F285" s="255"/>
      <c r="G285" s="255"/>
      <c r="H285" s="255"/>
      <c r="I285" s="255"/>
      <c r="J285" s="255"/>
      <c r="K285" s="255"/>
    </row>
    <row r="286" spans="1:11">
      <c r="A286" s="12" t="str">
        <f>$A$42</f>
        <v xml:space="preserve">NAME: </v>
      </c>
      <c r="C286" s="1" t="str">
        <f>$D$20</f>
        <v>University of Colorado</v>
      </c>
      <c r="G286" s="1"/>
      <c r="H286" s="1"/>
      <c r="I286" s="14" t="str">
        <f>$K$3</f>
        <v>Due Date: October 15, 2024</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272</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20">
        <v>0</v>
      </c>
      <c r="E294" s="120">
        <v>0</v>
      </c>
      <c r="F294" s="78" t="e">
        <f>D294/E294</f>
        <v>#DIV/0!</v>
      </c>
      <c r="G294" s="1"/>
      <c r="H294" s="1"/>
      <c r="J294" s="1"/>
      <c r="K294" s="1"/>
    </row>
    <row r="295" spans="1:11">
      <c r="A295" s="7"/>
      <c r="D295" s="86"/>
      <c r="E295" s="86"/>
      <c r="F295" s="86"/>
      <c r="G295" s="1"/>
      <c r="H295" s="1"/>
      <c r="J295" s="1"/>
      <c r="K295" s="1"/>
    </row>
    <row r="296" spans="1:11">
      <c r="A296" s="7"/>
      <c r="C296" s="7" t="s">
        <v>106</v>
      </c>
      <c r="D296" s="120">
        <v>0</v>
      </c>
      <c r="E296" s="120">
        <v>0</v>
      </c>
      <c r="F296" s="78" t="e">
        <f>D296/E296</f>
        <v>#DIV/0!</v>
      </c>
      <c r="G296" s="1"/>
      <c r="H296" s="1"/>
      <c r="J296" s="1"/>
      <c r="K296" s="1"/>
    </row>
    <row r="297" spans="1:11">
      <c r="A297" s="7"/>
      <c r="D297" s="80"/>
      <c r="E297" s="80"/>
      <c r="F297" s="80"/>
      <c r="G297" s="1"/>
      <c r="H297" s="1"/>
      <c r="J297" s="1"/>
      <c r="K297" s="1"/>
    </row>
    <row r="298" spans="1:11">
      <c r="A298" s="7"/>
      <c r="C298" s="7" t="s">
        <v>107</v>
      </c>
      <c r="D298" s="120">
        <v>505</v>
      </c>
      <c r="E298" s="120">
        <v>0</v>
      </c>
      <c r="F298" s="78" t="e">
        <f>D298/E298</f>
        <v>#DIV/0!</v>
      </c>
      <c r="G298" s="1"/>
      <c r="H298" s="1"/>
      <c r="J298" s="1"/>
      <c r="K298" s="1"/>
    </row>
    <row r="299" spans="1:11">
      <c r="A299" s="7"/>
      <c r="D299" s="80"/>
      <c r="E299" s="80"/>
      <c r="F299" s="80"/>
      <c r="G299" s="1"/>
      <c r="H299" s="1"/>
      <c r="J299" s="1"/>
      <c r="K299" s="1"/>
    </row>
    <row r="300" spans="1:11" ht="36" customHeight="1">
      <c r="A300" s="7"/>
      <c r="C300" s="7" t="s">
        <v>108</v>
      </c>
      <c r="D300" s="78">
        <f>SUM(D294:D298)</f>
        <v>505</v>
      </c>
      <c r="E300" s="78">
        <f>SUM(E294:E298)</f>
        <v>0</v>
      </c>
      <c r="F300" s="78" t="e">
        <f>D300/E300</f>
        <v>#DIV/0!</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20">
        <v>1575</v>
      </c>
      <c r="E303" s="120">
        <v>0</v>
      </c>
      <c r="F303" s="78" t="e">
        <f>D303/E303</f>
        <v>#DIV/0!</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20">
        <v>2415</v>
      </c>
      <c r="E305" s="120">
        <v>0</v>
      </c>
      <c r="F305" s="78" t="e">
        <f>D305/E305</f>
        <v>#DIV/0!</v>
      </c>
      <c r="G305" s="1"/>
      <c r="H305" s="1"/>
      <c r="I305" s="1"/>
      <c r="J305" s="1"/>
      <c r="K305" s="1"/>
    </row>
    <row r="306" spans="1:11">
      <c r="A306" s="7"/>
      <c r="D306" s="86"/>
      <c r="E306" s="86"/>
      <c r="F306" s="78"/>
      <c r="G306" s="1"/>
      <c r="H306" s="1"/>
      <c r="J306" s="1"/>
      <c r="K306" s="1"/>
    </row>
    <row r="307" spans="1:11">
      <c r="A307" s="7"/>
      <c r="C307" s="7" t="s">
        <v>111</v>
      </c>
      <c r="D307" s="80">
        <f>SUM(D303:D305)</f>
        <v>3990</v>
      </c>
      <c r="E307" s="80">
        <f>SUM(E303:E305)</f>
        <v>0</v>
      </c>
      <c r="F307" s="78" t="e">
        <f>D307/E307</f>
        <v>#DIV/0!</v>
      </c>
      <c r="G307" s="1"/>
      <c r="H307" s="1"/>
      <c r="J307" s="1"/>
      <c r="K307" s="1"/>
    </row>
    <row r="308" spans="1:11">
      <c r="A308" s="7"/>
      <c r="D308" s="22"/>
      <c r="E308" s="22"/>
      <c r="F308" s="78"/>
      <c r="G308" s="1"/>
      <c r="H308" s="1"/>
      <c r="J308" s="1"/>
      <c r="K308" s="1"/>
    </row>
    <row r="309" spans="1:11">
      <c r="A309" s="7"/>
      <c r="C309" s="7" t="s">
        <v>112</v>
      </c>
      <c r="D309" s="230">
        <f>SUM(D300,D307)</f>
        <v>4495</v>
      </c>
      <c r="E309" s="73">
        <f>H267</f>
        <v>403.32000000000005</v>
      </c>
      <c r="F309" s="78">
        <f>D309/E309</f>
        <v>11.144996528810868</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15, 2024</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2023-2024</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3"/>
      <c r="H327" s="123">
        <v>12248418</v>
      </c>
      <c r="I327" s="84"/>
      <c r="J327" s="1"/>
      <c r="K327" s="1"/>
    </row>
    <row r="328" spans="1:11">
      <c r="A328" s="1">
        <f>(A327+1)</f>
        <v>3</v>
      </c>
      <c r="D328" s="7" t="s">
        <v>120</v>
      </c>
      <c r="E328" s="1">
        <f>(E327+1)</f>
        <v>3</v>
      </c>
      <c r="F328" s="8"/>
      <c r="G328" s="123"/>
      <c r="H328" s="123">
        <v>2096294</v>
      </c>
      <c r="I328" s="84"/>
      <c r="J328" s="1"/>
      <c r="K328" s="1"/>
    </row>
    <row r="329" spans="1:11">
      <c r="A329" s="1">
        <v>4</v>
      </c>
      <c r="C329" s="7" t="s">
        <v>121</v>
      </c>
      <c r="D329" s="7" t="s">
        <v>122</v>
      </c>
      <c r="E329" s="1">
        <v>4</v>
      </c>
      <c r="F329" s="8"/>
      <c r="G329" s="123"/>
      <c r="H329" s="123">
        <v>7296509</v>
      </c>
      <c r="I329" s="84"/>
      <c r="J329" s="1"/>
      <c r="K329" s="1"/>
    </row>
    <row r="330" spans="1:11">
      <c r="A330" s="1">
        <f>(A329+1)</f>
        <v>5</v>
      </c>
      <c r="D330" s="7" t="s">
        <v>123</v>
      </c>
      <c r="E330" s="1">
        <f>(E329+1)</f>
        <v>5</v>
      </c>
      <c r="F330" s="8"/>
      <c r="G330" s="123"/>
      <c r="H330" s="123">
        <v>539095</v>
      </c>
      <c r="I330" s="84"/>
      <c r="J330" s="1"/>
      <c r="K330" s="1"/>
    </row>
    <row r="331" spans="1:11">
      <c r="A331" s="1">
        <f>(A330+1)</f>
        <v>6</v>
      </c>
      <c r="C331" s="7" t="s">
        <v>124</v>
      </c>
      <c r="E331" s="1">
        <f>(E330+1)</f>
        <v>6</v>
      </c>
      <c r="G331" s="81">
        <f>SUM(G327:G330)</f>
        <v>0</v>
      </c>
      <c r="H331" s="81">
        <f>SUM(H327:H330)</f>
        <v>22180316</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3">
        <v>0</v>
      </c>
      <c r="H333" s="123">
        <v>24549858</v>
      </c>
      <c r="I333" s="84"/>
      <c r="J333" s="1"/>
      <c r="K333" s="1"/>
    </row>
    <row r="334" spans="1:11">
      <c r="A334" s="1">
        <v>9</v>
      </c>
      <c r="D334" s="7" t="s">
        <v>120</v>
      </c>
      <c r="E334" s="1">
        <v>9</v>
      </c>
      <c r="F334" s="8"/>
      <c r="G334" s="123">
        <v>0</v>
      </c>
      <c r="H334" s="123">
        <v>4020584</v>
      </c>
      <c r="I334" s="84"/>
      <c r="J334" s="1"/>
      <c r="K334" s="1"/>
    </row>
    <row r="335" spans="1:11">
      <c r="A335" s="1">
        <v>10</v>
      </c>
      <c r="C335" s="7" t="s">
        <v>121</v>
      </c>
      <c r="D335" s="7" t="s">
        <v>122</v>
      </c>
      <c r="E335" s="1">
        <v>10</v>
      </c>
      <c r="F335" s="8"/>
      <c r="G335" s="123">
        <v>0</v>
      </c>
      <c r="H335" s="123">
        <v>14382978</v>
      </c>
      <c r="I335" s="84"/>
      <c r="J335" s="1"/>
      <c r="K335" s="1"/>
    </row>
    <row r="336" spans="1:11">
      <c r="A336" s="1">
        <f>(A335+1)</f>
        <v>11</v>
      </c>
      <c r="D336" s="7" t="s">
        <v>123</v>
      </c>
      <c r="E336" s="1">
        <f>(E335+1)</f>
        <v>11</v>
      </c>
      <c r="F336" s="8"/>
      <c r="G336" s="123">
        <v>0</v>
      </c>
      <c r="H336" s="123">
        <v>994953</v>
      </c>
      <c r="I336" s="84"/>
      <c r="J336" s="1"/>
      <c r="K336" s="1"/>
    </row>
    <row r="337" spans="1:11">
      <c r="A337" s="1">
        <f>(A336+1)</f>
        <v>12</v>
      </c>
      <c r="C337" s="7" t="s">
        <v>126</v>
      </c>
      <c r="E337" s="1">
        <f>(E336+1)</f>
        <v>12</v>
      </c>
      <c r="G337" s="80">
        <f>SUM(G333:G336)</f>
        <v>0</v>
      </c>
      <c r="H337" s="81">
        <f>SUM(H333:H336)</f>
        <v>43948373</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3"/>
      <c r="H339" s="123">
        <v>0</v>
      </c>
      <c r="I339" s="84"/>
      <c r="J339" s="1"/>
      <c r="K339" s="1"/>
    </row>
    <row r="340" spans="1:11">
      <c r="A340" s="1">
        <v>15</v>
      </c>
      <c r="C340" s="7"/>
      <c r="D340" s="7" t="s">
        <v>120</v>
      </c>
      <c r="E340" s="1">
        <v>15</v>
      </c>
      <c r="F340" s="8"/>
      <c r="G340" s="123"/>
      <c r="H340" s="123">
        <v>0</v>
      </c>
      <c r="I340" s="84"/>
      <c r="J340" s="1"/>
      <c r="K340" s="1"/>
    </row>
    <row r="341" spans="1:11">
      <c r="A341" s="1">
        <v>16</v>
      </c>
      <c r="C341" s="7" t="s">
        <v>121</v>
      </c>
      <c r="D341" s="7" t="s">
        <v>122</v>
      </c>
      <c r="E341" s="1">
        <v>16</v>
      </c>
      <c r="F341" s="8"/>
      <c r="G341" s="123"/>
      <c r="H341" s="123">
        <v>0</v>
      </c>
      <c r="I341" s="84"/>
      <c r="J341" s="1"/>
      <c r="K341" s="1"/>
    </row>
    <row r="342" spans="1:11">
      <c r="A342" s="1">
        <v>17</v>
      </c>
      <c r="C342" s="7"/>
      <c r="D342" s="7" t="s">
        <v>123</v>
      </c>
      <c r="E342" s="1">
        <v>17</v>
      </c>
      <c r="G342" s="124"/>
      <c r="H342" s="124">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3">
        <v>0</v>
      </c>
      <c r="H345" s="123">
        <v>21818042</v>
      </c>
      <c r="I345" s="84"/>
      <c r="J345" s="1"/>
      <c r="K345" s="1"/>
    </row>
    <row r="346" spans="1:11">
      <c r="A346" s="1">
        <v>21</v>
      </c>
      <c r="C346" s="7"/>
      <c r="D346" s="7" t="s">
        <v>120</v>
      </c>
      <c r="E346" s="1">
        <v>21</v>
      </c>
      <c r="F346" s="59"/>
      <c r="G346" s="123">
        <v>0</v>
      </c>
      <c r="H346" s="123">
        <v>4138187</v>
      </c>
      <c r="I346" s="84"/>
      <c r="J346" s="1"/>
      <c r="K346" s="1"/>
    </row>
    <row r="347" spans="1:11">
      <c r="A347" s="1">
        <v>22</v>
      </c>
      <c r="C347" s="7" t="s">
        <v>121</v>
      </c>
      <c r="D347" s="7" t="s">
        <v>122</v>
      </c>
      <c r="E347" s="1">
        <v>22</v>
      </c>
      <c r="F347" s="59"/>
      <c r="G347" s="123">
        <v>0</v>
      </c>
      <c r="H347" s="123">
        <v>12931483</v>
      </c>
      <c r="I347" s="84"/>
      <c r="J347" s="1"/>
      <c r="K347" s="1"/>
    </row>
    <row r="348" spans="1:11">
      <c r="A348" s="1">
        <v>23</v>
      </c>
      <c r="D348" s="7" t="s">
        <v>123</v>
      </c>
      <c r="E348" s="1">
        <v>23</v>
      </c>
      <c r="F348" s="59"/>
      <c r="G348" s="123">
        <v>0</v>
      </c>
      <c r="H348" s="123">
        <v>1119436</v>
      </c>
      <c r="I348" s="84"/>
      <c r="J348" s="1"/>
      <c r="K348" s="1"/>
    </row>
    <row r="349" spans="1:11">
      <c r="A349" s="1">
        <v>24</v>
      </c>
      <c r="C349" s="7" t="s">
        <v>130</v>
      </c>
      <c r="E349" s="1">
        <v>24</v>
      </c>
      <c r="F349" s="47"/>
      <c r="G349" s="78">
        <f>SUM(G345:G348)</f>
        <v>0</v>
      </c>
      <c r="H349" s="77">
        <f>SUM(H345:H348)</f>
        <v>40007148</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0</v>
      </c>
      <c r="H351" s="81">
        <f t="shared" si="12"/>
        <v>58616318</v>
      </c>
      <c r="I351" s="81"/>
      <c r="J351" s="1"/>
      <c r="K351" s="80"/>
    </row>
    <row r="352" spans="1:11">
      <c r="A352" s="1">
        <v>27</v>
      </c>
      <c r="C352" s="7"/>
      <c r="D352" s="7" t="s">
        <v>120</v>
      </c>
      <c r="E352" s="1">
        <v>27</v>
      </c>
      <c r="G352" s="80">
        <f t="shared" si="12"/>
        <v>0</v>
      </c>
      <c r="H352" s="81">
        <f t="shared" si="12"/>
        <v>10255065</v>
      </c>
      <c r="I352" s="81"/>
      <c r="J352" s="1"/>
      <c r="K352" s="80"/>
    </row>
    <row r="353" spans="1:14">
      <c r="A353" s="1">
        <v>28</v>
      </c>
      <c r="C353" s="7" t="s">
        <v>121</v>
      </c>
      <c r="D353" s="7" t="s">
        <v>122</v>
      </c>
      <c r="E353" s="1">
        <v>28</v>
      </c>
      <c r="G353" s="80">
        <f t="shared" si="12"/>
        <v>0</v>
      </c>
      <c r="H353" s="81">
        <f t="shared" si="12"/>
        <v>34610970</v>
      </c>
      <c r="I353" s="81"/>
      <c r="J353" s="1"/>
      <c r="K353" s="80"/>
    </row>
    <row r="354" spans="1:14">
      <c r="A354" s="1">
        <v>29</v>
      </c>
      <c r="D354" s="7" t="s">
        <v>123</v>
      </c>
      <c r="E354" s="1">
        <v>29</v>
      </c>
      <c r="G354" s="80">
        <f t="shared" si="12"/>
        <v>0</v>
      </c>
      <c r="H354" s="81">
        <f t="shared" si="12"/>
        <v>2653484</v>
      </c>
      <c r="I354" s="81"/>
      <c r="J354" s="1"/>
      <c r="K354" s="80"/>
    </row>
    <row r="355" spans="1:14">
      <c r="A355" s="1">
        <v>30</v>
      </c>
      <c r="E355" s="1">
        <v>30</v>
      </c>
      <c r="G355" s="78"/>
      <c r="H355" s="77"/>
      <c r="I355" s="81"/>
      <c r="J355" s="1"/>
      <c r="K355" s="78"/>
    </row>
    <row r="356" spans="1:14">
      <c r="A356" s="1">
        <v>31</v>
      </c>
      <c r="C356" s="7" t="s">
        <v>132</v>
      </c>
      <c r="E356" s="1">
        <v>31</v>
      </c>
      <c r="G356" s="80">
        <f>SUM(G351:G352)</f>
        <v>0</v>
      </c>
      <c r="H356" s="81">
        <f>SUM(H351:H352)</f>
        <v>68871383</v>
      </c>
      <c r="I356" s="81"/>
      <c r="J356" s="1"/>
      <c r="K356" s="80"/>
      <c r="N356" s="1" t="s">
        <v>287</v>
      </c>
    </row>
    <row r="357" spans="1:14">
      <c r="A357" s="1">
        <v>32</v>
      </c>
      <c r="C357" s="7" t="s">
        <v>133</v>
      </c>
      <c r="E357" s="1">
        <v>32</v>
      </c>
      <c r="G357" s="80">
        <f>SUM(G353:G354)</f>
        <v>0</v>
      </c>
      <c r="H357" s="81">
        <f>SUM(H353:H354)</f>
        <v>37264454</v>
      </c>
      <c r="I357" s="81"/>
      <c r="J357" s="1"/>
      <c r="K357" s="80"/>
    </row>
    <row r="358" spans="1:14">
      <c r="A358" s="1">
        <v>33</v>
      </c>
      <c r="C358" s="7" t="s">
        <v>134</v>
      </c>
      <c r="E358" s="1">
        <v>33</v>
      </c>
      <c r="F358" s="47"/>
      <c r="G358" s="78">
        <f>SUM(G351,G353)</f>
        <v>0</v>
      </c>
      <c r="H358" s="77">
        <f>SUM(H351,H353)</f>
        <v>93227288</v>
      </c>
      <c r="I358" s="77"/>
      <c r="J358" s="1"/>
      <c r="K358" s="78"/>
    </row>
    <row r="359" spans="1:14">
      <c r="A359" s="1">
        <v>34</v>
      </c>
      <c r="C359" s="7" t="s">
        <v>135</v>
      </c>
      <c r="E359" s="1">
        <v>34</v>
      </c>
      <c r="F359" s="47"/>
      <c r="G359" s="78">
        <f>SUM(G352,G354)</f>
        <v>0</v>
      </c>
      <c r="H359" s="77">
        <f>SUM(H352,H354)</f>
        <v>12908549</v>
      </c>
      <c r="I359" s="77"/>
      <c r="J359" s="1"/>
      <c r="K359" s="78"/>
    </row>
    <row r="360" spans="1:14">
      <c r="A360" s="7"/>
      <c r="C360" s="15" t="s">
        <v>6</v>
      </c>
      <c r="D360" s="15" t="s">
        <v>6</v>
      </c>
      <c r="E360" s="15" t="s">
        <v>6</v>
      </c>
      <c r="F360" s="15" t="s">
        <v>6</v>
      </c>
      <c r="G360" s="15" t="s">
        <v>6</v>
      </c>
      <c r="H360" s="15" t="s">
        <v>6</v>
      </c>
      <c r="I360" s="15"/>
      <c r="J360" s="15"/>
      <c r="K360" s="15"/>
    </row>
    <row r="361" spans="1:14">
      <c r="A361" s="1">
        <v>35</v>
      </c>
      <c r="C361" s="1" t="s">
        <v>136</v>
      </c>
      <c r="E361" s="1">
        <v>35</v>
      </c>
      <c r="G361" s="80">
        <f>SUM(G358:G359)</f>
        <v>0</v>
      </c>
      <c r="H361" s="81">
        <f>SUM(H358:H359)</f>
        <v>106135837</v>
      </c>
      <c r="I361" s="81"/>
      <c r="J361" s="81"/>
      <c r="K361" s="80"/>
    </row>
    <row r="362" spans="1:14">
      <c r="C362" s="7" t="s">
        <v>237</v>
      </c>
      <c r="F362" s="60" t="s">
        <v>6</v>
      </c>
      <c r="G362" s="16"/>
      <c r="H362" s="17"/>
      <c r="I362" s="60"/>
      <c r="J362" s="60"/>
      <c r="K362" s="16"/>
    </row>
    <row r="363" spans="1:14">
      <c r="C363" s="7"/>
      <c r="F363" s="60"/>
      <c r="G363" s="16"/>
      <c r="H363" s="17"/>
      <c r="I363" s="60"/>
      <c r="J363" s="1"/>
      <c r="K363" s="1"/>
    </row>
    <row r="364" spans="1:14">
      <c r="J364" s="1"/>
      <c r="K364" s="1"/>
    </row>
    <row r="365" spans="1:14">
      <c r="A365" s="1">
        <v>36</v>
      </c>
      <c r="B365" s="27"/>
      <c r="C365" s="250" t="s">
        <v>232</v>
      </c>
      <c r="D365" s="250"/>
      <c r="E365" s="250"/>
      <c r="F365" s="250"/>
      <c r="G365" s="250"/>
      <c r="H365" s="250"/>
      <c r="I365" s="250"/>
      <c r="J365" s="250"/>
      <c r="K365" s="1"/>
    </row>
    <row r="366" spans="1:14">
      <c r="C366" s="1" t="s">
        <v>137</v>
      </c>
      <c r="F366" s="60"/>
      <c r="G366" s="16"/>
      <c r="I366" s="60"/>
      <c r="J366" s="16"/>
    </row>
    <row r="367" spans="1:14">
      <c r="C367" s="1" t="s">
        <v>2</v>
      </c>
      <c r="F367" s="60"/>
      <c r="G367" s="16"/>
      <c r="I367" s="60"/>
      <c r="J367" s="16"/>
    </row>
    <row r="368" spans="1:14">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15, 2024</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2023-2024</v>
      </c>
      <c r="I373" s="19"/>
      <c r="J373" s="20"/>
      <c r="K373" s="21" t="str">
        <f>K244</f>
        <v>2024-2025</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5">
        <v>0</v>
      </c>
      <c r="I377" s="1"/>
      <c r="J377" s="2"/>
      <c r="K377" s="125">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5">
        <v>16629163</v>
      </c>
      <c r="I379" s="3"/>
      <c r="J379" s="3"/>
      <c r="K379" s="125">
        <v>15180586</v>
      </c>
    </row>
    <row r="380" spans="1:11">
      <c r="A380" s="63">
        <v>5</v>
      </c>
      <c r="C380" s="1" t="s">
        <v>140</v>
      </c>
      <c r="E380" s="63">
        <v>5</v>
      </c>
      <c r="F380" s="3"/>
      <c r="G380" s="3"/>
      <c r="H380" s="125"/>
      <c r="I380" s="3"/>
      <c r="J380" s="3"/>
      <c r="K380" s="125"/>
    </row>
    <row r="381" spans="1:11">
      <c r="A381" s="63">
        <v>6</v>
      </c>
      <c r="E381" s="63">
        <v>6</v>
      </c>
      <c r="F381" s="3"/>
      <c r="G381" s="3"/>
      <c r="H381" s="125"/>
      <c r="I381" s="3"/>
      <c r="J381" s="3"/>
      <c r="K381" s="125"/>
    </row>
    <row r="382" spans="1:11">
      <c r="A382" s="63">
        <v>7</v>
      </c>
      <c r="E382" s="63">
        <v>7</v>
      </c>
      <c r="F382" s="3"/>
      <c r="G382" s="3"/>
      <c r="H382" s="125"/>
      <c r="I382" s="3"/>
      <c r="J382" s="3"/>
      <c r="K382" s="125"/>
    </row>
    <row r="383" spans="1:11">
      <c r="A383" s="63">
        <v>8</v>
      </c>
      <c r="E383" s="63">
        <v>8</v>
      </c>
      <c r="F383" s="3"/>
      <c r="G383" s="3"/>
      <c r="H383" s="125"/>
      <c r="I383" s="3"/>
      <c r="J383" s="3"/>
      <c r="K383" s="125"/>
    </row>
    <row r="384" spans="1:11">
      <c r="A384" s="63">
        <v>9</v>
      </c>
      <c r="E384" s="63">
        <v>9</v>
      </c>
      <c r="F384" s="3"/>
      <c r="G384" s="3"/>
      <c r="H384" s="125"/>
      <c r="I384" s="3"/>
      <c r="J384" s="3"/>
      <c r="K384" s="125"/>
    </row>
    <row r="385" spans="1:11">
      <c r="A385" s="63">
        <v>10</v>
      </c>
      <c r="E385" s="63">
        <v>10</v>
      </c>
      <c r="F385" s="3"/>
      <c r="G385" s="3"/>
      <c r="H385" s="125"/>
      <c r="I385" s="3"/>
      <c r="J385" s="3"/>
      <c r="K385" s="125"/>
    </row>
    <row r="386" spans="1:11">
      <c r="A386" s="63">
        <v>11</v>
      </c>
      <c r="E386" s="63">
        <v>11</v>
      </c>
      <c r="F386" s="3"/>
      <c r="G386" s="3"/>
      <c r="H386" s="125"/>
      <c r="I386" s="3"/>
      <c r="J386" s="3"/>
      <c r="K386" s="125"/>
    </row>
    <row r="387" spans="1:11">
      <c r="A387" s="63">
        <v>12</v>
      </c>
      <c r="E387" s="63">
        <v>12</v>
      </c>
      <c r="F387" s="3"/>
      <c r="G387" s="3"/>
      <c r="H387" s="125"/>
      <c r="I387" s="3"/>
      <c r="J387" s="3"/>
      <c r="K387" s="125"/>
    </row>
    <row r="388" spans="1:11">
      <c r="A388" s="63">
        <v>13</v>
      </c>
      <c r="E388" s="63">
        <v>13</v>
      </c>
      <c r="F388" s="3"/>
      <c r="G388" s="3"/>
      <c r="H388" s="125"/>
      <c r="I388" s="3"/>
      <c r="J388" s="3"/>
      <c r="K388" s="125"/>
    </row>
    <row r="389" spans="1:11">
      <c r="A389" s="63">
        <v>14</v>
      </c>
      <c r="C389" s="7" t="s">
        <v>38</v>
      </c>
      <c r="E389" s="63">
        <v>14</v>
      </c>
      <c r="F389" s="3"/>
      <c r="G389" s="3"/>
      <c r="H389" s="125"/>
      <c r="I389" s="3"/>
      <c r="J389" s="3"/>
      <c r="K389" s="125"/>
    </row>
    <row r="390" spans="1:11">
      <c r="A390" s="63">
        <v>15</v>
      </c>
      <c r="C390" s="7"/>
      <c r="E390" s="63">
        <v>15</v>
      </c>
      <c r="F390" s="3"/>
      <c r="G390" s="3"/>
      <c r="H390" s="125"/>
      <c r="I390" s="3"/>
      <c r="J390" s="3"/>
      <c r="K390" s="125"/>
    </row>
    <row r="391" spans="1:11">
      <c r="A391" s="63">
        <v>16</v>
      </c>
      <c r="E391" s="63">
        <v>16</v>
      </c>
      <c r="F391" s="3"/>
      <c r="G391" s="3"/>
      <c r="H391" s="125"/>
      <c r="I391" s="3"/>
      <c r="J391" s="3"/>
      <c r="K391" s="125"/>
    </row>
    <row r="392" spans="1:11">
      <c r="A392" s="63">
        <v>17</v>
      </c>
      <c r="C392" s="7" t="s">
        <v>38</v>
      </c>
      <c r="E392" s="63">
        <v>17</v>
      </c>
      <c r="F392" s="3"/>
      <c r="G392" s="3"/>
      <c r="H392" s="125"/>
      <c r="I392" s="3"/>
      <c r="J392" s="3"/>
      <c r="K392" s="125"/>
    </row>
    <row r="393" spans="1:11">
      <c r="A393" s="63">
        <v>18</v>
      </c>
      <c r="E393" s="63">
        <v>18</v>
      </c>
      <c r="F393" s="3"/>
      <c r="G393" s="3"/>
      <c r="H393" s="125"/>
      <c r="I393" s="3"/>
      <c r="J393" s="3" t="s">
        <v>38</v>
      </c>
      <c r="K393" s="125"/>
    </row>
    <row r="394" spans="1:11">
      <c r="A394" s="63">
        <v>19</v>
      </c>
      <c r="E394" s="63">
        <v>19</v>
      </c>
      <c r="F394" s="3"/>
      <c r="G394" s="3"/>
      <c r="H394" s="125"/>
      <c r="I394" s="3"/>
      <c r="J394" s="3"/>
      <c r="K394" s="125"/>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16629163</v>
      </c>
      <c r="I396" s="81"/>
      <c r="J396" s="77"/>
      <c r="K396" s="81">
        <f>SUM(K376:K394)</f>
        <v>15180586</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15, 2024</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2023-2024</v>
      </c>
      <c r="I406" s="19"/>
      <c r="J406" s="20"/>
      <c r="K406" s="21" t="str">
        <f>K373</f>
        <v>2024-2025</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6">
        <v>13592746</v>
      </c>
      <c r="I410" s="81"/>
      <c r="J410" s="77"/>
      <c r="K410" s="126">
        <v>15013837</v>
      </c>
    </row>
    <row r="411" spans="1:11">
      <c r="A411" s="63">
        <v>2</v>
      </c>
      <c r="C411" s="8" t="s">
        <v>144</v>
      </c>
      <c r="E411" s="63">
        <v>2</v>
      </c>
      <c r="F411" s="8"/>
      <c r="G411" s="84"/>
      <c r="H411" s="126">
        <v>150138465</v>
      </c>
      <c r="I411" s="81"/>
      <c r="J411" s="77"/>
      <c r="K411" s="126">
        <v>154973476</v>
      </c>
    </row>
    <row r="412" spans="1:11">
      <c r="A412" s="63">
        <v>3</v>
      </c>
      <c r="C412" s="8" t="s">
        <v>145</v>
      </c>
      <c r="E412" s="63">
        <v>3</v>
      </c>
      <c r="F412" s="8"/>
      <c r="G412" s="84"/>
      <c r="H412" s="126">
        <v>33906340</v>
      </c>
      <c r="I412" s="81"/>
      <c r="J412" s="77"/>
      <c r="K412" s="126">
        <v>21611466</v>
      </c>
    </row>
    <row r="413" spans="1:11" ht="13.5">
      <c r="A413" s="63">
        <v>4</v>
      </c>
      <c r="C413" s="8" t="s">
        <v>251</v>
      </c>
      <c r="E413" s="63">
        <v>4</v>
      </c>
      <c r="F413" s="8"/>
      <c r="G413" s="84"/>
      <c r="H413" s="126"/>
      <c r="I413" s="81"/>
      <c r="J413" s="77"/>
      <c r="K413" s="126"/>
    </row>
    <row r="414" spans="1:11">
      <c r="A414" s="63">
        <v>5</v>
      </c>
      <c r="C414" s="8" t="s">
        <v>146</v>
      </c>
      <c r="E414" s="63">
        <v>5</v>
      </c>
      <c r="F414" s="8"/>
      <c r="G414" s="84"/>
      <c r="H414" s="126"/>
      <c r="I414" s="81"/>
      <c r="J414" s="77"/>
      <c r="K414" s="126"/>
    </row>
    <row r="415" spans="1:11" s="30" customFormat="1">
      <c r="A415" s="63">
        <v>6</v>
      </c>
      <c r="B415" s="1"/>
      <c r="C415" s="8" t="s">
        <v>147</v>
      </c>
      <c r="D415" s="1"/>
      <c r="E415" s="63">
        <v>6</v>
      </c>
      <c r="F415" s="8"/>
      <c r="G415" s="84"/>
      <c r="H415" s="126"/>
      <c r="I415" s="81"/>
      <c r="J415" s="77"/>
      <c r="K415" s="126"/>
    </row>
    <row r="416" spans="1:11" s="30" customFormat="1">
      <c r="A416" s="63">
        <v>7</v>
      </c>
      <c r="B416" s="1"/>
      <c r="C416" s="8" t="s">
        <v>148</v>
      </c>
      <c r="D416" s="1"/>
      <c r="E416" s="63">
        <v>7</v>
      </c>
      <c r="F416" s="8"/>
      <c r="G416" s="84"/>
      <c r="H416" s="126"/>
      <c r="I416" s="81"/>
      <c r="J416" s="77"/>
      <c r="K416" s="126"/>
    </row>
    <row r="417" spans="1:11">
      <c r="A417" s="63">
        <v>8</v>
      </c>
      <c r="C417" s="8" t="s">
        <v>149</v>
      </c>
      <c r="E417" s="63">
        <v>8</v>
      </c>
      <c r="F417" s="60"/>
      <c r="G417" s="16"/>
      <c r="H417" s="126"/>
      <c r="I417" s="81"/>
      <c r="J417" s="77"/>
      <c r="K417" s="126"/>
    </row>
    <row r="418" spans="1:11" ht="13.5">
      <c r="A418" s="63">
        <v>9</v>
      </c>
      <c r="C418" s="1" t="s">
        <v>250</v>
      </c>
      <c r="E418" s="63">
        <v>9</v>
      </c>
      <c r="F418" s="60"/>
      <c r="G418" s="16"/>
      <c r="H418" s="126"/>
      <c r="I418" s="81"/>
      <c r="J418" s="77"/>
      <c r="K418" s="126"/>
    </row>
    <row r="419" spans="1:11">
      <c r="A419" s="63">
        <v>10</v>
      </c>
      <c r="C419" s="8"/>
      <c r="E419" s="63">
        <v>10</v>
      </c>
      <c r="F419" s="60"/>
      <c r="G419" s="16"/>
      <c r="H419" s="126"/>
      <c r="I419" s="81"/>
      <c r="J419" s="77"/>
      <c r="K419" s="126"/>
    </row>
    <row r="420" spans="1:11">
      <c r="A420" s="63">
        <v>11</v>
      </c>
      <c r="C420" s="8"/>
      <c r="E420" s="63">
        <v>11</v>
      </c>
      <c r="F420" s="60"/>
      <c r="G420" s="16"/>
      <c r="H420" s="126"/>
      <c r="I420" s="81"/>
      <c r="J420" s="77"/>
      <c r="K420" s="126"/>
    </row>
    <row r="421" spans="1:11">
      <c r="A421" s="63">
        <v>12</v>
      </c>
      <c r="C421" s="8"/>
      <c r="E421" s="63">
        <v>12</v>
      </c>
      <c r="F421" s="60"/>
      <c r="G421" s="16"/>
      <c r="H421" s="126"/>
      <c r="I421" s="81"/>
      <c r="J421" s="77"/>
      <c r="K421" s="126"/>
    </row>
    <row r="422" spans="1:11">
      <c r="A422" s="63">
        <v>13</v>
      </c>
      <c r="C422" s="8"/>
      <c r="E422" s="63">
        <v>13</v>
      </c>
      <c r="F422" s="60"/>
      <c r="G422" s="16"/>
      <c r="H422" s="126"/>
      <c r="I422" s="81"/>
      <c r="J422" s="77"/>
      <c r="K422" s="126"/>
    </row>
    <row r="423" spans="1:11">
      <c r="A423" s="63">
        <v>14</v>
      </c>
      <c r="C423" s="8"/>
      <c r="E423" s="63">
        <v>14</v>
      </c>
      <c r="F423" s="60"/>
      <c r="G423" s="16"/>
      <c r="H423" s="126"/>
      <c r="I423" s="81"/>
      <c r="J423" s="77"/>
      <c r="K423" s="126"/>
    </row>
    <row r="424" spans="1:11">
      <c r="A424" s="63">
        <v>15</v>
      </c>
      <c r="E424" s="63">
        <v>15</v>
      </c>
      <c r="F424" s="8"/>
      <c r="G424" s="84"/>
      <c r="H424" s="126"/>
      <c r="I424" s="81"/>
      <c r="J424" s="77"/>
      <c r="K424" s="126"/>
    </row>
    <row r="425" spans="1:11">
      <c r="A425" s="63"/>
      <c r="C425" s="8"/>
      <c r="E425" s="63"/>
      <c r="F425" s="8"/>
      <c r="G425" s="84"/>
      <c r="H425" s="126"/>
      <c r="I425" s="81"/>
      <c r="J425" s="77"/>
      <c r="K425" s="126"/>
    </row>
    <row r="426" spans="1:11">
      <c r="A426" s="63">
        <v>16</v>
      </c>
      <c r="C426" s="8" t="s">
        <v>150</v>
      </c>
      <c r="E426" s="63">
        <v>16</v>
      </c>
      <c r="F426" s="8"/>
      <c r="G426" s="84"/>
      <c r="H426" s="126">
        <v>0</v>
      </c>
      <c r="I426" s="81"/>
      <c r="J426" s="77"/>
      <c r="K426" s="126">
        <v>0</v>
      </c>
    </row>
    <row r="427" spans="1:11">
      <c r="A427" s="63">
        <v>17</v>
      </c>
      <c r="C427" s="8" t="s">
        <v>151</v>
      </c>
      <c r="E427" s="63">
        <v>17</v>
      </c>
      <c r="F427" s="8"/>
      <c r="G427" s="84"/>
      <c r="H427" s="126"/>
      <c r="I427" s="81"/>
      <c r="J427" s="77"/>
      <c r="K427" s="126"/>
    </row>
    <row r="428" spans="1:11">
      <c r="A428" s="63">
        <v>18</v>
      </c>
      <c r="C428" s="8" t="s">
        <v>152</v>
      </c>
      <c r="E428" s="63">
        <v>18</v>
      </c>
      <c r="F428" s="8"/>
      <c r="G428" s="84"/>
      <c r="H428" s="123"/>
      <c r="I428" s="84"/>
      <c r="J428" s="84"/>
      <c r="K428" s="123"/>
    </row>
    <row r="429" spans="1:11">
      <c r="A429" s="63">
        <v>19</v>
      </c>
      <c r="C429" s="8" t="s">
        <v>38</v>
      </c>
      <c r="E429" s="63">
        <v>19</v>
      </c>
      <c r="F429" s="8"/>
      <c r="G429" s="84"/>
      <c r="H429" s="123"/>
      <c r="I429" s="84"/>
      <c r="J429" s="84"/>
      <c r="K429" s="123"/>
    </row>
    <row r="430" spans="1:11">
      <c r="A430" s="1">
        <v>20</v>
      </c>
      <c r="C430" s="8"/>
      <c r="E430" s="1">
        <v>20</v>
      </c>
      <c r="F430" s="60"/>
      <c r="G430" s="16"/>
      <c r="H430" s="127"/>
      <c r="I430" s="60"/>
      <c r="J430" s="16"/>
      <c r="K430" s="127"/>
    </row>
    <row r="431" spans="1:11">
      <c r="A431" s="1">
        <v>21</v>
      </c>
      <c r="C431" s="8"/>
      <c r="E431" s="1">
        <v>21</v>
      </c>
      <c r="F431" s="60"/>
      <c r="G431" s="16"/>
      <c r="H431" s="127"/>
      <c r="I431" s="60"/>
      <c r="J431" s="16"/>
      <c r="K431" s="127"/>
    </row>
    <row r="432" spans="1:11">
      <c r="A432" s="1">
        <v>22</v>
      </c>
      <c r="C432" s="8"/>
      <c r="E432" s="1">
        <v>22</v>
      </c>
      <c r="F432" s="60"/>
      <c r="G432" s="16"/>
      <c r="H432" s="127"/>
      <c r="I432" s="60"/>
      <c r="J432" s="16"/>
      <c r="K432" s="127"/>
    </row>
    <row r="433" spans="1:11">
      <c r="A433" s="1">
        <v>23</v>
      </c>
      <c r="C433" s="8"/>
      <c r="E433" s="1">
        <v>23</v>
      </c>
      <c r="F433" s="60"/>
      <c r="G433" s="16"/>
      <c r="H433" s="127"/>
      <c r="I433" s="60"/>
      <c r="J433" s="16"/>
      <c r="K433" s="127"/>
    </row>
    <row r="434" spans="1:11">
      <c r="A434" s="1">
        <v>24</v>
      </c>
      <c r="C434" s="8"/>
      <c r="E434" s="1">
        <v>24</v>
      </c>
      <c r="F434" s="60"/>
      <c r="G434" s="16"/>
      <c r="H434" s="127"/>
      <c r="I434" s="60"/>
      <c r="J434" s="16"/>
      <c r="K434" s="127"/>
    </row>
    <row r="435" spans="1:11">
      <c r="A435" s="63"/>
      <c r="C435" s="8"/>
      <c r="E435" s="63"/>
      <c r="F435" s="60" t="s">
        <v>6</v>
      </c>
      <c r="G435" s="16" t="s">
        <v>6</v>
      </c>
      <c r="H435" s="17"/>
      <c r="I435" s="60"/>
      <c r="J435" s="16"/>
      <c r="K435" s="17"/>
    </row>
    <row r="436" spans="1:11">
      <c r="A436" s="63">
        <v>25</v>
      </c>
      <c r="C436" s="7" t="s">
        <v>153</v>
      </c>
      <c r="E436" s="63">
        <v>25</v>
      </c>
      <c r="G436" s="77"/>
      <c r="H436" s="81">
        <f>SUM(H410:H434)</f>
        <v>197637551</v>
      </c>
      <c r="I436" s="81"/>
      <c r="J436" s="77"/>
      <c r="K436" s="81">
        <f>SUM(K410:K434)</f>
        <v>191598779</v>
      </c>
    </row>
    <row r="437" spans="1:11">
      <c r="A437" s="63"/>
      <c r="C437" s="7"/>
      <c r="E437" s="63"/>
      <c r="F437" s="60" t="s">
        <v>6</v>
      </c>
      <c r="G437" s="16" t="s">
        <v>6</v>
      </c>
      <c r="H437" s="17"/>
      <c r="I437" s="60"/>
      <c r="J437" s="16"/>
      <c r="K437" s="17"/>
    </row>
    <row r="438" spans="1:11" ht="13.5">
      <c r="A438" s="63">
        <v>26</v>
      </c>
      <c r="C438" s="7" t="s">
        <v>244</v>
      </c>
      <c r="E438" s="63">
        <v>26</v>
      </c>
      <c r="G438" s="77"/>
      <c r="H438" s="77">
        <v>763305</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198400856</v>
      </c>
      <c r="I443" s="81"/>
      <c r="J443" s="77"/>
      <c r="K443" s="81">
        <f>SUM(K436:K441)</f>
        <v>191598779</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15, 2024</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2023-2024</v>
      </c>
      <c r="I458" s="19"/>
      <c r="J458" s="20"/>
      <c r="K458" s="21" t="str">
        <f>K406</f>
        <v>2024-2025</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6">
        <v>8399781</v>
      </c>
      <c r="I462" s="81"/>
      <c r="J462" s="77"/>
      <c r="K462" s="126">
        <v>6484973</v>
      </c>
    </row>
    <row r="463" spans="1:11">
      <c r="A463" s="63">
        <v>2</v>
      </c>
      <c r="C463" s="8"/>
      <c r="E463" s="63">
        <v>2</v>
      </c>
      <c r="F463" s="8"/>
      <c r="G463" s="84"/>
      <c r="H463" s="123"/>
      <c r="I463" s="84"/>
      <c r="J463" s="84"/>
      <c r="K463" s="123"/>
    </row>
    <row r="464" spans="1:11">
      <c r="A464" s="63">
        <v>3</v>
      </c>
      <c r="C464" s="8"/>
      <c r="E464" s="63">
        <v>3</v>
      </c>
      <c r="F464" s="8"/>
      <c r="G464" s="84"/>
      <c r="H464" s="123"/>
      <c r="I464" s="84"/>
      <c r="J464" s="84"/>
      <c r="K464" s="123"/>
    </row>
    <row r="465" spans="1:11">
      <c r="A465" s="63">
        <v>4</v>
      </c>
      <c r="C465" s="8"/>
      <c r="E465" s="63">
        <v>4</v>
      </c>
      <c r="F465" s="8"/>
      <c r="G465" s="84"/>
      <c r="H465" s="123"/>
      <c r="I465" s="84"/>
      <c r="J465" s="84"/>
      <c r="K465" s="123"/>
    </row>
    <row r="466" spans="1:11">
      <c r="A466" s="63">
        <v>5</v>
      </c>
      <c r="C466" s="8"/>
      <c r="E466" s="63">
        <v>5</v>
      </c>
      <c r="F466" s="8"/>
      <c r="G466" s="84"/>
      <c r="H466" s="123"/>
      <c r="I466" s="84"/>
      <c r="J466" s="84"/>
      <c r="K466" s="123"/>
    </row>
    <row r="467" spans="1:11">
      <c r="A467" s="63">
        <v>6</v>
      </c>
      <c r="C467" s="8"/>
      <c r="E467" s="63">
        <v>6</v>
      </c>
      <c r="F467" s="8"/>
      <c r="G467" s="84"/>
      <c r="H467" s="123"/>
      <c r="I467" s="84"/>
      <c r="J467" s="84"/>
      <c r="K467" s="123"/>
    </row>
    <row r="468" spans="1:11">
      <c r="A468" s="63">
        <v>7</v>
      </c>
      <c r="C468" s="8"/>
      <c r="E468" s="63">
        <v>7</v>
      </c>
      <c r="F468" s="8"/>
      <c r="G468" s="84"/>
      <c r="H468" s="123"/>
      <c r="I468" s="84"/>
      <c r="J468" s="84"/>
      <c r="K468" s="123"/>
    </row>
    <row r="469" spans="1:11" ht="12.75" customHeight="1">
      <c r="A469" s="63">
        <v>8</v>
      </c>
      <c r="C469" s="8"/>
      <c r="E469" s="63">
        <v>8</v>
      </c>
      <c r="F469" s="60"/>
      <c r="G469" s="16"/>
      <c r="H469" s="127"/>
      <c r="I469" s="60"/>
      <c r="J469" s="16"/>
      <c r="K469" s="127"/>
    </row>
    <row r="470" spans="1:11">
      <c r="A470" s="63">
        <v>9</v>
      </c>
      <c r="E470" s="63">
        <v>9</v>
      </c>
      <c r="F470" s="60"/>
      <c r="G470" s="16"/>
      <c r="H470" s="127"/>
      <c r="I470" s="60"/>
      <c r="J470" s="16"/>
      <c r="K470" s="127"/>
    </row>
    <row r="471" spans="1:11">
      <c r="A471" s="63">
        <v>10</v>
      </c>
      <c r="C471" s="8"/>
      <c r="E471" s="63">
        <v>10</v>
      </c>
      <c r="F471" s="60"/>
      <c r="G471" s="16"/>
      <c r="H471" s="127"/>
      <c r="I471" s="60"/>
      <c r="J471" s="16"/>
      <c r="K471" s="127"/>
    </row>
    <row r="472" spans="1:11">
      <c r="A472" s="63">
        <v>11</v>
      </c>
      <c r="C472" s="8"/>
      <c r="E472" s="63">
        <v>11</v>
      </c>
      <c r="F472" s="60"/>
      <c r="G472" s="16"/>
      <c r="H472" s="127"/>
      <c r="I472" s="60"/>
      <c r="J472" s="16"/>
      <c r="K472" s="127"/>
    </row>
    <row r="473" spans="1:11">
      <c r="A473" s="63">
        <v>12</v>
      </c>
      <c r="C473" s="8"/>
      <c r="E473" s="63">
        <v>12</v>
      </c>
      <c r="F473" s="60"/>
      <c r="G473" s="16"/>
      <c r="H473" s="127"/>
      <c r="I473" s="60"/>
      <c r="J473" s="16"/>
      <c r="K473" s="127"/>
    </row>
    <row r="474" spans="1:11">
      <c r="A474" s="63">
        <v>13</v>
      </c>
      <c r="C474" s="8"/>
      <c r="E474" s="63">
        <v>13</v>
      </c>
      <c r="F474" s="60"/>
      <c r="G474" s="16"/>
      <c r="H474" s="127"/>
      <c r="I474" s="60"/>
      <c r="J474" s="16"/>
      <c r="K474" s="127"/>
    </row>
    <row r="475" spans="1:11">
      <c r="A475" s="63">
        <v>14</v>
      </c>
      <c r="C475" s="8"/>
      <c r="E475" s="63">
        <v>14</v>
      </c>
      <c r="F475" s="60"/>
      <c r="G475" s="16"/>
      <c r="H475" s="127"/>
      <c r="I475" s="60"/>
      <c r="J475" s="16"/>
      <c r="K475" s="127"/>
    </row>
    <row r="476" spans="1:11">
      <c r="A476" s="63">
        <v>15</v>
      </c>
      <c r="E476" s="63">
        <v>15</v>
      </c>
      <c r="F476" s="8"/>
      <c r="G476" s="84"/>
      <c r="H476" s="123"/>
      <c r="I476" s="84"/>
      <c r="J476" s="84"/>
      <c r="K476" s="123"/>
    </row>
    <row r="477" spans="1:11">
      <c r="A477" s="63"/>
      <c r="C477" s="8"/>
      <c r="E477" s="63"/>
      <c r="F477" s="8"/>
      <c r="G477" s="84"/>
      <c r="H477" s="123"/>
      <c r="I477" s="84"/>
      <c r="J477" s="84"/>
      <c r="K477" s="123"/>
    </row>
    <row r="478" spans="1:11">
      <c r="A478" s="63">
        <v>16</v>
      </c>
      <c r="C478" s="8"/>
      <c r="E478" s="63">
        <v>16</v>
      </c>
      <c r="F478" s="8"/>
      <c r="G478" s="84"/>
      <c r="H478" s="123"/>
      <c r="I478" s="84"/>
      <c r="J478" s="84"/>
      <c r="K478" s="123"/>
    </row>
    <row r="479" spans="1:11">
      <c r="A479" s="63">
        <v>17</v>
      </c>
      <c r="C479" s="8"/>
      <c r="E479" s="63">
        <v>17</v>
      </c>
      <c r="F479" s="8"/>
      <c r="G479" s="84"/>
      <c r="H479" s="123"/>
      <c r="I479" s="84"/>
      <c r="J479" s="84"/>
      <c r="K479" s="123"/>
    </row>
    <row r="480" spans="1:11" ht="12" customHeight="1">
      <c r="A480" s="63">
        <v>18</v>
      </c>
      <c r="C480" s="8"/>
      <c r="E480" s="63">
        <v>18</v>
      </c>
      <c r="F480" s="8"/>
      <c r="G480" s="84"/>
      <c r="H480" s="123"/>
      <c r="I480" s="84"/>
      <c r="J480" s="84"/>
      <c r="K480" s="123"/>
    </row>
    <row r="481" spans="1:11" s="67" customFormat="1" ht="12" customHeight="1">
      <c r="A481" s="63">
        <v>19</v>
      </c>
      <c r="B481" s="1"/>
      <c r="C481" s="8" t="s">
        <v>38</v>
      </c>
      <c r="D481" s="1"/>
      <c r="E481" s="63">
        <v>19</v>
      </c>
      <c r="F481" s="8"/>
      <c r="G481" s="84"/>
      <c r="H481" s="123"/>
      <c r="I481" s="84"/>
      <c r="J481" s="84"/>
      <c r="K481" s="123"/>
    </row>
    <row r="482" spans="1:11">
      <c r="A482" s="1">
        <v>20</v>
      </c>
      <c r="C482" s="8"/>
      <c r="E482" s="1">
        <v>20</v>
      </c>
      <c r="F482" s="60"/>
      <c r="G482" s="16"/>
      <c r="H482" s="127"/>
      <c r="I482" s="60"/>
      <c r="J482" s="16"/>
      <c r="K482" s="127"/>
    </row>
    <row r="483" spans="1:11">
      <c r="A483" s="1">
        <v>21</v>
      </c>
      <c r="C483" s="8"/>
      <c r="E483" s="1">
        <v>21</v>
      </c>
      <c r="F483" s="60"/>
      <c r="G483" s="16"/>
      <c r="H483" s="127"/>
      <c r="I483" s="60"/>
      <c r="J483" s="16"/>
      <c r="K483" s="127"/>
    </row>
    <row r="484" spans="1:11">
      <c r="A484" s="1">
        <v>22</v>
      </c>
      <c r="C484" s="8"/>
      <c r="E484" s="1">
        <v>22</v>
      </c>
      <c r="F484" s="60"/>
      <c r="G484" s="16"/>
      <c r="H484" s="127"/>
      <c r="I484" s="60"/>
      <c r="J484" s="16"/>
      <c r="K484" s="127"/>
    </row>
    <row r="485" spans="1:11">
      <c r="A485" s="1">
        <v>23</v>
      </c>
      <c r="C485" s="8"/>
      <c r="E485" s="1">
        <v>23</v>
      </c>
      <c r="F485" s="60"/>
      <c r="G485" s="16"/>
      <c r="H485" s="127"/>
      <c r="I485" s="60"/>
      <c r="J485" s="16"/>
      <c r="K485" s="127"/>
    </row>
    <row r="486" spans="1:11">
      <c r="A486" s="1">
        <v>24</v>
      </c>
      <c r="C486" s="8"/>
      <c r="E486" s="1">
        <v>24</v>
      </c>
      <c r="F486" s="60"/>
      <c r="G486" s="16"/>
      <c r="H486" s="127"/>
      <c r="I486" s="60"/>
      <c r="J486" s="16"/>
      <c r="K486" s="127"/>
    </row>
    <row r="487" spans="1:11">
      <c r="A487" s="63"/>
      <c r="C487" s="8"/>
      <c r="E487" s="63"/>
      <c r="F487" s="60" t="s">
        <v>6</v>
      </c>
      <c r="G487" s="16" t="s">
        <v>6</v>
      </c>
      <c r="H487" s="17"/>
      <c r="I487" s="60"/>
      <c r="J487" s="16"/>
      <c r="K487" s="17"/>
    </row>
    <row r="488" spans="1:11">
      <c r="A488" s="63">
        <v>25</v>
      </c>
      <c r="C488" s="7"/>
      <c r="E488" s="63">
        <v>25</v>
      </c>
      <c r="G488" s="77"/>
      <c r="H488" s="81">
        <f>SUM(H462:H486)</f>
        <v>8399781</v>
      </c>
      <c r="I488" s="81"/>
      <c r="J488" s="77"/>
      <c r="K488" s="81">
        <f>SUM(K462:K486)</f>
        <v>6484973</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f>SUM(H488:H493)</f>
        <v>8399781</v>
      </c>
      <c r="I495" s="81"/>
      <c r="J495" s="77"/>
      <c r="K495" s="81">
        <f>SUM(K488:K493)</f>
        <v>6484973</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248" t="s">
        <v>158</v>
      </c>
      <c r="B500" s="248"/>
      <c r="C500" s="248"/>
      <c r="D500" s="248"/>
      <c r="E500" s="248"/>
      <c r="F500" s="248"/>
      <c r="G500" s="248"/>
      <c r="H500" s="248"/>
      <c r="I500" s="248"/>
      <c r="J500" s="248"/>
      <c r="K500" s="248"/>
    </row>
    <row r="501" spans="1:13">
      <c r="A501" s="12" t="str">
        <f>$A$42</f>
        <v xml:space="preserve">NAME: </v>
      </c>
      <c r="C501" s="1" t="str">
        <f>$D$20</f>
        <v>University of Colorado</v>
      </c>
      <c r="K501" s="14" t="str">
        <f>$K$3</f>
        <v>Due Date: October 15, 2024</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2023-2024</v>
      </c>
      <c r="I503" s="19"/>
      <c r="J503" s="20"/>
      <c r="K503" s="21" t="str">
        <f>K458</f>
        <v>2024-2025</v>
      </c>
      <c r="M503" s="1" t="s">
        <v>288</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5"/>
      <c r="I506" s="8"/>
      <c r="J506" s="9"/>
      <c r="K506" s="129"/>
    </row>
    <row r="507" spans="1:13">
      <c r="A507" s="64">
        <f t="shared" ref="A507:A529" si="13">(A506+1)</f>
        <v>2</v>
      </c>
      <c r="C507" s="7" t="s">
        <v>160</v>
      </c>
      <c r="E507" s="64">
        <f t="shared" ref="E507:E529" si="14">(E506+1)</f>
        <v>2</v>
      </c>
      <c r="F507" s="8"/>
      <c r="G507" s="87"/>
      <c r="H507" s="128"/>
      <c r="I507" s="87"/>
      <c r="J507" s="87"/>
      <c r="K507" s="128"/>
    </row>
    <row r="508" spans="1:13">
      <c r="A508" s="64">
        <f t="shared" si="13"/>
        <v>3</v>
      </c>
      <c r="C508" s="7"/>
      <c r="E508" s="64">
        <f t="shared" si="14"/>
        <v>3</v>
      </c>
      <c r="F508" s="8"/>
      <c r="G508" s="87"/>
      <c r="H508" s="128"/>
      <c r="I508" s="87"/>
      <c r="J508" s="87"/>
      <c r="K508" s="128"/>
    </row>
    <row r="509" spans="1:13">
      <c r="A509" s="64">
        <f t="shared" si="13"/>
        <v>4</v>
      </c>
      <c r="C509" s="7"/>
      <c r="E509" s="64">
        <f t="shared" si="14"/>
        <v>4</v>
      </c>
      <c r="F509" s="8"/>
      <c r="G509" s="87"/>
      <c r="H509" s="128"/>
      <c r="I509" s="87"/>
      <c r="J509" s="87"/>
      <c r="K509" s="128"/>
    </row>
    <row r="510" spans="1:13">
      <c r="A510" s="64">
        <f>(A509+1)</f>
        <v>5</v>
      </c>
      <c r="C510" s="8"/>
      <c r="E510" s="64">
        <f>(E509+1)</f>
        <v>5</v>
      </c>
      <c r="F510" s="8"/>
      <c r="G510" s="87"/>
      <c r="H510" s="128"/>
      <c r="I510" s="87"/>
      <c r="J510" s="87"/>
      <c r="K510" s="128"/>
    </row>
    <row r="511" spans="1:13">
      <c r="A511" s="64">
        <f t="shared" si="13"/>
        <v>6</v>
      </c>
      <c r="C511" s="8"/>
      <c r="E511" s="64">
        <f t="shared" si="14"/>
        <v>6</v>
      </c>
      <c r="F511" s="8"/>
      <c r="G511" s="87"/>
      <c r="H511" s="128"/>
      <c r="I511" s="87"/>
      <c r="J511" s="87"/>
      <c r="K511" s="128"/>
    </row>
    <row r="512" spans="1:13">
      <c r="A512" s="64">
        <f>(A511+1)</f>
        <v>7</v>
      </c>
      <c r="C512" s="7"/>
      <c r="E512" s="64">
        <f>(E511+1)</f>
        <v>7</v>
      </c>
      <c r="F512" s="8"/>
      <c r="G512" s="87"/>
      <c r="H512" s="128"/>
      <c r="I512" s="87"/>
      <c r="J512" s="87"/>
      <c r="K512" s="128"/>
    </row>
    <row r="513" spans="1:11">
      <c r="A513" s="64">
        <f>(A512+1)</f>
        <v>8</v>
      </c>
      <c r="C513" s="8"/>
      <c r="E513" s="64">
        <f>(E512+1)</f>
        <v>8</v>
      </c>
      <c r="F513" s="8"/>
      <c r="G513" s="87"/>
      <c r="H513" s="128"/>
      <c r="I513" s="87"/>
      <c r="J513" s="87"/>
      <c r="K513" s="128"/>
    </row>
    <row r="514" spans="1:11">
      <c r="A514" s="64">
        <f t="shared" si="13"/>
        <v>9</v>
      </c>
      <c r="C514" s="8"/>
      <c r="E514" s="64">
        <f t="shared" si="14"/>
        <v>9</v>
      </c>
      <c r="F514" s="8"/>
      <c r="G514" s="87"/>
      <c r="H514" s="128"/>
      <c r="I514" s="87"/>
      <c r="J514" s="87"/>
      <c r="K514" s="128"/>
    </row>
    <row r="515" spans="1:11">
      <c r="A515" s="64">
        <f t="shared" si="13"/>
        <v>10</v>
      </c>
      <c r="E515" s="64">
        <f t="shared" si="14"/>
        <v>10</v>
      </c>
      <c r="F515" s="8"/>
      <c r="G515" s="87"/>
      <c r="H515" s="128"/>
      <c r="I515" s="87"/>
      <c r="J515" s="87"/>
      <c r="K515" s="128"/>
    </row>
    <row r="516" spans="1:11">
      <c r="A516" s="64">
        <f t="shared" si="13"/>
        <v>11</v>
      </c>
      <c r="E516" s="64">
        <f t="shared" si="14"/>
        <v>11</v>
      </c>
      <c r="F516" s="8"/>
      <c r="G516" s="87"/>
      <c r="H516" s="128"/>
      <c r="I516" s="87"/>
      <c r="J516" s="87"/>
      <c r="K516" s="128"/>
    </row>
    <row r="517" spans="1:11">
      <c r="A517" s="64">
        <f t="shared" si="13"/>
        <v>12</v>
      </c>
      <c r="E517" s="64">
        <f t="shared" si="14"/>
        <v>12</v>
      </c>
      <c r="F517" s="8"/>
      <c r="G517" s="87"/>
      <c r="H517" s="128"/>
      <c r="I517" s="87"/>
      <c r="J517" s="87"/>
      <c r="K517" s="128"/>
    </row>
    <row r="518" spans="1:11">
      <c r="A518" s="64">
        <f t="shared" si="13"/>
        <v>13</v>
      </c>
      <c r="C518" s="8"/>
      <c r="E518" s="64">
        <f t="shared" si="14"/>
        <v>13</v>
      </c>
      <c r="F518" s="8"/>
      <c r="G518" s="87"/>
      <c r="H518" s="128"/>
      <c r="I518" s="87"/>
      <c r="J518" s="87"/>
      <c r="K518" s="128"/>
    </row>
    <row r="519" spans="1:11">
      <c r="A519" s="64">
        <f t="shared" si="13"/>
        <v>14</v>
      </c>
      <c r="C519" s="8" t="s">
        <v>161</v>
      </c>
      <c r="E519" s="64">
        <f t="shared" si="14"/>
        <v>14</v>
      </c>
      <c r="F519" s="8"/>
      <c r="G519" s="87"/>
      <c r="H519" s="128"/>
      <c r="I519" s="87"/>
      <c r="J519" s="87"/>
      <c r="K519" s="128"/>
    </row>
    <row r="520" spans="1:11" s="30" customFormat="1">
      <c r="A520" s="64">
        <f t="shared" si="13"/>
        <v>15</v>
      </c>
      <c r="B520" s="1"/>
      <c r="C520" s="8"/>
      <c r="D520" s="1"/>
      <c r="E520" s="64">
        <f t="shared" si="14"/>
        <v>15</v>
      </c>
      <c r="F520" s="8"/>
      <c r="G520" s="87"/>
      <c r="H520" s="128"/>
      <c r="I520" s="87"/>
      <c r="J520" s="87"/>
      <c r="K520" s="128"/>
    </row>
    <row r="521" spans="1:11" s="30" customFormat="1">
      <c r="A521" s="64">
        <f t="shared" si="13"/>
        <v>16</v>
      </c>
      <c r="B521" s="1"/>
      <c r="C521" s="8"/>
      <c r="D521" s="1"/>
      <c r="E521" s="64">
        <f t="shared" si="14"/>
        <v>16</v>
      </c>
      <c r="F521" s="8"/>
      <c r="G521" s="87"/>
      <c r="H521" s="128"/>
      <c r="I521" s="87"/>
      <c r="J521" s="87"/>
      <c r="K521" s="128"/>
    </row>
    <row r="522" spans="1:11">
      <c r="A522" s="64">
        <f t="shared" si="13"/>
        <v>17</v>
      </c>
      <c r="C522" s="8"/>
      <c r="E522" s="64">
        <f t="shared" si="14"/>
        <v>17</v>
      </c>
      <c r="F522" s="8"/>
      <c r="G522" s="87"/>
      <c r="H522" s="128"/>
      <c r="I522" s="87"/>
      <c r="J522" s="87"/>
      <c r="K522" s="128"/>
    </row>
    <row r="523" spans="1:11">
      <c r="A523" s="64">
        <f t="shared" si="13"/>
        <v>18</v>
      </c>
      <c r="C523" s="8"/>
      <c r="E523" s="64">
        <f t="shared" si="14"/>
        <v>18</v>
      </c>
      <c r="F523" s="8"/>
      <c r="G523" s="87"/>
      <c r="H523" s="128"/>
      <c r="I523" s="87"/>
      <c r="J523" s="87"/>
      <c r="K523" s="128"/>
    </row>
    <row r="524" spans="1:11">
      <c r="A524" s="64">
        <f t="shared" si="13"/>
        <v>19</v>
      </c>
      <c r="C524" s="8"/>
      <c r="E524" s="64">
        <f t="shared" si="14"/>
        <v>19</v>
      </c>
      <c r="F524" s="8"/>
      <c r="G524" s="87"/>
      <c r="H524" s="128"/>
      <c r="I524" s="87"/>
      <c r="J524" s="87"/>
      <c r="K524" s="128"/>
    </row>
    <row r="525" spans="1:11">
      <c r="A525" s="64">
        <f t="shared" si="13"/>
        <v>20</v>
      </c>
      <c r="C525" s="8"/>
      <c r="E525" s="64">
        <f t="shared" si="14"/>
        <v>20</v>
      </c>
      <c r="F525" s="8"/>
      <c r="G525" s="87"/>
      <c r="H525" s="128"/>
      <c r="I525" s="87"/>
      <c r="J525" s="87"/>
      <c r="K525" s="128"/>
    </row>
    <row r="526" spans="1:11">
      <c r="A526" s="64">
        <f t="shared" si="13"/>
        <v>21</v>
      </c>
      <c r="C526" s="8"/>
      <c r="E526" s="64">
        <f t="shared" si="14"/>
        <v>21</v>
      </c>
      <c r="F526" s="8"/>
      <c r="G526" s="87"/>
      <c r="H526" s="128"/>
      <c r="I526" s="87"/>
      <c r="J526" s="87"/>
      <c r="K526" s="128"/>
    </row>
    <row r="527" spans="1:11">
      <c r="A527" s="64">
        <f t="shared" si="13"/>
        <v>22</v>
      </c>
      <c r="C527" s="8"/>
      <c r="E527" s="64">
        <f t="shared" si="14"/>
        <v>22</v>
      </c>
      <c r="F527" s="8"/>
      <c r="G527" s="87"/>
      <c r="H527" s="128"/>
      <c r="I527" s="87"/>
      <c r="J527" s="87"/>
      <c r="K527" s="128"/>
    </row>
    <row r="528" spans="1:11">
      <c r="A528" s="64">
        <f t="shared" si="13"/>
        <v>23</v>
      </c>
      <c r="C528" s="8"/>
      <c r="E528" s="64">
        <f t="shared" si="14"/>
        <v>23</v>
      </c>
      <c r="F528" s="8"/>
      <c r="G528" s="87"/>
      <c r="H528" s="128"/>
      <c r="I528" s="87"/>
      <c r="J528" s="87"/>
      <c r="K528" s="128"/>
    </row>
    <row r="529" spans="1:14">
      <c r="A529" s="64">
        <f t="shared" si="13"/>
        <v>24</v>
      </c>
      <c r="C529" s="8"/>
      <c r="E529" s="64">
        <f t="shared" si="14"/>
        <v>24</v>
      </c>
      <c r="F529" s="8"/>
      <c r="G529" s="87"/>
      <c r="H529" s="128"/>
      <c r="I529" s="87"/>
      <c r="J529" s="87"/>
      <c r="K529" s="128"/>
    </row>
    <row r="530" spans="1:14">
      <c r="A530" s="64"/>
      <c r="E530" s="64"/>
      <c r="F530" s="60" t="s">
        <v>6</v>
      </c>
      <c r="G530" s="16" t="s">
        <v>6</v>
      </c>
      <c r="H530" s="17"/>
      <c r="I530" s="60"/>
      <c r="J530" s="16"/>
      <c r="K530" s="17"/>
    </row>
    <row r="531" spans="1:14">
      <c r="A531" s="64">
        <f>(A529+1)</f>
        <v>25</v>
      </c>
      <c r="C531" s="7" t="s">
        <v>162</v>
      </c>
      <c r="E531" s="64">
        <f>(E529+1)</f>
        <v>25</v>
      </c>
      <c r="G531" s="88"/>
      <c r="H531" s="89">
        <f>SUM(H506:H529)</f>
        <v>0</v>
      </c>
      <c r="I531" s="89"/>
      <c r="J531" s="88"/>
      <c r="K531" s="89">
        <f>SUM(K506:K529)</f>
        <v>0</v>
      </c>
    </row>
    <row r="532" spans="1:14">
      <c r="A532" s="64"/>
      <c r="C532" s="7"/>
      <c r="E532" s="64"/>
      <c r="F532" s="60" t="s">
        <v>6</v>
      </c>
      <c r="G532" s="16" t="s">
        <v>6</v>
      </c>
      <c r="H532" s="17"/>
      <c r="I532" s="60"/>
      <c r="J532" s="16"/>
      <c r="K532" s="17"/>
    </row>
    <row r="533" spans="1:14">
      <c r="E533" s="29"/>
    </row>
    <row r="534" spans="1:14">
      <c r="E534" s="29"/>
    </row>
    <row r="536" spans="1:14">
      <c r="E536" s="29"/>
    </row>
    <row r="537" spans="1:14">
      <c r="A537" s="12" t="str">
        <f>$A$83</f>
        <v xml:space="preserve">Institution No.:  </v>
      </c>
      <c r="B537" s="30"/>
      <c r="C537" s="30"/>
      <c r="D537" s="30"/>
      <c r="E537" s="31"/>
      <c r="F537" s="30"/>
      <c r="G537" s="32"/>
      <c r="H537" s="33"/>
      <c r="I537" s="30"/>
      <c r="J537" s="32"/>
      <c r="K537" s="4" t="s">
        <v>163</v>
      </c>
    </row>
    <row r="538" spans="1:14">
      <c r="A538" s="253" t="s">
        <v>164</v>
      </c>
      <c r="B538" s="253"/>
      <c r="C538" s="253"/>
      <c r="D538" s="253"/>
      <c r="E538" s="253"/>
      <c r="F538" s="253"/>
      <c r="G538" s="253"/>
      <c r="H538" s="253"/>
      <c r="I538" s="253"/>
      <c r="J538" s="253"/>
      <c r="K538" s="253"/>
    </row>
    <row r="539" spans="1:14">
      <c r="A539" s="12" t="str">
        <f>$A$42</f>
        <v xml:space="preserve">NAME: </v>
      </c>
      <c r="C539" s="1" t="str">
        <f>$D$20</f>
        <v>University of Colorado</v>
      </c>
      <c r="G539" s="65"/>
      <c r="K539" s="14" t="str">
        <f>$K$3</f>
        <v>Due Date: October 15, 2024</v>
      </c>
    </row>
    <row r="540" spans="1:14">
      <c r="A540" s="15" t="s">
        <v>6</v>
      </c>
      <c r="B540" s="15" t="s">
        <v>6</v>
      </c>
      <c r="C540" s="15" t="s">
        <v>6</v>
      </c>
      <c r="D540" s="15" t="s">
        <v>6</v>
      </c>
      <c r="E540" s="15" t="s">
        <v>6</v>
      </c>
      <c r="F540" s="15" t="s">
        <v>6</v>
      </c>
      <c r="G540" s="16" t="s">
        <v>6</v>
      </c>
      <c r="H540" s="17" t="s">
        <v>6</v>
      </c>
      <c r="I540" s="15" t="s">
        <v>6</v>
      </c>
      <c r="J540" s="16" t="s">
        <v>6</v>
      </c>
      <c r="K540" s="17" t="s">
        <v>6</v>
      </c>
    </row>
    <row r="541" spans="1:14">
      <c r="A541" s="18" t="s">
        <v>7</v>
      </c>
      <c r="E541" s="18" t="s">
        <v>7</v>
      </c>
      <c r="F541" s="19"/>
      <c r="G541" s="20"/>
      <c r="H541" s="21" t="str">
        <f>H503</f>
        <v>2023-2024</v>
      </c>
      <c r="I541" s="19"/>
      <c r="J541" s="20"/>
      <c r="K541" s="21" t="str">
        <f>K503</f>
        <v>2024-2025</v>
      </c>
    </row>
    <row r="542" spans="1:14">
      <c r="A542" s="18" t="s">
        <v>9</v>
      </c>
      <c r="C542" s="19" t="s">
        <v>51</v>
      </c>
      <c r="E542" s="18" t="s">
        <v>9</v>
      </c>
      <c r="F542" s="19"/>
      <c r="G542" s="20" t="s">
        <v>11</v>
      </c>
      <c r="H542" s="21" t="s">
        <v>12</v>
      </c>
      <c r="I542" s="19"/>
      <c r="J542" s="20" t="s">
        <v>11</v>
      </c>
      <c r="K542" s="21" t="s">
        <v>13</v>
      </c>
    </row>
    <row r="543" spans="1:14">
      <c r="A543" s="15" t="s">
        <v>6</v>
      </c>
      <c r="B543" s="15" t="s">
        <v>6</v>
      </c>
      <c r="C543" s="15" t="s">
        <v>6</v>
      </c>
      <c r="D543" s="15" t="s">
        <v>6</v>
      </c>
      <c r="E543" s="15" t="s">
        <v>6</v>
      </c>
      <c r="F543" s="15" t="s">
        <v>6</v>
      </c>
      <c r="G543" s="16" t="s">
        <v>6</v>
      </c>
      <c r="H543" s="17" t="s">
        <v>6</v>
      </c>
      <c r="I543" s="15" t="s">
        <v>6</v>
      </c>
      <c r="J543" s="16" t="s">
        <v>6</v>
      </c>
      <c r="K543" s="17" t="s">
        <v>6</v>
      </c>
    </row>
    <row r="544" spans="1:14">
      <c r="A544" s="1">
        <v>1</v>
      </c>
      <c r="B544" s="15"/>
      <c r="C544" s="7" t="s">
        <v>165</v>
      </c>
      <c r="D544" s="15"/>
      <c r="E544" s="1">
        <v>1</v>
      </c>
      <c r="F544" s="15"/>
      <c r="G544" s="130">
        <v>318.05</v>
      </c>
      <c r="H544" s="137">
        <v>65211863</v>
      </c>
      <c r="I544" s="90"/>
      <c r="J544" s="130">
        <v>326.74</v>
      </c>
      <c r="K544" s="137">
        <v>68694139</v>
      </c>
      <c r="M544" s="226"/>
      <c r="N544" s="226"/>
    </row>
    <row r="545" spans="1:14">
      <c r="A545" s="1">
        <v>2</v>
      </c>
      <c r="B545" s="15"/>
      <c r="C545" s="7" t="s">
        <v>166</v>
      </c>
      <c r="D545" s="15"/>
      <c r="E545" s="1">
        <v>2</v>
      </c>
      <c r="F545" s="15"/>
      <c r="G545" s="16"/>
      <c r="H545" s="137">
        <v>18843768</v>
      </c>
      <c r="I545" s="15"/>
      <c r="J545" s="16"/>
      <c r="K545" s="137">
        <v>20981744</v>
      </c>
      <c r="M545" s="227"/>
      <c r="N545" s="231"/>
    </row>
    <row r="546" spans="1:14">
      <c r="A546" s="1">
        <v>3</v>
      </c>
      <c r="C546" s="7" t="s">
        <v>167</v>
      </c>
      <c r="E546" s="1">
        <v>3</v>
      </c>
      <c r="F546" s="8"/>
      <c r="G546" s="130">
        <v>85.23</v>
      </c>
      <c r="H546" s="137">
        <v>8544166</v>
      </c>
      <c r="I546" s="91"/>
      <c r="J546" s="130">
        <v>94.77</v>
      </c>
      <c r="K546" s="137">
        <v>8882361</v>
      </c>
      <c r="M546" s="227"/>
      <c r="N546" s="227"/>
    </row>
    <row r="547" spans="1:14">
      <c r="A547" s="1">
        <v>4</v>
      </c>
      <c r="C547" s="7" t="s">
        <v>168</v>
      </c>
      <c r="E547" s="1">
        <v>4</v>
      </c>
      <c r="F547" s="8"/>
      <c r="G547" s="90"/>
      <c r="H547" s="137">
        <v>2763267</v>
      </c>
      <c r="I547" s="91"/>
      <c r="J547" s="90"/>
      <c r="K547" s="137">
        <v>2844637</v>
      </c>
      <c r="M547" s="227"/>
      <c r="N547" s="227"/>
    </row>
    <row r="548" spans="1:14">
      <c r="A548" s="1">
        <v>5</v>
      </c>
      <c r="C548" s="7" t="s">
        <v>169</v>
      </c>
      <c r="E548" s="1">
        <v>5</v>
      </c>
      <c r="F548" s="8"/>
      <c r="G548" s="90">
        <f>G544+G546</f>
        <v>403.28000000000003</v>
      </c>
      <c r="H548" s="138">
        <f>SUM(H544:H547)</f>
        <v>95363064</v>
      </c>
      <c r="I548" s="91"/>
      <c r="J548" s="90">
        <f>SUM(J544:J547)</f>
        <v>421.51</v>
      </c>
      <c r="K548" s="138">
        <f>SUM(K544:K547)</f>
        <v>101402881</v>
      </c>
      <c r="M548" s="227"/>
      <c r="N548" s="227"/>
    </row>
    <row r="549" spans="1:14">
      <c r="A549" s="1">
        <v>6</v>
      </c>
      <c r="C549" s="7" t="s">
        <v>170</v>
      </c>
      <c r="E549" s="1">
        <v>6</v>
      </c>
      <c r="F549" s="8"/>
      <c r="G549" s="130">
        <v>478.09</v>
      </c>
      <c r="H549" s="137">
        <v>32602475</v>
      </c>
      <c r="I549" s="91"/>
      <c r="J549" s="90">
        <v>470</v>
      </c>
      <c r="K549" s="138">
        <v>32254614</v>
      </c>
      <c r="M549" s="227"/>
      <c r="N549" s="227"/>
    </row>
    <row r="550" spans="1:14">
      <c r="A550" s="1">
        <v>7</v>
      </c>
      <c r="C550" s="7" t="s">
        <v>171</v>
      </c>
      <c r="E550" s="1">
        <v>7</v>
      </c>
      <c r="F550" s="8"/>
      <c r="G550" s="90"/>
      <c r="H550" s="137">
        <v>12740961</v>
      </c>
      <c r="I550" s="91"/>
      <c r="J550" s="90"/>
      <c r="K550" s="138">
        <v>12767724</v>
      </c>
      <c r="M550" s="227"/>
      <c r="N550" s="227"/>
    </row>
    <row r="551" spans="1:14">
      <c r="A551" s="1">
        <v>8</v>
      </c>
      <c r="C551" s="7" t="s">
        <v>172</v>
      </c>
      <c r="E551" s="1">
        <v>8</v>
      </c>
      <c r="F551" s="8"/>
      <c r="G551" s="90">
        <f>G548+G549+G550</f>
        <v>881.37</v>
      </c>
      <c r="H551" s="138">
        <f>H548+H549+H550</f>
        <v>140706500</v>
      </c>
      <c r="I551" s="90"/>
      <c r="J551" s="90">
        <f>J548+J549+J550</f>
        <v>891.51</v>
      </c>
      <c r="K551" s="138">
        <f>K548+K549+K550</f>
        <v>146425219</v>
      </c>
      <c r="M551" s="227"/>
      <c r="N551" s="227"/>
    </row>
    <row r="552" spans="1:14">
      <c r="A552" s="1">
        <v>9</v>
      </c>
      <c r="E552" s="1">
        <v>9</v>
      </c>
      <c r="F552" s="8"/>
      <c r="G552" s="90"/>
      <c r="H552" s="138"/>
      <c r="I552" s="89"/>
      <c r="J552" s="90"/>
      <c r="K552" s="138"/>
      <c r="M552" s="227"/>
      <c r="N552" s="227"/>
    </row>
    <row r="553" spans="1:14">
      <c r="A553" s="1">
        <v>10</v>
      </c>
      <c r="C553" s="7" t="s">
        <v>173</v>
      </c>
      <c r="E553" s="1">
        <v>10</v>
      </c>
      <c r="F553" s="8"/>
      <c r="G553" s="130">
        <v>0</v>
      </c>
      <c r="H553" s="137">
        <v>0</v>
      </c>
      <c r="I553" s="91"/>
      <c r="J553" s="130">
        <v>0</v>
      </c>
      <c r="K553" s="137"/>
      <c r="M553" s="227"/>
      <c r="N553" s="227"/>
    </row>
    <row r="554" spans="1:14">
      <c r="A554" s="1">
        <v>11</v>
      </c>
      <c r="C554" s="7" t="s">
        <v>174</v>
      </c>
      <c r="E554" s="1">
        <v>11</v>
      </c>
      <c r="F554" s="8"/>
      <c r="G554" s="130">
        <v>50.32</v>
      </c>
      <c r="H554" s="137">
        <v>2883741</v>
      </c>
      <c r="I554" s="91"/>
      <c r="J554" s="130">
        <v>56.32</v>
      </c>
      <c r="K554" s="137">
        <v>3002130</v>
      </c>
      <c r="M554" s="227"/>
      <c r="N554" s="227"/>
    </row>
    <row r="555" spans="1:14">
      <c r="A555" s="1">
        <v>12</v>
      </c>
      <c r="C555" s="7" t="s">
        <v>175</v>
      </c>
      <c r="E555" s="1">
        <v>12</v>
      </c>
      <c r="F555" s="8"/>
      <c r="G555" s="90"/>
      <c r="H555" s="137">
        <v>2294945</v>
      </c>
      <c r="I555" s="91"/>
      <c r="J555" s="90"/>
      <c r="K555" s="137">
        <v>1953086</v>
      </c>
      <c r="M555" s="227"/>
      <c r="N555" s="227"/>
    </row>
    <row r="556" spans="1:14">
      <c r="A556" s="1">
        <v>13</v>
      </c>
      <c r="C556" s="7" t="s">
        <v>176</v>
      </c>
      <c r="E556" s="1">
        <v>13</v>
      </c>
      <c r="F556" s="8"/>
      <c r="G556" s="90">
        <f>SUM(G553:G555)</f>
        <v>50.32</v>
      </c>
      <c r="H556" s="138">
        <f>SUM(H553:H555)</f>
        <v>5178686</v>
      </c>
      <c r="I556" s="88"/>
      <c r="J556" s="90">
        <f>SUM(J553:J555)</f>
        <v>56.32</v>
      </c>
      <c r="K556" s="138">
        <f>SUM(K553:K555)</f>
        <v>4955216</v>
      </c>
      <c r="L556" s="1" t="s">
        <v>38</v>
      </c>
      <c r="M556" s="227"/>
      <c r="N556" s="227"/>
    </row>
    <row r="557" spans="1:14" s="30" customFormat="1">
      <c r="A557" s="1">
        <v>14</v>
      </c>
      <c r="B557" s="1"/>
      <c r="C557" s="1"/>
      <c r="D557" s="1"/>
      <c r="E557" s="1">
        <v>14</v>
      </c>
      <c r="F557" s="8"/>
      <c r="G557" s="92"/>
      <c r="H557" s="138"/>
      <c r="I557" s="89"/>
      <c r="J557" s="92"/>
      <c r="K557" s="138"/>
      <c r="M557" s="227"/>
      <c r="N557" s="227"/>
    </row>
    <row r="558" spans="1:14" s="30" customFormat="1">
      <c r="A558" s="1">
        <v>15</v>
      </c>
      <c r="B558" s="1"/>
      <c r="C558" s="7" t="s">
        <v>177</v>
      </c>
      <c r="D558" s="1"/>
      <c r="E558" s="1">
        <v>15</v>
      </c>
      <c r="F558" s="1"/>
      <c r="G558" s="93">
        <f>SUM(G551+G556)</f>
        <v>931.69</v>
      </c>
      <c r="H558" s="139">
        <f>SUM(H551+H556)</f>
        <v>145885186</v>
      </c>
      <c r="I558" s="89"/>
      <c r="J558" s="93">
        <f>SUM(J551+J556)</f>
        <v>947.83</v>
      </c>
      <c r="K558" s="139">
        <f>SUM(K551+K556)</f>
        <v>151380435</v>
      </c>
      <c r="M558" s="227"/>
      <c r="N558" s="227"/>
    </row>
    <row r="559" spans="1:14">
      <c r="A559" s="1">
        <v>16</v>
      </c>
      <c r="E559" s="1">
        <v>16</v>
      </c>
      <c r="G559" s="93"/>
      <c r="H559" s="139"/>
      <c r="I559" s="89"/>
      <c r="J559" s="93"/>
      <c r="K559" s="139"/>
      <c r="M559" s="227"/>
      <c r="N559" s="227"/>
    </row>
    <row r="560" spans="1:14">
      <c r="A560" s="1">
        <v>17</v>
      </c>
      <c r="C560" s="7" t="s">
        <v>178</v>
      </c>
      <c r="E560" s="1">
        <v>17</v>
      </c>
      <c r="F560" s="8"/>
      <c r="G560" s="90"/>
      <c r="H560" s="137">
        <v>1771610</v>
      </c>
      <c r="I560" s="91"/>
      <c r="J560" s="90"/>
      <c r="K560" s="137">
        <v>1867597</v>
      </c>
      <c r="M560" s="227"/>
      <c r="N560" s="227"/>
    </row>
    <row r="561" spans="1:14">
      <c r="A561" s="1">
        <v>18</v>
      </c>
      <c r="E561" s="1">
        <v>18</v>
      </c>
      <c r="F561" s="8"/>
      <c r="G561" s="90"/>
      <c r="H561" s="138"/>
      <c r="I561" s="91"/>
      <c r="J561" s="90"/>
      <c r="K561" s="138"/>
      <c r="M561" s="227"/>
      <c r="N561" s="227"/>
    </row>
    <row r="562" spans="1:14">
      <c r="A562" s="1">
        <v>19</v>
      </c>
      <c r="C562" s="7" t="s">
        <v>179</v>
      </c>
      <c r="E562" s="1">
        <v>19</v>
      </c>
      <c r="F562" s="8"/>
      <c r="G562" s="90"/>
      <c r="H562" s="137">
        <v>2201891</v>
      </c>
      <c r="I562" s="91"/>
      <c r="J562" s="90"/>
      <c r="K562" s="137">
        <v>1178750</v>
      </c>
      <c r="M562" s="227"/>
      <c r="N562" s="227"/>
    </row>
    <row r="563" spans="1:14">
      <c r="A563" s="1">
        <v>20</v>
      </c>
      <c r="C563" s="66" t="s">
        <v>180</v>
      </c>
      <c r="E563" s="1">
        <v>20</v>
      </c>
      <c r="F563" s="8"/>
      <c r="G563" s="90"/>
      <c r="H563" s="137">
        <v>25976695</v>
      </c>
      <c r="I563" s="91"/>
      <c r="J563" s="90"/>
      <c r="K563" s="137">
        <v>29338496</v>
      </c>
      <c r="M563" s="227"/>
      <c r="N563" s="227"/>
    </row>
    <row r="564" spans="1:14">
      <c r="A564" s="1">
        <v>21</v>
      </c>
      <c r="C564" s="66"/>
      <c r="E564" s="1">
        <v>21</v>
      </c>
      <c r="F564" s="8"/>
      <c r="G564" s="90"/>
      <c r="H564" s="138"/>
      <c r="I564" s="91"/>
      <c r="J564" s="90"/>
      <c r="K564" s="138"/>
      <c r="M564" s="227"/>
      <c r="N564" s="227"/>
    </row>
    <row r="565" spans="1:14">
      <c r="A565" s="1">
        <v>22</v>
      </c>
      <c r="C565" s="7"/>
      <c r="E565" s="1">
        <v>22</v>
      </c>
      <c r="G565" s="90"/>
      <c r="H565" s="138"/>
      <c r="I565" s="91"/>
      <c r="J565" s="90"/>
      <c r="K565" s="138"/>
      <c r="M565" s="227"/>
      <c r="N565" s="227"/>
    </row>
    <row r="566" spans="1:14">
      <c r="A566" s="1">
        <v>23</v>
      </c>
      <c r="C566" s="7" t="s">
        <v>181</v>
      </c>
      <c r="E566" s="1">
        <v>23</v>
      </c>
      <c r="G566" s="90"/>
      <c r="H566" s="137">
        <v>2105786</v>
      </c>
      <c r="I566" s="91"/>
      <c r="J566" s="90"/>
      <c r="K566" s="137">
        <v>2007500</v>
      </c>
      <c r="M566" s="227"/>
      <c r="N566" s="227"/>
    </row>
    <row r="567" spans="1:14">
      <c r="A567" s="1">
        <v>24</v>
      </c>
      <c r="C567" s="7"/>
      <c r="E567" s="1">
        <v>24</v>
      </c>
      <c r="G567" s="90"/>
      <c r="H567" s="138"/>
      <c r="I567" s="91"/>
      <c r="J567" s="90"/>
      <c r="K567" s="138"/>
    </row>
    <row r="568" spans="1:14">
      <c r="F568" s="60" t="s">
        <v>6</v>
      </c>
      <c r="G568" s="68"/>
      <c r="H568" s="39"/>
      <c r="I568" s="60"/>
      <c r="J568" s="68"/>
      <c r="K568" s="39"/>
    </row>
    <row r="569" spans="1:14">
      <c r="A569" s="1">
        <v>25</v>
      </c>
      <c r="C569" s="7" t="s">
        <v>182</v>
      </c>
      <c r="E569" s="1">
        <v>25</v>
      </c>
      <c r="G569" s="89">
        <f>SUM(G558:G567)</f>
        <v>931.69</v>
      </c>
      <c r="H569" s="139">
        <f>SUM(H558:H567)</f>
        <v>177941168</v>
      </c>
      <c r="I569" s="94"/>
      <c r="J569" s="89">
        <f>SUM(J558:J567)</f>
        <v>947.83</v>
      </c>
      <c r="K569" s="139">
        <f>SUM(K558:K567)</f>
        <v>185772778</v>
      </c>
      <c r="M569" s="227"/>
      <c r="N569" s="227"/>
    </row>
    <row r="570" spans="1:14">
      <c r="F570" s="60" t="s">
        <v>6</v>
      </c>
      <c r="G570" s="16"/>
      <c r="H570" s="17"/>
      <c r="I570" s="60"/>
      <c r="J570" s="16"/>
      <c r="K570" s="17"/>
    </row>
    <row r="571" spans="1:14">
      <c r="F571" s="60"/>
      <c r="G571" s="16"/>
      <c r="H571" s="17"/>
      <c r="I571" s="60"/>
      <c r="J571" s="16"/>
      <c r="K571" s="17"/>
    </row>
    <row r="572" spans="1:14" ht="15.75">
      <c r="C572" s="69"/>
      <c r="D572" s="69"/>
      <c r="E572" s="69"/>
      <c r="F572" s="60"/>
      <c r="G572" s="16"/>
      <c r="H572" s="17"/>
      <c r="I572" s="60"/>
      <c r="J572" s="16"/>
      <c r="K572" s="17"/>
    </row>
    <row r="573" spans="1:14">
      <c r="C573" s="1" t="s">
        <v>49</v>
      </c>
      <c r="F573" s="60"/>
      <c r="G573" s="16"/>
      <c r="H573" s="17"/>
      <c r="I573" s="60"/>
      <c r="J573" s="16"/>
      <c r="K573" s="17"/>
    </row>
    <row r="574" spans="1:14">
      <c r="A574" s="7"/>
    </row>
    <row r="575" spans="1:14">
      <c r="E575" s="29"/>
    </row>
    <row r="576" spans="1:14">
      <c r="A576" s="12" t="str">
        <f>$A$83</f>
        <v xml:space="preserve">Institution No.:  </v>
      </c>
      <c r="B576" s="30"/>
      <c r="C576" s="30"/>
      <c r="D576" s="30"/>
      <c r="E576" s="31"/>
      <c r="F576" s="30"/>
      <c r="G576" s="32"/>
      <c r="H576" s="33"/>
      <c r="I576" s="30"/>
      <c r="J576" s="32"/>
      <c r="K576" s="4" t="s">
        <v>183</v>
      </c>
    </row>
    <row r="577" spans="1:11">
      <c r="A577" s="253" t="s">
        <v>184</v>
      </c>
      <c r="B577" s="253"/>
      <c r="C577" s="253"/>
      <c r="D577" s="253"/>
      <c r="E577" s="253"/>
      <c r="F577" s="253"/>
      <c r="G577" s="253"/>
      <c r="H577" s="253"/>
      <c r="I577" s="253"/>
      <c r="J577" s="253"/>
      <c r="K577" s="253"/>
    </row>
    <row r="578" spans="1:11">
      <c r="A578" s="12" t="str">
        <f>$A$42</f>
        <v xml:space="preserve">NAME: </v>
      </c>
      <c r="C578" s="1" t="str">
        <f>$D$20</f>
        <v>University of Colorado</v>
      </c>
      <c r="G578" s="65"/>
      <c r="K578" s="14" t="str">
        <f>$K$3</f>
        <v>Due Date: October 15, 2024</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2023-2024</v>
      </c>
      <c r="I580" s="19"/>
      <c r="J580" s="20"/>
      <c r="K580" s="21" t="str">
        <f>K541</f>
        <v>2024-2025</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30">
        <v>0.04</v>
      </c>
      <c r="H583" s="137">
        <v>7236</v>
      </c>
      <c r="I583" s="15"/>
      <c r="J583" s="130">
        <v>0.03</v>
      </c>
      <c r="K583" s="140">
        <v>7511</v>
      </c>
    </row>
    <row r="584" spans="1:11">
      <c r="A584" s="1">
        <v>2</v>
      </c>
      <c r="B584" s="15"/>
      <c r="C584" s="7" t="s">
        <v>166</v>
      </c>
      <c r="D584" s="15"/>
      <c r="E584" s="1">
        <v>2</v>
      </c>
      <c r="F584" s="15"/>
      <c r="G584" s="90"/>
      <c r="H584" s="137">
        <v>2233</v>
      </c>
      <c r="I584" s="90"/>
      <c r="J584" s="90"/>
      <c r="K584" s="140">
        <v>2357</v>
      </c>
    </row>
    <row r="585" spans="1:11">
      <c r="A585" s="1">
        <v>3</v>
      </c>
      <c r="C585" s="7" t="s">
        <v>167</v>
      </c>
      <c r="E585" s="1">
        <v>3</v>
      </c>
      <c r="F585" s="8"/>
      <c r="G585" s="130"/>
      <c r="H585" s="137">
        <v>0</v>
      </c>
      <c r="I585" s="91"/>
      <c r="J585" s="130">
        <v>0</v>
      </c>
      <c r="K585" s="137"/>
    </row>
    <row r="586" spans="1:11">
      <c r="A586" s="1">
        <v>4</v>
      </c>
      <c r="C586" s="7" t="s">
        <v>168</v>
      </c>
      <c r="E586" s="1">
        <v>4</v>
      </c>
      <c r="F586" s="8"/>
      <c r="G586" s="90"/>
      <c r="H586" s="137">
        <v>0</v>
      </c>
      <c r="I586" s="91"/>
      <c r="J586" s="90"/>
      <c r="K586" s="137"/>
    </row>
    <row r="587" spans="1:11">
      <c r="A587" s="1">
        <v>5</v>
      </c>
      <c r="C587" s="7" t="s">
        <v>169</v>
      </c>
      <c r="E587" s="1">
        <v>5</v>
      </c>
      <c r="F587" s="8"/>
      <c r="G587" s="90">
        <f>SUM(G583:G586)</f>
        <v>0.04</v>
      </c>
      <c r="H587" s="138">
        <f>SUM(H583:H586)</f>
        <v>9469</v>
      </c>
      <c r="I587" s="91"/>
      <c r="J587" s="90">
        <f>SUM(J583:J586)</f>
        <v>0.03</v>
      </c>
      <c r="K587" s="138">
        <f>SUM(K583:K586)</f>
        <v>9868</v>
      </c>
    </row>
    <row r="588" spans="1:11">
      <c r="A588" s="1">
        <v>6</v>
      </c>
      <c r="C588" s="7" t="s">
        <v>170</v>
      </c>
      <c r="E588" s="1">
        <v>6</v>
      </c>
      <c r="F588" s="8"/>
      <c r="G588" s="90"/>
      <c r="H588" s="138"/>
      <c r="I588" s="91"/>
      <c r="J588" s="90"/>
      <c r="K588" s="138"/>
    </row>
    <row r="589" spans="1:11">
      <c r="A589" s="1">
        <v>7</v>
      </c>
      <c r="C589" s="7" t="s">
        <v>171</v>
      </c>
      <c r="E589" s="1">
        <v>7</v>
      </c>
      <c r="F589" s="8"/>
      <c r="G589" s="90"/>
      <c r="H589" s="138"/>
      <c r="I589" s="91"/>
      <c r="J589" s="90"/>
      <c r="K589" s="138"/>
    </row>
    <row r="590" spans="1:11">
      <c r="A590" s="1">
        <v>8</v>
      </c>
      <c r="C590" s="7" t="s">
        <v>185</v>
      </c>
      <c r="E590" s="1">
        <v>8</v>
      </c>
      <c r="F590" s="8"/>
      <c r="G590" s="90">
        <f>G587+G588+G589</f>
        <v>0.04</v>
      </c>
      <c r="H590" s="138">
        <f>H587+H588+H589</f>
        <v>9469</v>
      </c>
      <c r="I590" s="90"/>
      <c r="J590" s="90">
        <f>J587+J588+J589</f>
        <v>0.03</v>
      </c>
      <c r="K590" s="138">
        <f>K587+K588+K589</f>
        <v>9868</v>
      </c>
    </row>
    <row r="591" spans="1:11">
      <c r="A591" s="1">
        <v>9</v>
      </c>
      <c r="E591" s="1">
        <v>9</v>
      </c>
      <c r="F591" s="8"/>
      <c r="G591" s="90"/>
      <c r="H591" s="138"/>
      <c r="I591" s="89"/>
      <c r="J591" s="90"/>
      <c r="K591" s="138"/>
    </row>
    <row r="592" spans="1:11">
      <c r="A592" s="1">
        <v>10</v>
      </c>
      <c r="C592" s="7" t="s">
        <v>173</v>
      </c>
      <c r="E592" s="1">
        <v>10</v>
      </c>
      <c r="F592" s="8"/>
      <c r="G592" s="130">
        <v>0</v>
      </c>
      <c r="H592" s="137">
        <v>0</v>
      </c>
      <c r="I592" s="91"/>
      <c r="J592" s="130">
        <v>0</v>
      </c>
      <c r="K592" s="137">
        <v>0</v>
      </c>
    </row>
    <row r="593" spans="1:11">
      <c r="A593" s="1">
        <v>11</v>
      </c>
      <c r="C593" s="7" t="s">
        <v>174</v>
      </c>
      <c r="E593" s="1">
        <v>11</v>
      </c>
      <c r="F593" s="8"/>
      <c r="G593" s="130">
        <v>0</v>
      </c>
      <c r="H593" s="137">
        <v>0</v>
      </c>
      <c r="I593" s="91"/>
      <c r="J593" s="130">
        <v>0</v>
      </c>
      <c r="K593" s="137"/>
    </row>
    <row r="594" spans="1:11" s="30" customFormat="1">
      <c r="A594" s="1">
        <v>12</v>
      </c>
      <c r="B594" s="1"/>
      <c r="C594" s="7" t="s">
        <v>175</v>
      </c>
      <c r="D594" s="1"/>
      <c r="E594" s="1">
        <v>12</v>
      </c>
      <c r="F594" s="8"/>
      <c r="G594" s="90"/>
      <c r="H594" s="137">
        <v>0</v>
      </c>
      <c r="I594" s="91"/>
      <c r="J594" s="90"/>
      <c r="K594" s="137"/>
    </row>
    <row r="595" spans="1:11" s="30" customFormat="1">
      <c r="A595" s="1">
        <v>13</v>
      </c>
      <c r="B595" s="1"/>
      <c r="C595" s="7" t="s">
        <v>186</v>
      </c>
      <c r="D595" s="1"/>
      <c r="E595" s="1">
        <v>13</v>
      </c>
      <c r="F595" s="8"/>
      <c r="G595" s="90">
        <f>SUM(G592:G594)</f>
        <v>0</v>
      </c>
      <c r="H595" s="138">
        <f>SUM(H592:H594)</f>
        <v>0</v>
      </c>
      <c r="I595" s="88"/>
      <c r="J595" s="90">
        <f>SUM(J592:J594)</f>
        <v>0</v>
      </c>
      <c r="K595" s="138">
        <f>SUM(K592:K594)</f>
        <v>0</v>
      </c>
    </row>
    <row r="596" spans="1:11">
      <c r="A596" s="1">
        <v>14</v>
      </c>
      <c r="E596" s="1">
        <v>14</v>
      </c>
      <c r="F596" s="8"/>
      <c r="G596" s="92"/>
      <c r="H596" s="138"/>
      <c r="I596" s="89"/>
      <c r="J596" s="92"/>
      <c r="K596" s="138"/>
    </row>
    <row r="597" spans="1:11">
      <c r="A597" s="1">
        <v>15</v>
      </c>
      <c r="C597" s="7" t="s">
        <v>177</v>
      </c>
      <c r="E597" s="1">
        <v>15</v>
      </c>
      <c r="G597" s="93">
        <f>SUM(G590+G595)</f>
        <v>0.04</v>
      </c>
      <c r="H597" s="139">
        <f>SUM(H590+H595)</f>
        <v>9469</v>
      </c>
      <c r="I597" s="89"/>
      <c r="J597" s="93">
        <f>SUM(J590+J595)</f>
        <v>0.03</v>
      </c>
      <c r="K597" s="139">
        <f>SUM(K590+K595)</f>
        <v>9868</v>
      </c>
    </row>
    <row r="598" spans="1:11">
      <c r="A598" s="1">
        <v>16</v>
      </c>
      <c r="E598" s="1">
        <v>16</v>
      </c>
      <c r="G598" s="93"/>
      <c r="H598" s="139"/>
      <c r="I598" s="89"/>
      <c r="J598" s="93"/>
      <c r="K598" s="139"/>
    </row>
    <row r="599" spans="1:11">
      <c r="A599" s="1">
        <v>17</v>
      </c>
      <c r="C599" s="7" t="s">
        <v>178</v>
      </c>
      <c r="E599" s="1">
        <v>17</v>
      </c>
      <c r="F599" s="8"/>
      <c r="G599" s="90"/>
      <c r="H599" s="137">
        <v>0</v>
      </c>
      <c r="I599" s="91"/>
      <c r="J599" s="90"/>
      <c r="K599" s="137"/>
    </row>
    <row r="600" spans="1:11">
      <c r="A600" s="1">
        <v>18</v>
      </c>
      <c r="E600" s="1">
        <v>18</v>
      </c>
      <c r="F600" s="8"/>
      <c r="G600" s="90"/>
      <c r="H600" s="138"/>
      <c r="I600" s="91"/>
      <c r="J600" s="90"/>
      <c r="K600" s="138"/>
    </row>
    <row r="601" spans="1:11">
      <c r="A601" s="1">
        <v>19</v>
      </c>
      <c r="C601" s="7" t="s">
        <v>179</v>
      </c>
      <c r="E601" s="1">
        <v>19</v>
      </c>
      <c r="F601" s="8"/>
      <c r="G601" s="90"/>
      <c r="H601" s="137">
        <v>0</v>
      </c>
      <c r="I601" s="91"/>
      <c r="J601" s="90"/>
      <c r="K601" s="137"/>
    </row>
    <row r="602" spans="1:11">
      <c r="A602" s="1">
        <v>20</v>
      </c>
      <c r="C602" s="66" t="s">
        <v>180</v>
      </c>
      <c r="E602" s="1">
        <v>20</v>
      </c>
      <c r="F602" s="8"/>
      <c r="G602" s="90"/>
      <c r="H602" s="137">
        <v>0</v>
      </c>
      <c r="I602" s="91"/>
      <c r="J602" s="90"/>
      <c r="K602" s="137">
        <v>0</v>
      </c>
    </row>
    <row r="603" spans="1:11">
      <c r="A603" s="1">
        <v>21</v>
      </c>
      <c r="C603" s="66"/>
      <c r="E603" s="1">
        <v>21</v>
      </c>
      <c r="F603" s="8"/>
      <c r="G603" s="90"/>
      <c r="H603" s="138"/>
      <c r="I603" s="91"/>
      <c r="J603" s="90"/>
      <c r="K603" s="138"/>
    </row>
    <row r="604" spans="1:11">
      <c r="A604" s="1">
        <v>22</v>
      </c>
      <c r="C604" s="7"/>
      <c r="E604" s="1">
        <v>22</v>
      </c>
      <c r="G604" s="90"/>
      <c r="H604" s="138"/>
      <c r="I604" s="91"/>
      <c r="J604" s="90"/>
      <c r="K604" s="138"/>
    </row>
    <row r="605" spans="1:11">
      <c r="A605" s="1">
        <v>23</v>
      </c>
      <c r="C605" s="7" t="s">
        <v>181</v>
      </c>
      <c r="E605" s="1">
        <v>23</v>
      </c>
      <c r="G605" s="90"/>
      <c r="H605" s="137">
        <v>0</v>
      </c>
      <c r="I605" s="91"/>
      <c r="J605" s="90"/>
      <c r="K605" s="137">
        <v>0</v>
      </c>
    </row>
    <row r="606" spans="1:11">
      <c r="A606" s="1">
        <v>24</v>
      </c>
      <c r="C606" s="7"/>
      <c r="E606" s="1">
        <v>24</v>
      </c>
      <c r="G606" s="90"/>
      <c r="H606" s="138"/>
      <c r="I606" s="91"/>
      <c r="J606" s="90"/>
      <c r="K606" s="138"/>
    </row>
    <row r="607" spans="1:11">
      <c r="F607" s="60" t="s">
        <v>6</v>
      </c>
      <c r="G607" s="68"/>
      <c r="H607" s="39"/>
      <c r="I607" s="60"/>
      <c r="J607" s="68"/>
      <c r="K607" s="39"/>
    </row>
    <row r="608" spans="1:11">
      <c r="A608" s="1">
        <v>25</v>
      </c>
      <c r="C608" s="7" t="s">
        <v>187</v>
      </c>
      <c r="E608" s="1">
        <v>25</v>
      </c>
      <c r="G608" s="89">
        <f>SUM(G597:G606)</f>
        <v>0.04</v>
      </c>
      <c r="H608" s="139">
        <f>SUM(H597:H606)</f>
        <v>9469</v>
      </c>
      <c r="I608" s="94"/>
      <c r="J608" s="89">
        <f>SUM(J597:J606)</f>
        <v>0.03</v>
      </c>
      <c r="K608" s="139">
        <f>SUM(K597:K606)</f>
        <v>9868</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253" t="s">
        <v>189</v>
      </c>
      <c r="B614" s="253"/>
      <c r="C614" s="253"/>
      <c r="D614" s="253"/>
      <c r="E614" s="253"/>
      <c r="F614" s="253"/>
      <c r="G614" s="253"/>
      <c r="H614" s="253"/>
      <c r="I614" s="253"/>
      <c r="J614" s="253"/>
      <c r="K614" s="253"/>
    </row>
    <row r="615" spans="1:11">
      <c r="A615" s="12" t="str">
        <f>$A$42</f>
        <v xml:space="preserve">NAME: </v>
      </c>
      <c r="C615" s="1" t="str">
        <f>$D$20</f>
        <v>University of Colorado</v>
      </c>
      <c r="G615" s="65"/>
      <c r="H615" s="57"/>
      <c r="K615" s="14" t="str">
        <f>$K$3</f>
        <v>Due Date: October 15, 2024</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2023-2024</v>
      </c>
      <c r="I617" s="19"/>
      <c r="J617" s="20"/>
      <c r="K617" s="21" t="str">
        <f>K580</f>
        <v>2024-2025</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34"/>
      <c r="H625" s="141"/>
      <c r="I625" s="24"/>
      <c r="J625" s="122"/>
      <c r="K625" s="141"/>
    </row>
    <row r="626" spans="1:11">
      <c r="A626" s="1">
        <v>7</v>
      </c>
      <c r="C626" s="7" t="s">
        <v>191</v>
      </c>
      <c r="E626" s="1">
        <v>7</v>
      </c>
      <c r="F626" s="8"/>
      <c r="G626" s="95"/>
      <c r="H626" s="141"/>
      <c r="I626" s="70"/>
      <c r="J626" s="85"/>
      <c r="K626" s="141"/>
    </row>
    <row r="627" spans="1:11">
      <c r="A627" s="1">
        <v>8</v>
      </c>
      <c r="C627" s="7" t="s">
        <v>192</v>
      </c>
      <c r="E627" s="1">
        <v>8</v>
      </c>
      <c r="F627" s="8"/>
      <c r="G627" s="95">
        <f>SUM(G625:G626)</f>
        <v>0</v>
      </c>
      <c r="H627" s="142">
        <f>SUM(H625:H626)</f>
        <v>0</v>
      </c>
      <c r="I627" s="70"/>
      <c r="J627" s="95">
        <f>SUM(J625:J626)</f>
        <v>0</v>
      </c>
      <c r="K627" s="142">
        <f>SUM(K625:K626)</f>
        <v>0</v>
      </c>
    </row>
    <row r="628" spans="1:11">
      <c r="A628" s="1">
        <v>9</v>
      </c>
      <c r="C628" s="7"/>
      <c r="E628" s="1">
        <v>9</v>
      </c>
      <c r="F628" s="8"/>
      <c r="G628" s="95"/>
      <c r="H628" s="142"/>
      <c r="I628" s="24"/>
      <c r="J628" s="85"/>
      <c r="K628" s="142"/>
    </row>
    <row r="629" spans="1:11">
      <c r="A629" s="1">
        <v>10</v>
      </c>
      <c r="C629" s="7"/>
      <c r="E629" s="1">
        <v>10</v>
      </c>
      <c r="F629" s="8"/>
      <c r="G629" s="95"/>
      <c r="H629" s="142"/>
      <c r="I629" s="24"/>
      <c r="J629" s="85"/>
      <c r="K629" s="142"/>
    </row>
    <row r="630" spans="1:11">
      <c r="A630" s="1">
        <v>11</v>
      </c>
      <c r="C630" s="7" t="s">
        <v>174</v>
      </c>
      <c r="E630" s="1">
        <v>11</v>
      </c>
      <c r="G630" s="121"/>
      <c r="H630" s="143"/>
      <c r="I630" s="24"/>
      <c r="J630" s="121"/>
      <c r="K630" s="143"/>
    </row>
    <row r="631" spans="1:11" s="30" customFormat="1">
      <c r="A631" s="1">
        <v>12</v>
      </c>
      <c r="B631" s="1"/>
      <c r="C631" s="7" t="s">
        <v>175</v>
      </c>
      <c r="D631" s="1"/>
      <c r="E631" s="1">
        <v>12</v>
      </c>
      <c r="F631" s="1"/>
      <c r="G631" s="96"/>
      <c r="H631" s="143"/>
      <c r="I631" s="24"/>
      <c r="J631" s="80"/>
      <c r="K631" s="143"/>
    </row>
    <row r="632" spans="1:11" s="30" customFormat="1">
      <c r="A632" s="1">
        <v>13</v>
      </c>
      <c r="B632" s="1"/>
      <c r="C632" s="7" t="s">
        <v>193</v>
      </c>
      <c r="D632" s="1"/>
      <c r="E632" s="1">
        <v>13</v>
      </c>
      <c r="F632" s="8"/>
      <c r="G632" s="95">
        <f>SUM(G630:G631)</f>
        <v>0</v>
      </c>
      <c r="H632" s="142">
        <f>SUM(H630:H631)</f>
        <v>0</v>
      </c>
      <c r="I632" s="70"/>
      <c r="J632" s="95">
        <f>SUM(J630:J631)</f>
        <v>0</v>
      </c>
      <c r="K632" s="142">
        <f>SUM(K630:K631)</f>
        <v>0</v>
      </c>
    </row>
    <row r="633" spans="1:11">
      <c r="A633" s="1">
        <v>14</v>
      </c>
      <c r="E633" s="1">
        <v>14</v>
      </c>
      <c r="F633" s="8"/>
      <c r="G633" s="95"/>
      <c r="H633" s="142"/>
      <c r="I633" s="70"/>
      <c r="J633" s="85"/>
      <c r="K633" s="142"/>
    </row>
    <row r="634" spans="1:11">
      <c r="A634" s="1">
        <v>15</v>
      </c>
      <c r="C634" s="7" t="s">
        <v>177</v>
      </c>
      <c r="E634" s="1">
        <v>15</v>
      </c>
      <c r="F634" s="8"/>
      <c r="G634" s="95">
        <f>G627+G632</f>
        <v>0</v>
      </c>
      <c r="H634" s="142">
        <f>H627+H632</f>
        <v>0</v>
      </c>
      <c r="I634" s="70"/>
      <c r="J634" s="95">
        <f>J627+J632</f>
        <v>0</v>
      </c>
      <c r="K634" s="142">
        <f>K627+K632</f>
        <v>0</v>
      </c>
    </row>
    <row r="635" spans="1:11">
      <c r="A635" s="1">
        <v>16</v>
      </c>
      <c r="E635" s="1">
        <v>16</v>
      </c>
      <c r="F635" s="8"/>
      <c r="G635" s="95"/>
      <c r="H635" s="142"/>
      <c r="I635" s="70"/>
      <c r="J635" s="85"/>
      <c r="K635" s="142"/>
    </row>
    <row r="636" spans="1:11">
      <c r="A636" s="1">
        <v>17</v>
      </c>
      <c r="C636" s="7" t="s">
        <v>178</v>
      </c>
      <c r="E636" s="1">
        <v>17</v>
      </c>
      <c r="F636" s="8"/>
      <c r="G636" s="134"/>
      <c r="H636" s="141"/>
      <c r="I636" s="70"/>
      <c r="J636" s="122"/>
      <c r="K636" s="141"/>
    </row>
    <row r="637" spans="1:11">
      <c r="A637" s="1">
        <v>18</v>
      </c>
      <c r="C637" s="7"/>
      <c r="E637" s="1">
        <v>18</v>
      </c>
      <c r="F637" s="8"/>
      <c r="G637" s="95"/>
      <c r="H637" s="142"/>
      <c r="I637" s="70"/>
      <c r="J637" s="85"/>
      <c r="K637" s="142"/>
    </row>
    <row r="638" spans="1:11">
      <c r="A638" s="1">
        <v>19</v>
      </c>
      <c r="C638" s="7" t="s">
        <v>179</v>
      </c>
      <c r="E638" s="1">
        <v>19</v>
      </c>
      <c r="F638" s="8"/>
      <c r="G638" s="134"/>
      <c r="H638" s="141"/>
      <c r="I638" s="70"/>
      <c r="J638" s="122"/>
      <c r="K638" s="141"/>
    </row>
    <row r="639" spans="1:11">
      <c r="A639" s="1">
        <v>20</v>
      </c>
      <c r="C639" s="7" t="s">
        <v>180</v>
      </c>
      <c r="E639" s="1">
        <v>20</v>
      </c>
      <c r="F639" s="8"/>
      <c r="G639" s="134"/>
      <c r="H639" s="141"/>
      <c r="I639" s="70"/>
      <c r="J639" s="122"/>
      <c r="K639" s="141"/>
    </row>
    <row r="640" spans="1:11">
      <c r="A640" s="1">
        <v>21</v>
      </c>
      <c r="C640" s="7"/>
      <c r="E640" s="1">
        <v>21</v>
      </c>
      <c r="F640" s="8"/>
      <c r="G640" s="95"/>
      <c r="H640" s="142"/>
      <c r="I640" s="70"/>
      <c r="J640" s="85"/>
      <c r="K640" s="142"/>
    </row>
    <row r="641" spans="1:11">
      <c r="A641" s="1">
        <v>22</v>
      </c>
      <c r="C641" s="7"/>
      <c r="E641" s="1">
        <v>22</v>
      </c>
      <c r="F641" s="8"/>
      <c r="G641" s="95"/>
      <c r="H641" s="142"/>
      <c r="I641" s="70"/>
      <c r="J641" s="85"/>
      <c r="K641" s="142"/>
    </row>
    <row r="642" spans="1:11">
      <c r="A642" s="1">
        <v>23</v>
      </c>
      <c r="C642" s="7" t="s">
        <v>194</v>
      </c>
      <c r="E642" s="1">
        <v>23</v>
      </c>
      <c r="F642" s="8"/>
      <c r="G642" s="134"/>
      <c r="H642" s="141"/>
      <c r="I642" s="70"/>
      <c r="J642" s="122"/>
      <c r="K642" s="141"/>
    </row>
    <row r="643" spans="1:11">
      <c r="A643" s="1">
        <v>24</v>
      </c>
      <c r="C643" s="7"/>
      <c r="E643" s="1">
        <v>24</v>
      </c>
      <c r="F643" s="8"/>
      <c r="G643" s="95"/>
      <c r="H643" s="142"/>
      <c r="I643" s="70"/>
      <c r="J643" s="85"/>
      <c r="K643" s="142"/>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0">
        <f>SUM(H634:H644)</f>
        <v>0</v>
      </c>
      <c r="I645" s="81"/>
      <c r="J645" s="80">
        <f>SUM(J634:J644)</f>
        <v>0</v>
      </c>
      <c r="K645" s="80">
        <f>SUM(K634:K644)</f>
        <v>0</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253" t="s">
        <v>197</v>
      </c>
      <c r="B651" s="253"/>
      <c r="C651" s="253"/>
      <c r="D651" s="253"/>
      <c r="E651" s="253"/>
      <c r="F651" s="253"/>
      <c r="G651" s="253"/>
      <c r="H651" s="253"/>
      <c r="I651" s="253"/>
      <c r="J651" s="253"/>
      <c r="K651" s="253"/>
    </row>
    <row r="652" spans="1:11">
      <c r="A652" s="12" t="str">
        <f>$A$42</f>
        <v xml:space="preserve">NAME: </v>
      </c>
      <c r="B652" s="12"/>
      <c r="C652" s="1" t="str">
        <f>$D$20</f>
        <v>University of Colorado</v>
      </c>
      <c r="G652" s="65"/>
      <c r="H652" s="57"/>
      <c r="K652" s="14" t="str">
        <f>$K$3</f>
        <v>Due Date: October 15, 2024</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2023-2024</v>
      </c>
      <c r="I654" s="19"/>
      <c r="J654" s="20"/>
      <c r="K654" s="21" t="str">
        <f>K617</f>
        <v>2024-2025</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2">
        <v>253.81</v>
      </c>
      <c r="H662" s="141">
        <v>28506672</v>
      </c>
      <c r="I662" s="24"/>
      <c r="J662" s="122">
        <v>291.07</v>
      </c>
      <c r="K662" s="141">
        <v>35541982</v>
      </c>
    </row>
    <row r="663" spans="1:11">
      <c r="A663" s="1">
        <v>7</v>
      </c>
      <c r="C663" s="7" t="s">
        <v>191</v>
      </c>
      <c r="E663" s="1">
        <v>7</v>
      </c>
      <c r="F663" s="8"/>
      <c r="G663" s="85"/>
      <c r="H663" s="141">
        <v>9138646</v>
      </c>
      <c r="I663" s="70"/>
      <c r="J663" s="85"/>
      <c r="K663" s="141">
        <v>11850055</v>
      </c>
    </row>
    <row r="664" spans="1:11">
      <c r="A664" s="1">
        <v>8</v>
      </c>
      <c r="C664" s="7" t="s">
        <v>192</v>
      </c>
      <c r="E664" s="1">
        <v>8</v>
      </c>
      <c r="F664" s="8"/>
      <c r="G664" s="85">
        <f>SUM(G662:G663)</f>
        <v>253.81</v>
      </c>
      <c r="H664" s="142">
        <f>SUM(H662:H663)</f>
        <v>37645318</v>
      </c>
      <c r="I664" s="70"/>
      <c r="J664" s="95">
        <f>SUM(J662:J663)</f>
        <v>291.07</v>
      </c>
      <c r="K664" s="142">
        <f>SUM(K662:K663)</f>
        <v>47392037</v>
      </c>
    </row>
    <row r="665" spans="1:11">
      <c r="A665" s="1">
        <v>9</v>
      </c>
      <c r="C665" s="7"/>
      <c r="E665" s="1">
        <v>9</v>
      </c>
      <c r="F665" s="8"/>
      <c r="G665" s="85"/>
      <c r="H665" s="142"/>
      <c r="I665" s="24"/>
      <c r="J665" s="85"/>
      <c r="K665" s="142"/>
    </row>
    <row r="666" spans="1:11">
      <c r="A666" s="1">
        <v>10</v>
      </c>
      <c r="C666" s="7"/>
      <c r="E666" s="1">
        <v>10</v>
      </c>
      <c r="F666" s="8"/>
      <c r="G666" s="85"/>
      <c r="H666" s="142"/>
      <c r="I666" s="24"/>
      <c r="J666" s="85"/>
      <c r="K666" s="142"/>
    </row>
    <row r="667" spans="1:11">
      <c r="A667" s="1">
        <v>11</v>
      </c>
      <c r="C667" s="7" t="s">
        <v>174</v>
      </c>
      <c r="E667" s="1">
        <v>11</v>
      </c>
      <c r="G667" s="121">
        <v>25.47</v>
      </c>
      <c r="H667" s="143">
        <v>1300170</v>
      </c>
      <c r="I667" s="24"/>
      <c r="J667" s="121">
        <v>29.88</v>
      </c>
      <c r="K667" s="143">
        <v>1341542</v>
      </c>
    </row>
    <row r="668" spans="1:11" s="30" customFormat="1">
      <c r="A668" s="1">
        <v>12</v>
      </c>
      <c r="B668" s="1"/>
      <c r="C668" s="7" t="s">
        <v>175</v>
      </c>
      <c r="D668" s="1"/>
      <c r="E668" s="1">
        <v>12</v>
      </c>
      <c r="F668" s="1"/>
      <c r="G668" s="80"/>
      <c r="H668" s="143">
        <v>619488</v>
      </c>
      <c r="I668" s="24"/>
      <c r="J668" s="80"/>
      <c r="K668" s="143">
        <v>386666</v>
      </c>
    </row>
    <row r="669" spans="1:11" s="30" customFormat="1">
      <c r="A669" s="1">
        <v>13</v>
      </c>
      <c r="B669" s="1"/>
      <c r="C669" s="7" t="s">
        <v>193</v>
      </c>
      <c r="D669" s="1"/>
      <c r="E669" s="1">
        <v>13</v>
      </c>
      <c r="F669" s="8"/>
      <c r="G669" s="85">
        <f>SUM(G667:G668)</f>
        <v>25.47</v>
      </c>
      <c r="H669" s="142">
        <f>SUM(H667:H668)</f>
        <v>1919658</v>
      </c>
      <c r="I669" s="70"/>
      <c r="J669" s="95">
        <f>SUM(J667:J668)</f>
        <v>29.88</v>
      </c>
      <c r="K669" s="142">
        <f>SUM(K667:K668)</f>
        <v>1728208</v>
      </c>
    </row>
    <row r="670" spans="1:11">
      <c r="A670" s="1">
        <v>14</v>
      </c>
      <c r="E670" s="1">
        <v>14</v>
      </c>
      <c r="F670" s="8"/>
      <c r="G670" s="85"/>
      <c r="H670" s="142"/>
      <c r="I670" s="70"/>
      <c r="J670" s="85"/>
      <c r="K670" s="142"/>
    </row>
    <row r="671" spans="1:11">
      <c r="A671" s="1">
        <v>15</v>
      </c>
      <c r="C671" s="7" t="s">
        <v>177</v>
      </c>
      <c r="E671" s="1">
        <v>15</v>
      </c>
      <c r="F671" s="8"/>
      <c r="G671" s="85">
        <f>G664+G669</f>
        <v>279.27999999999997</v>
      </c>
      <c r="H671" s="142">
        <f>H664+H669</f>
        <v>39564976</v>
      </c>
      <c r="I671" s="70"/>
      <c r="J671" s="95">
        <f>J664+J669</f>
        <v>320.95</v>
      </c>
      <c r="K671" s="142">
        <f>K664+K669</f>
        <v>49120245</v>
      </c>
    </row>
    <row r="672" spans="1:11">
      <c r="A672" s="1">
        <v>16</v>
      </c>
      <c r="E672" s="1">
        <v>16</v>
      </c>
      <c r="F672" s="8"/>
      <c r="G672" s="85"/>
      <c r="H672" s="142"/>
      <c r="I672" s="70"/>
      <c r="J672" s="85"/>
      <c r="K672" s="142"/>
    </row>
    <row r="673" spans="1:14">
      <c r="A673" s="1">
        <v>17</v>
      </c>
      <c r="C673" s="7" t="s">
        <v>178</v>
      </c>
      <c r="E673" s="1">
        <v>17</v>
      </c>
      <c r="F673" s="8"/>
      <c r="G673" s="134"/>
      <c r="H673" s="141">
        <v>329906</v>
      </c>
      <c r="I673" s="70"/>
      <c r="J673" s="122"/>
      <c r="K673" s="141">
        <v>262163</v>
      </c>
    </row>
    <row r="674" spans="1:14">
      <c r="A674" s="1">
        <v>18</v>
      </c>
      <c r="C674" s="7"/>
      <c r="E674" s="1">
        <v>18</v>
      </c>
      <c r="F674" s="8"/>
      <c r="G674" s="95"/>
      <c r="H674" s="142"/>
      <c r="I674" s="70"/>
      <c r="J674" s="85"/>
      <c r="K674" s="142"/>
    </row>
    <row r="675" spans="1:14">
      <c r="A675" s="1">
        <v>19</v>
      </c>
      <c r="C675" s="7" t="s">
        <v>179</v>
      </c>
      <c r="E675" s="1">
        <v>19</v>
      </c>
      <c r="F675" s="8"/>
      <c r="G675" s="95"/>
      <c r="H675" s="141">
        <v>378284</v>
      </c>
      <c r="I675" s="70"/>
      <c r="J675" s="85"/>
      <c r="K675" s="141">
        <v>407528</v>
      </c>
    </row>
    <row r="676" spans="1:14">
      <c r="A676" s="1">
        <v>20</v>
      </c>
      <c r="C676" s="7" t="s">
        <v>180</v>
      </c>
      <c r="E676" s="1">
        <v>20</v>
      </c>
      <c r="F676" s="8"/>
      <c r="G676" s="95"/>
      <c r="H676" s="141">
        <v>13831466</v>
      </c>
      <c r="I676" s="70"/>
      <c r="J676" s="85"/>
      <c r="K676" s="141">
        <v>13361132</v>
      </c>
    </row>
    <row r="677" spans="1:14">
      <c r="A677" s="1">
        <v>21</v>
      </c>
      <c r="C677" s="7"/>
      <c r="E677" s="1">
        <v>21</v>
      </c>
      <c r="F677" s="8"/>
      <c r="G677" s="95"/>
      <c r="H677" s="142"/>
      <c r="I677" s="70"/>
      <c r="J677" s="85"/>
      <c r="K677" s="142"/>
    </row>
    <row r="678" spans="1:14">
      <c r="A678" s="1">
        <v>22</v>
      </c>
      <c r="C678" s="7"/>
      <c r="E678" s="1">
        <v>22</v>
      </c>
      <c r="F678" s="8"/>
      <c r="G678" s="95"/>
      <c r="H678" s="142"/>
      <c r="I678" s="70"/>
      <c r="J678" s="85"/>
      <c r="K678" s="142"/>
    </row>
    <row r="679" spans="1:14">
      <c r="A679" s="1">
        <v>23</v>
      </c>
      <c r="C679" s="7" t="s">
        <v>194</v>
      </c>
      <c r="E679" s="1">
        <v>23</v>
      </c>
      <c r="F679" s="8"/>
      <c r="G679" s="95"/>
      <c r="H679" s="141">
        <v>820227</v>
      </c>
      <c r="I679" s="70"/>
      <c r="J679" s="85"/>
      <c r="K679" s="141">
        <v>0</v>
      </c>
    </row>
    <row r="680" spans="1:14">
      <c r="A680" s="1">
        <v>24</v>
      </c>
      <c r="C680" s="7"/>
      <c r="E680" s="1">
        <v>24</v>
      </c>
      <c r="F680" s="8"/>
      <c r="G680" s="95"/>
      <c r="H680" s="142"/>
      <c r="I680" s="70"/>
      <c r="J680" s="85"/>
      <c r="K680" s="142"/>
    </row>
    <row r="681" spans="1:14">
      <c r="E681" s="29"/>
      <c r="F681" s="60" t="s">
        <v>6</v>
      </c>
      <c r="G681" s="17" t="s">
        <v>6</v>
      </c>
      <c r="H681" s="17" t="s">
        <v>6</v>
      </c>
      <c r="I681" s="60" t="s">
        <v>6</v>
      </c>
      <c r="J681" s="17" t="s">
        <v>6</v>
      </c>
      <c r="K681" s="17" t="s">
        <v>6</v>
      </c>
    </row>
    <row r="682" spans="1:14">
      <c r="A682" s="1">
        <v>25</v>
      </c>
      <c r="C682" s="7" t="s">
        <v>198</v>
      </c>
      <c r="E682" s="1">
        <v>25</v>
      </c>
      <c r="G682" s="80">
        <f>SUM(G671:G681)</f>
        <v>279.27999999999997</v>
      </c>
      <c r="H682" s="80">
        <f>SUM(H671:H681)</f>
        <v>54924859</v>
      </c>
      <c r="I682" s="81"/>
      <c r="J682" s="80">
        <f>SUM(J671:J681)</f>
        <v>320.95</v>
      </c>
      <c r="K682" s="80">
        <f>SUM(K671:K681)</f>
        <v>63151068</v>
      </c>
      <c r="M682" s="224"/>
      <c r="N682" s="224"/>
    </row>
    <row r="683" spans="1:14">
      <c r="C683" s="7"/>
      <c r="F683" s="60" t="s">
        <v>6</v>
      </c>
      <c r="G683" s="16" t="s">
        <v>6</v>
      </c>
      <c r="H683" s="17" t="s">
        <v>6</v>
      </c>
      <c r="I683" s="60" t="s">
        <v>6</v>
      </c>
      <c r="J683" s="16" t="s">
        <v>6</v>
      </c>
      <c r="K683" s="17" t="s">
        <v>6</v>
      </c>
    </row>
    <row r="684" spans="1:14">
      <c r="C684" s="1" t="s">
        <v>49</v>
      </c>
      <c r="G684" s="80"/>
      <c r="H684" s="80"/>
      <c r="I684" s="81"/>
      <c r="J684" s="80"/>
      <c r="K684" s="80"/>
    </row>
    <row r="685" spans="1:14">
      <c r="E685" s="29"/>
      <c r="F685" s="60"/>
      <c r="G685" s="16"/>
      <c r="H685" s="17"/>
      <c r="I685" s="60"/>
      <c r="J685" s="16"/>
      <c r="K685" s="17"/>
    </row>
    <row r="686" spans="1:14">
      <c r="A686" s="7"/>
    </row>
    <row r="687" spans="1:14">
      <c r="A687" s="12" t="str">
        <f>$A$83</f>
        <v xml:space="preserve">Institution No.:  </v>
      </c>
      <c r="B687" s="30"/>
      <c r="C687" s="30"/>
      <c r="D687" s="30"/>
      <c r="E687" s="31"/>
      <c r="F687" s="30"/>
      <c r="G687" s="32"/>
      <c r="H687" s="33"/>
      <c r="I687" s="30"/>
      <c r="J687" s="32"/>
      <c r="K687" s="4" t="s">
        <v>199</v>
      </c>
    </row>
    <row r="688" spans="1:14">
      <c r="A688" s="253" t="s">
        <v>200</v>
      </c>
      <c r="B688" s="253"/>
      <c r="C688" s="253"/>
      <c r="D688" s="253"/>
      <c r="E688" s="253"/>
      <c r="F688" s="253"/>
      <c r="G688" s="253"/>
      <c r="H688" s="253"/>
      <c r="I688" s="253"/>
      <c r="J688" s="253"/>
      <c r="K688" s="253"/>
    </row>
    <row r="689" spans="1:11">
      <c r="A689" s="12" t="str">
        <f>$A$42</f>
        <v xml:space="preserve">NAME: </v>
      </c>
      <c r="C689" s="1" t="str">
        <f>$D$20</f>
        <v>University of Colorado</v>
      </c>
      <c r="G689" s="65"/>
      <c r="H689" s="57"/>
      <c r="K689" s="14" t="str">
        <f>$K$3</f>
        <v>Due Date: October 15, 2024</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2023-2024</v>
      </c>
      <c r="I691" s="19"/>
      <c r="J691" s="20"/>
      <c r="K691" s="21" t="str">
        <f>K654</f>
        <v>2024-2025</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2">
        <v>27.69</v>
      </c>
      <c r="H699" s="141">
        <v>3478271</v>
      </c>
      <c r="I699" s="24"/>
      <c r="J699" s="122">
        <v>33.64</v>
      </c>
      <c r="K699" s="141">
        <v>3765113</v>
      </c>
    </row>
    <row r="700" spans="1:11">
      <c r="A700" s="1">
        <v>7</v>
      </c>
      <c r="C700" s="7" t="s">
        <v>191</v>
      </c>
      <c r="E700" s="1">
        <v>7</v>
      </c>
      <c r="F700" s="8"/>
      <c r="G700" s="85"/>
      <c r="H700" s="141">
        <v>888285</v>
      </c>
      <c r="I700" s="70"/>
      <c r="J700" s="85"/>
      <c r="K700" s="141">
        <v>1137183</v>
      </c>
    </row>
    <row r="701" spans="1:11">
      <c r="A701" s="1">
        <v>8</v>
      </c>
      <c r="C701" s="7" t="s">
        <v>192</v>
      </c>
      <c r="E701" s="1">
        <v>8</v>
      </c>
      <c r="F701" s="8"/>
      <c r="G701" s="85">
        <f>SUM(G699:G700)</f>
        <v>27.69</v>
      </c>
      <c r="H701" s="142">
        <f>SUM(H699:H700)</f>
        <v>4366556</v>
      </c>
      <c r="I701" s="70"/>
      <c r="J701" s="95">
        <f>SUM(J699:J700)</f>
        <v>33.64</v>
      </c>
      <c r="K701" s="142">
        <f>SUM(K699:K700)</f>
        <v>4902296</v>
      </c>
    </row>
    <row r="702" spans="1:11">
      <c r="A702" s="1">
        <v>9</v>
      </c>
      <c r="C702" s="7"/>
      <c r="E702" s="1">
        <v>9</v>
      </c>
      <c r="F702" s="8"/>
      <c r="G702" s="85"/>
      <c r="H702" s="142"/>
      <c r="I702" s="24"/>
      <c r="J702" s="85"/>
      <c r="K702" s="142"/>
    </row>
    <row r="703" spans="1:11" ht="24.75" customHeight="1">
      <c r="A703" s="1">
        <v>10</v>
      </c>
      <c r="C703" s="7"/>
      <c r="E703" s="1">
        <v>10</v>
      </c>
      <c r="F703" s="8"/>
      <c r="G703" s="85"/>
      <c r="H703" s="142"/>
      <c r="I703" s="24"/>
      <c r="J703" s="85"/>
      <c r="K703" s="142"/>
    </row>
    <row r="704" spans="1:11" s="67" customFormat="1">
      <c r="A704" s="1">
        <v>11</v>
      </c>
      <c r="B704" s="1"/>
      <c r="C704" s="7" t="s">
        <v>174</v>
      </c>
      <c r="D704" s="1"/>
      <c r="E704" s="1">
        <v>11</v>
      </c>
      <c r="F704" s="1"/>
      <c r="G704" s="121">
        <v>0</v>
      </c>
      <c r="H704" s="143">
        <v>3519</v>
      </c>
      <c r="I704" s="24"/>
      <c r="J704" s="121">
        <v>0</v>
      </c>
      <c r="K704" s="143">
        <v>0</v>
      </c>
    </row>
    <row r="705" spans="1:14">
      <c r="A705" s="1">
        <v>12</v>
      </c>
      <c r="C705" s="7" t="s">
        <v>175</v>
      </c>
      <c r="E705" s="1">
        <v>12</v>
      </c>
      <c r="G705" s="80"/>
      <c r="H705" s="143">
        <v>847</v>
      </c>
      <c r="I705" s="24"/>
      <c r="J705" s="80"/>
      <c r="K705" s="143">
        <v>0</v>
      </c>
    </row>
    <row r="706" spans="1:14">
      <c r="A706" s="1">
        <v>13</v>
      </c>
      <c r="C706" s="7" t="s">
        <v>193</v>
      </c>
      <c r="E706" s="1">
        <v>13</v>
      </c>
      <c r="F706" s="8"/>
      <c r="G706" s="85">
        <f>SUM(G704:G705)</f>
        <v>0</v>
      </c>
      <c r="H706" s="142">
        <f>SUM(H704:H705)</f>
        <v>4366</v>
      </c>
      <c r="I706" s="70"/>
      <c r="J706" s="95">
        <f>SUM(J704:J705)</f>
        <v>0</v>
      </c>
      <c r="K706" s="142">
        <f>SUM(K704:K705)</f>
        <v>0</v>
      </c>
    </row>
    <row r="707" spans="1:14" s="30" customFormat="1">
      <c r="A707" s="1">
        <v>14</v>
      </c>
      <c r="B707" s="1"/>
      <c r="C707" s="1"/>
      <c r="D707" s="1"/>
      <c r="E707" s="1">
        <v>14</v>
      </c>
      <c r="F707" s="8"/>
      <c r="G707" s="85"/>
      <c r="H707" s="142"/>
      <c r="I707" s="70"/>
      <c r="J707" s="85"/>
      <c r="K707" s="142"/>
    </row>
    <row r="708" spans="1:14" s="30" customFormat="1">
      <c r="A708" s="1">
        <v>15</v>
      </c>
      <c r="B708" s="1"/>
      <c r="C708" s="7" t="s">
        <v>177</v>
      </c>
      <c r="D708" s="1"/>
      <c r="E708" s="1">
        <v>15</v>
      </c>
      <c r="F708" s="8"/>
      <c r="G708" s="85">
        <f>G701+G706</f>
        <v>27.69</v>
      </c>
      <c r="H708" s="142">
        <f>H701+H706</f>
        <v>4370922</v>
      </c>
      <c r="I708" s="70"/>
      <c r="J708" s="95">
        <f>J701+J706</f>
        <v>33.64</v>
      </c>
      <c r="K708" s="142">
        <f>K701+K706</f>
        <v>4902296</v>
      </c>
    </row>
    <row r="709" spans="1:14">
      <c r="A709" s="1">
        <v>16</v>
      </c>
      <c r="E709" s="1">
        <v>16</v>
      </c>
      <c r="F709" s="8"/>
      <c r="G709" s="85"/>
      <c r="H709" s="142"/>
      <c r="I709" s="70"/>
      <c r="J709" s="85"/>
      <c r="K709" s="142"/>
    </row>
    <row r="710" spans="1:14">
      <c r="A710" s="1">
        <v>17</v>
      </c>
      <c r="C710" s="7" t="s">
        <v>178</v>
      </c>
      <c r="E710" s="1">
        <v>17</v>
      </c>
      <c r="F710" s="8"/>
      <c r="G710" s="85"/>
      <c r="H710" s="141">
        <v>49569</v>
      </c>
      <c r="I710" s="70"/>
      <c r="J710" s="85"/>
      <c r="K710" s="141">
        <v>42000</v>
      </c>
    </row>
    <row r="711" spans="1:14">
      <c r="A711" s="1">
        <v>18</v>
      </c>
      <c r="C711" s="7"/>
      <c r="E711" s="1">
        <v>18</v>
      </c>
      <c r="F711" s="8"/>
      <c r="G711" s="85"/>
      <c r="H711" s="142"/>
      <c r="I711" s="70"/>
      <c r="J711" s="85"/>
      <c r="K711" s="142"/>
    </row>
    <row r="712" spans="1:14">
      <c r="A712" s="1">
        <v>19</v>
      </c>
      <c r="C712" s="7" t="s">
        <v>179</v>
      </c>
      <c r="E712" s="1">
        <v>19</v>
      </c>
      <c r="F712" s="8"/>
      <c r="G712" s="85"/>
      <c r="H712" s="141">
        <v>25431</v>
      </c>
      <c r="I712" s="70"/>
      <c r="J712" s="85"/>
      <c r="K712" s="141">
        <v>53241</v>
      </c>
    </row>
    <row r="713" spans="1:14">
      <c r="A713" s="1">
        <v>20</v>
      </c>
      <c r="C713" s="7" t="s">
        <v>180</v>
      </c>
      <c r="E713" s="1">
        <v>20</v>
      </c>
      <c r="F713" s="8"/>
      <c r="G713" s="85"/>
      <c r="H713" s="141">
        <v>350300</v>
      </c>
      <c r="I713" s="70"/>
      <c r="J713" s="85"/>
      <c r="K713" s="141">
        <v>315945</v>
      </c>
    </row>
    <row r="714" spans="1:14">
      <c r="A714" s="1">
        <v>21</v>
      </c>
      <c r="C714" s="7"/>
      <c r="E714" s="1">
        <v>21</v>
      </c>
      <c r="F714" s="8"/>
      <c r="G714" s="85"/>
      <c r="H714" s="142"/>
      <c r="I714" s="70"/>
      <c r="J714" s="85"/>
      <c r="K714" s="142"/>
    </row>
    <row r="715" spans="1:14">
      <c r="A715" s="1">
        <v>22</v>
      </c>
      <c r="C715" s="7"/>
      <c r="E715" s="1">
        <v>22</v>
      </c>
      <c r="F715" s="8"/>
      <c r="G715" s="95"/>
      <c r="H715" s="142"/>
      <c r="I715" s="70"/>
      <c r="J715" s="85"/>
      <c r="K715" s="142"/>
    </row>
    <row r="716" spans="1:14">
      <c r="A716" s="1">
        <v>23</v>
      </c>
      <c r="C716" s="7" t="s">
        <v>194</v>
      </c>
      <c r="E716" s="1">
        <v>23</v>
      </c>
      <c r="F716" s="8"/>
      <c r="G716" s="95"/>
      <c r="H716" s="141">
        <v>0</v>
      </c>
      <c r="I716" s="70"/>
      <c r="J716" s="85"/>
      <c r="K716" s="141">
        <v>0</v>
      </c>
    </row>
    <row r="717" spans="1:14">
      <c r="A717" s="1">
        <v>24</v>
      </c>
      <c r="C717" s="7"/>
      <c r="E717" s="1">
        <v>24</v>
      </c>
      <c r="F717" s="8"/>
      <c r="G717" s="95"/>
      <c r="H717" s="142"/>
      <c r="I717" s="70"/>
      <c r="J717" s="85"/>
      <c r="K717" s="84"/>
    </row>
    <row r="718" spans="1:14">
      <c r="E718" s="29"/>
      <c r="F718" s="60" t="s">
        <v>6</v>
      </c>
      <c r="G718" s="17" t="s">
        <v>6</v>
      </c>
      <c r="H718" s="17" t="s">
        <v>6</v>
      </c>
      <c r="I718" s="60" t="s">
        <v>6</v>
      </c>
      <c r="J718" s="17" t="s">
        <v>6</v>
      </c>
      <c r="K718" s="17" t="s">
        <v>6</v>
      </c>
    </row>
    <row r="719" spans="1:14">
      <c r="A719" s="1">
        <v>25</v>
      </c>
      <c r="C719" s="7" t="s">
        <v>201</v>
      </c>
      <c r="E719" s="1">
        <v>25</v>
      </c>
      <c r="G719" s="80">
        <f>SUM(G708:G718)</f>
        <v>27.69</v>
      </c>
      <c r="H719" s="80">
        <f>SUM(H708:H718)</f>
        <v>4796222</v>
      </c>
      <c r="I719" s="81"/>
      <c r="J719" s="80">
        <f>SUM(J708:J718)</f>
        <v>33.64</v>
      </c>
      <c r="K719" s="80">
        <f>SUM(K708:K718)</f>
        <v>5313482</v>
      </c>
      <c r="M719" s="224"/>
      <c r="N719" s="224"/>
    </row>
    <row r="720" spans="1:14">
      <c r="E720" s="29"/>
      <c r="F720" s="60" t="s">
        <v>6</v>
      </c>
      <c r="G720" s="16" t="s">
        <v>6</v>
      </c>
      <c r="H720" s="17" t="s">
        <v>6</v>
      </c>
      <c r="I720" s="60" t="s">
        <v>6</v>
      </c>
      <c r="J720" s="16" t="s">
        <v>6</v>
      </c>
      <c r="K720" s="17" t="s">
        <v>6</v>
      </c>
    </row>
    <row r="721" spans="1:18">
      <c r="C721" s="1" t="s">
        <v>49</v>
      </c>
      <c r="E721" s="29"/>
      <c r="F721" s="60"/>
      <c r="G721" s="16"/>
      <c r="H721" s="17"/>
      <c r="I721" s="60"/>
      <c r="J721" s="16"/>
      <c r="K721" s="17"/>
    </row>
    <row r="723" spans="1:18">
      <c r="A723" s="7"/>
    </row>
    <row r="724" spans="1:18">
      <c r="A724" s="12" t="str">
        <f>$A$83</f>
        <v xml:space="preserve">Institution No.:  </v>
      </c>
      <c r="B724" s="30"/>
      <c r="C724" s="30"/>
      <c r="D724" s="30"/>
      <c r="E724" s="31"/>
      <c r="F724" s="30"/>
      <c r="G724" s="32"/>
      <c r="H724" s="33"/>
      <c r="I724" s="30"/>
      <c r="J724" s="32"/>
      <c r="K724" s="4" t="s">
        <v>202</v>
      </c>
    </row>
    <row r="725" spans="1:18">
      <c r="A725" s="253" t="s">
        <v>203</v>
      </c>
      <c r="B725" s="253"/>
      <c r="C725" s="253"/>
      <c r="D725" s="253"/>
      <c r="E725" s="253"/>
      <c r="F725" s="253"/>
      <c r="G725" s="253"/>
      <c r="H725" s="253"/>
      <c r="I725" s="253"/>
      <c r="J725" s="253"/>
      <c r="K725" s="253"/>
    </row>
    <row r="726" spans="1:18">
      <c r="A726" s="12" t="str">
        <f>$A$42</f>
        <v xml:space="preserve">NAME: </v>
      </c>
      <c r="C726" s="1" t="str">
        <f>$D$20</f>
        <v>University of Colorado</v>
      </c>
      <c r="F726" s="62"/>
      <c r="G726" s="56"/>
      <c r="K726" s="14" t="str">
        <f>$K$3</f>
        <v>Due Date: October 15, 2024</v>
      </c>
    </row>
    <row r="727" spans="1:18">
      <c r="A727" s="15" t="s">
        <v>6</v>
      </c>
      <c r="B727" s="15" t="s">
        <v>6</v>
      </c>
      <c r="C727" s="15" t="s">
        <v>6</v>
      </c>
      <c r="D727" s="15" t="s">
        <v>6</v>
      </c>
      <c r="E727" s="15" t="s">
        <v>6</v>
      </c>
      <c r="F727" s="15" t="s">
        <v>6</v>
      </c>
      <c r="G727" s="16" t="s">
        <v>6</v>
      </c>
      <c r="H727" s="17" t="s">
        <v>6</v>
      </c>
      <c r="I727" s="15" t="s">
        <v>6</v>
      </c>
      <c r="J727" s="16" t="s">
        <v>6</v>
      </c>
      <c r="K727" s="17" t="s">
        <v>6</v>
      </c>
    </row>
    <row r="728" spans="1:18">
      <c r="A728" s="18" t="s">
        <v>7</v>
      </c>
      <c r="E728" s="18" t="s">
        <v>7</v>
      </c>
      <c r="F728" s="19"/>
      <c r="G728" s="20"/>
      <c r="H728" s="21" t="str">
        <f>H691</f>
        <v>2023-2024</v>
      </c>
      <c r="I728" s="19"/>
      <c r="J728" s="20"/>
      <c r="K728" s="21" t="str">
        <f>K691</f>
        <v>2024-2025</v>
      </c>
      <c r="P728" s="1" t="s">
        <v>38</v>
      </c>
    </row>
    <row r="729" spans="1:18">
      <c r="A729" s="18" t="s">
        <v>9</v>
      </c>
      <c r="C729" s="19" t="s">
        <v>51</v>
      </c>
      <c r="E729" s="18" t="s">
        <v>9</v>
      </c>
      <c r="F729" s="19"/>
      <c r="G729" s="20" t="s">
        <v>11</v>
      </c>
      <c r="H729" s="21" t="s">
        <v>12</v>
      </c>
      <c r="I729" s="19"/>
      <c r="J729" s="20" t="s">
        <v>11</v>
      </c>
      <c r="K729" s="21" t="s">
        <v>13</v>
      </c>
    </row>
    <row r="730" spans="1:18">
      <c r="A730" s="15" t="s">
        <v>6</v>
      </c>
      <c r="B730" s="15" t="s">
        <v>6</v>
      </c>
      <c r="C730" s="15" t="s">
        <v>6</v>
      </c>
      <c r="D730" s="15" t="s">
        <v>6</v>
      </c>
      <c r="E730" s="15" t="s">
        <v>6</v>
      </c>
      <c r="F730" s="15" t="s">
        <v>6</v>
      </c>
      <c r="G730" s="16" t="s">
        <v>6</v>
      </c>
      <c r="H730" s="17" t="s">
        <v>6</v>
      </c>
      <c r="I730" s="15" t="s">
        <v>6</v>
      </c>
      <c r="J730" s="16" t="s">
        <v>6</v>
      </c>
      <c r="K730" s="17" t="s">
        <v>6</v>
      </c>
    </row>
    <row r="731" spans="1:18">
      <c r="A731" s="98">
        <v>1</v>
      </c>
      <c r="B731" s="98"/>
      <c r="C731" s="98" t="s">
        <v>227</v>
      </c>
      <c r="D731" s="98"/>
      <c r="E731" s="98">
        <v>1</v>
      </c>
      <c r="F731" s="99"/>
      <c r="G731" s="100"/>
      <c r="H731" s="101"/>
      <c r="I731" s="102"/>
      <c r="J731" s="103"/>
      <c r="K731" s="104"/>
    </row>
    <row r="732" spans="1:18">
      <c r="A732" s="98">
        <v>2</v>
      </c>
      <c r="B732" s="98"/>
      <c r="C732" s="98" t="s">
        <v>227</v>
      </c>
      <c r="D732" s="98"/>
      <c r="E732" s="98">
        <v>2</v>
      </c>
      <c r="F732" s="99"/>
      <c r="G732" s="100"/>
      <c r="H732" s="101"/>
      <c r="I732" s="102"/>
      <c r="J732" s="103"/>
      <c r="K732" s="101"/>
    </row>
    <row r="733" spans="1:18">
      <c r="A733" s="98">
        <v>3</v>
      </c>
      <c r="B733" s="98"/>
      <c r="C733" s="98" t="s">
        <v>227</v>
      </c>
      <c r="D733" s="98"/>
      <c r="E733" s="98">
        <v>3</v>
      </c>
      <c r="F733" s="99"/>
      <c r="G733" s="100"/>
      <c r="H733" s="101"/>
      <c r="I733" s="102"/>
      <c r="J733" s="103"/>
      <c r="K733" s="101"/>
    </row>
    <row r="734" spans="1:18">
      <c r="A734" s="98">
        <v>4</v>
      </c>
      <c r="B734" s="98"/>
      <c r="C734" s="98" t="s">
        <v>227</v>
      </c>
      <c r="D734" s="98"/>
      <c r="E734" s="98">
        <v>4</v>
      </c>
      <c r="F734" s="99"/>
      <c r="G734" s="100"/>
      <c r="H734" s="101"/>
      <c r="I734" s="105"/>
      <c r="J734" s="103"/>
      <c r="K734" s="101"/>
    </row>
    <row r="735" spans="1:18">
      <c r="A735" s="98">
        <v>5</v>
      </c>
      <c r="B735" s="98"/>
      <c r="C735" s="98" t="s">
        <v>227</v>
      </c>
      <c r="D735" s="98"/>
      <c r="E735" s="98">
        <v>5</v>
      </c>
      <c r="F735" s="99"/>
      <c r="G735" s="103"/>
      <c r="H735" s="101"/>
      <c r="I735" s="105"/>
      <c r="J735" s="103"/>
      <c r="K735" s="101"/>
    </row>
    <row r="736" spans="1:18">
      <c r="A736" s="1">
        <v>6</v>
      </c>
      <c r="C736" s="7" t="s">
        <v>190</v>
      </c>
      <c r="E736" s="1">
        <v>6</v>
      </c>
      <c r="F736" s="8"/>
      <c r="G736" s="122">
        <v>366.53</v>
      </c>
      <c r="H736" s="141">
        <v>42998028</v>
      </c>
      <c r="I736" s="24"/>
      <c r="J736" s="122">
        <v>388.08</v>
      </c>
      <c r="K736" s="141">
        <v>49982638</v>
      </c>
      <c r="M736" s="224"/>
      <c r="N736" s="224"/>
      <c r="P736" s="232"/>
      <c r="Q736" s="232"/>
      <c r="R736" s="228"/>
    </row>
    <row r="737" spans="1:14">
      <c r="A737" s="1">
        <v>7</v>
      </c>
      <c r="C737" s="7" t="s">
        <v>191</v>
      </c>
      <c r="E737" s="1">
        <v>7</v>
      </c>
      <c r="F737" s="8"/>
      <c r="G737" s="85"/>
      <c r="H737" s="141">
        <v>15088867</v>
      </c>
      <c r="I737" s="70"/>
      <c r="J737" s="85"/>
      <c r="K737" s="141">
        <v>16732385</v>
      </c>
      <c r="M737" s="224"/>
      <c r="N737" s="224"/>
    </row>
    <row r="738" spans="1:14">
      <c r="A738" s="1">
        <v>8</v>
      </c>
      <c r="C738" s="7" t="s">
        <v>192</v>
      </c>
      <c r="E738" s="1">
        <v>8</v>
      </c>
      <c r="F738" s="8"/>
      <c r="G738" s="85">
        <f>SUM(G736:G737)</f>
        <v>366.53</v>
      </c>
      <c r="H738" s="142">
        <f>SUM(H736:H737)</f>
        <v>58086895</v>
      </c>
      <c r="I738" s="70"/>
      <c r="J738" s="95">
        <f>SUM(J736:J737)</f>
        <v>388.08</v>
      </c>
      <c r="K738" s="142">
        <f>SUM(K736:K737)</f>
        <v>66715023</v>
      </c>
      <c r="M738" s="224"/>
      <c r="N738" s="224"/>
    </row>
    <row r="739" spans="1:14">
      <c r="A739" s="1">
        <v>9</v>
      </c>
      <c r="C739" s="7"/>
      <c r="E739" s="1">
        <v>9</v>
      </c>
      <c r="F739" s="8"/>
      <c r="G739" s="95"/>
      <c r="H739" s="142"/>
      <c r="I739" s="24"/>
      <c r="J739" s="85"/>
      <c r="K739" s="142"/>
    </row>
    <row r="740" spans="1:14">
      <c r="A740" s="1">
        <v>10</v>
      </c>
      <c r="C740" s="7"/>
      <c r="E740" s="1">
        <v>10</v>
      </c>
      <c r="F740" s="8"/>
      <c r="G740" s="95"/>
      <c r="H740" s="142"/>
      <c r="I740" s="24"/>
      <c r="J740" s="85"/>
      <c r="K740" s="142"/>
    </row>
    <row r="741" spans="1:14">
      <c r="A741" s="1">
        <v>11</v>
      </c>
      <c r="C741" s="7" t="s">
        <v>174</v>
      </c>
      <c r="E741" s="1">
        <v>11</v>
      </c>
      <c r="G741" s="121">
        <v>21.57</v>
      </c>
      <c r="H741" s="143">
        <v>1307149</v>
      </c>
      <c r="I741" s="24"/>
      <c r="J741" s="121">
        <v>21.41</v>
      </c>
      <c r="K741" s="143">
        <v>1553917</v>
      </c>
    </row>
    <row r="742" spans="1:14">
      <c r="A742" s="1">
        <v>12</v>
      </c>
      <c r="C742" s="7" t="s">
        <v>175</v>
      </c>
      <c r="E742" s="1">
        <v>12</v>
      </c>
      <c r="G742" s="96"/>
      <c r="H742" s="143">
        <v>632798</v>
      </c>
      <c r="I742" s="24"/>
      <c r="J742" s="80"/>
      <c r="K742" s="143">
        <v>26900</v>
      </c>
    </row>
    <row r="743" spans="1:14">
      <c r="A743" s="1">
        <v>13</v>
      </c>
      <c r="C743" s="7" t="s">
        <v>193</v>
      </c>
      <c r="E743" s="1">
        <v>13</v>
      </c>
      <c r="F743" s="8"/>
      <c r="G743" s="85">
        <f>SUM(G741:G742)</f>
        <v>21.57</v>
      </c>
      <c r="H743" s="142">
        <f>SUM(H741:H742)</f>
        <v>1939947</v>
      </c>
      <c r="I743" s="70"/>
      <c r="J743" s="95">
        <f>SUM(J741:J742)</f>
        <v>21.41</v>
      </c>
      <c r="K743" s="142">
        <f>SUM(K741:K742)</f>
        <v>1580817</v>
      </c>
    </row>
    <row r="744" spans="1:14">
      <c r="A744" s="1">
        <v>14</v>
      </c>
      <c r="E744" s="1">
        <v>14</v>
      </c>
      <c r="F744" s="8"/>
      <c r="G744" s="85"/>
      <c r="H744" s="142"/>
      <c r="I744" s="70"/>
      <c r="J744" s="85"/>
      <c r="K744" s="142"/>
    </row>
    <row r="745" spans="1:14">
      <c r="A745" s="1">
        <v>15</v>
      </c>
      <c r="C745" s="7" t="s">
        <v>177</v>
      </c>
      <c r="E745" s="1">
        <v>15</v>
      </c>
      <c r="F745" s="8"/>
      <c r="G745" s="85">
        <f>G738+G743</f>
        <v>388.09999999999997</v>
      </c>
      <c r="H745" s="142">
        <f>H738+H743</f>
        <v>60026842</v>
      </c>
      <c r="I745" s="70"/>
      <c r="J745" s="95">
        <f>J738+J743</f>
        <v>409.49</v>
      </c>
      <c r="K745" s="142">
        <f>K738+K743</f>
        <v>68295840</v>
      </c>
    </row>
    <row r="746" spans="1:14">
      <c r="A746" s="1">
        <v>16</v>
      </c>
      <c r="E746" s="1">
        <v>16</v>
      </c>
      <c r="F746" s="8"/>
      <c r="G746" s="95"/>
      <c r="H746" s="142"/>
      <c r="I746" s="70"/>
      <c r="J746" s="85"/>
      <c r="K746" s="142"/>
    </row>
    <row r="747" spans="1:14">
      <c r="A747" s="1">
        <v>17</v>
      </c>
      <c r="C747" s="7" t="s">
        <v>178</v>
      </c>
      <c r="E747" s="1">
        <v>17</v>
      </c>
      <c r="F747" s="8"/>
      <c r="G747" s="95"/>
      <c r="H747" s="141">
        <v>267828</v>
      </c>
      <c r="I747" s="70"/>
      <c r="J747" s="85"/>
      <c r="K747" s="141">
        <v>199256</v>
      </c>
    </row>
    <row r="748" spans="1:14">
      <c r="A748" s="1">
        <v>18</v>
      </c>
      <c r="C748" s="7"/>
      <c r="E748" s="1">
        <v>18</v>
      </c>
      <c r="F748" s="8"/>
      <c r="G748" s="95"/>
      <c r="H748" s="142"/>
      <c r="I748" s="70"/>
      <c r="J748" s="85"/>
      <c r="K748" s="142"/>
    </row>
    <row r="749" spans="1:14">
      <c r="A749" s="1">
        <v>19</v>
      </c>
      <c r="C749" s="7" t="s">
        <v>179</v>
      </c>
      <c r="E749" s="1">
        <v>19</v>
      </c>
      <c r="F749" s="8"/>
      <c r="G749" s="95"/>
      <c r="H749" s="141">
        <v>194423</v>
      </c>
      <c r="I749" s="70"/>
      <c r="J749" s="85"/>
      <c r="K749" s="141">
        <v>0</v>
      </c>
    </row>
    <row r="750" spans="1:14">
      <c r="A750" s="1">
        <v>20</v>
      </c>
      <c r="C750" s="7" t="s">
        <v>180</v>
      </c>
      <c r="E750" s="1">
        <v>20</v>
      </c>
      <c r="F750" s="8"/>
      <c r="G750" s="95"/>
      <c r="H750" s="141">
        <v>4803003</v>
      </c>
      <c r="I750" s="70"/>
      <c r="J750" s="85"/>
      <c r="K750" s="141">
        <v>5049321</v>
      </c>
    </row>
    <row r="751" spans="1:14">
      <c r="A751" s="1">
        <v>21</v>
      </c>
      <c r="C751" s="7"/>
      <c r="E751" s="1">
        <v>21</v>
      </c>
      <c r="F751" s="8"/>
      <c r="G751" s="95"/>
      <c r="H751" s="142"/>
      <c r="I751" s="70"/>
      <c r="J751" s="85"/>
      <c r="K751" s="142"/>
    </row>
    <row r="752" spans="1:14">
      <c r="A752" s="1">
        <v>22</v>
      </c>
      <c r="C752" s="7"/>
      <c r="E752" s="1">
        <v>22</v>
      </c>
      <c r="F752" s="8"/>
      <c r="G752" s="95"/>
      <c r="H752" s="142"/>
      <c r="I752" s="70"/>
      <c r="J752" s="85"/>
      <c r="K752" s="142"/>
    </row>
    <row r="753" spans="1:14">
      <c r="A753" s="1">
        <v>23</v>
      </c>
      <c r="C753" s="7" t="s">
        <v>194</v>
      </c>
      <c r="E753" s="1">
        <v>23</v>
      </c>
      <c r="F753" s="8"/>
      <c r="G753" s="95"/>
      <c r="H753" s="141">
        <v>2226771</v>
      </c>
      <c r="I753" s="70"/>
      <c r="J753" s="85"/>
      <c r="K753" s="141">
        <v>0</v>
      </c>
    </row>
    <row r="754" spans="1:14">
      <c r="A754" s="1">
        <v>24</v>
      </c>
      <c r="C754" s="7"/>
      <c r="E754" s="1">
        <v>24</v>
      </c>
      <c r="F754" s="8"/>
      <c r="G754" s="95"/>
      <c r="H754" s="142"/>
      <c r="I754" s="70"/>
      <c r="J754" s="85"/>
      <c r="K754" s="142"/>
    </row>
    <row r="755" spans="1:14">
      <c r="E755" s="29"/>
      <c r="F755" s="60" t="s">
        <v>6</v>
      </c>
      <c r="G755" s="17" t="s">
        <v>6</v>
      </c>
      <c r="H755" s="17" t="s">
        <v>6</v>
      </c>
      <c r="I755" s="60" t="s">
        <v>6</v>
      </c>
      <c r="J755" s="17" t="s">
        <v>6</v>
      </c>
      <c r="K755" s="17" t="s">
        <v>6</v>
      </c>
    </row>
    <row r="756" spans="1:14">
      <c r="A756" s="1">
        <v>25</v>
      </c>
      <c r="C756" s="7" t="s">
        <v>204</v>
      </c>
      <c r="E756" s="1">
        <v>25</v>
      </c>
      <c r="G756" s="80">
        <f>SUM(G745:G755)</f>
        <v>388.09999999999997</v>
      </c>
      <c r="H756" s="80">
        <f>SUM(H745:H755)</f>
        <v>67518867</v>
      </c>
      <c r="I756" s="81"/>
      <c r="J756" s="80">
        <f>SUM(J745:J755)</f>
        <v>409.49</v>
      </c>
      <c r="K756" s="80">
        <f>SUM(K745:K755)</f>
        <v>73544417</v>
      </c>
      <c r="M756" s="224"/>
      <c r="N756" s="224"/>
    </row>
    <row r="757" spans="1:14">
      <c r="E757" s="29"/>
      <c r="F757" s="60" t="s">
        <v>6</v>
      </c>
      <c r="G757" s="16" t="s">
        <v>6</v>
      </c>
      <c r="H757" s="17" t="s">
        <v>6</v>
      </c>
      <c r="I757" s="60" t="s">
        <v>6</v>
      </c>
      <c r="J757" s="16" t="s">
        <v>6</v>
      </c>
      <c r="K757" s="17" t="s">
        <v>6</v>
      </c>
    </row>
    <row r="758" spans="1:14">
      <c r="C758" s="1" t="s">
        <v>49</v>
      </c>
    </row>
    <row r="761" spans="1:14">
      <c r="A761" s="12" t="str">
        <f>$A$83</f>
        <v xml:space="preserve">Institution No.:  </v>
      </c>
      <c r="B761" s="30"/>
      <c r="C761" s="30"/>
      <c r="D761" s="30"/>
      <c r="E761" s="31"/>
      <c r="F761" s="30"/>
      <c r="G761" s="32"/>
      <c r="H761" s="33"/>
      <c r="I761" s="30"/>
      <c r="J761" s="32"/>
      <c r="K761" s="4" t="s">
        <v>205</v>
      </c>
    </row>
    <row r="762" spans="1:14">
      <c r="A762" s="253" t="s">
        <v>206</v>
      </c>
      <c r="B762" s="253"/>
      <c r="C762" s="253"/>
      <c r="D762" s="253"/>
      <c r="E762" s="253"/>
      <c r="F762" s="253"/>
      <c r="G762" s="253"/>
      <c r="H762" s="253"/>
      <c r="I762" s="253"/>
      <c r="J762" s="253"/>
      <c r="K762" s="253"/>
    </row>
    <row r="763" spans="1:14">
      <c r="A763" s="12" t="str">
        <f>$A$42</f>
        <v xml:space="preserve">NAME: </v>
      </c>
      <c r="C763" s="1" t="str">
        <f>$D$20</f>
        <v>University of Colorado</v>
      </c>
      <c r="F763" s="62"/>
      <c r="G763" s="56"/>
      <c r="H763" s="57"/>
      <c r="K763" s="14" t="str">
        <f>$K$3</f>
        <v>Due Date: October 15, 2024</v>
      </c>
    </row>
    <row r="764" spans="1:14">
      <c r="A764" s="15" t="s">
        <v>6</v>
      </c>
      <c r="B764" s="15" t="s">
        <v>6</v>
      </c>
      <c r="C764" s="15" t="s">
        <v>6</v>
      </c>
      <c r="D764" s="15" t="s">
        <v>6</v>
      </c>
      <c r="E764" s="15" t="s">
        <v>6</v>
      </c>
      <c r="F764" s="15" t="s">
        <v>6</v>
      </c>
      <c r="G764" s="16" t="s">
        <v>6</v>
      </c>
      <c r="H764" s="17" t="s">
        <v>6</v>
      </c>
      <c r="I764" s="15" t="s">
        <v>6</v>
      </c>
      <c r="J764" s="16" t="s">
        <v>6</v>
      </c>
      <c r="K764" s="17" t="s">
        <v>6</v>
      </c>
    </row>
    <row r="765" spans="1:14">
      <c r="A765" s="18" t="s">
        <v>7</v>
      </c>
      <c r="E765" s="18" t="s">
        <v>7</v>
      </c>
      <c r="F765" s="19"/>
      <c r="G765" s="20"/>
      <c r="H765" s="21" t="str">
        <f>H728</f>
        <v>2023-2024</v>
      </c>
      <c r="I765" s="19"/>
      <c r="J765" s="20"/>
      <c r="K765" s="21" t="str">
        <f>K728</f>
        <v>2024-2025</v>
      </c>
    </row>
    <row r="766" spans="1:14">
      <c r="A766" s="18" t="s">
        <v>9</v>
      </c>
      <c r="C766" s="19" t="s">
        <v>51</v>
      </c>
      <c r="E766" s="18" t="s">
        <v>9</v>
      </c>
      <c r="F766" s="19"/>
      <c r="G766" s="20" t="s">
        <v>11</v>
      </c>
      <c r="H766" s="21" t="s">
        <v>12</v>
      </c>
      <c r="I766" s="19"/>
      <c r="J766" s="20" t="s">
        <v>11</v>
      </c>
      <c r="K766" s="21" t="s">
        <v>13</v>
      </c>
    </row>
    <row r="767" spans="1:14">
      <c r="A767" s="15" t="s">
        <v>6</v>
      </c>
      <c r="B767" s="15" t="s">
        <v>6</v>
      </c>
      <c r="C767" s="15" t="s">
        <v>6</v>
      </c>
      <c r="D767" s="15" t="s">
        <v>6</v>
      </c>
      <c r="E767" s="15" t="s">
        <v>6</v>
      </c>
      <c r="F767" s="15" t="s">
        <v>6</v>
      </c>
      <c r="G767" s="16"/>
      <c r="H767" s="17"/>
      <c r="I767" s="15"/>
      <c r="J767" s="16"/>
      <c r="K767" s="17"/>
    </row>
    <row r="768" spans="1:14">
      <c r="A768" s="98">
        <v>1</v>
      </c>
      <c r="B768" s="98"/>
      <c r="C768" s="98" t="s">
        <v>227</v>
      </c>
      <c r="D768" s="98"/>
      <c r="E768" s="98">
        <v>1</v>
      </c>
      <c r="F768" s="99"/>
      <c r="G768" s="100"/>
      <c r="H768" s="101"/>
      <c r="I768" s="102"/>
      <c r="J768" s="103"/>
      <c r="K768" s="104"/>
    </row>
    <row r="769" spans="1:17">
      <c r="A769" s="98">
        <v>2</v>
      </c>
      <c r="B769" s="98"/>
      <c r="C769" s="98" t="s">
        <v>227</v>
      </c>
      <c r="D769" s="98"/>
      <c r="E769" s="98">
        <v>2</v>
      </c>
      <c r="F769" s="99"/>
      <c r="G769" s="100"/>
      <c r="H769" s="101"/>
      <c r="I769" s="102"/>
      <c r="J769" s="103"/>
      <c r="K769" s="101"/>
    </row>
    <row r="770" spans="1:17">
      <c r="A770" s="98">
        <v>3</v>
      </c>
      <c r="B770" s="98"/>
      <c r="C770" s="98" t="s">
        <v>227</v>
      </c>
      <c r="D770" s="98"/>
      <c r="E770" s="98">
        <v>3</v>
      </c>
      <c r="F770" s="99"/>
      <c r="G770" s="100"/>
      <c r="H770" s="101"/>
      <c r="I770" s="102"/>
      <c r="J770" s="103"/>
      <c r="K770" s="101"/>
    </row>
    <row r="771" spans="1:17">
      <c r="A771" s="98">
        <v>4</v>
      </c>
      <c r="B771" s="98"/>
      <c r="C771" s="98" t="s">
        <v>227</v>
      </c>
      <c r="D771" s="98"/>
      <c r="E771" s="98">
        <v>4</v>
      </c>
      <c r="F771" s="99"/>
      <c r="G771" s="100"/>
      <c r="H771" s="101"/>
      <c r="I771" s="105"/>
      <c r="J771" s="103"/>
      <c r="K771" s="101"/>
    </row>
    <row r="772" spans="1:17">
      <c r="A772" s="98">
        <v>5</v>
      </c>
      <c r="B772" s="98"/>
      <c r="C772" s="98" t="s">
        <v>227</v>
      </c>
      <c r="D772" s="98"/>
      <c r="E772" s="98">
        <v>5</v>
      </c>
      <c r="F772" s="99"/>
      <c r="G772" s="100"/>
      <c r="H772" s="101"/>
      <c r="I772" s="105"/>
      <c r="J772" s="103"/>
      <c r="K772" s="101"/>
    </row>
    <row r="773" spans="1:17">
      <c r="A773" s="1">
        <v>6</v>
      </c>
      <c r="C773" s="7" t="s">
        <v>190</v>
      </c>
      <c r="E773" s="1">
        <v>6</v>
      </c>
      <c r="F773" s="8"/>
      <c r="G773" s="134">
        <v>111.74</v>
      </c>
      <c r="H773" s="141">
        <v>5570699</v>
      </c>
      <c r="I773" s="24"/>
      <c r="J773" s="122">
        <v>114.04</v>
      </c>
      <c r="K773" s="141">
        <v>6968324</v>
      </c>
      <c r="M773" s="224"/>
      <c r="N773" s="224"/>
      <c r="P773" s="232"/>
      <c r="Q773" s="232"/>
    </row>
    <row r="774" spans="1:17">
      <c r="A774" s="1">
        <v>7</v>
      </c>
      <c r="C774" s="7" t="s">
        <v>191</v>
      </c>
      <c r="E774" s="1">
        <v>7</v>
      </c>
      <c r="F774" s="8"/>
      <c r="G774" s="95"/>
      <c r="H774" s="141">
        <v>3723764</v>
      </c>
      <c r="I774" s="70"/>
      <c r="J774" s="85"/>
      <c r="K774" s="141">
        <v>4215118</v>
      </c>
      <c r="M774" s="224"/>
      <c r="N774" s="224"/>
    </row>
    <row r="775" spans="1:17">
      <c r="A775" s="1">
        <v>8</v>
      </c>
      <c r="C775" s="7" t="s">
        <v>192</v>
      </c>
      <c r="E775" s="1">
        <v>8</v>
      </c>
      <c r="F775" s="8"/>
      <c r="G775" s="95">
        <f>SUM(G773:G774)</f>
        <v>111.74</v>
      </c>
      <c r="H775" s="142">
        <f>SUM(H773:H774)</f>
        <v>9294463</v>
      </c>
      <c r="I775" s="70"/>
      <c r="J775" s="95">
        <f>SUM(J773:J774)</f>
        <v>114.04</v>
      </c>
      <c r="K775" s="142">
        <f>SUM(K773:K774)</f>
        <v>11183442</v>
      </c>
      <c r="M775" s="224"/>
      <c r="N775" s="224"/>
    </row>
    <row r="776" spans="1:17">
      <c r="A776" s="1">
        <v>9</v>
      </c>
      <c r="C776" s="7"/>
      <c r="E776" s="1">
        <v>9</v>
      </c>
      <c r="F776" s="8"/>
      <c r="G776" s="95"/>
      <c r="H776" s="142"/>
      <c r="I776" s="24"/>
      <c r="J776" s="85"/>
      <c r="K776" s="142"/>
    </row>
    <row r="777" spans="1:17">
      <c r="A777" s="1">
        <v>10</v>
      </c>
      <c r="C777" s="7"/>
      <c r="E777" s="1">
        <v>10</v>
      </c>
      <c r="F777" s="8"/>
      <c r="G777" s="95"/>
      <c r="H777" s="142"/>
      <c r="I777" s="24"/>
      <c r="J777" s="85"/>
      <c r="K777" s="142"/>
    </row>
    <row r="778" spans="1:17">
      <c r="A778" s="1">
        <v>11</v>
      </c>
      <c r="C778" s="7" t="s">
        <v>174</v>
      </c>
      <c r="E778" s="1">
        <v>11</v>
      </c>
      <c r="G778" s="121">
        <v>134.51</v>
      </c>
      <c r="H778" s="143">
        <v>7368264</v>
      </c>
      <c r="I778" s="24"/>
      <c r="J778" s="121">
        <v>136.78</v>
      </c>
      <c r="K778" s="143">
        <v>8685070</v>
      </c>
    </row>
    <row r="779" spans="1:17">
      <c r="A779" s="1">
        <v>12</v>
      </c>
      <c r="C779" s="7" t="s">
        <v>175</v>
      </c>
      <c r="E779" s="1">
        <v>12</v>
      </c>
      <c r="G779" s="96"/>
      <c r="H779" s="143">
        <v>3279253</v>
      </c>
      <c r="I779" s="24"/>
      <c r="J779" s="80"/>
      <c r="K779" s="143">
        <v>3865298</v>
      </c>
    </row>
    <row r="780" spans="1:17">
      <c r="A780" s="1">
        <v>13</v>
      </c>
      <c r="C780" s="7" t="s">
        <v>193</v>
      </c>
      <c r="E780" s="1">
        <v>13</v>
      </c>
      <c r="F780" s="8"/>
      <c r="G780" s="95">
        <f>SUM(G778:G779)</f>
        <v>134.51</v>
      </c>
      <c r="H780" s="142">
        <f>SUM(H778:H779)</f>
        <v>10647517</v>
      </c>
      <c r="I780" s="70"/>
      <c r="J780" s="95">
        <f>SUM(J778:J779)</f>
        <v>136.78</v>
      </c>
      <c r="K780" s="142">
        <f>SUM(K778:K779)</f>
        <v>12550368</v>
      </c>
    </row>
    <row r="781" spans="1:17">
      <c r="A781" s="1">
        <v>14</v>
      </c>
      <c r="E781" s="1">
        <v>14</v>
      </c>
      <c r="F781" s="8"/>
      <c r="G781" s="95"/>
      <c r="H781" s="142"/>
      <c r="I781" s="70"/>
      <c r="J781" s="85"/>
      <c r="K781" s="142"/>
    </row>
    <row r="782" spans="1:17">
      <c r="A782" s="1">
        <v>15</v>
      </c>
      <c r="C782" s="7" t="s">
        <v>177</v>
      </c>
      <c r="E782" s="1">
        <v>15</v>
      </c>
      <c r="F782" s="8"/>
      <c r="G782" s="95">
        <f>G775+G780</f>
        <v>246.25</v>
      </c>
      <c r="H782" s="142">
        <f>H775+H780</f>
        <v>19941980</v>
      </c>
      <c r="I782" s="70"/>
      <c r="J782" s="95">
        <f>J775+J780</f>
        <v>250.82</v>
      </c>
      <c r="K782" s="142">
        <f>K775+K780</f>
        <v>23733810</v>
      </c>
    </row>
    <row r="783" spans="1:17">
      <c r="A783" s="1">
        <v>16</v>
      </c>
      <c r="E783" s="1">
        <v>16</v>
      </c>
      <c r="F783" s="8"/>
      <c r="G783" s="95"/>
      <c r="H783" s="142"/>
      <c r="I783" s="70"/>
      <c r="J783" s="85"/>
      <c r="K783" s="142"/>
    </row>
    <row r="784" spans="1:17">
      <c r="A784" s="1">
        <v>17</v>
      </c>
      <c r="C784" s="7" t="s">
        <v>178</v>
      </c>
      <c r="E784" s="1">
        <v>17</v>
      </c>
      <c r="F784" s="8"/>
      <c r="G784" s="95"/>
      <c r="H784" s="141">
        <v>185941</v>
      </c>
      <c r="I784" s="70"/>
      <c r="J784" s="85"/>
      <c r="K784" s="141">
        <v>121360</v>
      </c>
    </row>
    <row r="785" spans="1:14">
      <c r="A785" s="1">
        <v>18</v>
      </c>
      <c r="C785" s="7"/>
      <c r="E785" s="1">
        <v>18</v>
      </c>
      <c r="F785" s="8"/>
      <c r="G785" s="95"/>
      <c r="H785" s="142"/>
      <c r="I785" s="70"/>
      <c r="J785" s="85"/>
      <c r="K785" s="142"/>
    </row>
    <row r="786" spans="1:14">
      <c r="A786" s="1">
        <v>19</v>
      </c>
      <c r="C786" s="7" t="s">
        <v>179</v>
      </c>
      <c r="E786" s="1">
        <v>19</v>
      </c>
      <c r="F786" s="8"/>
      <c r="G786" s="95"/>
      <c r="H786" s="141">
        <v>81113</v>
      </c>
      <c r="I786" s="70"/>
      <c r="J786" s="85"/>
      <c r="K786" s="141">
        <v>22620</v>
      </c>
    </row>
    <row r="787" spans="1:14">
      <c r="A787" s="1">
        <v>20</v>
      </c>
      <c r="C787" s="7" t="s">
        <v>180</v>
      </c>
      <c r="E787" s="1">
        <v>20</v>
      </c>
      <c r="F787" s="8"/>
      <c r="G787" s="95"/>
      <c r="H787" s="141">
        <v>1182200</v>
      </c>
      <c r="I787" s="70"/>
      <c r="J787" s="85"/>
      <c r="K787" s="141">
        <v>1205640</v>
      </c>
    </row>
    <row r="788" spans="1:14">
      <c r="A788" s="1">
        <v>21</v>
      </c>
      <c r="C788" s="7" t="s">
        <v>225</v>
      </c>
      <c r="E788" s="1">
        <v>21</v>
      </c>
      <c r="F788" s="8"/>
      <c r="G788" s="95"/>
      <c r="H788" s="141">
        <v>4249739</v>
      </c>
      <c r="I788" s="70"/>
      <c r="J788" s="85"/>
      <c r="K788" s="141">
        <v>4927547</v>
      </c>
    </row>
    <row r="789" spans="1:14">
      <c r="A789" s="1">
        <v>22</v>
      </c>
      <c r="C789" s="7"/>
      <c r="E789" s="1">
        <v>22</v>
      </c>
      <c r="F789" s="8"/>
      <c r="G789" s="95"/>
      <c r="H789" s="142"/>
      <c r="I789" s="70"/>
      <c r="J789" s="85"/>
      <c r="K789" s="142"/>
    </row>
    <row r="790" spans="1:14">
      <c r="A790" s="1">
        <v>23</v>
      </c>
      <c r="C790" s="7" t="s">
        <v>194</v>
      </c>
      <c r="E790" s="1">
        <v>23</v>
      </c>
      <c r="F790" s="8"/>
      <c r="G790" s="95"/>
      <c r="H790" s="141">
        <v>1322443</v>
      </c>
      <c r="I790" s="70"/>
      <c r="J790" s="85"/>
      <c r="K790" s="141">
        <v>1000000</v>
      </c>
    </row>
    <row r="791" spans="1:14">
      <c r="A791" s="1">
        <v>24</v>
      </c>
      <c r="C791" s="7"/>
      <c r="E791" s="1">
        <v>24</v>
      </c>
      <c r="F791" s="8"/>
      <c r="G791" s="95"/>
      <c r="H791" s="142"/>
      <c r="I791" s="70"/>
      <c r="J791" s="85"/>
      <c r="K791" s="142"/>
    </row>
    <row r="792" spans="1:14">
      <c r="E792" s="29"/>
      <c r="F792" s="60" t="s">
        <v>6</v>
      </c>
      <c r="G792" s="17" t="s">
        <v>6</v>
      </c>
      <c r="H792" s="17" t="s">
        <v>6</v>
      </c>
      <c r="I792" s="60" t="s">
        <v>6</v>
      </c>
      <c r="J792" s="17" t="s">
        <v>6</v>
      </c>
      <c r="K792" s="17" t="s">
        <v>6</v>
      </c>
    </row>
    <row r="793" spans="1:14">
      <c r="A793" s="1">
        <v>25</v>
      </c>
      <c r="C793" s="7" t="s">
        <v>207</v>
      </c>
      <c r="E793" s="1">
        <v>25</v>
      </c>
      <c r="G793" s="80">
        <f>SUM(G782:G792)</f>
        <v>246.25</v>
      </c>
      <c r="H793" s="80">
        <f>SUM(H782:H792)</f>
        <v>26963416</v>
      </c>
      <c r="I793" s="81"/>
      <c r="J793" s="80">
        <f>SUM(J782:J792)</f>
        <v>250.82</v>
      </c>
      <c r="K793" s="80">
        <f>SUM(K782:K792)</f>
        <v>31010977</v>
      </c>
      <c r="N793" s="224"/>
    </row>
    <row r="794" spans="1:14">
      <c r="E794" s="29"/>
      <c r="F794" s="60" t="s">
        <v>6</v>
      </c>
      <c r="G794" s="16" t="s">
        <v>6</v>
      </c>
      <c r="H794" s="17" t="s">
        <v>6</v>
      </c>
      <c r="I794" s="60" t="s">
        <v>6</v>
      </c>
      <c r="J794" s="16" t="s">
        <v>6</v>
      </c>
      <c r="K794" s="17" t="s">
        <v>6</v>
      </c>
    </row>
    <row r="795" spans="1:14">
      <c r="C795" s="1" t="s">
        <v>49</v>
      </c>
      <c r="E795" s="29"/>
      <c r="F795" s="60"/>
      <c r="G795" s="16"/>
      <c r="H795" s="17"/>
      <c r="I795" s="60"/>
      <c r="J795" s="16"/>
      <c r="K795" s="17"/>
    </row>
    <row r="797" spans="1:14">
      <c r="A797" s="7"/>
    </row>
    <row r="798" spans="1:14">
      <c r="A798" s="12" t="str">
        <f>$A$83</f>
        <v xml:space="preserve">Institution No.:  </v>
      </c>
      <c r="B798" s="30"/>
      <c r="C798" s="30"/>
      <c r="D798" s="30"/>
      <c r="E798" s="31"/>
      <c r="F798" s="30"/>
      <c r="G798" s="32"/>
      <c r="H798" s="33"/>
      <c r="I798" s="30"/>
      <c r="J798" s="32"/>
      <c r="K798" s="4" t="s">
        <v>208</v>
      </c>
    </row>
    <row r="799" spans="1:14">
      <c r="A799" s="253" t="s">
        <v>209</v>
      </c>
      <c r="B799" s="253"/>
      <c r="C799" s="253"/>
      <c r="D799" s="253"/>
      <c r="E799" s="253"/>
      <c r="F799" s="253"/>
      <c r="G799" s="253"/>
      <c r="H799" s="253"/>
      <c r="I799" s="253"/>
      <c r="J799" s="253"/>
      <c r="K799" s="253"/>
    </row>
    <row r="800" spans="1:14">
      <c r="A800" s="12" t="str">
        <f>$A$42</f>
        <v xml:space="preserve">NAME: </v>
      </c>
      <c r="C800" s="1" t="str">
        <f>$D$20</f>
        <v>University of Colorado</v>
      </c>
      <c r="F800" s="62"/>
      <c r="G800" s="56"/>
      <c r="H800" s="57"/>
      <c r="K800" s="14" t="str">
        <f>$K$3</f>
        <v>Due Date: October 15, 2024</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2023-2024</v>
      </c>
      <c r="I802" s="19"/>
      <c r="J802" s="20"/>
      <c r="K802" s="21" t="str">
        <f>K765</f>
        <v>2024-2025</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3">
        <v>2101191</v>
      </c>
      <c r="I805" s="91"/>
      <c r="J805" s="91"/>
      <c r="K805" s="133">
        <v>2244868</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2101191</v>
      </c>
      <c r="I830" s="89"/>
      <c r="J830" s="88"/>
      <c r="K830" s="89">
        <f>SUM(K805:K828)</f>
        <v>2244868</v>
      </c>
    </row>
    <row r="831" spans="1:11">
      <c r="D831" s="22"/>
      <c r="F831" s="60" t="s">
        <v>6</v>
      </c>
      <c r="G831" s="16" t="s">
        <v>6</v>
      </c>
      <c r="H831" s="17"/>
      <c r="I831" s="60"/>
      <c r="J831" s="16"/>
      <c r="K831" s="17"/>
    </row>
    <row r="832" spans="1:11">
      <c r="F832" s="60"/>
      <c r="G832" s="16"/>
      <c r="H832" s="17"/>
      <c r="I832" s="60"/>
      <c r="J832" s="16"/>
      <c r="K832" s="17"/>
    </row>
    <row r="833" spans="1:11">
      <c r="C833" s="250" t="s">
        <v>235</v>
      </c>
      <c r="D833" s="250"/>
      <c r="E833" s="250"/>
      <c r="F833" s="250"/>
      <c r="G833" s="250"/>
      <c r="H833" s="250"/>
      <c r="I833" s="250"/>
      <c r="J833" s="250"/>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253" t="s">
        <v>213</v>
      </c>
      <c r="B837" s="253"/>
      <c r="C837" s="253"/>
      <c r="D837" s="253"/>
      <c r="E837" s="253"/>
      <c r="F837" s="253"/>
      <c r="G837" s="253"/>
      <c r="H837" s="253"/>
      <c r="I837" s="253"/>
      <c r="J837" s="253"/>
      <c r="K837" s="253"/>
    </row>
    <row r="838" spans="1:11">
      <c r="A838" s="12" t="str">
        <f>$A$42</f>
        <v xml:space="preserve">NAME: </v>
      </c>
      <c r="C838" s="1" t="str">
        <f>$D$20</f>
        <v>University of Colorado</v>
      </c>
      <c r="G838" s="65"/>
      <c r="K838" s="14" t="str">
        <f>$K$3</f>
        <v>Due Date: October 15, 2024</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2023-2024</v>
      </c>
      <c r="I840" s="19"/>
      <c r="J840" s="20"/>
      <c r="K840" s="21" t="str">
        <f>K802</f>
        <v>2024-2025</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30">
        <v>6.14</v>
      </c>
      <c r="H848" s="137">
        <v>389235</v>
      </c>
      <c r="I848" s="91"/>
      <c r="J848" s="130">
        <v>6.14</v>
      </c>
      <c r="K848" s="137">
        <v>404025.93</v>
      </c>
    </row>
    <row r="849" spans="1:11">
      <c r="A849" s="1">
        <v>7</v>
      </c>
      <c r="C849" s="7" t="s">
        <v>171</v>
      </c>
      <c r="E849" s="1">
        <v>7</v>
      </c>
      <c r="F849" s="8"/>
      <c r="G849" s="90"/>
      <c r="H849" s="137">
        <v>132147</v>
      </c>
      <c r="I849" s="91"/>
      <c r="J849" s="90"/>
      <c r="K849" s="137">
        <v>137168.58600000001</v>
      </c>
    </row>
    <row r="850" spans="1:11">
      <c r="A850" s="1">
        <v>8</v>
      </c>
      <c r="C850" s="7" t="s">
        <v>214</v>
      </c>
      <c r="E850" s="1">
        <v>8</v>
      </c>
      <c r="F850" s="8"/>
      <c r="G850" s="130"/>
      <c r="H850" s="137"/>
      <c r="I850" s="91"/>
      <c r="J850" s="130"/>
      <c r="K850" s="137"/>
    </row>
    <row r="851" spans="1:11">
      <c r="A851" s="1">
        <v>9</v>
      </c>
      <c r="C851" s="7" t="s">
        <v>185</v>
      </c>
      <c r="E851" s="1">
        <v>9</v>
      </c>
      <c r="F851" s="8"/>
      <c r="G851" s="90">
        <f>SUM(G848:G850)</f>
        <v>6.14</v>
      </c>
      <c r="H851" s="138">
        <f>SUM(H848:H850)</f>
        <v>521382</v>
      </c>
      <c r="I851" s="90"/>
      <c r="J851" s="90">
        <f>SUM(J848:J850)</f>
        <v>6.14</v>
      </c>
      <c r="K851" s="138">
        <f>SUM(K848:K850)</f>
        <v>541194.51600000006</v>
      </c>
    </row>
    <row r="852" spans="1:11">
      <c r="A852" s="1">
        <v>10</v>
      </c>
      <c r="C852" s="7"/>
      <c r="E852" s="1">
        <v>10</v>
      </c>
      <c r="F852" s="8"/>
      <c r="G852" s="90"/>
      <c r="H852" s="138"/>
      <c r="I852" s="91"/>
      <c r="J852" s="90"/>
      <c r="K852" s="138"/>
    </row>
    <row r="853" spans="1:11">
      <c r="A853" s="1">
        <v>11</v>
      </c>
      <c r="C853" s="7" t="s">
        <v>174</v>
      </c>
      <c r="E853" s="1">
        <v>11</v>
      </c>
      <c r="F853" s="8"/>
      <c r="G853" s="130"/>
      <c r="H853" s="137"/>
      <c r="I853" s="91"/>
      <c r="J853" s="130"/>
      <c r="K853" s="137"/>
    </row>
    <row r="854" spans="1:11">
      <c r="A854" s="1">
        <v>12</v>
      </c>
      <c r="C854" s="7" t="s">
        <v>175</v>
      </c>
      <c r="E854" s="1">
        <v>12</v>
      </c>
      <c r="F854" s="8"/>
      <c r="G854" s="90"/>
      <c r="H854" s="137"/>
      <c r="I854" s="91"/>
      <c r="J854" s="90"/>
      <c r="K854" s="137"/>
    </row>
    <row r="855" spans="1:11">
      <c r="A855" s="1">
        <v>13</v>
      </c>
      <c r="C855" s="7" t="s">
        <v>186</v>
      </c>
      <c r="E855" s="1">
        <v>13</v>
      </c>
      <c r="F855" s="8"/>
      <c r="G855" s="90">
        <f>SUM(G853:G854)</f>
        <v>0</v>
      </c>
      <c r="H855" s="138">
        <f>SUM(H853:H854)</f>
        <v>0</v>
      </c>
      <c r="I855" s="88"/>
      <c r="J855" s="90">
        <f>SUM(J853:J854)</f>
        <v>0</v>
      </c>
      <c r="K855" s="138">
        <f>SUM(K853:K854)</f>
        <v>0</v>
      </c>
    </row>
    <row r="856" spans="1:11">
      <c r="A856" s="1">
        <v>14</v>
      </c>
      <c r="E856" s="1">
        <v>14</v>
      </c>
      <c r="F856" s="8"/>
      <c r="G856" s="92"/>
      <c r="H856" s="138"/>
      <c r="I856" s="89"/>
      <c r="J856" s="92"/>
      <c r="K856" s="138"/>
    </row>
    <row r="857" spans="1:11">
      <c r="A857" s="1">
        <v>15</v>
      </c>
      <c r="C857" s="7" t="s">
        <v>177</v>
      </c>
      <c r="E857" s="1">
        <v>15</v>
      </c>
      <c r="G857" s="93">
        <f>SUM(G851+G855)</f>
        <v>6.14</v>
      </c>
      <c r="H857" s="139">
        <f>SUM(H851+H855)</f>
        <v>521382</v>
      </c>
      <c r="I857" s="89"/>
      <c r="J857" s="93">
        <f>SUM(J851+J855)</f>
        <v>6.14</v>
      </c>
      <c r="K857" s="139">
        <f>SUM(K851+K855)</f>
        <v>541194.51600000006</v>
      </c>
    </row>
    <row r="858" spans="1:11">
      <c r="A858" s="1">
        <v>16</v>
      </c>
      <c r="E858" s="1">
        <v>16</v>
      </c>
      <c r="G858" s="93"/>
      <c r="H858" s="139"/>
      <c r="I858" s="89"/>
      <c r="J858" s="93"/>
      <c r="K858" s="139"/>
    </row>
    <row r="859" spans="1:11">
      <c r="A859" s="1">
        <v>17</v>
      </c>
      <c r="C859" s="7" t="s">
        <v>178</v>
      </c>
      <c r="E859" s="1">
        <v>17</v>
      </c>
      <c r="F859" s="8"/>
      <c r="G859" s="90"/>
      <c r="H859" s="137"/>
      <c r="I859" s="91"/>
      <c r="J859" s="90"/>
      <c r="K859" s="137"/>
    </row>
    <row r="860" spans="1:11">
      <c r="A860" s="1">
        <v>18</v>
      </c>
      <c r="E860" s="1">
        <v>18</v>
      </c>
      <c r="F860" s="8"/>
      <c r="G860" s="90"/>
      <c r="H860" s="138"/>
      <c r="I860" s="91"/>
      <c r="J860" s="90"/>
      <c r="K860" s="138"/>
    </row>
    <row r="861" spans="1:11">
      <c r="A861" s="1">
        <v>19</v>
      </c>
      <c r="C861" s="7" t="s">
        <v>179</v>
      </c>
      <c r="E861" s="1">
        <v>19</v>
      </c>
      <c r="F861" s="8"/>
      <c r="G861" s="90"/>
      <c r="H861" s="137"/>
      <c r="I861" s="91"/>
      <c r="J861" s="90"/>
      <c r="K861" s="137"/>
    </row>
    <row r="862" spans="1:11">
      <c r="A862" s="1">
        <v>20</v>
      </c>
      <c r="C862" s="66" t="s">
        <v>180</v>
      </c>
      <c r="E862" s="1">
        <v>20</v>
      </c>
      <c r="F862" s="8"/>
      <c r="G862" s="90"/>
      <c r="H862" s="137">
        <f>468006-58258</f>
        <v>409748</v>
      </c>
      <c r="I862" s="91"/>
      <c r="J862" s="90"/>
      <c r="K862" s="137">
        <v>458805</v>
      </c>
    </row>
    <row r="863" spans="1:11">
      <c r="A863" s="1">
        <v>21</v>
      </c>
      <c r="C863" s="66"/>
      <c r="E863" s="1">
        <v>21</v>
      </c>
      <c r="F863" s="8"/>
      <c r="G863" s="90"/>
      <c r="H863" s="138"/>
      <c r="I863" s="91"/>
      <c r="J863" s="90"/>
      <c r="K863" s="138"/>
    </row>
    <row r="864" spans="1:11">
      <c r="A864" s="1">
        <v>22</v>
      </c>
      <c r="C864" s="7"/>
      <c r="E864" s="1">
        <v>22</v>
      </c>
      <c r="G864" s="90"/>
      <c r="H864" s="138"/>
      <c r="I864" s="91"/>
      <c r="J864" s="90"/>
      <c r="K864" s="138"/>
    </row>
    <row r="865" spans="1:13">
      <c r="A865" s="1">
        <v>23</v>
      </c>
      <c r="C865" s="7" t="s">
        <v>181</v>
      </c>
      <c r="E865" s="1">
        <v>23</v>
      </c>
      <c r="G865" s="90"/>
      <c r="H865" s="137">
        <f>-58258+58258</f>
        <v>0</v>
      </c>
      <c r="I865" s="91"/>
      <c r="J865" s="90"/>
      <c r="K865" s="137"/>
    </row>
    <row r="866" spans="1:13">
      <c r="A866" s="1">
        <v>24</v>
      </c>
      <c r="C866" s="7"/>
      <c r="E866" s="1">
        <v>24</v>
      </c>
      <c r="G866" s="90"/>
      <c r="H866" s="138"/>
      <c r="I866" s="91"/>
      <c r="J866" s="90"/>
      <c r="K866" s="138"/>
    </row>
    <row r="867" spans="1:13">
      <c r="E867" s="1">
        <v>25</v>
      </c>
      <c r="F867" s="60" t="s">
        <v>6</v>
      </c>
      <c r="G867" s="68"/>
      <c r="H867" s="17"/>
      <c r="I867" s="60"/>
      <c r="J867" s="68"/>
      <c r="K867" s="17"/>
    </row>
    <row r="868" spans="1:13">
      <c r="A868" s="1">
        <v>25</v>
      </c>
      <c r="C868" s="7" t="s">
        <v>215</v>
      </c>
      <c r="G868" s="93">
        <f>SUM(G857:G866)</f>
        <v>6.14</v>
      </c>
      <c r="H868" s="89">
        <f>SUM(H857:H866)</f>
        <v>931130</v>
      </c>
      <c r="I868" s="94"/>
      <c r="J868" s="93">
        <f>SUM(J857:J866)</f>
        <v>6.14</v>
      </c>
      <c r="K868" s="89">
        <f>SUM(K857:K866)</f>
        <v>999999.51600000006</v>
      </c>
    </row>
    <row r="869" spans="1:13">
      <c r="F869" s="60" t="s">
        <v>6</v>
      </c>
      <c r="G869" s="16"/>
      <c r="H869" s="17"/>
      <c r="I869" s="60"/>
      <c r="J869" s="16"/>
      <c r="K869" s="17"/>
    </row>
    <row r="870" spans="1:13">
      <c r="A870" s="7"/>
      <c r="C870" s="1" t="s">
        <v>49</v>
      </c>
    </row>
    <row r="872" spans="1:13">
      <c r="A872" s="7"/>
    </row>
    <row r="873" spans="1:13">
      <c r="A873" s="12" t="str">
        <f>$A$83</f>
        <v xml:space="preserve">Institution No.:  </v>
      </c>
      <c r="B873" s="30"/>
      <c r="C873" s="30"/>
      <c r="D873" s="30"/>
      <c r="E873" s="31"/>
      <c r="F873" s="30"/>
      <c r="G873" s="32"/>
      <c r="H873" s="33"/>
      <c r="I873" s="30"/>
      <c r="J873" s="32"/>
      <c r="K873" s="4" t="s">
        <v>216</v>
      </c>
    </row>
    <row r="874" spans="1:13">
      <c r="A874" s="252" t="s">
        <v>217</v>
      </c>
      <c r="B874" s="252"/>
      <c r="C874" s="252"/>
      <c r="D874" s="252"/>
      <c r="E874" s="252"/>
      <c r="F874" s="252"/>
      <c r="G874" s="252"/>
      <c r="H874" s="252"/>
      <c r="I874" s="252"/>
      <c r="J874" s="252"/>
      <c r="K874" s="252"/>
    </row>
    <row r="875" spans="1:13">
      <c r="A875" s="12" t="str">
        <f>$A$42</f>
        <v xml:space="preserve">NAME: </v>
      </c>
      <c r="C875" s="1" t="str">
        <f>$D$20</f>
        <v>University of Colorado</v>
      </c>
      <c r="H875" s="72"/>
      <c r="K875" s="14" t="str">
        <f>$K$3</f>
        <v>Due Date: October 15, 2024</v>
      </c>
    </row>
    <row r="876" spans="1:13">
      <c r="A876" s="15" t="s">
        <v>6</v>
      </c>
      <c r="B876" s="15" t="s">
        <v>6</v>
      </c>
      <c r="C876" s="15" t="s">
        <v>6</v>
      </c>
      <c r="D876" s="15" t="s">
        <v>6</v>
      </c>
      <c r="E876" s="15" t="s">
        <v>6</v>
      </c>
      <c r="F876" s="15" t="s">
        <v>6</v>
      </c>
      <c r="G876" s="16" t="s">
        <v>6</v>
      </c>
      <c r="H876" s="17" t="s">
        <v>6</v>
      </c>
      <c r="I876" s="15" t="s">
        <v>6</v>
      </c>
      <c r="J876" s="16" t="s">
        <v>6</v>
      </c>
      <c r="K876" s="17" t="s">
        <v>6</v>
      </c>
    </row>
    <row r="877" spans="1:13">
      <c r="A877" s="18" t="s">
        <v>7</v>
      </c>
      <c r="E877" s="18" t="s">
        <v>7</v>
      </c>
      <c r="F877" s="19"/>
      <c r="G877" s="20"/>
      <c r="H877" s="21" t="str">
        <f>+H840</f>
        <v>2023-2024</v>
      </c>
      <c r="I877" s="19"/>
      <c r="J877" s="20"/>
      <c r="K877" s="21" t="str">
        <f>K840</f>
        <v>2024-2025</v>
      </c>
    </row>
    <row r="878" spans="1:13">
      <c r="A878" s="18" t="s">
        <v>9</v>
      </c>
      <c r="C878" s="19" t="s">
        <v>51</v>
      </c>
      <c r="E878" s="18" t="s">
        <v>9</v>
      </c>
      <c r="F878" s="19"/>
      <c r="G878" s="20"/>
      <c r="H878" s="21" t="s">
        <v>12</v>
      </c>
      <c r="I878" s="19"/>
      <c r="J878" s="20"/>
      <c r="K878" s="21" t="s">
        <v>13</v>
      </c>
    </row>
    <row r="879" spans="1:13">
      <c r="A879" s="15" t="s">
        <v>6</v>
      </c>
      <c r="B879" s="15" t="s">
        <v>6</v>
      </c>
      <c r="C879" s="15" t="s">
        <v>6</v>
      </c>
      <c r="D879" s="15" t="s">
        <v>6</v>
      </c>
      <c r="E879" s="15" t="s">
        <v>6</v>
      </c>
      <c r="F879" s="15" t="s">
        <v>6</v>
      </c>
      <c r="G879" s="16" t="s">
        <v>6</v>
      </c>
      <c r="H879" s="17" t="s">
        <v>6</v>
      </c>
      <c r="I879" s="15" t="s">
        <v>6</v>
      </c>
      <c r="J879" s="16" t="s">
        <v>6</v>
      </c>
      <c r="K879" s="17" t="s">
        <v>6</v>
      </c>
    </row>
    <row r="880" spans="1:13">
      <c r="A880" s="63">
        <v>1</v>
      </c>
      <c r="C880" s="1" t="s">
        <v>218</v>
      </c>
      <c r="E880" s="63">
        <v>1</v>
      </c>
      <c r="F880" s="8"/>
      <c r="G880" s="91"/>
      <c r="H880" s="133">
        <v>4661174</v>
      </c>
      <c r="I880" s="91"/>
      <c r="J880" s="91"/>
      <c r="K880" s="133">
        <v>4729045</v>
      </c>
      <c r="M880" s="189"/>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4661174</v>
      </c>
      <c r="I890" s="89"/>
      <c r="J890" s="88"/>
      <c r="K890" s="91">
        <f>SUM(K880:K888)</f>
        <v>4729045</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3">
        <v>82104108</v>
      </c>
      <c r="I893" s="91"/>
      <c r="J893" s="91"/>
      <c r="K893" s="133">
        <v>70460548</v>
      </c>
    </row>
    <row r="894" spans="1:11">
      <c r="A894" s="63">
        <v>13</v>
      </c>
      <c r="C894" s="8" t="s">
        <v>221</v>
      </c>
      <c r="E894" s="63">
        <v>13</v>
      </c>
      <c r="F894" s="8"/>
      <c r="G894" s="91"/>
      <c r="H894" s="133"/>
      <c r="I894" s="91"/>
      <c r="J894" s="91"/>
      <c r="K894" s="133"/>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82104108</v>
      </c>
      <c r="I901" s="91"/>
      <c r="J901" s="91"/>
      <c r="K901" s="89">
        <f>SUM(K892:K899)</f>
        <v>70460548</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86765282</v>
      </c>
      <c r="I904" s="89"/>
      <c r="J904" s="88"/>
      <c r="K904" s="89">
        <f>SUM(K890,K901)</f>
        <v>75189593</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1">
    <mergeCell ref="A41:K41"/>
    <mergeCell ref="C79:J79"/>
    <mergeCell ref="A84:K84"/>
    <mergeCell ref="A5:K5"/>
    <mergeCell ref="A8:K8"/>
    <mergeCell ref="A9:K9"/>
    <mergeCell ref="A20:C20"/>
    <mergeCell ref="A36:K36"/>
    <mergeCell ref="N90:P100"/>
    <mergeCell ref="C121:J121"/>
    <mergeCell ref="A128:K128"/>
    <mergeCell ref="A651:K651"/>
    <mergeCell ref="C139:D139"/>
    <mergeCell ref="A162:K162"/>
    <mergeCell ref="A202:K202"/>
    <mergeCell ref="A241:K241"/>
    <mergeCell ref="C279:I279"/>
    <mergeCell ref="B285:K285"/>
    <mergeCell ref="C365:J365"/>
    <mergeCell ref="A500:K500"/>
    <mergeCell ref="A538:K538"/>
    <mergeCell ref="A577:K577"/>
    <mergeCell ref="A614:K614"/>
    <mergeCell ref="C135:D135"/>
    <mergeCell ref="A874:K874"/>
    <mergeCell ref="A688:K688"/>
    <mergeCell ref="A725:K725"/>
    <mergeCell ref="A762:K762"/>
    <mergeCell ref="A799:K799"/>
    <mergeCell ref="C833:J833"/>
    <mergeCell ref="A837:K837"/>
  </mergeCells>
  <printOptions horizontalCentered="1"/>
  <pageMargins left="0.17" right="0.17" top="0.47" bottom="0.53" header="0.5" footer="0.24"/>
  <pageSetup scale="75"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3762-2106-4958-8CD2-C38E79669513}">
  <sheetPr syncVertical="1" syncRef="A1" transitionEvaluation="1">
    <pageSetUpPr fitToPage="1"/>
  </sheetPr>
  <dimension ref="A2:IT970"/>
  <sheetViews>
    <sheetView showGridLines="0" view="pageBreakPreview" zoomScale="115" zoomScaleNormal="75" zoomScaleSheetLayoutView="115" workbookViewId="0"/>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6" t="s">
        <v>273</v>
      </c>
    </row>
    <row r="5" spans="1:11" ht="45">
      <c r="A5" s="244" t="s">
        <v>1</v>
      </c>
      <c r="B5" s="244"/>
      <c r="C5" s="244"/>
      <c r="D5" s="244"/>
      <c r="E5" s="244"/>
      <c r="F5" s="244"/>
      <c r="G5" s="244"/>
      <c r="H5" s="244"/>
      <c r="I5" s="244"/>
      <c r="J5" s="244"/>
      <c r="K5" s="244"/>
    </row>
    <row r="8" spans="1:11" s="5" customFormat="1" ht="33">
      <c r="A8" s="245" t="s">
        <v>277</v>
      </c>
      <c r="B8" s="245"/>
      <c r="C8" s="245"/>
      <c r="D8" s="245"/>
      <c r="E8" s="245"/>
      <c r="F8" s="245"/>
      <c r="G8" s="245"/>
      <c r="H8" s="245"/>
      <c r="I8" s="245"/>
      <c r="J8" s="245"/>
      <c r="K8" s="245"/>
    </row>
    <row r="9" spans="1:11" s="5" customFormat="1" ht="33">
      <c r="A9" s="245" t="s">
        <v>274</v>
      </c>
      <c r="B9" s="245"/>
      <c r="C9" s="245"/>
      <c r="D9" s="245"/>
      <c r="E9" s="245"/>
      <c r="F9" s="245"/>
      <c r="G9" s="245"/>
      <c r="H9" s="245"/>
      <c r="I9" s="245"/>
      <c r="J9" s="245"/>
      <c r="K9" s="245"/>
    </row>
    <row r="20" spans="1:11" ht="12.75" thickBot="1">
      <c r="A20" s="246" t="s">
        <v>228</v>
      </c>
      <c r="B20" s="246"/>
      <c r="C20" s="246"/>
      <c r="D20" s="114" t="s">
        <v>283</v>
      </c>
      <c r="E20" s="6"/>
      <c r="F20" s="6"/>
      <c r="G20" s="6"/>
      <c r="H20" s="6"/>
      <c r="I20" s="6"/>
      <c r="J20" s="6"/>
      <c r="K20" s="6"/>
    </row>
    <row r="21" spans="1:11" ht="12.75" thickBot="1">
      <c r="C21" s="112" t="s">
        <v>229</v>
      </c>
      <c r="D21" s="113" t="s">
        <v>290</v>
      </c>
    </row>
    <row r="22" spans="1:11" ht="12.75" thickBot="1">
      <c r="C22" s="112" t="s">
        <v>230</v>
      </c>
      <c r="D22" s="113" t="s">
        <v>291</v>
      </c>
    </row>
    <row r="23" spans="1:11" ht="12.75" thickBot="1">
      <c r="C23" s="112" t="s">
        <v>231</v>
      </c>
      <c r="D23" s="113" t="s">
        <v>292</v>
      </c>
    </row>
    <row r="31" spans="1:11">
      <c r="C31" s="1" t="s">
        <v>2</v>
      </c>
    </row>
    <row r="36" spans="1:11" ht="30">
      <c r="A36" s="247" t="s">
        <v>236</v>
      </c>
      <c r="B36" s="247"/>
      <c r="C36" s="247"/>
      <c r="D36" s="247"/>
      <c r="E36" s="247"/>
      <c r="F36" s="247"/>
      <c r="G36" s="247"/>
      <c r="H36" s="247"/>
      <c r="I36" s="247"/>
      <c r="J36" s="247"/>
      <c r="K36" s="247"/>
    </row>
    <row r="39" spans="1:11">
      <c r="C39" s="7"/>
      <c r="F39" s="8"/>
      <c r="G39" s="9"/>
      <c r="H39" s="10"/>
      <c r="I39" s="8"/>
      <c r="J39" s="9"/>
      <c r="K39" s="10"/>
    </row>
    <row r="40" spans="1:11">
      <c r="A40" s="11"/>
      <c r="K40" s="4" t="s">
        <v>3</v>
      </c>
    </row>
    <row r="41" spans="1:11">
      <c r="A41" s="251" t="s">
        <v>4</v>
      </c>
      <c r="B41" s="251"/>
      <c r="C41" s="251"/>
      <c r="D41" s="251"/>
      <c r="E41" s="251"/>
      <c r="F41" s="251"/>
      <c r="G41" s="251"/>
      <c r="H41" s="251"/>
      <c r="I41" s="251"/>
      <c r="J41" s="251"/>
      <c r="K41" s="251"/>
    </row>
    <row r="42" spans="1:11">
      <c r="A42" s="12" t="s">
        <v>5</v>
      </c>
      <c r="C42" s="1" t="str">
        <f>$D$20</f>
        <v>University of Colorado</v>
      </c>
      <c r="I42" s="13"/>
      <c r="K42" s="14" t="str">
        <f>$K$3</f>
        <v>Due Date: October 15, 2024</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272</v>
      </c>
      <c r="I44" s="19"/>
      <c r="J44" s="20"/>
      <c r="K44" s="21" t="s">
        <v>275</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50" t="s">
        <v>232</v>
      </c>
      <c r="D79" s="250"/>
      <c r="E79" s="250"/>
      <c r="F79" s="250"/>
      <c r="G79" s="250"/>
      <c r="H79" s="250"/>
      <c r="I79" s="250"/>
      <c r="J79" s="250"/>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51" t="s">
        <v>60</v>
      </c>
      <c r="B84" s="251"/>
      <c r="C84" s="251"/>
      <c r="D84" s="251"/>
      <c r="E84" s="251"/>
      <c r="F84" s="251"/>
      <c r="G84" s="251"/>
      <c r="H84" s="251"/>
      <c r="I84" s="251"/>
      <c r="J84" s="251"/>
      <c r="K84" s="251"/>
    </row>
    <row r="85" spans="1:15">
      <c r="A85" s="12" t="str">
        <f>$A$42</f>
        <v xml:space="preserve">NAME: </v>
      </c>
      <c r="C85" s="1" t="str">
        <f>$D$20</f>
        <v>University of Colorado</v>
      </c>
      <c r="I85" s="13"/>
      <c r="K85" s="14" t="str">
        <f>$K$3</f>
        <v>Due Date: October 15, 2024</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2023-2024</v>
      </c>
      <c r="I87" s="19"/>
      <c r="J87" s="20"/>
      <c r="K87" s="21" t="str">
        <f>K44</f>
        <v>2024-2025</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0</v>
      </c>
      <c r="H90" s="40">
        <f>+H569</f>
        <v>0</v>
      </c>
      <c r="I90" s="24"/>
      <c r="J90" s="40">
        <f>+J569</f>
        <v>0</v>
      </c>
      <c r="K90" s="40">
        <f>+K569</f>
        <v>0</v>
      </c>
    </row>
    <row r="91" spans="1:15">
      <c r="A91" s="1">
        <v>2</v>
      </c>
      <c r="C91" s="7" t="s">
        <v>16</v>
      </c>
      <c r="D91" s="22" t="s">
        <v>17</v>
      </c>
      <c r="E91" s="1">
        <v>2</v>
      </c>
      <c r="G91" s="40">
        <f>+G608</f>
        <v>0</v>
      </c>
      <c r="H91" s="40">
        <f>+H608</f>
        <v>0</v>
      </c>
      <c r="I91" s="24"/>
      <c r="J91" s="40">
        <f>+J608</f>
        <v>0</v>
      </c>
      <c r="K91" s="40">
        <f>+K608</f>
        <v>0</v>
      </c>
    </row>
    <row r="92" spans="1:15">
      <c r="A92" s="1">
        <v>3</v>
      </c>
      <c r="C92" s="7" t="s">
        <v>18</v>
      </c>
      <c r="D92" s="22" t="s">
        <v>19</v>
      </c>
      <c r="E92" s="1">
        <v>3</v>
      </c>
      <c r="G92" s="40">
        <f>+G645</f>
        <v>0</v>
      </c>
      <c r="H92" s="40">
        <f>+H645</f>
        <v>0</v>
      </c>
      <c r="I92" s="24"/>
      <c r="J92" s="40">
        <f>+J645</f>
        <v>0</v>
      </c>
      <c r="K92" s="40">
        <f>+K645</f>
        <v>0</v>
      </c>
    </row>
    <row r="93" spans="1:15">
      <c r="A93" s="1">
        <v>4</v>
      </c>
      <c r="C93" s="7" t="s">
        <v>20</v>
      </c>
      <c r="D93" s="22" t="s">
        <v>21</v>
      </c>
      <c r="E93" s="1">
        <v>4</v>
      </c>
      <c r="G93" s="40">
        <f>+G682</f>
        <v>0</v>
      </c>
      <c r="H93" s="40">
        <f>+H682</f>
        <v>0</v>
      </c>
      <c r="I93" s="24"/>
      <c r="J93" s="40">
        <f>+J682</f>
        <v>0</v>
      </c>
      <c r="K93" s="40">
        <f>+K682</f>
        <v>0</v>
      </c>
    </row>
    <row r="94" spans="1:15">
      <c r="A94" s="1">
        <v>5</v>
      </c>
      <c r="C94" s="7" t="s">
        <v>22</v>
      </c>
      <c r="D94" s="22" t="s">
        <v>23</v>
      </c>
      <c r="E94" s="1">
        <v>5</v>
      </c>
      <c r="G94" s="40">
        <f>+G719</f>
        <v>0</v>
      </c>
      <c r="H94" s="40">
        <f>+H719</f>
        <v>0</v>
      </c>
      <c r="I94" s="24"/>
      <c r="J94" s="40">
        <f>+J719</f>
        <v>0</v>
      </c>
      <c r="K94" s="40">
        <f>+K719</f>
        <v>0</v>
      </c>
    </row>
    <row r="95" spans="1:15">
      <c r="A95" s="1">
        <v>6</v>
      </c>
      <c r="C95" s="7" t="s">
        <v>24</v>
      </c>
      <c r="D95" s="22" t="s">
        <v>25</v>
      </c>
      <c r="E95" s="1">
        <v>6</v>
      </c>
      <c r="G95" s="40">
        <f>+G756</f>
        <v>0</v>
      </c>
      <c r="H95" s="40">
        <f>+H756</f>
        <v>0</v>
      </c>
      <c r="I95" s="24"/>
      <c r="J95" s="40">
        <f>+J756</f>
        <v>0</v>
      </c>
      <c r="K95" s="40">
        <f>+K756</f>
        <v>0</v>
      </c>
    </row>
    <row r="96" spans="1:15">
      <c r="A96" s="1">
        <v>7</v>
      </c>
      <c r="C96" s="7" t="s">
        <v>26</v>
      </c>
      <c r="D96" s="22" t="s">
        <v>27</v>
      </c>
      <c r="E96" s="1">
        <v>7</v>
      </c>
      <c r="G96" s="40">
        <f>+G793</f>
        <v>0</v>
      </c>
      <c r="H96" s="40">
        <f>+H793</f>
        <v>0</v>
      </c>
      <c r="I96" s="24"/>
      <c r="J96" s="40">
        <f>+J793</f>
        <v>0</v>
      </c>
      <c r="K96" s="40">
        <f>+K793</f>
        <v>0</v>
      </c>
      <c r="O96" s="1" t="s">
        <v>38</v>
      </c>
    </row>
    <row r="97" spans="1:254">
      <c r="A97" s="1">
        <v>8</v>
      </c>
      <c r="C97" s="7" t="s">
        <v>28</v>
      </c>
      <c r="D97" s="22" t="s">
        <v>29</v>
      </c>
      <c r="E97" s="1">
        <v>8</v>
      </c>
      <c r="G97" s="40">
        <f>+G830</f>
        <v>0</v>
      </c>
      <c r="H97" s="40">
        <f>+H830</f>
        <v>0</v>
      </c>
      <c r="I97" s="24"/>
      <c r="J97" s="40">
        <f>+J830</f>
        <v>0</v>
      </c>
      <c r="K97" s="40">
        <f>+K830</f>
        <v>0</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1320805</v>
      </c>
      <c r="I99" s="24"/>
      <c r="J99" s="40">
        <f>+J904</f>
        <v>0</v>
      </c>
      <c r="K99" s="40">
        <f>+K904</f>
        <v>5414062</v>
      </c>
    </row>
    <row r="100" spans="1:254">
      <c r="C100" s="7"/>
      <c r="D100" s="22"/>
      <c r="F100" s="15" t="s">
        <v>6</v>
      </c>
      <c r="G100" s="16" t="s">
        <v>6</v>
      </c>
      <c r="H100" s="39"/>
      <c r="I100" s="23"/>
      <c r="J100" s="16"/>
      <c r="K100" s="39"/>
    </row>
    <row r="101" spans="1:254">
      <c r="A101" s="1">
        <v>11</v>
      </c>
      <c r="C101" s="7" t="s">
        <v>61</v>
      </c>
      <c r="E101" s="1">
        <v>11</v>
      </c>
      <c r="G101" s="40">
        <f>SUM(G90:G99)</f>
        <v>0</v>
      </c>
      <c r="H101" s="38">
        <f>SUM(H90:H99)</f>
        <v>1320805</v>
      </c>
      <c r="I101" s="24"/>
      <c r="J101" s="40">
        <f>SUM(J90:J99)</f>
        <v>0</v>
      </c>
      <c r="K101" s="38">
        <f>SUM(K90:K99)</f>
        <v>5414062</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f>H145</f>
        <v>0</v>
      </c>
      <c r="I106" s="24"/>
      <c r="J106" s="40"/>
      <c r="K106" s="97">
        <f>K145</f>
        <v>0</v>
      </c>
    </row>
    <row r="107" spans="1:254">
      <c r="A107" s="1">
        <v>15</v>
      </c>
      <c r="C107" s="7" t="s">
        <v>41</v>
      </c>
      <c r="D107" s="22"/>
      <c r="E107" s="1">
        <v>15</v>
      </c>
      <c r="G107" s="40">
        <f>H248</f>
        <v>0</v>
      </c>
      <c r="H107" s="117"/>
      <c r="I107" s="24"/>
      <c r="J107" s="40">
        <f>K248</f>
        <v>0</v>
      </c>
      <c r="K107" s="117"/>
    </row>
    <row r="108" spans="1:254">
      <c r="A108" s="1">
        <v>16</v>
      </c>
      <c r="C108" s="7" t="s">
        <v>42</v>
      </c>
      <c r="D108" s="22"/>
      <c r="E108" s="1">
        <v>16</v>
      </c>
      <c r="G108" s="40"/>
      <c r="H108" s="38">
        <f>+H352-H107</f>
        <v>0</v>
      </c>
      <c r="I108" s="24"/>
      <c r="J108" s="40"/>
      <c r="K108" s="117"/>
    </row>
    <row r="109" spans="1:254">
      <c r="A109" s="22">
        <v>17</v>
      </c>
      <c r="B109" s="22"/>
      <c r="C109" s="25" t="s">
        <v>63</v>
      </c>
      <c r="D109" s="22" t="s">
        <v>64</v>
      </c>
      <c r="E109" s="22">
        <v>17</v>
      </c>
      <c r="F109" s="22"/>
      <c r="G109" s="40"/>
      <c r="H109" s="38">
        <f>SUM(H107:H108)</f>
        <v>0</v>
      </c>
      <c r="I109" s="25"/>
      <c r="J109" s="40"/>
      <c r="K109" s="38">
        <f>SUM(K107:K108)</f>
        <v>0</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0</v>
      </c>
      <c r="I110" s="24"/>
      <c r="J110" s="40"/>
      <c r="K110" s="117"/>
    </row>
    <row r="111" spans="1:254">
      <c r="A111" s="1">
        <v>19</v>
      </c>
      <c r="C111" s="7" t="s">
        <v>45</v>
      </c>
      <c r="D111" s="22" t="s">
        <v>64</v>
      </c>
      <c r="E111" s="1">
        <v>19</v>
      </c>
      <c r="G111" s="40"/>
      <c r="H111" s="38">
        <f>+H357</f>
        <v>0</v>
      </c>
      <c r="I111" s="24"/>
      <c r="J111" s="40"/>
      <c r="K111" s="117"/>
    </row>
    <row r="112" spans="1:254">
      <c r="A112" s="1">
        <v>20</v>
      </c>
      <c r="C112" s="7" t="s">
        <v>46</v>
      </c>
      <c r="D112" s="22" t="s">
        <v>64</v>
      </c>
      <c r="E112" s="1">
        <v>20</v>
      </c>
      <c r="G112" s="40"/>
      <c r="H112" s="38">
        <f>H109+H110+H111</f>
        <v>0</v>
      </c>
      <c r="I112" s="24"/>
      <c r="J112" s="40"/>
      <c r="K112" s="38">
        <f>K109+K110+K111</f>
        <v>0</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1320804</v>
      </c>
      <c r="I117" s="24"/>
      <c r="J117" s="40"/>
      <c r="K117" s="38">
        <f>+K443</f>
        <v>5414062</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1320804</v>
      </c>
      <c r="I119" s="24"/>
      <c r="J119" s="41"/>
      <c r="K119" s="38">
        <f>K105+K106+K112+K113+K114+K117</f>
        <v>5414062</v>
      </c>
      <c r="L119" s="74"/>
      <c r="M119" s="74"/>
      <c r="N119" s="74"/>
      <c r="O119" s="74"/>
      <c r="P119" s="74"/>
      <c r="Q119" s="74"/>
    </row>
    <row r="120" spans="1:17">
      <c r="C120" s="7"/>
      <c r="F120" s="42" t="s">
        <v>256</v>
      </c>
      <c r="G120" s="43"/>
      <c r="H120" s="43"/>
      <c r="I120" s="43"/>
      <c r="J120" s="44"/>
      <c r="K120" s="45"/>
    </row>
    <row r="121" spans="1:17" ht="29.25" customHeight="1">
      <c r="C121" s="250" t="s">
        <v>232</v>
      </c>
      <c r="D121" s="250"/>
      <c r="E121" s="250"/>
      <c r="F121" s="250"/>
      <c r="G121" s="250"/>
      <c r="H121" s="250"/>
      <c r="I121" s="250"/>
      <c r="J121" s="250"/>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248" t="s">
        <v>248</v>
      </c>
      <c r="B128" s="248"/>
      <c r="C128" s="248"/>
      <c r="D128" s="248"/>
      <c r="E128" s="248"/>
      <c r="F128" s="248"/>
      <c r="G128" s="248"/>
      <c r="H128" s="248"/>
      <c r="I128" s="248"/>
      <c r="J128" s="248"/>
      <c r="K128" s="248"/>
    </row>
    <row r="129" spans="1:11">
      <c r="A129" s="12" t="str">
        <f>$A$42</f>
        <v xml:space="preserve">NAME: </v>
      </c>
      <c r="C129" s="1" t="str">
        <f>$D$20</f>
        <v>University of Colorado</v>
      </c>
      <c r="K129" s="14" t="str">
        <f>$K$3</f>
        <v>Due Date: October 15, 2024</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2023-2024</v>
      </c>
      <c r="I131" s="19"/>
      <c r="J131" s="20"/>
      <c r="K131" s="21" t="str">
        <f>K87</f>
        <v>2024-2025</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49" t="s">
        <v>66</v>
      </c>
      <c r="D135" s="249"/>
      <c r="E135" s="34">
        <v>2</v>
      </c>
      <c r="G135" s="75"/>
      <c r="H135" s="118">
        <v>0</v>
      </c>
      <c r="I135" s="76"/>
      <c r="J135" s="76"/>
      <c r="K135" s="118">
        <v>0</v>
      </c>
    </row>
    <row r="136" spans="1:11" ht="15.75" customHeight="1">
      <c r="A136" s="1">
        <v>3</v>
      </c>
      <c r="C136" s="1" t="s">
        <v>53</v>
      </c>
      <c r="E136" s="1">
        <v>3</v>
      </c>
      <c r="G136" s="75"/>
      <c r="H136" s="119">
        <v>0</v>
      </c>
      <c r="I136" s="75"/>
      <c r="J136" s="75"/>
      <c r="K136" s="119">
        <v>0</v>
      </c>
    </row>
    <row r="137" spans="1:11">
      <c r="A137" s="1">
        <v>4</v>
      </c>
      <c r="C137" s="1" t="s">
        <v>54</v>
      </c>
      <c r="E137" s="1">
        <v>4</v>
      </c>
      <c r="G137" s="75"/>
      <c r="H137" s="119">
        <v>0</v>
      </c>
      <c r="I137" s="75"/>
      <c r="J137" s="75"/>
      <c r="K137" s="119">
        <v>0</v>
      </c>
    </row>
    <row r="138" spans="1:11">
      <c r="A138" s="1">
        <v>5</v>
      </c>
      <c r="C138" s="1" t="s">
        <v>55</v>
      </c>
      <c r="E138" s="1">
        <v>5</v>
      </c>
      <c r="G138" s="75"/>
      <c r="H138" s="119">
        <v>0</v>
      </c>
      <c r="I138" s="75"/>
      <c r="J138" s="75"/>
      <c r="K138" s="119">
        <v>0</v>
      </c>
    </row>
    <row r="139" spans="1:11" ht="47.25" customHeight="1">
      <c r="A139" s="34">
        <v>6</v>
      </c>
      <c r="C139" s="249" t="s">
        <v>56</v>
      </c>
      <c r="D139" s="249"/>
      <c r="E139" s="34">
        <v>6</v>
      </c>
      <c r="G139" s="75"/>
      <c r="H139" s="118">
        <v>0</v>
      </c>
      <c r="I139" s="76"/>
      <c r="J139" s="76"/>
      <c r="K139" s="118">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253" t="s">
        <v>264</v>
      </c>
      <c r="B162" s="253"/>
      <c r="C162" s="253"/>
      <c r="D162" s="253"/>
      <c r="E162" s="253"/>
      <c r="F162" s="253"/>
      <c r="G162" s="253"/>
      <c r="H162" s="253"/>
      <c r="I162" s="253"/>
      <c r="J162" s="253"/>
      <c r="K162" s="253"/>
      <c r="L162" s="48"/>
      <c r="M162" s="49"/>
    </row>
    <row r="163" spans="1:13">
      <c r="A163" s="12" t="str">
        <f>$A$42</f>
        <v xml:space="preserve">NAME: </v>
      </c>
      <c r="C163" s="1" t="str">
        <f>$D$20</f>
        <v>University of Colorado</v>
      </c>
      <c r="G163" s="65"/>
      <c r="K163" s="14" t="str">
        <f>$K$3</f>
        <v>Due Date: October 15, 2024</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2023-2024</v>
      </c>
      <c r="I165" s="19"/>
      <c r="J165" s="20"/>
      <c r="K165" s="21" t="str">
        <f>K131</f>
        <v>2024-2025</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30">
        <f>G208</f>
        <v>0</v>
      </c>
      <c r="H168" s="137">
        <f>H208</f>
        <v>0</v>
      </c>
      <c r="I168" s="90"/>
      <c r="J168" s="130">
        <f>J208</f>
        <v>0</v>
      </c>
      <c r="K168" s="137">
        <f>K208</f>
        <v>0</v>
      </c>
    </row>
    <row r="169" spans="1:13">
      <c r="A169" s="1">
        <v>2</v>
      </c>
      <c r="B169" s="15"/>
      <c r="C169" s="7" t="s">
        <v>166</v>
      </c>
      <c r="D169" s="15"/>
      <c r="E169" s="1">
        <v>2</v>
      </c>
      <c r="F169" s="15"/>
      <c r="G169" s="68"/>
      <c r="H169" s="137">
        <f t="shared" ref="H169:H171" si="0">H209</f>
        <v>0</v>
      </c>
      <c r="I169" s="15"/>
      <c r="J169" s="68"/>
      <c r="K169" s="137">
        <f t="shared" ref="K169:K171" si="1">K209</f>
        <v>0</v>
      </c>
    </row>
    <row r="170" spans="1:13">
      <c r="A170" s="1">
        <v>3</v>
      </c>
      <c r="C170" s="7" t="s">
        <v>167</v>
      </c>
      <c r="E170" s="1">
        <v>3</v>
      </c>
      <c r="F170" s="8"/>
      <c r="G170" s="130">
        <f>G210</f>
        <v>0</v>
      </c>
      <c r="H170" s="137">
        <f t="shared" si="0"/>
        <v>0</v>
      </c>
      <c r="I170" s="91"/>
      <c r="J170" s="131">
        <f>J210</f>
        <v>0</v>
      </c>
      <c r="K170" s="137">
        <f t="shared" si="1"/>
        <v>0</v>
      </c>
    </row>
    <row r="171" spans="1:13">
      <c r="A171" s="1">
        <v>4</v>
      </c>
      <c r="C171" s="7" t="s">
        <v>168</v>
      </c>
      <c r="E171" s="1">
        <v>4</v>
      </c>
      <c r="F171" s="8"/>
      <c r="G171" s="90"/>
      <c r="H171" s="137">
        <f t="shared" si="0"/>
        <v>0</v>
      </c>
      <c r="I171" s="91"/>
      <c r="J171" s="90"/>
      <c r="K171" s="137">
        <f t="shared" si="1"/>
        <v>0</v>
      </c>
    </row>
    <row r="172" spans="1:13">
      <c r="A172" s="1">
        <v>5</v>
      </c>
      <c r="C172" s="7" t="s">
        <v>169</v>
      </c>
      <c r="E172" s="1">
        <v>5</v>
      </c>
      <c r="F172" s="8"/>
      <c r="G172" s="90">
        <f>G168+G170</f>
        <v>0</v>
      </c>
      <c r="H172" s="138">
        <f>SUM(H168:H171)</f>
        <v>0</v>
      </c>
      <c r="I172" s="91"/>
      <c r="J172" s="90">
        <f>J168+J170</f>
        <v>0</v>
      </c>
      <c r="K172" s="138">
        <f>SUM(K168:K171)</f>
        <v>0</v>
      </c>
    </row>
    <row r="173" spans="1:13">
      <c r="A173" s="1">
        <v>6</v>
      </c>
      <c r="C173" s="7" t="s">
        <v>170</v>
      </c>
      <c r="E173" s="1">
        <v>6</v>
      </c>
      <c r="F173" s="8"/>
      <c r="G173" s="130">
        <f>G213</f>
        <v>0</v>
      </c>
      <c r="H173" s="137">
        <f t="shared" ref="H173:K174" si="2">H213</f>
        <v>0</v>
      </c>
      <c r="I173" s="90"/>
      <c r="J173" s="130">
        <f t="shared" si="2"/>
        <v>0</v>
      </c>
      <c r="K173" s="137">
        <f t="shared" si="2"/>
        <v>0</v>
      </c>
    </row>
    <row r="174" spans="1:13">
      <c r="A174" s="1">
        <v>7</v>
      </c>
      <c r="C174" s="7" t="s">
        <v>171</v>
      </c>
      <c r="E174" s="1">
        <v>7</v>
      </c>
      <c r="F174" s="8"/>
      <c r="G174" s="130">
        <f>G214</f>
        <v>0</v>
      </c>
      <c r="H174" s="137">
        <f>H214</f>
        <v>0</v>
      </c>
      <c r="I174" s="91"/>
      <c r="J174" s="130">
        <f t="shared" si="2"/>
        <v>0</v>
      </c>
      <c r="K174" s="137">
        <f t="shared" si="2"/>
        <v>0</v>
      </c>
    </row>
    <row r="175" spans="1:13">
      <c r="A175" s="1">
        <v>8</v>
      </c>
      <c r="C175" s="7" t="s">
        <v>172</v>
      </c>
      <c r="E175" s="1">
        <v>8</v>
      </c>
      <c r="F175" s="8"/>
      <c r="G175" s="90">
        <f>G172+G173+G174</f>
        <v>0</v>
      </c>
      <c r="H175" s="90">
        <f>H172+H173+H174</f>
        <v>0</v>
      </c>
      <c r="I175" s="90"/>
      <c r="J175" s="90">
        <f>J172+J173+J174</f>
        <v>0</v>
      </c>
      <c r="K175" s="138">
        <f>K172+K173+K174</f>
        <v>0</v>
      </c>
    </row>
    <row r="176" spans="1:13">
      <c r="A176" s="1">
        <v>9</v>
      </c>
      <c r="E176" s="1">
        <v>9</v>
      </c>
      <c r="F176" s="8"/>
      <c r="G176" s="90"/>
      <c r="H176" s="138"/>
      <c r="I176" s="89"/>
      <c r="J176" s="90"/>
      <c r="K176" s="138"/>
    </row>
    <row r="177" spans="1:11">
      <c r="A177" s="1">
        <v>10</v>
      </c>
      <c r="C177" s="7" t="s">
        <v>173</v>
      </c>
      <c r="E177" s="1">
        <v>10</v>
      </c>
      <c r="F177" s="8"/>
      <c r="G177" s="130">
        <f>G217</f>
        <v>0</v>
      </c>
      <c r="H177" s="137">
        <f>H217</f>
        <v>0</v>
      </c>
      <c r="I177" s="91"/>
      <c r="J177" s="130">
        <f>J217</f>
        <v>0</v>
      </c>
      <c r="K177" s="137">
        <f>K217</f>
        <v>0</v>
      </c>
    </row>
    <row r="178" spans="1:11">
      <c r="A178" s="1">
        <v>11</v>
      </c>
      <c r="C178" s="7" t="s">
        <v>174</v>
      </c>
      <c r="E178" s="1">
        <v>11</v>
      </c>
      <c r="F178" s="8"/>
      <c r="G178" s="130">
        <f>G218</f>
        <v>0</v>
      </c>
      <c r="H178" s="137">
        <f t="shared" ref="H178:H179" si="3">H218</f>
        <v>0</v>
      </c>
      <c r="I178" s="91"/>
      <c r="J178" s="130">
        <f>J218</f>
        <v>0</v>
      </c>
      <c r="K178" s="137">
        <f t="shared" ref="J178:K179" si="4">K218</f>
        <v>0</v>
      </c>
    </row>
    <row r="179" spans="1:11">
      <c r="A179" s="1">
        <v>12</v>
      </c>
      <c r="C179" s="7" t="s">
        <v>175</v>
      </c>
      <c r="E179" s="1">
        <v>12</v>
      </c>
      <c r="F179" s="8"/>
      <c r="G179" s="130">
        <f>G219</f>
        <v>0</v>
      </c>
      <c r="H179" s="137">
        <f t="shared" si="3"/>
        <v>0</v>
      </c>
      <c r="I179" s="91"/>
      <c r="J179" s="137">
        <f t="shared" si="4"/>
        <v>0</v>
      </c>
      <c r="K179" s="137">
        <f t="shared" si="4"/>
        <v>0</v>
      </c>
    </row>
    <row r="180" spans="1:11">
      <c r="A180" s="1">
        <v>13</v>
      </c>
      <c r="C180" s="7" t="s">
        <v>176</v>
      </c>
      <c r="E180" s="1">
        <v>13</v>
      </c>
      <c r="F180" s="8"/>
      <c r="G180" s="90">
        <f>SUM(G177:G179)</f>
        <v>0</v>
      </c>
      <c r="H180" s="138">
        <f>SUM(H177:H179)</f>
        <v>0</v>
      </c>
      <c r="I180" s="88"/>
      <c r="J180" s="90">
        <f>SUM(J177:J179)</f>
        <v>0</v>
      </c>
      <c r="K180" s="138">
        <f>SUM(K177:K179)</f>
        <v>0</v>
      </c>
    </row>
    <row r="181" spans="1:11">
      <c r="A181" s="1">
        <v>14</v>
      </c>
      <c r="E181" s="1">
        <v>14</v>
      </c>
      <c r="F181" s="8"/>
      <c r="G181" s="92"/>
      <c r="H181" s="138"/>
      <c r="I181" s="89"/>
      <c r="J181" s="92"/>
      <c r="K181" s="138"/>
    </row>
    <row r="182" spans="1:11">
      <c r="A182" s="1">
        <v>15</v>
      </c>
      <c r="C182" s="7" t="s">
        <v>177</v>
      </c>
      <c r="E182" s="1">
        <v>15</v>
      </c>
      <c r="G182" s="93">
        <f>SUM(G175+G180)</f>
        <v>0</v>
      </c>
      <c r="H182" s="139">
        <f>SUM(H175+H180)</f>
        <v>0</v>
      </c>
      <c r="I182" s="89"/>
      <c r="J182" s="93">
        <f>SUM(J175+J180)</f>
        <v>0</v>
      </c>
      <c r="K182" s="139">
        <f>SUM(K175+K180)</f>
        <v>0</v>
      </c>
    </row>
    <row r="183" spans="1:11">
      <c r="A183" s="1">
        <v>16</v>
      </c>
      <c r="E183" s="1">
        <v>16</v>
      </c>
      <c r="G183" s="93"/>
      <c r="H183" s="139"/>
      <c r="I183" s="89"/>
      <c r="J183" s="93"/>
      <c r="K183" s="139"/>
    </row>
    <row r="184" spans="1:11">
      <c r="A184" s="1">
        <v>17</v>
      </c>
      <c r="C184" s="7" t="s">
        <v>178</v>
      </c>
      <c r="E184" s="1">
        <v>17</v>
      </c>
      <c r="F184" s="8"/>
      <c r="G184" s="137">
        <f>G224</f>
        <v>0</v>
      </c>
      <c r="H184" s="137">
        <f>H224</f>
        <v>0</v>
      </c>
      <c r="I184" s="91"/>
      <c r="J184" s="137">
        <f t="shared" ref="J184:K184" si="5">J224</f>
        <v>0</v>
      </c>
      <c r="K184" s="137">
        <f t="shared" si="5"/>
        <v>0</v>
      </c>
    </row>
    <row r="185" spans="1:11">
      <c r="A185" s="1">
        <v>18</v>
      </c>
      <c r="E185" s="1">
        <v>18</v>
      </c>
      <c r="F185" s="8"/>
      <c r="G185" s="90"/>
      <c r="H185" s="138"/>
      <c r="I185" s="91"/>
      <c r="J185" s="90"/>
      <c r="K185" s="138"/>
    </row>
    <row r="186" spans="1:11">
      <c r="A186" s="1">
        <v>19</v>
      </c>
      <c r="C186" s="7" t="s">
        <v>179</v>
      </c>
      <c r="E186" s="1">
        <v>19</v>
      </c>
      <c r="F186" s="8"/>
      <c r="G186" s="90"/>
      <c r="H186" s="138">
        <v>0</v>
      </c>
      <c r="I186" s="91"/>
      <c r="J186" s="90"/>
      <c r="K186" s="138"/>
    </row>
    <row r="187" spans="1:11">
      <c r="A187" s="1">
        <v>20</v>
      </c>
      <c r="C187" s="66" t="s">
        <v>180</v>
      </c>
      <c r="E187" s="1">
        <v>20</v>
      </c>
      <c r="F187" s="8"/>
      <c r="G187" s="90"/>
      <c r="H187" s="138">
        <v>0</v>
      </c>
      <c r="I187" s="91"/>
      <c r="J187" s="90"/>
      <c r="K187" s="138">
        <v>0</v>
      </c>
    </row>
    <row r="188" spans="1:11">
      <c r="A188" s="1">
        <v>21</v>
      </c>
      <c r="C188" s="66"/>
      <c r="E188" s="1">
        <v>21</v>
      </c>
      <c r="F188" s="8"/>
      <c r="G188" s="90"/>
      <c r="H188" s="138"/>
      <c r="I188" s="91"/>
      <c r="J188" s="90"/>
      <c r="K188" s="138"/>
    </row>
    <row r="189" spans="1:11">
      <c r="A189" s="1">
        <v>22</v>
      </c>
      <c r="C189" s="7"/>
      <c r="E189" s="1">
        <v>22</v>
      </c>
      <c r="G189" s="90"/>
      <c r="H189" s="138"/>
      <c r="I189" s="91"/>
      <c r="J189" s="90"/>
      <c r="K189" s="138"/>
    </row>
    <row r="190" spans="1:11">
      <c r="A190" s="1">
        <v>23</v>
      </c>
      <c r="C190" s="7" t="s">
        <v>181</v>
      </c>
      <c r="E190" s="1">
        <v>23</v>
      </c>
      <c r="G190" s="90"/>
      <c r="H190" s="138">
        <v>0</v>
      </c>
      <c r="I190" s="91"/>
      <c r="J190" s="90"/>
      <c r="K190" s="138">
        <v>0</v>
      </c>
    </row>
    <row r="191" spans="1:11">
      <c r="A191" s="1">
        <v>24</v>
      </c>
      <c r="C191" s="7"/>
      <c r="E191" s="1">
        <v>24</v>
      </c>
      <c r="G191" s="90"/>
      <c r="H191" s="138"/>
      <c r="I191" s="91"/>
      <c r="J191" s="90"/>
      <c r="K191" s="138"/>
    </row>
    <row r="192" spans="1:11">
      <c r="F192" s="60" t="s">
        <v>6</v>
      </c>
      <c r="G192" s="68"/>
      <c r="H192" s="39"/>
      <c r="I192" s="60"/>
      <c r="J192" s="68"/>
      <c r="K192" s="17"/>
    </row>
    <row r="193" spans="1:11">
      <c r="A193" s="1">
        <v>25</v>
      </c>
      <c r="C193" s="7" t="s">
        <v>182</v>
      </c>
      <c r="E193" s="1">
        <v>25</v>
      </c>
      <c r="G193" s="89">
        <f>SUM(G182:G191)</f>
        <v>0</v>
      </c>
      <c r="H193" s="139">
        <f>SUM(H182:H191)</f>
        <v>0</v>
      </c>
      <c r="I193" s="94"/>
      <c r="J193" s="93">
        <f>SUM(J182:J191)</f>
        <v>0</v>
      </c>
      <c r="K193" s="89">
        <f>SUM(K182:K191)</f>
        <v>0</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253" t="s">
        <v>265</v>
      </c>
      <c r="B202" s="253"/>
      <c r="C202" s="253"/>
      <c r="D202" s="253"/>
      <c r="E202" s="253"/>
      <c r="F202" s="253"/>
      <c r="G202" s="253"/>
      <c r="H202" s="253"/>
      <c r="I202" s="253"/>
      <c r="J202" s="253"/>
      <c r="K202" s="253"/>
    </row>
    <row r="203" spans="1:11">
      <c r="A203" s="12" t="str">
        <f>$A$42</f>
        <v xml:space="preserve">NAME: </v>
      </c>
      <c r="C203" s="1" t="str">
        <f>$D$20</f>
        <v>University of Colorado</v>
      </c>
      <c r="G203" s="65"/>
      <c r="K203" s="14" t="str">
        <f>$K$3</f>
        <v>Due Date: October 15, 2024</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2023-2024</v>
      </c>
      <c r="I205" s="19"/>
      <c r="J205" s="20"/>
      <c r="K205" s="21" t="str">
        <f>K165</f>
        <v>2024-2025</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30">
        <f>SUM(G544+G583)</f>
        <v>0</v>
      </c>
      <c r="H208" s="137">
        <f>SUM(H544+H583)</f>
        <v>0</v>
      </c>
      <c r="I208" s="90"/>
      <c r="J208" s="130">
        <f>SUM(J544+J583)</f>
        <v>0</v>
      </c>
      <c r="K208" s="137">
        <f t="shared" ref="K208:K211" si="6">SUM(K544+K583)</f>
        <v>0</v>
      </c>
    </row>
    <row r="209" spans="1:13">
      <c r="A209" s="1">
        <v>2</v>
      </c>
      <c r="B209" s="15"/>
      <c r="C209" s="7" t="s">
        <v>166</v>
      </c>
      <c r="D209" s="15"/>
      <c r="E209" s="1">
        <v>2</v>
      </c>
      <c r="F209" s="15"/>
      <c r="G209" s="90"/>
      <c r="H209" s="137">
        <f>SUM(H545+H584)</f>
        <v>0</v>
      </c>
      <c r="I209" s="15"/>
      <c r="J209" s="90"/>
      <c r="K209" s="137">
        <f t="shared" si="6"/>
        <v>0</v>
      </c>
    </row>
    <row r="210" spans="1:13">
      <c r="A210" s="1">
        <v>3</v>
      </c>
      <c r="C210" s="7" t="s">
        <v>167</v>
      </c>
      <c r="E210" s="1">
        <v>3</v>
      </c>
      <c r="F210" s="8"/>
      <c r="G210" s="130">
        <f>SUM(G546+G585)</f>
        <v>0</v>
      </c>
      <c r="H210" s="137">
        <f>SUM(H546+H585)</f>
        <v>0</v>
      </c>
      <c r="I210" s="91"/>
      <c r="J210" s="130">
        <f t="shared" ref="J210" si="7">SUM(J546+J585)</f>
        <v>0</v>
      </c>
      <c r="K210" s="137">
        <f t="shared" si="6"/>
        <v>0</v>
      </c>
    </row>
    <row r="211" spans="1:13">
      <c r="A211" s="1">
        <v>4</v>
      </c>
      <c r="C211" s="7" t="s">
        <v>168</v>
      </c>
      <c r="E211" s="1">
        <v>4</v>
      </c>
      <c r="F211" s="8"/>
      <c r="G211" s="90"/>
      <c r="H211" s="137">
        <f>SUM(H547+H586)</f>
        <v>0</v>
      </c>
      <c r="I211" s="91"/>
      <c r="J211" s="90"/>
      <c r="K211" s="137">
        <f t="shared" si="6"/>
        <v>0</v>
      </c>
      <c r="M211" s="47"/>
    </row>
    <row r="212" spans="1:13">
      <c r="A212" s="1">
        <v>5</v>
      </c>
      <c r="C212" s="7" t="s">
        <v>169</v>
      </c>
      <c r="E212" s="1">
        <v>5</v>
      </c>
      <c r="F212" s="8"/>
      <c r="G212" s="90">
        <f>G208+G210</f>
        <v>0</v>
      </c>
      <c r="H212" s="138">
        <f>SUM(H208:H211)</f>
        <v>0</v>
      </c>
      <c r="I212" s="91"/>
      <c r="J212" s="90">
        <f>J208+J210</f>
        <v>0</v>
      </c>
      <c r="K212" s="138">
        <f>SUM(K208:K211)</f>
        <v>0</v>
      </c>
    </row>
    <row r="213" spans="1:13">
      <c r="A213" s="1">
        <v>6</v>
      </c>
      <c r="C213" s="7" t="s">
        <v>170</v>
      </c>
      <c r="E213" s="1">
        <v>6</v>
      </c>
      <c r="F213" s="8"/>
      <c r="G213" s="133">
        <f>(SUM(G549+G588+G625+G662+G699+G736+G773+G848))</f>
        <v>0</v>
      </c>
      <c r="H213" s="133">
        <f>(SUM(H549+H588+H625+H662+H699+H736+H773+H848))</f>
        <v>0</v>
      </c>
      <c r="I213" s="91"/>
      <c r="J213" s="133">
        <f t="shared" ref="J213:K214" si="8">(SUM(J549+J588+J625+J662+J699+J736+J773+J848))</f>
        <v>0</v>
      </c>
      <c r="K213" s="133">
        <f t="shared" si="8"/>
        <v>0</v>
      </c>
    </row>
    <row r="214" spans="1:13">
      <c r="A214" s="1">
        <v>7</v>
      </c>
      <c r="C214" s="7" t="s">
        <v>171</v>
      </c>
      <c r="E214" s="1">
        <v>7</v>
      </c>
      <c r="F214" s="8"/>
      <c r="G214" s="138"/>
      <c r="H214" s="137">
        <f>(SUM(H550+H589+H626+H663+H700+H737+H774+H849))</f>
        <v>0</v>
      </c>
      <c r="I214" s="91"/>
      <c r="J214" s="91"/>
      <c r="K214" s="137">
        <f t="shared" si="8"/>
        <v>0</v>
      </c>
    </row>
    <row r="215" spans="1:13">
      <c r="A215" s="1">
        <v>8</v>
      </c>
      <c r="C215" s="7" t="s">
        <v>172</v>
      </c>
      <c r="E215" s="1">
        <v>8</v>
      </c>
      <c r="F215" s="8"/>
      <c r="G215" s="90">
        <f>G212+G213+G214</f>
        <v>0</v>
      </c>
      <c r="H215" s="90">
        <f>H212+H213+H214</f>
        <v>0</v>
      </c>
      <c r="I215" s="90"/>
      <c r="J215" s="90">
        <f>J212+J213+J214</f>
        <v>0</v>
      </c>
      <c r="K215" s="138">
        <f>K212+K213+K214</f>
        <v>0</v>
      </c>
    </row>
    <row r="216" spans="1:13">
      <c r="A216" s="1">
        <v>9</v>
      </c>
      <c r="E216" s="1">
        <v>9</v>
      </c>
      <c r="F216" s="8"/>
      <c r="G216" s="90"/>
      <c r="H216" s="138"/>
      <c r="I216" s="89"/>
      <c r="J216" s="90"/>
      <c r="K216" s="138"/>
    </row>
    <row r="217" spans="1:13">
      <c r="A217" s="1">
        <v>10</v>
      </c>
      <c r="C217" s="7" t="s">
        <v>173</v>
      </c>
      <c r="E217" s="1">
        <v>10</v>
      </c>
      <c r="F217" s="8"/>
      <c r="G217" s="133">
        <f>SUM(G553+G592)</f>
        <v>0</v>
      </c>
      <c r="H217" s="137">
        <f>SUM(H553+H592)</f>
        <v>0</v>
      </c>
      <c r="I217" s="91"/>
      <c r="J217" s="133">
        <f t="shared" ref="J217:K217" si="9">SUM(J553+J592)</f>
        <v>0</v>
      </c>
      <c r="K217" s="137">
        <f t="shared" si="9"/>
        <v>0</v>
      </c>
    </row>
    <row r="218" spans="1:13">
      <c r="A218" s="1">
        <v>11</v>
      </c>
      <c r="C218" s="7" t="s">
        <v>174</v>
      </c>
      <c r="E218" s="1">
        <v>11</v>
      </c>
      <c r="F218" s="8"/>
      <c r="G218" s="133">
        <f>SUM(G554+G593+G630+G667+G704+G741+G778+G853)</f>
        <v>0</v>
      </c>
      <c r="H218" s="137">
        <f>SUM(H554+H593+H630+H667+H704+H741+H778+H853)</f>
        <v>0</v>
      </c>
      <c r="I218" s="91"/>
      <c r="J218" s="137">
        <f>SUM(J554+J593+J630+J667+J704+J741+J778+J853)</f>
        <v>0</v>
      </c>
      <c r="K218" s="137">
        <f>SUM(K554+K593+K625+K662+K704+K736+K773+K853)</f>
        <v>0</v>
      </c>
    </row>
    <row r="219" spans="1:13">
      <c r="A219" s="1">
        <v>12</v>
      </c>
      <c r="C219" s="7" t="s">
        <v>175</v>
      </c>
      <c r="E219" s="1">
        <v>12</v>
      </c>
      <c r="F219" s="8"/>
      <c r="G219" s="91"/>
      <c r="H219" s="137">
        <f>SUM(H555+H594+H631+H668+H705+H742+H779+H854)</f>
        <v>0</v>
      </c>
      <c r="I219" s="91"/>
      <c r="J219" s="138"/>
      <c r="K219" s="137">
        <f>SUM(K555+K594+K631+K668+K705+K742+K779+K854)</f>
        <v>0</v>
      </c>
    </row>
    <row r="220" spans="1:13">
      <c r="A220" s="1">
        <v>13</v>
      </c>
      <c r="C220" s="7" t="s">
        <v>176</v>
      </c>
      <c r="E220" s="1">
        <v>13</v>
      </c>
      <c r="F220" s="8"/>
      <c r="G220" s="90">
        <f>SUM(G217:G219)</f>
        <v>0</v>
      </c>
      <c r="H220" s="138">
        <f>SUM(H217:H219)</f>
        <v>0</v>
      </c>
      <c r="I220" s="88"/>
      <c r="J220" s="90">
        <f>SUM(J217:J219)</f>
        <v>0</v>
      </c>
      <c r="K220" s="138">
        <f>SUM(K217:K219)</f>
        <v>0</v>
      </c>
    </row>
    <row r="221" spans="1:13">
      <c r="A221" s="1">
        <v>14</v>
      </c>
      <c r="E221" s="1">
        <v>14</v>
      </c>
      <c r="F221" s="8"/>
      <c r="G221" s="92"/>
      <c r="H221" s="138"/>
      <c r="I221" s="89"/>
      <c r="J221" s="92"/>
      <c r="K221" s="138"/>
    </row>
    <row r="222" spans="1:13">
      <c r="A222" s="1">
        <v>15</v>
      </c>
      <c r="C222" s="7" t="s">
        <v>177</v>
      </c>
      <c r="E222" s="1">
        <v>15</v>
      </c>
      <c r="G222" s="89">
        <f>SUM(G558+G597+G634+G671+G708+G745+G782+G857)</f>
        <v>0</v>
      </c>
      <c r="H222" s="139">
        <f>SUM(H558+H597+H634+H671+H708+H745+H782+H857)</f>
        <v>0</v>
      </c>
      <c r="I222" s="89"/>
      <c r="J222" s="89">
        <f t="shared" ref="J222:K222" si="10">SUM(J558+J597+J634+J671+J708+J745+J782+J857)</f>
        <v>0</v>
      </c>
      <c r="K222" s="139">
        <f t="shared" si="10"/>
        <v>0</v>
      </c>
    </row>
    <row r="223" spans="1:13">
      <c r="A223" s="1">
        <v>16</v>
      </c>
      <c r="E223" s="1">
        <v>16</v>
      </c>
      <c r="G223" s="93"/>
      <c r="H223" s="139"/>
      <c r="I223" s="89"/>
      <c r="J223" s="93"/>
      <c r="K223" s="139"/>
    </row>
    <row r="224" spans="1:13">
      <c r="A224" s="1">
        <v>17</v>
      </c>
      <c r="C224" s="7" t="s">
        <v>178</v>
      </c>
      <c r="E224" s="1">
        <v>17</v>
      </c>
      <c r="F224" s="8"/>
      <c r="G224" s="89">
        <f t="shared" ref="G224:K224" si="11">SUM(G560+G599+G636+G673+G710+G747+G784+G859)</f>
        <v>0</v>
      </c>
      <c r="H224" s="139">
        <f t="shared" si="11"/>
        <v>0</v>
      </c>
      <c r="I224" s="89"/>
      <c r="J224" s="89">
        <f t="shared" si="11"/>
        <v>0</v>
      </c>
      <c r="K224" s="139">
        <f t="shared" si="11"/>
        <v>0</v>
      </c>
    </row>
    <row r="225" spans="1:11">
      <c r="A225" s="1">
        <v>18</v>
      </c>
      <c r="E225" s="1">
        <v>18</v>
      </c>
      <c r="F225" s="8"/>
      <c r="G225" s="90"/>
      <c r="H225" s="138"/>
      <c r="I225" s="91"/>
      <c r="J225" s="90"/>
      <c r="K225" s="138"/>
    </row>
    <row r="226" spans="1:11">
      <c r="A226" s="1">
        <v>19</v>
      </c>
      <c r="C226" s="7" t="s">
        <v>179</v>
      </c>
      <c r="E226" s="1">
        <v>19</v>
      </c>
      <c r="F226" s="8"/>
      <c r="G226" s="90"/>
      <c r="H226" s="138">
        <v>0</v>
      </c>
      <c r="I226" s="91"/>
      <c r="J226" s="90"/>
      <c r="K226" s="138"/>
    </row>
    <row r="227" spans="1:11">
      <c r="A227" s="1">
        <v>20</v>
      </c>
      <c r="C227" s="66" t="s">
        <v>180</v>
      </c>
      <c r="E227" s="1">
        <v>20</v>
      </c>
      <c r="F227" s="8"/>
      <c r="G227" s="90"/>
      <c r="H227" s="138">
        <v>0</v>
      </c>
      <c r="I227" s="91"/>
      <c r="J227" s="90"/>
      <c r="K227" s="138">
        <v>0</v>
      </c>
    </row>
    <row r="228" spans="1:11">
      <c r="A228" s="1">
        <v>21</v>
      </c>
      <c r="C228" s="66"/>
      <c r="E228" s="1">
        <v>21</v>
      </c>
      <c r="F228" s="8"/>
      <c r="G228" s="90"/>
      <c r="H228" s="138"/>
      <c r="I228" s="91"/>
      <c r="J228" s="90"/>
      <c r="K228" s="138"/>
    </row>
    <row r="229" spans="1:11">
      <c r="A229" s="1">
        <v>22</v>
      </c>
      <c r="C229" s="7"/>
      <c r="E229" s="1">
        <v>22</v>
      </c>
      <c r="G229" s="90"/>
      <c r="H229" s="138"/>
      <c r="I229" s="91"/>
      <c r="J229" s="90"/>
      <c r="K229" s="138"/>
    </row>
    <row r="230" spans="1:11">
      <c r="A230" s="1">
        <v>23</v>
      </c>
      <c r="C230" s="7" t="s">
        <v>181</v>
      </c>
      <c r="E230" s="1">
        <v>23</v>
      </c>
      <c r="G230" s="90"/>
      <c r="H230" s="138">
        <v>0</v>
      </c>
      <c r="I230" s="91"/>
      <c r="J230" s="90"/>
      <c r="K230" s="138">
        <v>0</v>
      </c>
    </row>
    <row r="231" spans="1:11">
      <c r="A231" s="1">
        <v>24</v>
      </c>
      <c r="C231" s="7"/>
      <c r="E231" s="1">
        <v>24</v>
      </c>
      <c r="G231" s="90"/>
      <c r="H231" s="138"/>
      <c r="I231" s="91"/>
      <c r="J231" s="90"/>
      <c r="K231" s="138"/>
    </row>
    <row r="232" spans="1:11">
      <c r="F232" s="60" t="s">
        <v>6</v>
      </c>
      <c r="G232" s="68"/>
      <c r="H232" s="39"/>
      <c r="I232" s="60"/>
      <c r="J232" s="68"/>
      <c r="K232" s="39"/>
    </row>
    <row r="233" spans="1:11">
      <c r="A233" s="1">
        <v>25</v>
      </c>
      <c r="C233" s="7" t="s">
        <v>182</v>
      </c>
      <c r="E233" s="1">
        <v>25</v>
      </c>
      <c r="G233" s="89">
        <f>SUM(G222:G231)</f>
        <v>0</v>
      </c>
      <c r="H233" s="139">
        <f>SUM(H222:H231)</f>
        <v>0</v>
      </c>
      <c r="I233" s="94"/>
      <c r="J233" s="89">
        <f>SUM(J222:J231)</f>
        <v>0</v>
      </c>
      <c r="K233" s="139">
        <f>SUM(K222:K231)</f>
        <v>0</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248" t="s">
        <v>68</v>
      </c>
      <c r="B241" s="248"/>
      <c r="C241" s="248"/>
      <c r="D241" s="248"/>
      <c r="E241" s="248"/>
      <c r="F241" s="248"/>
      <c r="G241" s="248"/>
      <c r="H241" s="248"/>
      <c r="I241" s="248"/>
      <c r="J241" s="248"/>
      <c r="K241" s="248"/>
    </row>
    <row r="242" spans="1:11">
      <c r="A242" s="12" t="str">
        <f>$A$42</f>
        <v xml:space="preserve">NAME: </v>
      </c>
      <c r="C242" s="1" t="str">
        <f>$D$20</f>
        <v>University of Colorado</v>
      </c>
      <c r="K242" s="14" t="str">
        <f>$K$3</f>
        <v>Due Date: October 15, 2024</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2023-2024</v>
      </c>
      <c r="I244" s="19"/>
      <c r="J244" s="1"/>
      <c r="K244" s="21" t="str">
        <f>K205</f>
        <v>2024-2025</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78">
        <v>0</v>
      </c>
      <c r="I248" s="77"/>
      <c r="J248" s="1"/>
      <c r="K248" s="78">
        <v>0</v>
      </c>
    </row>
    <row r="249" spans="1:11">
      <c r="A249" s="22" t="s">
        <v>72</v>
      </c>
      <c r="C249" s="7" t="s">
        <v>73</v>
      </c>
      <c r="E249" s="22" t="s">
        <v>72</v>
      </c>
      <c r="F249" s="50"/>
      <c r="G249" s="77"/>
      <c r="H249" s="79"/>
      <c r="I249" s="77"/>
      <c r="J249" s="1"/>
      <c r="K249" s="79"/>
    </row>
    <row r="250" spans="1:11">
      <c r="A250" s="22" t="s">
        <v>74</v>
      </c>
      <c r="C250" s="7" t="s">
        <v>75</v>
      </c>
      <c r="E250" s="22" t="s">
        <v>74</v>
      </c>
      <c r="F250" s="50"/>
      <c r="G250" s="77"/>
      <c r="H250" s="78">
        <f>SUM(H248:H249)</f>
        <v>0</v>
      </c>
      <c r="I250" s="77"/>
      <c r="J250" s="1"/>
      <c r="K250" s="78">
        <f>SUM(K248:K249)</f>
        <v>0</v>
      </c>
    </row>
    <row r="251" spans="1:11">
      <c r="A251" s="1">
        <v>3</v>
      </c>
      <c r="C251" s="7" t="s">
        <v>76</v>
      </c>
      <c r="E251" s="1">
        <v>3</v>
      </c>
      <c r="F251" s="50"/>
      <c r="G251" s="77"/>
      <c r="H251" s="78">
        <v>0</v>
      </c>
      <c r="I251" s="77"/>
      <c r="J251" s="1"/>
      <c r="K251" s="78">
        <v>0</v>
      </c>
    </row>
    <row r="252" spans="1:11">
      <c r="A252" s="1">
        <v>4</v>
      </c>
      <c r="C252" s="7" t="s">
        <v>77</v>
      </c>
      <c r="E252" s="1">
        <v>4</v>
      </c>
      <c r="F252" s="50"/>
      <c r="G252" s="77"/>
      <c r="H252" s="78">
        <f>SUM(H250:H251)</f>
        <v>0</v>
      </c>
      <c r="I252" s="77"/>
      <c r="J252" s="1"/>
      <c r="K252" s="78">
        <f>SUM(K250:K251)</f>
        <v>0</v>
      </c>
    </row>
    <row r="253" spans="1:11">
      <c r="A253" s="1">
        <v>5</v>
      </c>
      <c r="E253" s="1">
        <v>5</v>
      </c>
      <c r="F253" s="50"/>
      <c r="G253" s="77"/>
      <c r="H253" s="78"/>
      <c r="I253" s="77"/>
      <c r="J253" s="1"/>
      <c r="K253" s="78"/>
    </row>
    <row r="254" spans="1:11">
      <c r="A254" s="1">
        <v>6</v>
      </c>
      <c r="C254" s="7" t="s">
        <v>78</v>
      </c>
      <c r="E254" s="1">
        <v>6</v>
      </c>
      <c r="F254" s="50"/>
      <c r="G254" s="77"/>
      <c r="H254" s="78">
        <v>0</v>
      </c>
      <c r="I254" s="77"/>
      <c r="J254" s="1"/>
      <c r="K254" s="78">
        <v>0</v>
      </c>
    </row>
    <row r="255" spans="1:11">
      <c r="A255" s="1">
        <v>7</v>
      </c>
      <c r="C255" s="7" t="s">
        <v>79</v>
      </c>
      <c r="E255" s="1">
        <v>7</v>
      </c>
      <c r="F255" s="50"/>
      <c r="G255" s="77"/>
      <c r="H255" s="78">
        <v>0</v>
      </c>
      <c r="I255" s="77"/>
      <c r="J255" s="1"/>
      <c r="K255" s="78">
        <v>0</v>
      </c>
    </row>
    <row r="256" spans="1:11">
      <c r="A256" s="1">
        <v>8</v>
      </c>
      <c r="C256" s="7" t="s">
        <v>80</v>
      </c>
      <c r="E256" s="1">
        <v>8</v>
      </c>
      <c r="F256" s="50"/>
      <c r="G256" s="77"/>
      <c r="H256" s="78">
        <f>SUM(H254:H255)</f>
        <v>0</v>
      </c>
      <c r="I256" s="77"/>
      <c r="J256" s="1"/>
      <c r="K256" s="78">
        <f>SUM(K254:K255)</f>
        <v>0</v>
      </c>
    </row>
    <row r="257" spans="1:11">
      <c r="A257" s="1">
        <v>9</v>
      </c>
      <c r="E257" s="1">
        <v>9</v>
      </c>
      <c r="F257" s="50"/>
      <c r="G257" s="77"/>
      <c r="H257" s="78"/>
      <c r="I257" s="77"/>
      <c r="J257" s="1"/>
      <c r="K257" s="78"/>
    </row>
    <row r="258" spans="1:11">
      <c r="A258" s="1">
        <v>10</v>
      </c>
      <c r="C258" s="7" t="s">
        <v>81</v>
      </c>
      <c r="E258" s="1">
        <v>10</v>
      </c>
      <c r="F258" s="50"/>
      <c r="G258" s="77"/>
      <c r="H258" s="78">
        <f>H250+H254</f>
        <v>0</v>
      </c>
      <c r="I258" s="77"/>
      <c r="J258" s="1"/>
      <c r="K258" s="78">
        <f>K250+K254</f>
        <v>0</v>
      </c>
    </row>
    <row r="259" spans="1:11">
      <c r="A259" s="1">
        <v>11</v>
      </c>
      <c r="C259" s="7" t="s">
        <v>82</v>
      </c>
      <c r="E259" s="1">
        <v>11</v>
      </c>
      <c r="F259" s="50"/>
      <c r="G259" s="77"/>
      <c r="H259" s="78">
        <f>H251+H255</f>
        <v>0</v>
      </c>
      <c r="I259" s="77"/>
      <c r="J259" s="1"/>
      <c r="K259" s="78">
        <f>K251+K255</f>
        <v>0</v>
      </c>
    </row>
    <row r="260" spans="1:11">
      <c r="A260" s="1">
        <v>12</v>
      </c>
      <c r="C260" s="7" t="s">
        <v>83</v>
      </c>
      <c r="E260" s="1">
        <v>12</v>
      </c>
      <c r="F260" s="50"/>
      <c r="G260" s="77"/>
      <c r="H260" s="78"/>
      <c r="I260" s="77"/>
      <c r="J260" s="1"/>
      <c r="K260" s="78">
        <f>K258+K259</f>
        <v>0</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115" t="e">
        <f>(H119-H411)/H260</f>
        <v>#DIV/0!</v>
      </c>
      <c r="I263" s="83"/>
      <c r="J263" s="1"/>
      <c r="K263" s="80"/>
    </row>
    <row r="264" spans="1:11">
      <c r="A264" s="1">
        <v>17</v>
      </c>
      <c r="C264" s="7" t="s">
        <v>86</v>
      </c>
      <c r="E264" s="1">
        <v>17</v>
      </c>
      <c r="G264" s="77"/>
      <c r="H264" s="124"/>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0</v>
      </c>
      <c r="I267" s="84"/>
      <c r="J267" s="1"/>
      <c r="K267" s="85"/>
    </row>
    <row r="268" spans="1:11">
      <c r="A268" s="1">
        <v>21</v>
      </c>
      <c r="C268" s="7" t="s">
        <v>89</v>
      </c>
      <c r="E268" s="1">
        <v>21</v>
      </c>
      <c r="F268" s="8"/>
      <c r="G268" s="84"/>
      <c r="H268" s="85">
        <f>G544+G583</f>
        <v>0</v>
      </c>
      <c r="I268" s="84"/>
      <c r="J268" s="1"/>
      <c r="K268" s="85"/>
    </row>
    <row r="269" spans="1:11">
      <c r="A269" s="1">
        <v>22</v>
      </c>
      <c r="C269" s="7" t="s">
        <v>90</v>
      </c>
      <c r="E269" s="1">
        <v>22</v>
      </c>
      <c r="F269" s="8"/>
      <c r="G269" s="84"/>
      <c r="H269" s="85">
        <f>G546+G585</f>
        <v>0</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116">
        <f>IF(OR(G548&gt;0,G587&gt;0),(H587+H548)/(G587+G548),0)</f>
        <v>0</v>
      </c>
      <c r="I272" s="81"/>
      <c r="K272" s="116"/>
    </row>
    <row r="273" spans="1:11">
      <c r="A273" s="1">
        <v>26</v>
      </c>
      <c r="C273" s="7" t="s">
        <v>93</v>
      </c>
      <c r="E273" s="1">
        <v>26</v>
      </c>
      <c r="G273" s="77"/>
      <c r="H273" s="81">
        <f>IF(H268=0,0,(H544+H545+H583+H584)/H268)</f>
        <v>0</v>
      </c>
      <c r="I273" s="81"/>
      <c r="J273" s="1"/>
      <c r="K273" s="81"/>
    </row>
    <row r="274" spans="1:11">
      <c r="A274" s="1">
        <v>27</v>
      </c>
      <c r="C274" s="7" t="s">
        <v>94</v>
      </c>
      <c r="E274" s="1">
        <v>27</v>
      </c>
      <c r="G274" s="77"/>
      <c r="H274" s="81">
        <f>IF(H269=0,0,(H546+H547+H585+H586)/H269)</f>
        <v>0</v>
      </c>
      <c r="I274" s="81"/>
      <c r="J274" s="1"/>
      <c r="K274" s="81"/>
    </row>
    <row r="275" spans="1:11">
      <c r="A275" s="1">
        <v>28</v>
      </c>
      <c r="E275" s="1">
        <v>28</v>
      </c>
      <c r="G275" s="77"/>
      <c r="H275" s="81"/>
      <c r="I275" s="81"/>
      <c r="J275" s="1"/>
      <c r="K275" s="81"/>
    </row>
    <row r="276" spans="1:11">
      <c r="A276" s="1">
        <v>29</v>
      </c>
      <c r="C276" s="7" t="s">
        <v>95</v>
      </c>
      <c r="E276" s="1">
        <v>29</v>
      </c>
      <c r="F276" s="51"/>
      <c r="G276" s="77"/>
      <c r="H276" s="78">
        <f>G101</f>
        <v>0</v>
      </c>
      <c r="I276" s="77"/>
      <c r="J276" s="1"/>
      <c r="K276" s="78"/>
    </row>
    <row r="277" spans="1:11">
      <c r="A277" s="7"/>
      <c r="J277" s="1"/>
      <c r="K277" s="1"/>
    </row>
    <row r="278" spans="1:11">
      <c r="A278" s="7"/>
    </row>
    <row r="279" spans="1:11">
      <c r="A279" s="7"/>
      <c r="C279" s="254" t="s">
        <v>96</v>
      </c>
      <c r="D279" s="254"/>
      <c r="E279" s="254"/>
      <c r="F279" s="254"/>
      <c r="G279" s="254"/>
      <c r="H279" s="254"/>
      <c r="I279" s="25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255" t="s">
        <v>98</v>
      </c>
      <c r="C285" s="255"/>
      <c r="D285" s="255"/>
      <c r="E285" s="255"/>
      <c r="F285" s="255"/>
      <c r="G285" s="255"/>
      <c r="H285" s="255"/>
      <c r="I285" s="255"/>
      <c r="J285" s="255"/>
      <c r="K285" s="255"/>
    </row>
    <row r="286" spans="1:11">
      <c r="A286" s="12" t="str">
        <f>$A$42</f>
        <v xml:space="preserve">NAME: </v>
      </c>
      <c r="C286" s="1" t="str">
        <f>$D$20</f>
        <v>University of Colorado</v>
      </c>
      <c r="G286" s="1"/>
      <c r="H286" s="1"/>
      <c r="I286" s="14" t="str">
        <f>$K$3</f>
        <v>Due Date: October 15, 2024</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272</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20">
        <v>0</v>
      </c>
      <c r="E294" s="120">
        <v>0</v>
      </c>
      <c r="F294" s="78" t="e">
        <f>D294/E294</f>
        <v>#DIV/0!</v>
      </c>
      <c r="G294" s="1"/>
      <c r="H294" s="1"/>
      <c r="J294" s="1"/>
      <c r="K294" s="1"/>
    </row>
    <row r="295" spans="1:11">
      <c r="A295" s="7"/>
      <c r="D295" s="86"/>
      <c r="E295" s="86"/>
      <c r="F295" s="86"/>
      <c r="G295" s="1"/>
      <c r="H295" s="1"/>
      <c r="J295" s="1"/>
      <c r="K295" s="1"/>
    </row>
    <row r="296" spans="1:11">
      <c r="A296" s="7"/>
      <c r="C296" s="7" t="s">
        <v>106</v>
      </c>
      <c r="D296" s="120">
        <v>0</v>
      </c>
      <c r="E296" s="120">
        <v>0</v>
      </c>
      <c r="F296" s="78" t="e">
        <f>D296/E296</f>
        <v>#DIV/0!</v>
      </c>
      <c r="G296" s="1"/>
      <c r="H296" s="1"/>
      <c r="J296" s="1"/>
      <c r="K296" s="1"/>
    </row>
    <row r="297" spans="1:11">
      <c r="A297" s="7"/>
      <c r="D297" s="80"/>
      <c r="E297" s="80"/>
      <c r="F297" s="80"/>
      <c r="G297" s="1"/>
      <c r="H297" s="1"/>
      <c r="J297" s="1"/>
      <c r="K297" s="1"/>
    </row>
    <row r="298" spans="1:11">
      <c r="A298" s="7"/>
      <c r="C298" s="7" t="s">
        <v>107</v>
      </c>
      <c r="D298" s="120">
        <v>0</v>
      </c>
      <c r="E298" s="120">
        <v>0</v>
      </c>
      <c r="F298" s="78" t="e">
        <f>D298/E298</f>
        <v>#DIV/0!</v>
      </c>
      <c r="G298" s="1"/>
      <c r="H298" s="1"/>
      <c r="J298" s="1"/>
      <c r="K298" s="1"/>
    </row>
    <row r="299" spans="1:11">
      <c r="A299" s="7"/>
      <c r="D299" s="80"/>
      <c r="E299" s="80"/>
      <c r="F299" s="80"/>
      <c r="G299" s="1"/>
      <c r="H299" s="1"/>
      <c r="J299" s="1"/>
      <c r="K299" s="1"/>
    </row>
    <row r="300" spans="1:11" ht="36" customHeight="1">
      <c r="A300" s="7"/>
      <c r="C300" s="7" t="s">
        <v>108</v>
      </c>
      <c r="D300" s="78">
        <f>SUM(D294:D298)</f>
        <v>0</v>
      </c>
      <c r="E300" s="78">
        <f>SUM(E294:E298)</f>
        <v>0</v>
      </c>
      <c r="F300" s="78" t="e">
        <f>D300/E300</f>
        <v>#DIV/0!</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20">
        <v>0</v>
      </c>
      <c r="E303" s="120">
        <v>0</v>
      </c>
      <c r="F303" s="78" t="e">
        <f>D303/E303</f>
        <v>#DIV/0!</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20">
        <v>0</v>
      </c>
      <c r="E305" s="120">
        <v>0</v>
      </c>
      <c r="F305" s="78" t="e">
        <f>D305/E305</f>
        <v>#DIV/0!</v>
      </c>
      <c r="G305" s="1"/>
      <c r="H305" s="1"/>
      <c r="I305" s="1"/>
      <c r="J305" s="1"/>
      <c r="K305" s="1"/>
    </row>
    <row r="306" spans="1:11">
      <c r="A306" s="7"/>
      <c r="D306" s="86"/>
      <c r="E306" s="86"/>
      <c r="F306" s="78"/>
      <c r="G306" s="1"/>
      <c r="H306" s="1"/>
      <c r="J306" s="1"/>
      <c r="K306" s="1"/>
    </row>
    <row r="307" spans="1:11">
      <c r="A307" s="7"/>
      <c r="C307" s="7" t="s">
        <v>111</v>
      </c>
      <c r="D307" s="80">
        <f>SUM(D303:D305)</f>
        <v>0</v>
      </c>
      <c r="E307" s="80">
        <f>SUM(E303:E305)</f>
        <v>0</v>
      </c>
      <c r="F307" s="78" t="e">
        <f>D307/E307</f>
        <v>#DIV/0!</v>
      </c>
      <c r="G307" s="1"/>
      <c r="H307" s="1"/>
      <c r="J307" s="1"/>
      <c r="K307" s="1"/>
    </row>
    <row r="308" spans="1:11">
      <c r="A308" s="7"/>
      <c r="D308" s="22"/>
      <c r="E308" s="22"/>
      <c r="F308" s="78"/>
      <c r="G308" s="1"/>
      <c r="H308" s="1"/>
      <c r="J308" s="1"/>
      <c r="K308" s="1"/>
    </row>
    <row r="309" spans="1:11">
      <c r="A309" s="7"/>
      <c r="C309" s="7" t="s">
        <v>112</v>
      </c>
      <c r="D309" s="73">
        <f>SUM(D300,D307)</f>
        <v>0</v>
      </c>
      <c r="E309" s="73">
        <f>SUM(E300,E307)</f>
        <v>0</v>
      </c>
      <c r="F309" s="78" t="e">
        <f>D309/E309</f>
        <v>#DIV/0!</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15, 2024</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2023-2024</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3">
        <v>0</v>
      </c>
      <c r="H327" s="123">
        <v>0</v>
      </c>
      <c r="I327" s="84"/>
      <c r="J327" s="1"/>
      <c r="K327" s="1"/>
    </row>
    <row r="328" spans="1:11">
      <c r="A328" s="1">
        <f>(A327+1)</f>
        <v>3</v>
      </c>
      <c r="D328" s="7" t="s">
        <v>120</v>
      </c>
      <c r="E328" s="1">
        <f>(E327+1)</f>
        <v>3</v>
      </c>
      <c r="F328" s="8"/>
      <c r="G328" s="123">
        <v>0</v>
      </c>
      <c r="H328" s="123">
        <v>0</v>
      </c>
      <c r="I328" s="84"/>
      <c r="J328" s="1"/>
      <c r="K328" s="1"/>
    </row>
    <row r="329" spans="1:11">
      <c r="A329" s="1">
        <v>4</v>
      </c>
      <c r="C329" s="7" t="s">
        <v>121</v>
      </c>
      <c r="D329" s="7" t="s">
        <v>122</v>
      </c>
      <c r="E329" s="1">
        <v>4</v>
      </c>
      <c r="F329" s="8"/>
      <c r="G329" s="123">
        <v>0</v>
      </c>
      <c r="H329" s="123">
        <v>0</v>
      </c>
      <c r="I329" s="84"/>
      <c r="J329" s="1"/>
      <c r="K329" s="1"/>
    </row>
    <row r="330" spans="1:11">
      <c r="A330" s="1">
        <f>(A329+1)</f>
        <v>5</v>
      </c>
      <c r="D330" s="7" t="s">
        <v>123</v>
      </c>
      <c r="E330" s="1">
        <f>(E329+1)</f>
        <v>5</v>
      </c>
      <c r="F330" s="8"/>
      <c r="G330" s="123">
        <v>0</v>
      </c>
      <c r="H330" s="123">
        <v>0</v>
      </c>
      <c r="I330" s="84"/>
      <c r="J330" s="1"/>
      <c r="K330" s="1"/>
    </row>
    <row r="331" spans="1:11">
      <c r="A331" s="1">
        <f>(A330+1)</f>
        <v>6</v>
      </c>
      <c r="C331" s="7" t="s">
        <v>124</v>
      </c>
      <c r="E331" s="1">
        <f>(E330+1)</f>
        <v>6</v>
      </c>
      <c r="G331" s="81">
        <f>SUM(G327:G330)</f>
        <v>0</v>
      </c>
      <c r="H331" s="81">
        <f>SUM(H327:H330)</f>
        <v>0</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3">
        <v>0</v>
      </c>
      <c r="H333" s="123">
        <v>0</v>
      </c>
      <c r="I333" s="84"/>
      <c r="J333" s="1"/>
      <c r="K333" s="1"/>
    </row>
    <row r="334" spans="1:11">
      <c r="A334" s="1">
        <v>9</v>
      </c>
      <c r="D334" s="7" t="s">
        <v>120</v>
      </c>
      <c r="E334" s="1">
        <v>9</v>
      </c>
      <c r="F334" s="8"/>
      <c r="G334" s="123">
        <v>0</v>
      </c>
      <c r="H334" s="123">
        <v>0</v>
      </c>
      <c r="I334" s="84"/>
      <c r="J334" s="1"/>
      <c r="K334" s="1"/>
    </row>
    <row r="335" spans="1:11">
      <c r="A335" s="1">
        <v>10</v>
      </c>
      <c r="C335" s="7" t="s">
        <v>121</v>
      </c>
      <c r="D335" s="7" t="s">
        <v>122</v>
      </c>
      <c r="E335" s="1">
        <v>10</v>
      </c>
      <c r="F335" s="8"/>
      <c r="G335" s="123">
        <v>0</v>
      </c>
      <c r="H335" s="123">
        <v>0</v>
      </c>
      <c r="I335" s="84"/>
      <c r="J335" s="1"/>
      <c r="K335" s="1"/>
    </row>
    <row r="336" spans="1:11">
      <c r="A336" s="1">
        <f>(A335+1)</f>
        <v>11</v>
      </c>
      <c r="D336" s="7" t="s">
        <v>123</v>
      </c>
      <c r="E336" s="1">
        <f>(E335+1)</f>
        <v>11</v>
      </c>
      <c r="F336" s="8"/>
      <c r="G336" s="123">
        <v>0</v>
      </c>
      <c r="H336" s="123">
        <v>0</v>
      </c>
      <c r="I336" s="84"/>
      <c r="J336" s="1"/>
      <c r="K336" s="1"/>
    </row>
    <row r="337" spans="1:11">
      <c r="A337" s="1">
        <f>(A336+1)</f>
        <v>12</v>
      </c>
      <c r="C337" s="7" t="s">
        <v>126</v>
      </c>
      <c r="E337" s="1">
        <f>(E336+1)</f>
        <v>12</v>
      </c>
      <c r="G337" s="80">
        <f>SUM(G333:G336)</f>
        <v>0</v>
      </c>
      <c r="H337" s="81">
        <f>SUM(H333:H336)</f>
        <v>0</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3"/>
      <c r="H339" s="123">
        <v>0</v>
      </c>
      <c r="I339" s="84"/>
      <c r="J339" s="1"/>
      <c r="K339" s="1"/>
    </row>
    <row r="340" spans="1:11">
      <c r="A340" s="1">
        <v>15</v>
      </c>
      <c r="C340" s="7"/>
      <c r="D340" s="7" t="s">
        <v>120</v>
      </c>
      <c r="E340" s="1">
        <v>15</v>
      </c>
      <c r="F340" s="8"/>
      <c r="G340" s="123"/>
      <c r="H340" s="123">
        <v>0</v>
      </c>
      <c r="I340" s="84"/>
      <c r="J340" s="1"/>
      <c r="K340" s="1"/>
    </row>
    <row r="341" spans="1:11">
      <c r="A341" s="1">
        <v>16</v>
      </c>
      <c r="C341" s="7" t="s">
        <v>121</v>
      </c>
      <c r="D341" s="7" t="s">
        <v>122</v>
      </c>
      <c r="E341" s="1">
        <v>16</v>
      </c>
      <c r="F341" s="8"/>
      <c r="G341" s="123"/>
      <c r="H341" s="123">
        <v>0</v>
      </c>
      <c r="I341" s="84"/>
      <c r="J341" s="1"/>
      <c r="K341" s="1"/>
    </row>
    <row r="342" spans="1:11">
      <c r="A342" s="1">
        <v>17</v>
      </c>
      <c r="C342" s="7"/>
      <c r="D342" s="7" t="s">
        <v>123</v>
      </c>
      <c r="E342" s="1">
        <v>17</v>
      </c>
      <c r="G342" s="124"/>
      <c r="H342" s="124">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3">
        <v>0</v>
      </c>
      <c r="H345" s="123">
        <v>0</v>
      </c>
      <c r="I345" s="84"/>
      <c r="J345" s="1"/>
      <c r="K345" s="1"/>
    </row>
    <row r="346" spans="1:11">
      <c r="A346" s="1">
        <v>21</v>
      </c>
      <c r="C346" s="7"/>
      <c r="D346" s="7" t="s">
        <v>120</v>
      </c>
      <c r="E346" s="1">
        <v>21</v>
      </c>
      <c r="F346" s="59"/>
      <c r="G346" s="123">
        <v>0</v>
      </c>
      <c r="H346" s="123">
        <v>0</v>
      </c>
      <c r="I346" s="84"/>
      <c r="J346" s="1"/>
      <c r="K346" s="1"/>
    </row>
    <row r="347" spans="1:11">
      <c r="A347" s="1">
        <v>22</v>
      </c>
      <c r="C347" s="7" t="s">
        <v>121</v>
      </c>
      <c r="D347" s="7" t="s">
        <v>122</v>
      </c>
      <c r="E347" s="1">
        <v>22</v>
      </c>
      <c r="F347" s="59"/>
      <c r="G347" s="123">
        <v>0</v>
      </c>
      <c r="H347" s="123">
        <v>0</v>
      </c>
      <c r="I347" s="84"/>
      <c r="J347" s="1"/>
      <c r="K347" s="1"/>
    </row>
    <row r="348" spans="1:11">
      <c r="A348" s="1">
        <v>23</v>
      </c>
      <c r="D348" s="7" t="s">
        <v>123</v>
      </c>
      <c r="E348" s="1">
        <v>23</v>
      </c>
      <c r="F348" s="59"/>
      <c r="G348" s="123">
        <v>0</v>
      </c>
      <c r="H348" s="123">
        <v>0</v>
      </c>
      <c r="I348" s="84"/>
      <c r="J348" s="1"/>
      <c r="K348" s="1"/>
    </row>
    <row r="349" spans="1:11">
      <c r="A349" s="1">
        <v>24</v>
      </c>
      <c r="C349" s="7" t="s">
        <v>130</v>
      </c>
      <c r="E349" s="1">
        <v>24</v>
      </c>
      <c r="F349" s="47"/>
      <c r="G349" s="78">
        <f>SUM(G345:G348)</f>
        <v>0</v>
      </c>
      <c r="H349" s="77">
        <f>SUM(H345:H348)</f>
        <v>0</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0</v>
      </c>
      <c r="H351" s="81">
        <f t="shared" si="12"/>
        <v>0</v>
      </c>
      <c r="I351" s="81"/>
      <c r="J351" s="1"/>
      <c r="K351" s="80"/>
    </row>
    <row r="352" spans="1:11">
      <c r="A352" s="1">
        <v>27</v>
      </c>
      <c r="C352" s="7"/>
      <c r="D352" s="7" t="s">
        <v>120</v>
      </c>
      <c r="E352" s="1">
        <v>27</v>
      </c>
      <c r="G352" s="80">
        <f t="shared" si="12"/>
        <v>0</v>
      </c>
      <c r="H352" s="81">
        <f t="shared" si="12"/>
        <v>0</v>
      </c>
      <c r="I352" s="81"/>
      <c r="J352" s="1"/>
      <c r="K352" s="80"/>
    </row>
    <row r="353" spans="1:11">
      <c r="A353" s="1">
        <v>28</v>
      </c>
      <c r="C353" s="7" t="s">
        <v>121</v>
      </c>
      <c r="D353" s="7" t="s">
        <v>122</v>
      </c>
      <c r="E353" s="1">
        <v>28</v>
      </c>
      <c r="G353" s="80">
        <f t="shared" si="12"/>
        <v>0</v>
      </c>
      <c r="H353" s="81">
        <f t="shared" si="12"/>
        <v>0</v>
      </c>
      <c r="I353" s="81"/>
      <c r="J353" s="1"/>
      <c r="K353" s="80"/>
    </row>
    <row r="354" spans="1:11">
      <c r="A354" s="1">
        <v>29</v>
      </c>
      <c r="D354" s="7" t="s">
        <v>123</v>
      </c>
      <c r="E354" s="1">
        <v>29</v>
      </c>
      <c r="G354" s="80">
        <f t="shared" si="12"/>
        <v>0</v>
      </c>
      <c r="H354" s="81">
        <f t="shared" si="12"/>
        <v>0</v>
      </c>
      <c r="I354" s="81"/>
      <c r="J354" s="1"/>
      <c r="K354" s="80"/>
    </row>
    <row r="355" spans="1:11">
      <c r="A355" s="1">
        <v>30</v>
      </c>
      <c r="E355" s="1">
        <v>30</v>
      </c>
      <c r="G355" s="78"/>
      <c r="H355" s="77"/>
      <c r="I355" s="81"/>
      <c r="J355" s="1"/>
      <c r="K355" s="78"/>
    </row>
    <row r="356" spans="1:11">
      <c r="A356" s="1">
        <v>31</v>
      </c>
      <c r="C356" s="7" t="s">
        <v>132</v>
      </c>
      <c r="E356" s="1">
        <v>31</v>
      </c>
      <c r="G356" s="80">
        <f>SUM(G351:G352)</f>
        <v>0</v>
      </c>
      <c r="H356" s="81">
        <f>SUM(H351:H352)</f>
        <v>0</v>
      </c>
      <c r="I356" s="81"/>
      <c r="J356" s="1"/>
      <c r="K356" s="80"/>
    </row>
    <row r="357" spans="1:11">
      <c r="A357" s="1">
        <v>32</v>
      </c>
      <c r="C357" s="7" t="s">
        <v>133</v>
      </c>
      <c r="E357" s="1">
        <v>32</v>
      </c>
      <c r="G357" s="80">
        <f>SUM(G353:G354)</f>
        <v>0</v>
      </c>
      <c r="H357" s="81">
        <f>SUM(H353:H354)</f>
        <v>0</v>
      </c>
      <c r="I357" s="81"/>
      <c r="J357" s="1"/>
      <c r="K357" s="80"/>
    </row>
    <row r="358" spans="1:11">
      <c r="A358" s="1">
        <v>33</v>
      </c>
      <c r="C358" s="7" t="s">
        <v>134</v>
      </c>
      <c r="E358" s="1">
        <v>33</v>
      </c>
      <c r="F358" s="47"/>
      <c r="G358" s="78">
        <f>SUM(G351,G353)</f>
        <v>0</v>
      </c>
      <c r="H358" s="77">
        <f>SUM(H351,H353)</f>
        <v>0</v>
      </c>
      <c r="I358" s="77"/>
      <c r="J358" s="1"/>
      <c r="K358" s="78"/>
    </row>
    <row r="359" spans="1:11">
      <c r="A359" s="1">
        <v>34</v>
      </c>
      <c r="C359" s="7" t="s">
        <v>135</v>
      </c>
      <c r="E359" s="1">
        <v>34</v>
      </c>
      <c r="F359" s="47"/>
      <c r="G359" s="78">
        <f>SUM(G352,G354)</f>
        <v>0</v>
      </c>
      <c r="H359" s="77">
        <f>SUM(H352,H354)</f>
        <v>0</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0</v>
      </c>
      <c r="H361" s="81">
        <f>SUM(H358:H359)</f>
        <v>0</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50" t="s">
        <v>232</v>
      </c>
      <c r="D365" s="250"/>
      <c r="E365" s="250"/>
      <c r="F365" s="250"/>
      <c r="G365" s="250"/>
      <c r="H365" s="250"/>
      <c r="I365" s="250"/>
      <c r="J365" s="250"/>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15, 2024</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2023-2024</v>
      </c>
      <c r="I373" s="19"/>
      <c r="J373" s="20"/>
      <c r="K373" s="21" t="str">
        <f>K244</f>
        <v>2024-2025</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5">
        <v>0</v>
      </c>
      <c r="I377" s="1"/>
      <c r="J377" s="2"/>
      <c r="K377" s="125">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5"/>
      <c r="I379" s="3"/>
      <c r="J379" s="3"/>
      <c r="K379" s="125"/>
    </row>
    <row r="380" spans="1:11">
      <c r="A380" s="63">
        <v>5</v>
      </c>
      <c r="C380" s="1" t="s">
        <v>140</v>
      </c>
      <c r="E380" s="63">
        <v>5</v>
      </c>
      <c r="F380" s="3"/>
      <c r="G380" s="3"/>
      <c r="H380" s="125"/>
      <c r="I380" s="3"/>
      <c r="J380" s="3"/>
      <c r="K380" s="125"/>
    </row>
    <row r="381" spans="1:11">
      <c r="A381" s="63">
        <v>6</v>
      </c>
      <c r="E381" s="63">
        <v>6</v>
      </c>
      <c r="F381" s="3"/>
      <c r="G381" s="3"/>
      <c r="H381" s="125"/>
      <c r="I381" s="3"/>
      <c r="J381" s="3"/>
      <c r="K381" s="125"/>
    </row>
    <row r="382" spans="1:11">
      <c r="A382" s="63">
        <v>7</v>
      </c>
      <c r="E382" s="63">
        <v>7</v>
      </c>
      <c r="F382" s="3"/>
      <c r="G382" s="3"/>
      <c r="H382" s="125"/>
      <c r="I382" s="3"/>
      <c r="J382" s="3"/>
      <c r="K382" s="125"/>
    </row>
    <row r="383" spans="1:11">
      <c r="A383" s="63">
        <v>8</v>
      </c>
      <c r="E383" s="63">
        <v>8</v>
      </c>
      <c r="F383" s="3"/>
      <c r="G383" s="3"/>
      <c r="H383" s="125"/>
      <c r="I383" s="3"/>
      <c r="J383" s="3"/>
      <c r="K383" s="125"/>
    </row>
    <row r="384" spans="1:11">
      <c r="A384" s="63">
        <v>9</v>
      </c>
      <c r="E384" s="63">
        <v>9</v>
      </c>
      <c r="F384" s="3"/>
      <c r="G384" s="3"/>
      <c r="H384" s="125"/>
      <c r="I384" s="3"/>
      <c r="J384" s="3"/>
      <c r="K384" s="125"/>
    </row>
    <row r="385" spans="1:11">
      <c r="A385" s="63">
        <v>10</v>
      </c>
      <c r="E385" s="63">
        <v>10</v>
      </c>
      <c r="F385" s="3"/>
      <c r="G385" s="3"/>
      <c r="H385" s="125"/>
      <c r="I385" s="3"/>
      <c r="J385" s="3"/>
      <c r="K385" s="125"/>
    </row>
    <row r="386" spans="1:11">
      <c r="A386" s="63">
        <v>11</v>
      </c>
      <c r="E386" s="63">
        <v>11</v>
      </c>
      <c r="F386" s="3"/>
      <c r="G386" s="3"/>
      <c r="H386" s="125"/>
      <c r="I386" s="3"/>
      <c r="J386" s="3"/>
      <c r="K386" s="125"/>
    </row>
    <row r="387" spans="1:11">
      <c r="A387" s="63">
        <v>12</v>
      </c>
      <c r="E387" s="63">
        <v>12</v>
      </c>
      <c r="F387" s="3"/>
      <c r="G387" s="3"/>
      <c r="H387" s="125"/>
      <c r="I387" s="3"/>
      <c r="J387" s="3"/>
      <c r="K387" s="125"/>
    </row>
    <row r="388" spans="1:11">
      <c r="A388" s="63">
        <v>13</v>
      </c>
      <c r="E388" s="63">
        <v>13</v>
      </c>
      <c r="F388" s="3"/>
      <c r="G388" s="3"/>
      <c r="H388" s="125"/>
      <c r="I388" s="3"/>
      <c r="J388" s="3"/>
      <c r="K388" s="125"/>
    </row>
    <row r="389" spans="1:11">
      <c r="A389" s="63">
        <v>14</v>
      </c>
      <c r="C389" s="7" t="s">
        <v>38</v>
      </c>
      <c r="E389" s="63">
        <v>14</v>
      </c>
      <c r="F389" s="3"/>
      <c r="G389" s="3"/>
      <c r="H389" s="125"/>
      <c r="I389" s="3"/>
      <c r="J389" s="3"/>
      <c r="K389" s="125"/>
    </row>
    <row r="390" spans="1:11">
      <c r="A390" s="63">
        <v>15</v>
      </c>
      <c r="C390" s="7"/>
      <c r="E390" s="63">
        <v>15</v>
      </c>
      <c r="F390" s="3"/>
      <c r="G390" s="3"/>
      <c r="H390" s="125"/>
      <c r="I390" s="3"/>
      <c r="J390" s="3"/>
      <c r="K390" s="125"/>
    </row>
    <row r="391" spans="1:11">
      <c r="A391" s="63">
        <v>16</v>
      </c>
      <c r="E391" s="63">
        <v>16</v>
      </c>
      <c r="F391" s="3"/>
      <c r="G391" s="3"/>
      <c r="H391" s="125"/>
      <c r="I391" s="3"/>
      <c r="J391" s="3"/>
      <c r="K391" s="125"/>
    </row>
    <row r="392" spans="1:11">
      <c r="A392" s="63">
        <v>17</v>
      </c>
      <c r="C392" s="7" t="s">
        <v>38</v>
      </c>
      <c r="E392" s="63">
        <v>17</v>
      </c>
      <c r="F392" s="3"/>
      <c r="G392" s="3"/>
      <c r="H392" s="125"/>
      <c r="I392" s="3"/>
      <c r="J392" s="3"/>
      <c r="K392" s="125"/>
    </row>
    <row r="393" spans="1:11">
      <c r="A393" s="63">
        <v>18</v>
      </c>
      <c r="E393" s="63">
        <v>18</v>
      </c>
      <c r="F393" s="3"/>
      <c r="G393" s="3"/>
      <c r="H393" s="125"/>
      <c r="I393" s="3"/>
      <c r="J393" s="3" t="s">
        <v>38</v>
      </c>
      <c r="K393" s="125"/>
    </row>
    <row r="394" spans="1:11">
      <c r="A394" s="63">
        <v>19</v>
      </c>
      <c r="E394" s="63">
        <v>19</v>
      </c>
      <c r="F394" s="3"/>
      <c r="G394" s="3"/>
      <c r="H394" s="125"/>
      <c r="I394" s="3"/>
      <c r="J394" s="3"/>
      <c r="K394" s="125"/>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15, 2024</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2023-2024</v>
      </c>
      <c r="I406" s="19"/>
      <c r="J406" s="20"/>
      <c r="K406" s="21" t="str">
        <f>K373</f>
        <v>2024-2025</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6"/>
      <c r="I410" s="81"/>
      <c r="J410" s="77"/>
      <c r="K410" s="126"/>
    </row>
    <row r="411" spans="1:11">
      <c r="A411" s="63">
        <v>2</v>
      </c>
      <c r="C411" s="8" t="s">
        <v>144</v>
      </c>
      <c r="E411" s="63">
        <v>2</v>
      </c>
      <c r="F411" s="8"/>
      <c r="G411" s="84"/>
      <c r="H411" s="126">
        <v>0</v>
      </c>
      <c r="I411" s="81"/>
      <c r="J411" s="77"/>
      <c r="K411" s="126">
        <v>44573</v>
      </c>
    </row>
    <row r="412" spans="1:11">
      <c r="A412" s="63">
        <v>3</v>
      </c>
      <c r="C412" s="8" t="s">
        <v>145</v>
      </c>
      <c r="E412" s="63">
        <v>3</v>
      </c>
      <c r="F412" s="8"/>
      <c r="G412" s="84"/>
      <c r="H412" s="126">
        <v>220804</v>
      </c>
      <c r="I412" s="81"/>
      <c r="J412" s="77"/>
      <c r="K412" s="126">
        <v>164809</v>
      </c>
    </row>
    <row r="413" spans="1:11" ht="13.5">
      <c r="A413" s="63">
        <v>4</v>
      </c>
      <c r="C413" s="8" t="s">
        <v>251</v>
      </c>
      <c r="E413" s="63">
        <v>4</v>
      </c>
      <c r="F413" s="8"/>
      <c r="G413" s="84"/>
      <c r="H413" s="126"/>
      <c r="I413" s="81"/>
      <c r="J413" s="77"/>
      <c r="K413" s="126"/>
    </row>
    <row r="414" spans="1:11">
      <c r="A414" s="63">
        <v>5</v>
      </c>
      <c r="C414" s="8" t="s">
        <v>146</v>
      </c>
      <c r="E414" s="63">
        <v>5</v>
      </c>
      <c r="F414" s="8"/>
      <c r="G414" s="84"/>
      <c r="H414" s="126"/>
      <c r="I414" s="81"/>
      <c r="J414" s="77"/>
      <c r="K414" s="126"/>
    </row>
    <row r="415" spans="1:11" s="30" customFormat="1">
      <c r="A415" s="63">
        <v>6</v>
      </c>
      <c r="B415" s="1"/>
      <c r="C415" s="8" t="s">
        <v>147</v>
      </c>
      <c r="D415" s="1"/>
      <c r="E415" s="63">
        <v>6</v>
      </c>
      <c r="F415" s="8"/>
      <c r="G415" s="84"/>
      <c r="H415" s="126"/>
      <c r="I415" s="81"/>
      <c r="J415" s="77"/>
      <c r="K415" s="126"/>
    </row>
    <row r="416" spans="1:11" s="30" customFormat="1">
      <c r="A416" s="63">
        <v>7</v>
      </c>
      <c r="B416" s="1"/>
      <c r="C416" s="8" t="s">
        <v>148</v>
      </c>
      <c r="D416" s="1"/>
      <c r="E416" s="63">
        <v>7</v>
      </c>
      <c r="F416" s="8"/>
      <c r="G416" s="84"/>
      <c r="H416" s="126"/>
      <c r="I416" s="81"/>
      <c r="J416" s="77"/>
      <c r="K416" s="126"/>
    </row>
    <row r="417" spans="1:11">
      <c r="A417" s="63">
        <v>8</v>
      </c>
      <c r="C417" s="8" t="s">
        <v>149</v>
      </c>
      <c r="E417" s="63">
        <v>8</v>
      </c>
      <c r="F417" s="60"/>
      <c r="G417" s="16"/>
      <c r="H417" s="126"/>
      <c r="I417" s="81"/>
      <c r="J417" s="77"/>
      <c r="K417" s="126"/>
    </row>
    <row r="418" spans="1:11" ht="13.5">
      <c r="A418" s="63">
        <v>9</v>
      </c>
      <c r="C418" s="1" t="s">
        <v>250</v>
      </c>
      <c r="E418" s="63">
        <v>9</v>
      </c>
      <c r="F418" s="60"/>
      <c r="G418" s="16"/>
      <c r="H418" s="126"/>
      <c r="I418" s="81"/>
      <c r="J418" s="77"/>
      <c r="K418" s="126"/>
    </row>
    <row r="419" spans="1:11">
      <c r="A419" s="63">
        <v>10</v>
      </c>
      <c r="C419" s="8"/>
      <c r="E419" s="63">
        <v>10</v>
      </c>
      <c r="F419" s="60"/>
      <c r="G419" s="16"/>
      <c r="H419" s="132"/>
      <c r="I419" s="136"/>
      <c r="J419" s="136"/>
      <c r="K419" s="132"/>
    </row>
    <row r="420" spans="1:11">
      <c r="A420" s="63">
        <v>11</v>
      </c>
      <c r="C420" s="8"/>
      <c r="E420" s="63">
        <v>11</v>
      </c>
      <c r="F420" s="60"/>
      <c r="G420" s="16"/>
      <c r="H420" s="135"/>
      <c r="I420" s="60"/>
      <c r="J420" s="16"/>
      <c r="K420" s="127"/>
    </row>
    <row r="421" spans="1:11">
      <c r="A421" s="63">
        <v>12</v>
      </c>
      <c r="C421" s="8"/>
      <c r="E421" s="63">
        <v>12</v>
      </c>
      <c r="F421" s="60"/>
      <c r="G421" s="16"/>
      <c r="H421" s="127"/>
      <c r="I421" s="60"/>
      <c r="J421" s="16"/>
      <c r="K421" s="127"/>
    </row>
    <row r="422" spans="1:11">
      <c r="A422" s="63">
        <v>13</v>
      </c>
      <c r="C422" s="8"/>
      <c r="E422" s="63">
        <v>13</v>
      </c>
      <c r="F422" s="60"/>
      <c r="G422" s="16"/>
      <c r="H422" s="127"/>
      <c r="I422" s="60"/>
      <c r="J422" s="16"/>
      <c r="K422" s="127"/>
    </row>
    <row r="423" spans="1:11">
      <c r="A423" s="63">
        <v>14</v>
      </c>
      <c r="C423" s="8"/>
      <c r="E423" s="63">
        <v>14</v>
      </c>
      <c r="F423" s="60"/>
      <c r="G423" s="16"/>
      <c r="H423" s="127"/>
      <c r="I423" s="60"/>
      <c r="J423" s="16"/>
      <c r="K423" s="127"/>
    </row>
    <row r="424" spans="1:11">
      <c r="A424" s="63">
        <v>15</v>
      </c>
      <c r="E424" s="63">
        <v>15</v>
      </c>
      <c r="F424" s="8"/>
      <c r="G424" s="84"/>
      <c r="H424" s="123"/>
      <c r="I424" s="84"/>
      <c r="J424" s="84"/>
      <c r="K424" s="123"/>
    </row>
    <row r="425" spans="1:11">
      <c r="A425" s="63"/>
      <c r="C425" s="8"/>
      <c r="E425" s="63"/>
      <c r="F425" s="8"/>
      <c r="G425" s="84"/>
      <c r="H425" s="123"/>
      <c r="I425" s="84"/>
      <c r="J425" s="84"/>
      <c r="K425" s="123"/>
    </row>
    <row r="426" spans="1:11">
      <c r="A426" s="63">
        <v>16</v>
      </c>
      <c r="C426" s="8" t="s">
        <v>150</v>
      </c>
      <c r="E426" s="63">
        <v>16</v>
      </c>
      <c r="F426" s="8"/>
      <c r="G426" s="84"/>
      <c r="H426" s="123"/>
      <c r="I426" s="84"/>
      <c r="J426" s="84"/>
      <c r="K426" s="123"/>
    </row>
    <row r="427" spans="1:11">
      <c r="A427" s="63">
        <v>17</v>
      </c>
      <c r="C427" s="8" t="s">
        <v>151</v>
      </c>
      <c r="E427" s="63">
        <v>17</v>
      </c>
      <c r="F427" s="8"/>
      <c r="G427" s="84"/>
      <c r="H427" s="123">
        <v>19079161</v>
      </c>
      <c r="I427" s="84"/>
      <c r="J427" s="84"/>
      <c r="K427" s="123">
        <v>22279654</v>
      </c>
    </row>
    <row r="428" spans="1:11">
      <c r="A428" s="63">
        <v>18</v>
      </c>
      <c r="C428" s="8" t="s">
        <v>152</v>
      </c>
      <c r="E428" s="63">
        <v>18</v>
      </c>
      <c r="F428" s="8"/>
      <c r="G428" s="84"/>
      <c r="H428" s="123"/>
      <c r="I428" s="84"/>
      <c r="J428" s="84"/>
      <c r="K428" s="123"/>
    </row>
    <row r="429" spans="1:11">
      <c r="A429" s="63">
        <v>19</v>
      </c>
      <c r="C429" s="8" t="s">
        <v>38</v>
      </c>
      <c r="E429" s="63">
        <v>19</v>
      </c>
      <c r="F429" s="8"/>
      <c r="G429" s="84"/>
      <c r="H429" s="123"/>
      <c r="I429" s="84"/>
      <c r="J429" s="84"/>
      <c r="K429" s="123"/>
    </row>
    <row r="430" spans="1:11">
      <c r="A430" s="1">
        <v>20</v>
      </c>
      <c r="C430" s="8"/>
      <c r="E430" s="1">
        <v>20</v>
      </c>
      <c r="F430" s="60"/>
      <c r="G430" s="16"/>
      <c r="H430" s="127"/>
      <c r="I430" s="60"/>
      <c r="J430" s="16"/>
      <c r="K430" s="127"/>
    </row>
    <row r="431" spans="1:11">
      <c r="A431" s="1">
        <v>21</v>
      </c>
      <c r="C431" s="8"/>
      <c r="E431" s="1">
        <v>21</v>
      </c>
      <c r="F431" s="60"/>
      <c r="G431" s="16"/>
      <c r="H431" s="127"/>
      <c r="I431" s="60"/>
      <c r="J431" s="16"/>
      <c r="K431" s="127"/>
    </row>
    <row r="432" spans="1:11">
      <c r="A432" s="1">
        <v>22</v>
      </c>
      <c r="C432" s="8"/>
      <c r="E432" s="1">
        <v>22</v>
      </c>
      <c r="F432" s="60"/>
      <c r="G432" s="16"/>
      <c r="H432" s="127"/>
      <c r="I432" s="60"/>
      <c r="J432" s="16"/>
      <c r="K432" s="127"/>
    </row>
    <row r="433" spans="1:11">
      <c r="A433" s="1">
        <v>23</v>
      </c>
      <c r="C433" s="8"/>
      <c r="E433" s="1">
        <v>23</v>
      </c>
      <c r="F433" s="60"/>
      <c r="G433" s="16"/>
      <c r="H433" s="127"/>
      <c r="I433" s="60"/>
      <c r="J433" s="16"/>
      <c r="K433" s="127"/>
    </row>
    <row r="434" spans="1:11">
      <c r="A434" s="1">
        <v>24</v>
      </c>
      <c r="C434" s="8"/>
      <c r="E434" s="1">
        <v>24</v>
      </c>
      <c r="F434" s="60"/>
      <c r="G434" s="16"/>
      <c r="H434" s="127"/>
      <c r="I434" s="60"/>
      <c r="J434" s="16"/>
      <c r="K434" s="127"/>
    </row>
    <row r="435" spans="1:11">
      <c r="A435" s="63"/>
      <c r="C435" s="8"/>
      <c r="E435" s="63"/>
      <c r="F435" s="60" t="s">
        <v>6</v>
      </c>
      <c r="G435" s="16" t="s">
        <v>6</v>
      </c>
      <c r="H435" s="17"/>
      <c r="I435" s="60"/>
      <c r="J435" s="16"/>
      <c r="K435" s="17"/>
    </row>
    <row r="436" spans="1:11">
      <c r="A436" s="63">
        <v>25</v>
      </c>
      <c r="C436" s="7" t="s">
        <v>153</v>
      </c>
      <c r="E436" s="63">
        <v>25</v>
      </c>
      <c r="G436" s="77"/>
      <c r="H436" s="81">
        <f>SUM(H410:H434)</f>
        <v>19299965</v>
      </c>
      <c r="I436" s="81"/>
      <c r="J436" s="77"/>
      <c r="K436" s="81">
        <f>SUM(K410:K434)</f>
        <v>22489036</v>
      </c>
    </row>
    <row r="437" spans="1:11">
      <c r="A437" s="63"/>
      <c r="C437" s="7"/>
      <c r="E437" s="63"/>
      <c r="F437" s="60" t="s">
        <v>6</v>
      </c>
      <c r="G437" s="16" t="s">
        <v>6</v>
      </c>
      <c r="H437" s="17"/>
      <c r="I437" s="60"/>
      <c r="J437" s="16"/>
      <c r="K437" s="17"/>
    </row>
    <row r="438" spans="1:11" ht="13.5">
      <c r="A438" s="63">
        <v>26</v>
      </c>
      <c r="C438" s="7" t="s">
        <v>244</v>
      </c>
      <c r="E438" s="63">
        <v>26</v>
      </c>
      <c r="G438" s="77"/>
      <c r="H438" s="77">
        <v>-17979161</v>
      </c>
      <c r="I438" s="81"/>
      <c r="J438" s="77"/>
      <c r="K438" s="77">
        <v>-17074974</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1320804</v>
      </c>
      <c r="I443" s="81"/>
      <c r="J443" s="77"/>
      <c r="K443" s="81">
        <f>SUM(K436:K441)</f>
        <v>5414062</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15, 2024</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2023-2024</v>
      </c>
      <c r="I458" s="19"/>
      <c r="J458" s="20"/>
      <c r="K458" s="21" t="str">
        <f>K406</f>
        <v>2024-2025</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6"/>
      <c r="I462" s="81"/>
      <c r="J462" s="77"/>
      <c r="K462" s="126"/>
    </row>
    <row r="463" spans="1:11">
      <c r="A463" s="63">
        <v>2</v>
      </c>
      <c r="C463" s="8"/>
      <c r="E463" s="63">
        <v>2</v>
      </c>
      <c r="F463" s="8"/>
      <c r="G463" s="84"/>
      <c r="H463" s="123"/>
      <c r="I463" s="84"/>
      <c r="J463" s="84"/>
      <c r="K463" s="123"/>
    </row>
    <row r="464" spans="1:11">
      <c r="A464" s="63">
        <v>3</v>
      </c>
      <c r="C464" s="8"/>
      <c r="E464" s="63">
        <v>3</v>
      </c>
      <c r="F464" s="8"/>
      <c r="G464" s="84"/>
      <c r="H464" s="123"/>
      <c r="I464" s="84"/>
      <c r="J464" s="84"/>
      <c r="K464" s="123"/>
    </row>
    <row r="465" spans="1:11">
      <c r="A465" s="63">
        <v>4</v>
      </c>
      <c r="C465" s="8"/>
      <c r="E465" s="63">
        <v>4</v>
      </c>
      <c r="F465" s="8"/>
      <c r="G465" s="84"/>
      <c r="H465" s="123"/>
      <c r="I465" s="84"/>
      <c r="J465" s="84"/>
      <c r="K465" s="123"/>
    </row>
    <row r="466" spans="1:11">
      <c r="A466" s="63">
        <v>5</v>
      </c>
      <c r="C466" s="8"/>
      <c r="E466" s="63">
        <v>5</v>
      </c>
      <c r="F466" s="8"/>
      <c r="G466" s="84"/>
      <c r="H466" s="123"/>
      <c r="I466" s="84"/>
      <c r="J466" s="84"/>
      <c r="K466" s="123"/>
    </row>
    <row r="467" spans="1:11">
      <c r="A467" s="63">
        <v>6</v>
      </c>
      <c r="C467" s="8"/>
      <c r="E467" s="63">
        <v>6</v>
      </c>
      <c r="F467" s="8"/>
      <c r="G467" s="84"/>
      <c r="H467" s="123"/>
      <c r="I467" s="84"/>
      <c r="J467" s="84"/>
      <c r="K467" s="123"/>
    </row>
    <row r="468" spans="1:11">
      <c r="A468" s="63">
        <v>7</v>
      </c>
      <c r="C468" s="8"/>
      <c r="E468" s="63">
        <v>7</v>
      </c>
      <c r="F468" s="8"/>
      <c r="G468" s="84"/>
      <c r="H468" s="123"/>
      <c r="I468" s="84"/>
      <c r="J468" s="84"/>
      <c r="K468" s="123"/>
    </row>
    <row r="469" spans="1:11" ht="12.75" customHeight="1">
      <c r="A469" s="63">
        <v>8</v>
      </c>
      <c r="C469" s="8"/>
      <c r="E469" s="63">
        <v>8</v>
      </c>
      <c r="F469" s="60"/>
      <c r="G469" s="16"/>
      <c r="H469" s="127"/>
      <c r="I469" s="60"/>
      <c r="J469" s="16"/>
      <c r="K469" s="127"/>
    </row>
    <row r="470" spans="1:11">
      <c r="A470" s="63">
        <v>9</v>
      </c>
      <c r="E470" s="63">
        <v>9</v>
      </c>
      <c r="F470" s="60"/>
      <c r="G470" s="16"/>
      <c r="H470" s="127"/>
      <c r="I470" s="60"/>
      <c r="J470" s="16"/>
      <c r="K470" s="127"/>
    </row>
    <row r="471" spans="1:11">
      <c r="A471" s="63">
        <v>10</v>
      </c>
      <c r="C471" s="8"/>
      <c r="E471" s="63">
        <v>10</v>
      </c>
      <c r="F471" s="60"/>
      <c r="G471" s="16"/>
      <c r="H471" s="127"/>
      <c r="I471" s="60"/>
      <c r="J471" s="16"/>
      <c r="K471" s="127"/>
    </row>
    <row r="472" spans="1:11">
      <c r="A472" s="63">
        <v>11</v>
      </c>
      <c r="C472" s="8"/>
      <c r="E472" s="63">
        <v>11</v>
      </c>
      <c r="F472" s="60"/>
      <c r="G472" s="16"/>
      <c r="H472" s="127"/>
      <c r="I472" s="60"/>
      <c r="J472" s="16"/>
      <c r="K472" s="127"/>
    </row>
    <row r="473" spans="1:11">
      <c r="A473" s="63">
        <v>12</v>
      </c>
      <c r="C473" s="8"/>
      <c r="E473" s="63">
        <v>12</v>
      </c>
      <c r="F473" s="60"/>
      <c r="G473" s="16"/>
      <c r="H473" s="127"/>
      <c r="I473" s="60"/>
      <c r="J473" s="16"/>
      <c r="K473" s="127"/>
    </row>
    <row r="474" spans="1:11">
      <c r="A474" s="63">
        <v>13</v>
      </c>
      <c r="C474" s="8"/>
      <c r="E474" s="63">
        <v>13</v>
      </c>
      <c r="F474" s="60"/>
      <c r="G474" s="16"/>
      <c r="H474" s="127"/>
      <c r="I474" s="60"/>
      <c r="J474" s="16"/>
      <c r="K474" s="127"/>
    </row>
    <row r="475" spans="1:11">
      <c r="A475" s="63">
        <v>14</v>
      </c>
      <c r="C475" s="8"/>
      <c r="E475" s="63">
        <v>14</v>
      </c>
      <c r="F475" s="60"/>
      <c r="G475" s="16"/>
      <c r="H475" s="127"/>
      <c r="I475" s="60"/>
      <c r="J475" s="16"/>
      <c r="K475" s="127"/>
    </row>
    <row r="476" spans="1:11">
      <c r="A476" s="63">
        <v>15</v>
      </c>
      <c r="E476" s="63">
        <v>15</v>
      </c>
      <c r="F476" s="8"/>
      <c r="G476" s="84"/>
      <c r="H476" s="123"/>
      <c r="I476" s="84"/>
      <c r="J476" s="84"/>
      <c r="K476" s="123"/>
    </row>
    <row r="477" spans="1:11">
      <c r="A477" s="63"/>
      <c r="C477" s="8"/>
      <c r="E477" s="63"/>
      <c r="F477" s="8"/>
      <c r="G477" s="84"/>
      <c r="H477" s="123"/>
      <c r="I477" s="84"/>
      <c r="J477" s="84"/>
      <c r="K477" s="123"/>
    </row>
    <row r="478" spans="1:11">
      <c r="A478" s="63">
        <v>16</v>
      </c>
      <c r="C478" s="8"/>
      <c r="E478" s="63">
        <v>16</v>
      </c>
      <c r="F478" s="8"/>
      <c r="G478" s="84"/>
      <c r="H478" s="123"/>
      <c r="I478" s="84"/>
      <c r="J478" s="84"/>
      <c r="K478" s="123"/>
    </row>
    <row r="479" spans="1:11">
      <c r="A479" s="63">
        <v>17</v>
      </c>
      <c r="C479" s="8"/>
      <c r="E479" s="63">
        <v>17</v>
      </c>
      <c r="F479" s="8"/>
      <c r="G479" s="84"/>
      <c r="H479" s="123"/>
      <c r="I479" s="84"/>
      <c r="J479" s="84"/>
      <c r="K479" s="123"/>
    </row>
    <row r="480" spans="1:11" ht="12" customHeight="1">
      <c r="A480" s="63">
        <v>18</v>
      </c>
      <c r="C480" s="8"/>
      <c r="E480" s="63">
        <v>18</v>
      </c>
      <c r="F480" s="8"/>
      <c r="G480" s="84"/>
      <c r="H480" s="123"/>
      <c r="I480" s="84"/>
      <c r="J480" s="84"/>
      <c r="K480" s="123"/>
    </row>
    <row r="481" spans="1:11" s="67" customFormat="1" ht="12" customHeight="1">
      <c r="A481" s="63">
        <v>19</v>
      </c>
      <c r="B481" s="1"/>
      <c r="C481" s="8" t="s">
        <v>38</v>
      </c>
      <c r="D481" s="1"/>
      <c r="E481" s="63">
        <v>19</v>
      </c>
      <c r="F481" s="8"/>
      <c r="G481" s="84"/>
      <c r="H481" s="123"/>
      <c r="I481" s="84"/>
      <c r="J481" s="84"/>
      <c r="K481" s="123"/>
    </row>
    <row r="482" spans="1:11">
      <c r="A482" s="1">
        <v>20</v>
      </c>
      <c r="C482" s="8"/>
      <c r="E482" s="1">
        <v>20</v>
      </c>
      <c r="F482" s="60"/>
      <c r="G482" s="16"/>
      <c r="H482" s="127"/>
      <c r="I482" s="60"/>
      <c r="J482" s="16"/>
      <c r="K482" s="127"/>
    </row>
    <row r="483" spans="1:11">
      <c r="A483" s="1">
        <v>21</v>
      </c>
      <c r="C483" s="8"/>
      <c r="E483" s="1">
        <v>21</v>
      </c>
      <c r="F483" s="60"/>
      <c r="G483" s="16"/>
      <c r="H483" s="127"/>
      <c r="I483" s="60"/>
      <c r="J483" s="16"/>
      <c r="K483" s="127"/>
    </row>
    <row r="484" spans="1:11">
      <c r="A484" s="1">
        <v>22</v>
      </c>
      <c r="C484" s="8"/>
      <c r="E484" s="1">
        <v>22</v>
      </c>
      <c r="F484" s="60"/>
      <c r="G484" s="16"/>
      <c r="H484" s="127"/>
      <c r="I484" s="60"/>
      <c r="J484" s="16"/>
      <c r="K484" s="127"/>
    </row>
    <row r="485" spans="1:11">
      <c r="A485" s="1">
        <v>23</v>
      </c>
      <c r="C485" s="8"/>
      <c r="E485" s="1">
        <v>23</v>
      </c>
      <c r="F485" s="60"/>
      <c r="G485" s="16"/>
      <c r="H485" s="127"/>
      <c r="I485" s="60"/>
      <c r="J485" s="16"/>
      <c r="K485" s="127"/>
    </row>
    <row r="486" spans="1:11">
      <c r="A486" s="1">
        <v>24</v>
      </c>
      <c r="C486" s="8"/>
      <c r="E486" s="1">
        <v>24</v>
      </c>
      <c r="F486" s="60"/>
      <c r="G486" s="16"/>
      <c r="H486" s="127"/>
      <c r="I486" s="60"/>
      <c r="J486" s="16"/>
      <c r="K486" s="127"/>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248" t="s">
        <v>158</v>
      </c>
      <c r="B500" s="248"/>
      <c r="C500" s="248"/>
      <c r="D500" s="248"/>
      <c r="E500" s="248"/>
      <c r="F500" s="248"/>
      <c r="G500" s="248"/>
      <c r="H500" s="248"/>
      <c r="I500" s="248"/>
      <c r="J500" s="248"/>
      <c r="K500" s="248"/>
    </row>
    <row r="501" spans="1:13">
      <c r="A501" s="12" t="str">
        <f>$A$42</f>
        <v xml:space="preserve">NAME: </v>
      </c>
      <c r="C501" s="1" t="str">
        <f>$D$20</f>
        <v>University of Colorado</v>
      </c>
      <c r="K501" s="14" t="str">
        <f>$K$3</f>
        <v>Due Date: October 15, 2024</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2023-2024</v>
      </c>
      <c r="I503" s="19"/>
      <c r="J503" s="20"/>
      <c r="K503" s="21" t="str">
        <f>K458</f>
        <v>2024-2025</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5"/>
      <c r="I506" s="8"/>
      <c r="J506" s="9"/>
      <c r="K506" s="129"/>
    </row>
    <row r="507" spans="1:13">
      <c r="A507" s="64">
        <f t="shared" ref="A507:A529" si="13">(A506+1)</f>
        <v>2</v>
      </c>
      <c r="C507" s="7" t="s">
        <v>160</v>
      </c>
      <c r="E507" s="64">
        <f t="shared" ref="E507:E529" si="14">(E506+1)</f>
        <v>2</v>
      </c>
      <c r="F507" s="8"/>
      <c r="G507" s="87"/>
      <c r="H507" s="128"/>
      <c r="I507" s="87"/>
      <c r="J507" s="87"/>
      <c r="K507" s="128"/>
    </row>
    <row r="508" spans="1:13">
      <c r="A508" s="64">
        <f t="shared" si="13"/>
        <v>3</v>
      </c>
      <c r="C508" s="7"/>
      <c r="E508" s="64">
        <f t="shared" si="14"/>
        <v>3</v>
      </c>
      <c r="F508" s="8"/>
      <c r="G508" s="87"/>
      <c r="H508" s="128"/>
      <c r="I508" s="87"/>
      <c r="J508" s="87"/>
      <c r="K508" s="128"/>
    </row>
    <row r="509" spans="1:13">
      <c r="A509" s="64">
        <f t="shared" si="13"/>
        <v>4</v>
      </c>
      <c r="C509" s="7"/>
      <c r="E509" s="64">
        <f t="shared" si="14"/>
        <v>4</v>
      </c>
      <c r="F509" s="8"/>
      <c r="G509" s="87"/>
      <c r="H509" s="128"/>
      <c r="I509" s="87"/>
      <c r="J509" s="87"/>
      <c r="K509" s="128"/>
    </row>
    <row r="510" spans="1:13">
      <c r="A510" s="64">
        <f>(A509+1)</f>
        <v>5</v>
      </c>
      <c r="C510" s="8"/>
      <c r="E510" s="64">
        <f>(E509+1)</f>
        <v>5</v>
      </c>
      <c r="F510" s="8"/>
      <c r="G510" s="87"/>
      <c r="H510" s="128"/>
      <c r="I510" s="87"/>
      <c r="J510" s="87"/>
      <c r="K510" s="128"/>
    </row>
    <row r="511" spans="1:13">
      <c r="A511" s="64">
        <f t="shared" si="13"/>
        <v>6</v>
      </c>
      <c r="C511" s="8"/>
      <c r="E511" s="64">
        <f t="shared" si="14"/>
        <v>6</v>
      </c>
      <c r="F511" s="8"/>
      <c r="G511" s="87"/>
      <c r="H511" s="128"/>
      <c r="I511" s="87"/>
      <c r="J511" s="87"/>
      <c r="K511" s="128"/>
    </row>
    <row r="512" spans="1:13">
      <c r="A512" s="64">
        <f>(A511+1)</f>
        <v>7</v>
      </c>
      <c r="C512" s="7"/>
      <c r="E512" s="64">
        <f>(E511+1)</f>
        <v>7</v>
      </c>
      <c r="F512" s="8"/>
      <c r="G512" s="87"/>
      <c r="H512" s="128"/>
      <c r="I512" s="87"/>
      <c r="J512" s="87"/>
      <c r="K512" s="128"/>
    </row>
    <row r="513" spans="1:11">
      <c r="A513" s="64">
        <f>(A512+1)</f>
        <v>8</v>
      </c>
      <c r="C513" s="8"/>
      <c r="E513" s="64">
        <f>(E512+1)</f>
        <v>8</v>
      </c>
      <c r="F513" s="8"/>
      <c r="G513" s="87"/>
      <c r="H513" s="128"/>
      <c r="I513" s="87"/>
      <c r="J513" s="87"/>
      <c r="K513" s="128"/>
    </row>
    <row r="514" spans="1:11">
      <c r="A514" s="64">
        <f t="shared" si="13"/>
        <v>9</v>
      </c>
      <c r="C514" s="8"/>
      <c r="E514" s="64">
        <f t="shared" si="14"/>
        <v>9</v>
      </c>
      <c r="F514" s="8"/>
      <c r="G514" s="87"/>
      <c r="H514" s="128"/>
      <c r="I514" s="87"/>
      <c r="J514" s="87"/>
      <c r="K514" s="128"/>
    </row>
    <row r="515" spans="1:11">
      <c r="A515" s="64">
        <f t="shared" si="13"/>
        <v>10</v>
      </c>
      <c r="E515" s="64">
        <f t="shared" si="14"/>
        <v>10</v>
      </c>
      <c r="F515" s="8"/>
      <c r="G515" s="87"/>
      <c r="H515" s="128"/>
      <c r="I515" s="87"/>
      <c r="J515" s="87"/>
      <c r="K515" s="128"/>
    </row>
    <row r="516" spans="1:11">
      <c r="A516" s="64">
        <f t="shared" si="13"/>
        <v>11</v>
      </c>
      <c r="E516" s="64">
        <f t="shared" si="14"/>
        <v>11</v>
      </c>
      <c r="F516" s="8"/>
      <c r="G516" s="87"/>
      <c r="H516" s="128"/>
      <c r="I516" s="87"/>
      <c r="J516" s="87"/>
      <c r="K516" s="128"/>
    </row>
    <row r="517" spans="1:11">
      <c r="A517" s="64">
        <f t="shared" si="13"/>
        <v>12</v>
      </c>
      <c r="E517" s="64">
        <f t="shared" si="14"/>
        <v>12</v>
      </c>
      <c r="F517" s="8"/>
      <c r="G517" s="87"/>
      <c r="H517" s="128"/>
      <c r="I517" s="87"/>
      <c r="J517" s="87"/>
      <c r="K517" s="128"/>
    </row>
    <row r="518" spans="1:11">
      <c r="A518" s="64">
        <f t="shared" si="13"/>
        <v>13</v>
      </c>
      <c r="C518" s="8"/>
      <c r="E518" s="64">
        <f t="shared" si="14"/>
        <v>13</v>
      </c>
      <c r="F518" s="8"/>
      <c r="G518" s="87"/>
      <c r="H518" s="128"/>
      <c r="I518" s="87"/>
      <c r="J518" s="87"/>
      <c r="K518" s="128"/>
    </row>
    <row r="519" spans="1:11">
      <c r="A519" s="64">
        <f t="shared" si="13"/>
        <v>14</v>
      </c>
      <c r="C519" s="8" t="s">
        <v>161</v>
      </c>
      <c r="E519" s="64">
        <f t="shared" si="14"/>
        <v>14</v>
      </c>
      <c r="F519" s="8"/>
      <c r="G519" s="87"/>
      <c r="H519" s="128"/>
      <c r="I519" s="87"/>
      <c r="J519" s="87"/>
      <c r="K519" s="128"/>
    </row>
    <row r="520" spans="1:11" s="30" customFormat="1">
      <c r="A520" s="64">
        <f t="shared" si="13"/>
        <v>15</v>
      </c>
      <c r="B520" s="1"/>
      <c r="C520" s="8"/>
      <c r="D520" s="1"/>
      <c r="E520" s="64">
        <f t="shared" si="14"/>
        <v>15</v>
      </c>
      <c r="F520" s="8"/>
      <c r="G520" s="87"/>
      <c r="H520" s="128"/>
      <c r="I520" s="87"/>
      <c r="J520" s="87"/>
      <c r="K520" s="128"/>
    </row>
    <row r="521" spans="1:11" s="30" customFormat="1">
      <c r="A521" s="64">
        <f t="shared" si="13"/>
        <v>16</v>
      </c>
      <c r="B521" s="1"/>
      <c r="C521" s="8"/>
      <c r="D521" s="1"/>
      <c r="E521" s="64">
        <f t="shared" si="14"/>
        <v>16</v>
      </c>
      <c r="F521" s="8"/>
      <c r="G521" s="87"/>
      <c r="H521" s="128"/>
      <c r="I521" s="87"/>
      <c r="J521" s="87"/>
      <c r="K521" s="128"/>
    </row>
    <row r="522" spans="1:11">
      <c r="A522" s="64">
        <f t="shared" si="13"/>
        <v>17</v>
      </c>
      <c r="C522" s="8"/>
      <c r="E522" s="64">
        <f t="shared" si="14"/>
        <v>17</v>
      </c>
      <c r="F522" s="8"/>
      <c r="G522" s="87"/>
      <c r="H522" s="128"/>
      <c r="I522" s="87"/>
      <c r="J522" s="87"/>
      <c r="K522" s="128"/>
    </row>
    <row r="523" spans="1:11">
      <c r="A523" s="64">
        <f t="shared" si="13"/>
        <v>18</v>
      </c>
      <c r="C523" s="8"/>
      <c r="E523" s="64">
        <f t="shared" si="14"/>
        <v>18</v>
      </c>
      <c r="F523" s="8"/>
      <c r="G523" s="87"/>
      <c r="H523" s="128"/>
      <c r="I523" s="87"/>
      <c r="J523" s="87"/>
      <c r="K523" s="128"/>
    </row>
    <row r="524" spans="1:11">
      <c r="A524" s="64">
        <f t="shared" si="13"/>
        <v>19</v>
      </c>
      <c r="C524" s="8"/>
      <c r="E524" s="64">
        <f t="shared" si="14"/>
        <v>19</v>
      </c>
      <c r="F524" s="8"/>
      <c r="G524" s="87"/>
      <c r="H524" s="128"/>
      <c r="I524" s="87"/>
      <c r="J524" s="87"/>
      <c r="K524" s="128"/>
    </row>
    <row r="525" spans="1:11">
      <c r="A525" s="64">
        <f t="shared" si="13"/>
        <v>20</v>
      </c>
      <c r="C525" s="8"/>
      <c r="E525" s="64">
        <f t="shared" si="14"/>
        <v>20</v>
      </c>
      <c r="F525" s="8"/>
      <c r="G525" s="87"/>
      <c r="H525" s="128"/>
      <c r="I525" s="87"/>
      <c r="J525" s="87"/>
      <c r="K525" s="128"/>
    </row>
    <row r="526" spans="1:11">
      <c r="A526" s="64">
        <f t="shared" si="13"/>
        <v>21</v>
      </c>
      <c r="C526" s="8"/>
      <c r="E526" s="64">
        <f t="shared" si="14"/>
        <v>21</v>
      </c>
      <c r="F526" s="8"/>
      <c r="G526" s="87"/>
      <c r="H526" s="128"/>
      <c r="I526" s="87"/>
      <c r="J526" s="87"/>
      <c r="K526" s="128"/>
    </row>
    <row r="527" spans="1:11">
      <c r="A527" s="64">
        <f t="shared" si="13"/>
        <v>22</v>
      </c>
      <c r="C527" s="8"/>
      <c r="E527" s="64">
        <f t="shared" si="14"/>
        <v>22</v>
      </c>
      <c r="F527" s="8"/>
      <c r="G527" s="87"/>
      <c r="H527" s="128"/>
      <c r="I527" s="87"/>
      <c r="J527" s="87"/>
      <c r="K527" s="128"/>
    </row>
    <row r="528" spans="1:11">
      <c r="A528" s="64">
        <f t="shared" si="13"/>
        <v>23</v>
      </c>
      <c r="C528" s="8"/>
      <c r="E528" s="64">
        <f t="shared" si="14"/>
        <v>23</v>
      </c>
      <c r="F528" s="8"/>
      <c r="G528" s="87"/>
      <c r="H528" s="128"/>
      <c r="I528" s="87"/>
      <c r="J528" s="87"/>
      <c r="K528" s="128"/>
    </row>
    <row r="529" spans="1:11">
      <c r="A529" s="64">
        <f t="shared" si="13"/>
        <v>24</v>
      </c>
      <c r="C529" s="8"/>
      <c r="E529" s="64">
        <f t="shared" si="14"/>
        <v>24</v>
      </c>
      <c r="F529" s="8"/>
      <c r="G529" s="87"/>
      <c r="H529" s="128"/>
      <c r="I529" s="87"/>
      <c r="J529" s="87"/>
      <c r="K529" s="128"/>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253" t="s">
        <v>164</v>
      </c>
      <c r="B538" s="253"/>
      <c r="C538" s="253"/>
      <c r="D538" s="253"/>
      <c r="E538" s="253"/>
      <c r="F538" s="253"/>
      <c r="G538" s="253"/>
      <c r="H538" s="253"/>
      <c r="I538" s="253"/>
      <c r="J538" s="253"/>
      <c r="K538" s="253"/>
    </row>
    <row r="539" spans="1:11">
      <c r="A539" s="12" t="str">
        <f>$A$42</f>
        <v xml:space="preserve">NAME: </v>
      </c>
      <c r="C539" s="1" t="str">
        <f>$D$20</f>
        <v>University of Colorado</v>
      </c>
      <c r="G539" s="65"/>
      <c r="K539" s="14" t="str">
        <f>$K$3</f>
        <v>Due Date: October 15, 2024</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2023-2024</v>
      </c>
      <c r="I541" s="19"/>
      <c r="J541" s="20"/>
      <c r="K541" s="21" t="str">
        <f>K503</f>
        <v>2024-2025</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30">
        <v>0</v>
      </c>
      <c r="H544" s="137">
        <v>0</v>
      </c>
      <c r="I544" s="90"/>
      <c r="J544" s="130">
        <v>0</v>
      </c>
      <c r="K544" s="137">
        <v>0</v>
      </c>
    </row>
    <row r="545" spans="1:12">
      <c r="A545" s="1">
        <v>2</v>
      </c>
      <c r="B545" s="15"/>
      <c r="C545" s="7" t="s">
        <v>166</v>
      </c>
      <c r="D545" s="15"/>
      <c r="E545" s="1">
        <v>2</v>
      </c>
      <c r="F545" s="15"/>
      <c r="G545" s="16"/>
      <c r="H545" s="137">
        <v>0</v>
      </c>
      <c r="I545" s="15"/>
      <c r="J545" s="16"/>
      <c r="K545" s="140">
        <v>0</v>
      </c>
    </row>
    <row r="546" spans="1:12">
      <c r="A546" s="1">
        <v>3</v>
      </c>
      <c r="C546" s="7" t="s">
        <v>167</v>
      </c>
      <c r="E546" s="1">
        <v>3</v>
      </c>
      <c r="F546" s="8"/>
      <c r="G546" s="130">
        <v>0</v>
      </c>
      <c r="H546" s="137">
        <v>0</v>
      </c>
      <c r="I546" s="91"/>
      <c r="J546" s="131">
        <v>0</v>
      </c>
      <c r="K546" s="137">
        <v>0</v>
      </c>
    </row>
    <row r="547" spans="1:12">
      <c r="A547" s="1">
        <v>4</v>
      </c>
      <c r="C547" s="7" t="s">
        <v>168</v>
      </c>
      <c r="E547" s="1">
        <v>4</v>
      </c>
      <c r="F547" s="8"/>
      <c r="G547" s="90"/>
      <c r="H547" s="137">
        <v>0</v>
      </c>
      <c r="I547" s="91"/>
      <c r="J547" s="90"/>
      <c r="K547" s="137">
        <v>0</v>
      </c>
    </row>
    <row r="548" spans="1:12">
      <c r="A548" s="1">
        <v>5</v>
      </c>
      <c r="C548" s="7" t="s">
        <v>169</v>
      </c>
      <c r="E548" s="1">
        <v>5</v>
      </c>
      <c r="F548" s="8"/>
      <c r="G548" s="90">
        <f>G544+G546</f>
        <v>0</v>
      </c>
      <c r="H548" s="138">
        <f>SUM(H544:H547)</f>
        <v>0</v>
      </c>
      <c r="I548" s="91"/>
      <c r="J548" s="90">
        <f>SUM(J544:J547)</f>
        <v>0</v>
      </c>
      <c r="K548" s="138">
        <f>SUM(K544:K547)</f>
        <v>0</v>
      </c>
    </row>
    <row r="549" spans="1:12">
      <c r="A549" s="1">
        <v>6</v>
      </c>
      <c r="C549" s="7" t="s">
        <v>170</v>
      </c>
      <c r="E549" s="1">
        <v>6</v>
      </c>
      <c r="F549" s="8"/>
      <c r="G549" s="130">
        <v>0</v>
      </c>
      <c r="H549" s="137">
        <v>0</v>
      </c>
      <c r="I549" s="91"/>
      <c r="J549" s="90"/>
      <c r="K549" s="138"/>
    </row>
    <row r="550" spans="1:12">
      <c r="A550" s="1">
        <v>7</v>
      </c>
      <c r="C550" s="7" t="s">
        <v>171</v>
      </c>
      <c r="E550" s="1">
        <v>7</v>
      </c>
      <c r="F550" s="8"/>
      <c r="G550" s="90"/>
      <c r="H550" s="137"/>
      <c r="I550" s="91"/>
      <c r="J550" s="90"/>
      <c r="K550" s="138"/>
    </row>
    <row r="551" spans="1:12">
      <c r="A551" s="1">
        <v>8</v>
      </c>
      <c r="C551" s="7" t="s">
        <v>172</v>
      </c>
      <c r="E551" s="1">
        <v>8</v>
      </c>
      <c r="F551" s="8"/>
      <c r="G551" s="90">
        <f>G548+G549+G550</f>
        <v>0</v>
      </c>
      <c r="H551" s="138">
        <f>H548+H549+H550</f>
        <v>0</v>
      </c>
      <c r="I551" s="90"/>
      <c r="J551" s="90">
        <f>J548+J549+J550</f>
        <v>0</v>
      </c>
      <c r="K551" s="138">
        <f>K548+K549+K550</f>
        <v>0</v>
      </c>
    </row>
    <row r="552" spans="1:12">
      <c r="A552" s="1">
        <v>9</v>
      </c>
      <c r="E552" s="1">
        <v>9</v>
      </c>
      <c r="F552" s="8"/>
      <c r="G552" s="90"/>
      <c r="H552" s="138"/>
      <c r="I552" s="89"/>
      <c r="J552" s="90"/>
      <c r="K552" s="138"/>
    </row>
    <row r="553" spans="1:12">
      <c r="A553" s="1">
        <v>10</v>
      </c>
      <c r="C553" s="7" t="s">
        <v>173</v>
      </c>
      <c r="E553" s="1">
        <v>10</v>
      </c>
      <c r="F553" s="8"/>
      <c r="G553" s="130">
        <v>0</v>
      </c>
      <c r="H553" s="137">
        <v>0</v>
      </c>
      <c r="I553" s="91"/>
      <c r="J553" s="130">
        <v>0</v>
      </c>
      <c r="K553" s="137">
        <v>0</v>
      </c>
    </row>
    <row r="554" spans="1:12">
      <c r="A554" s="1">
        <v>11</v>
      </c>
      <c r="C554" s="7" t="s">
        <v>174</v>
      </c>
      <c r="E554" s="1">
        <v>11</v>
      </c>
      <c r="F554" s="8"/>
      <c r="G554" s="130">
        <v>0</v>
      </c>
      <c r="H554" s="137">
        <v>0</v>
      </c>
      <c r="I554" s="91"/>
      <c r="J554" s="130">
        <v>0</v>
      </c>
      <c r="K554" s="137">
        <v>0</v>
      </c>
    </row>
    <row r="555" spans="1:12">
      <c r="A555" s="1">
        <v>12</v>
      </c>
      <c r="C555" s="7" t="s">
        <v>175</v>
      </c>
      <c r="E555" s="1">
        <v>12</v>
      </c>
      <c r="F555" s="8"/>
      <c r="G555" s="90"/>
      <c r="H555" s="137">
        <v>0</v>
      </c>
      <c r="I555" s="91"/>
      <c r="J555" s="90"/>
      <c r="K555" s="137">
        <v>0</v>
      </c>
    </row>
    <row r="556" spans="1:12">
      <c r="A556" s="1">
        <v>13</v>
      </c>
      <c r="C556" s="7" t="s">
        <v>176</v>
      </c>
      <c r="E556" s="1">
        <v>13</v>
      </c>
      <c r="F556" s="8"/>
      <c r="G556" s="90">
        <f>SUM(G553:G555)</f>
        <v>0</v>
      </c>
      <c r="H556" s="138">
        <f>SUM(H553:H555)</f>
        <v>0</v>
      </c>
      <c r="I556" s="88"/>
      <c r="J556" s="90">
        <f>SUM(J553:J555)</f>
        <v>0</v>
      </c>
      <c r="K556" s="138">
        <f>SUM(K553:K555)</f>
        <v>0</v>
      </c>
      <c r="L556" s="1" t="s">
        <v>38</v>
      </c>
    </row>
    <row r="557" spans="1:12" s="30" customFormat="1">
      <c r="A557" s="1">
        <v>14</v>
      </c>
      <c r="B557" s="1"/>
      <c r="C557" s="1"/>
      <c r="D557" s="1"/>
      <c r="E557" s="1">
        <v>14</v>
      </c>
      <c r="F557" s="8"/>
      <c r="G557" s="92"/>
      <c r="H557" s="138"/>
      <c r="I557" s="89"/>
      <c r="J557" s="92"/>
      <c r="K557" s="138"/>
    </row>
    <row r="558" spans="1:12" s="30" customFormat="1">
      <c r="A558" s="1">
        <v>15</v>
      </c>
      <c r="B558" s="1"/>
      <c r="C558" s="7" t="s">
        <v>177</v>
      </c>
      <c r="D558" s="1"/>
      <c r="E558" s="1">
        <v>15</v>
      </c>
      <c r="F558" s="1"/>
      <c r="G558" s="93">
        <f>SUM(G551+G556)</f>
        <v>0</v>
      </c>
      <c r="H558" s="139">
        <f>SUM(H551+H556)</f>
        <v>0</v>
      </c>
      <c r="I558" s="89"/>
      <c r="J558" s="93">
        <f>SUM(J551+J556)</f>
        <v>0</v>
      </c>
      <c r="K558" s="139">
        <f>SUM(K551+K556)</f>
        <v>0</v>
      </c>
    </row>
    <row r="559" spans="1:12">
      <c r="A559" s="1">
        <v>16</v>
      </c>
      <c r="E559" s="1">
        <v>16</v>
      </c>
      <c r="G559" s="93"/>
      <c r="H559" s="139"/>
      <c r="I559" s="89"/>
      <c r="J559" s="93"/>
      <c r="K559" s="139"/>
    </row>
    <row r="560" spans="1:12">
      <c r="A560" s="1">
        <v>17</v>
      </c>
      <c r="C560" s="7" t="s">
        <v>178</v>
      </c>
      <c r="E560" s="1">
        <v>17</v>
      </c>
      <c r="F560" s="8"/>
      <c r="G560" s="90"/>
      <c r="H560" s="137">
        <v>0</v>
      </c>
      <c r="I560" s="91"/>
      <c r="J560" s="90"/>
      <c r="K560" s="137">
        <v>0</v>
      </c>
    </row>
    <row r="561" spans="1:11">
      <c r="A561" s="1">
        <v>18</v>
      </c>
      <c r="E561" s="1">
        <v>18</v>
      </c>
      <c r="F561" s="8"/>
      <c r="G561" s="90"/>
      <c r="H561" s="138"/>
      <c r="I561" s="91"/>
      <c r="J561" s="90"/>
      <c r="K561" s="138"/>
    </row>
    <row r="562" spans="1:11">
      <c r="A562" s="1">
        <v>19</v>
      </c>
      <c r="C562" s="7" t="s">
        <v>179</v>
      </c>
      <c r="E562" s="1">
        <v>19</v>
      </c>
      <c r="F562" s="8"/>
      <c r="G562" s="90"/>
      <c r="H562" s="137">
        <v>0</v>
      </c>
      <c r="I562" s="91"/>
      <c r="J562" s="90"/>
      <c r="K562" s="137"/>
    </row>
    <row r="563" spans="1:11">
      <c r="A563" s="1">
        <v>20</v>
      </c>
      <c r="C563" s="66" t="s">
        <v>180</v>
      </c>
      <c r="E563" s="1">
        <v>20</v>
      </c>
      <c r="F563" s="8"/>
      <c r="G563" s="90"/>
      <c r="H563" s="137">
        <v>0</v>
      </c>
      <c r="I563" s="91"/>
      <c r="J563" s="90"/>
      <c r="K563" s="137">
        <v>0</v>
      </c>
    </row>
    <row r="564" spans="1:11">
      <c r="A564" s="1">
        <v>21</v>
      </c>
      <c r="C564" s="66"/>
      <c r="E564" s="1">
        <v>21</v>
      </c>
      <c r="F564" s="8"/>
      <c r="G564" s="90"/>
      <c r="H564" s="138"/>
      <c r="I564" s="91"/>
      <c r="J564" s="90"/>
      <c r="K564" s="138"/>
    </row>
    <row r="565" spans="1:11">
      <c r="A565" s="1">
        <v>22</v>
      </c>
      <c r="C565" s="7"/>
      <c r="E565" s="1">
        <v>22</v>
      </c>
      <c r="G565" s="90"/>
      <c r="H565" s="138"/>
      <c r="I565" s="91"/>
      <c r="J565" s="90"/>
      <c r="K565" s="138"/>
    </row>
    <row r="566" spans="1:11">
      <c r="A566" s="1">
        <v>23</v>
      </c>
      <c r="C566" s="7" t="s">
        <v>181</v>
      </c>
      <c r="E566" s="1">
        <v>23</v>
      </c>
      <c r="G566" s="90"/>
      <c r="H566" s="137">
        <v>0</v>
      </c>
      <c r="I566" s="91"/>
      <c r="J566" s="90"/>
      <c r="K566" s="137">
        <v>0</v>
      </c>
    </row>
    <row r="567" spans="1:11">
      <c r="A567" s="1">
        <v>24</v>
      </c>
      <c r="C567" s="7"/>
      <c r="E567" s="1">
        <v>24</v>
      </c>
      <c r="G567" s="90"/>
      <c r="H567" s="138"/>
      <c r="I567" s="91"/>
      <c r="J567" s="90"/>
      <c r="K567" s="138"/>
    </row>
    <row r="568" spans="1:11">
      <c r="F568" s="60" t="s">
        <v>6</v>
      </c>
      <c r="G568" s="68"/>
      <c r="H568" s="39"/>
      <c r="I568" s="60"/>
      <c r="J568" s="68"/>
      <c r="K568" s="39"/>
    </row>
    <row r="569" spans="1:11">
      <c r="A569" s="1">
        <v>25</v>
      </c>
      <c r="C569" s="7" t="s">
        <v>182</v>
      </c>
      <c r="E569" s="1">
        <v>25</v>
      </c>
      <c r="G569" s="89">
        <f>SUM(G558:G567)</f>
        <v>0</v>
      </c>
      <c r="H569" s="139">
        <f>SUM(H558:H567)</f>
        <v>0</v>
      </c>
      <c r="I569" s="94"/>
      <c r="J569" s="89">
        <f>SUM(J558:J567)</f>
        <v>0</v>
      </c>
      <c r="K569" s="139">
        <f>SUM(K558:K567)</f>
        <v>0</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253" t="s">
        <v>184</v>
      </c>
      <c r="B577" s="253"/>
      <c r="C577" s="253"/>
      <c r="D577" s="253"/>
      <c r="E577" s="253"/>
      <c r="F577" s="253"/>
      <c r="G577" s="253"/>
      <c r="H577" s="253"/>
      <c r="I577" s="253"/>
      <c r="J577" s="253"/>
      <c r="K577" s="253"/>
    </row>
    <row r="578" spans="1:11">
      <c r="A578" s="12" t="str">
        <f>$A$42</f>
        <v xml:space="preserve">NAME: </v>
      </c>
      <c r="C578" s="1" t="str">
        <f>$D$20</f>
        <v>University of Colorado</v>
      </c>
      <c r="G578" s="65"/>
      <c r="K578" s="14" t="str">
        <f>$K$3</f>
        <v>Due Date: October 15, 2024</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2023-2024</v>
      </c>
      <c r="I580" s="19"/>
      <c r="J580" s="20"/>
      <c r="K580" s="21" t="str">
        <f>K541</f>
        <v>2024-2025</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30">
        <v>0</v>
      </c>
      <c r="H583" s="137">
        <v>0</v>
      </c>
      <c r="I583" s="15"/>
      <c r="J583" s="130">
        <v>0</v>
      </c>
      <c r="K583" s="140">
        <v>0</v>
      </c>
    </row>
    <row r="584" spans="1:11">
      <c r="A584" s="1">
        <v>2</v>
      </c>
      <c r="B584" s="15"/>
      <c r="C584" s="7" t="s">
        <v>166</v>
      </c>
      <c r="D584" s="15"/>
      <c r="E584" s="1">
        <v>2</v>
      </c>
      <c r="F584" s="15"/>
      <c r="G584" s="90"/>
      <c r="H584" s="137">
        <v>0</v>
      </c>
      <c r="I584" s="90"/>
      <c r="J584" s="90"/>
      <c r="K584" s="140">
        <v>0</v>
      </c>
    </row>
    <row r="585" spans="1:11">
      <c r="A585" s="1">
        <v>3</v>
      </c>
      <c r="C585" s="7" t="s">
        <v>167</v>
      </c>
      <c r="E585" s="1">
        <v>3</v>
      </c>
      <c r="F585" s="8"/>
      <c r="G585" s="130"/>
      <c r="H585" s="137">
        <v>0</v>
      </c>
      <c r="I585" s="91"/>
      <c r="J585" s="130">
        <v>0</v>
      </c>
      <c r="K585" s="137"/>
    </row>
    <row r="586" spans="1:11">
      <c r="A586" s="1">
        <v>4</v>
      </c>
      <c r="C586" s="7" t="s">
        <v>168</v>
      </c>
      <c r="E586" s="1">
        <v>4</v>
      </c>
      <c r="F586" s="8"/>
      <c r="G586" s="90"/>
      <c r="H586" s="137">
        <v>0</v>
      </c>
      <c r="I586" s="91"/>
      <c r="J586" s="90"/>
      <c r="K586" s="137"/>
    </row>
    <row r="587" spans="1:11">
      <c r="A587" s="1">
        <v>5</v>
      </c>
      <c r="C587" s="7" t="s">
        <v>169</v>
      </c>
      <c r="E587" s="1">
        <v>5</v>
      </c>
      <c r="F587" s="8"/>
      <c r="G587" s="90">
        <f>SUM(G583:G586)</f>
        <v>0</v>
      </c>
      <c r="H587" s="138">
        <f>SUM(H583:H586)</f>
        <v>0</v>
      </c>
      <c r="I587" s="91"/>
      <c r="J587" s="90">
        <f>SUM(J583:J586)</f>
        <v>0</v>
      </c>
      <c r="K587" s="138">
        <f>SUM(K583:K586)</f>
        <v>0</v>
      </c>
    </row>
    <row r="588" spans="1:11">
      <c r="A588" s="1">
        <v>6</v>
      </c>
      <c r="C588" s="7" t="s">
        <v>170</v>
      </c>
      <c r="E588" s="1">
        <v>6</v>
      </c>
      <c r="F588" s="8"/>
      <c r="G588" s="90"/>
      <c r="H588" s="138"/>
      <c r="I588" s="91"/>
      <c r="J588" s="90"/>
      <c r="K588" s="138"/>
    </row>
    <row r="589" spans="1:11">
      <c r="A589" s="1">
        <v>7</v>
      </c>
      <c r="C589" s="7" t="s">
        <v>171</v>
      </c>
      <c r="E589" s="1">
        <v>7</v>
      </c>
      <c r="F589" s="8"/>
      <c r="G589" s="90"/>
      <c r="H589" s="138"/>
      <c r="I589" s="91"/>
      <c r="J589" s="90"/>
      <c r="K589" s="138"/>
    </row>
    <row r="590" spans="1:11">
      <c r="A590" s="1">
        <v>8</v>
      </c>
      <c r="C590" s="7" t="s">
        <v>185</v>
      </c>
      <c r="E590" s="1">
        <v>8</v>
      </c>
      <c r="F590" s="8"/>
      <c r="G590" s="90">
        <f>G587+G588+G589</f>
        <v>0</v>
      </c>
      <c r="H590" s="138">
        <f>H587+H588+H589</f>
        <v>0</v>
      </c>
      <c r="I590" s="90"/>
      <c r="J590" s="90">
        <f>J587+J588+J589</f>
        <v>0</v>
      </c>
      <c r="K590" s="138">
        <f>K587+K588+K589</f>
        <v>0</v>
      </c>
    </row>
    <row r="591" spans="1:11">
      <c r="A591" s="1">
        <v>9</v>
      </c>
      <c r="E591" s="1">
        <v>9</v>
      </c>
      <c r="F591" s="8"/>
      <c r="G591" s="90"/>
      <c r="H591" s="138"/>
      <c r="I591" s="89"/>
      <c r="J591" s="90"/>
      <c r="K591" s="138"/>
    </row>
    <row r="592" spans="1:11">
      <c r="A592" s="1">
        <v>10</v>
      </c>
      <c r="C592" s="7" t="s">
        <v>173</v>
      </c>
      <c r="E592" s="1">
        <v>10</v>
      </c>
      <c r="F592" s="8"/>
      <c r="G592" s="130">
        <v>0</v>
      </c>
      <c r="H592" s="137">
        <v>0</v>
      </c>
      <c r="I592" s="91"/>
      <c r="J592" s="130">
        <v>0</v>
      </c>
      <c r="K592" s="137">
        <v>0</v>
      </c>
    </row>
    <row r="593" spans="1:11">
      <c r="A593" s="1">
        <v>11</v>
      </c>
      <c r="C593" s="7" t="s">
        <v>174</v>
      </c>
      <c r="E593" s="1">
        <v>11</v>
      </c>
      <c r="F593" s="8"/>
      <c r="G593" s="130">
        <v>0</v>
      </c>
      <c r="H593" s="137">
        <v>0</v>
      </c>
      <c r="I593" s="91"/>
      <c r="J593" s="130">
        <v>0</v>
      </c>
      <c r="K593" s="137"/>
    </row>
    <row r="594" spans="1:11" s="30" customFormat="1">
      <c r="A594" s="1">
        <v>12</v>
      </c>
      <c r="B594" s="1"/>
      <c r="C594" s="7" t="s">
        <v>175</v>
      </c>
      <c r="D594" s="1"/>
      <c r="E594" s="1">
        <v>12</v>
      </c>
      <c r="F594" s="8"/>
      <c r="G594" s="90"/>
      <c r="H594" s="137">
        <v>0</v>
      </c>
      <c r="I594" s="91"/>
      <c r="J594" s="90"/>
      <c r="K594" s="137"/>
    </row>
    <row r="595" spans="1:11" s="30" customFormat="1">
      <c r="A595" s="1">
        <v>13</v>
      </c>
      <c r="B595" s="1"/>
      <c r="C595" s="7" t="s">
        <v>186</v>
      </c>
      <c r="D595" s="1"/>
      <c r="E595" s="1">
        <v>13</v>
      </c>
      <c r="F595" s="8"/>
      <c r="G595" s="90">
        <f>SUM(G592:G594)</f>
        <v>0</v>
      </c>
      <c r="H595" s="138">
        <f>SUM(H592:H594)</f>
        <v>0</v>
      </c>
      <c r="I595" s="88"/>
      <c r="J595" s="90">
        <f>SUM(J592:J594)</f>
        <v>0</v>
      </c>
      <c r="K595" s="138">
        <f>SUM(K592:K594)</f>
        <v>0</v>
      </c>
    </row>
    <row r="596" spans="1:11">
      <c r="A596" s="1">
        <v>14</v>
      </c>
      <c r="E596" s="1">
        <v>14</v>
      </c>
      <c r="F596" s="8"/>
      <c r="G596" s="92"/>
      <c r="H596" s="138"/>
      <c r="I596" s="89"/>
      <c r="J596" s="92"/>
      <c r="K596" s="138"/>
    </row>
    <row r="597" spans="1:11">
      <c r="A597" s="1">
        <v>15</v>
      </c>
      <c r="C597" s="7" t="s">
        <v>177</v>
      </c>
      <c r="E597" s="1">
        <v>15</v>
      </c>
      <c r="G597" s="93">
        <f>SUM(G590+G595)</f>
        <v>0</v>
      </c>
      <c r="H597" s="139">
        <f>SUM(H590+H595)</f>
        <v>0</v>
      </c>
      <c r="I597" s="89"/>
      <c r="J597" s="93">
        <f>SUM(J590+J595)</f>
        <v>0</v>
      </c>
      <c r="K597" s="139">
        <f>SUM(K590+K595)</f>
        <v>0</v>
      </c>
    </row>
    <row r="598" spans="1:11">
      <c r="A598" s="1">
        <v>16</v>
      </c>
      <c r="E598" s="1">
        <v>16</v>
      </c>
      <c r="G598" s="93"/>
      <c r="H598" s="139"/>
      <c r="I598" s="89"/>
      <c r="J598" s="93"/>
      <c r="K598" s="139"/>
    </row>
    <row r="599" spans="1:11">
      <c r="A599" s="1">
        <v>17</v>
      </c>
      <c r="C599" s="7" t="s">
        <v>178</v>
      </c>
      <c r="E599" s="1">
        <v>17</v>
      </c>
      <c r="F599" s="8"/>
      <c r="G599" s="90"/>
      <c r="H599" s="137">
        <v>0</v>
      </c>
      <c r="I599" s="91"/>
      <c r="J599" s="90"/>
      <c r="K599" s="137"/>
    </row>
    <row r="600" spans="1:11">
      <c r="A600" s="1">
        <v>18</v>
      </c>
      <c r="E600" s="1">
        <v>18</v>
      </c>
      <c r="F600" s="8"/>
      <c r="G600" s="90"/>
      <c r="H600" s="138"/>
      <c r="I600" s="91"/>
      <c r="J600" s="90"/>
      <c r="K600" s="138"/>
    </row>
    <row r="601" spans="1:11">
      <c r="A601" s="1">
        <v>19</v>
      </c>
      <c r="C601" s="7" t="s">
        <v>179</v>
      </c>
      <c r="E601" s="1">
        <v>19</v>
      </c>
      <c r="F601" s="8"/>
      <c r="G601" s="90"/>
      <c r="H601" s="137">
        <v>0</v>
      </c>
      <c r="I601" s="91"/>
      <c r="J601" s="90"/>
      <c r="K601" s="137"/>
    </row>
    <row r="602" spans="1:11">
      <c r="A602" s="1">
        <v>20</v>
      </c>
      <c r="C602" s="66" t="s">
        <v>180</v>
      </c>
      <c r="E602" s="1">
        <v>20</v>
      </c>
      <c r="F602" s="8"/>
      <c r="G602" s="90"/>
      <c r="H602" s="137">
        <v>0</v>
      </c>
      <c r="I602" s="91"/>
      <c r="J602" s="90"/>
      <c r="K602" s="137">
        <v>0</v>
      </c>
    </row>
    <row r="603" spans="1:11">
      <c r="A603" s="1">
        <v>21</v>
      </c>
      <c r="C603" s="66"/>
      <c r="E603" s="1">
        <v>21</v>
      </c>
      <c r="F603" s="8"/>
      <c r="G603" s="90"/>
      <c r="H603" s="138"/>
      <c r="I603" s="91"/>
      <c r="J603" s="90"/>
      <c r="K603" s="138"/>
    </row>
    <row r="604" spans="1:11">
      <c r="A604" s="1">
        <v>22</v>
      </c>
      <c r="C604" s="7"/>
      <c r="E604" s="1">
        <v>22</v>
      </c>
      <c r="G604" s="90"/>
      <c r="H604" s="138"/>
      <c r="I604" s="91"/>
      <c r="J604" s="90"/>
      <c r="K604" s="138"/>
    </row>
    <row r="605" spans="1:11">
      <c r="A605" s="1">
        <v>23</v>
      </c>
      <c r="C605" s="7" t="s">
        <v>181</v>
      </c>
      <c r="E605" s="1">
        <v>23</v>
      </c>
      <c r="G605" s="90"/>
      <c r="H605" s="137">
        <v>0</v>
      </c>
      <c r="I605" s="91"/>
      <c r="J605" s="90"/>
      <c r="K605" s="137">
        <v>0</v>
      </c>
    </row>
    <row r="606" spans="1:11">
      <c r="A606" s="1">
        <v>24</v>
      </c>
      <c r="C606" s="7"/>
      <c r="E606" s="1">
        <v>24</v>
      </c>
      <c r="G606" s="90"/>
      <c r="H606" s="138"/>
      <c r="I606" s="91"/>
      <c r="J606" s="90"/>
      <c r="K606" s="138"/>
    </row>
    <row r="607" spans="1:11">
      <c r="F607" s="60" t="s">
        <v>6</v>
      </c>
      <c r="G607" s="68"/>
      <c r="H607" s="39"/>
      <c r="I607" s="60"/>
      <c r="J607" s="68"/>
      <c r="K607" s="39"/>
    </row>
    <row r="608" spans="1:11">
      <c r="A608" s="1">
        <v>25</v>
      </c>
      <c r="C608" s="7" t="s">
        <v>187</v>
      </c>
      <c r="E608" s="1">
        <v>25</v>
      </c>
      <c r="G608" s="89">
        <f>SUM(G597:G606)</f>
        <v>0</v>
      </c>
      <c r="H608" s="139">
        <f>SUM(H597:H606)</f>
        <v>0</v>
      </c>
      <c r="I608" s="94"/>
      <c r="J608" s="89">
        <f>SUM(J597:J606)</f>
        <v>0</v>
      </c>
      <c r="K608" s="139">
        <f>SUM(K597:K606)</f>
        <v>0</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253" t="s">
        <v>189</v>
      </c>
      <c r="B614" s="253"/>
      <c r="C614" s="253"/>
      <c r="D614" s="253"/>
      <c r="E614" s="253"/>
      <c r="F614" s="253"/>
      <c r="G614" s="253"/>
      <c r="H614" s="253"/>
      <c r="I614" s="253"/>
      <c r="J614" s="253"/>
      <c r="K614" s="253"/>
    </row>
    <row r="615" spans="1:11">
      <c r="A615" s="12" t="str">
        <f>$A$42</f>
        <v xml:space="preserve">NAME: </v>
      </c>
      <c r="C615" s="1" t="str">
        <f>$D$20</f>
        <v>University of Colorado</v>
      </c>
      <c r="G615" s="65"/>
      <c r="H615" s="57"/>
      <c r="K615" s="14" t="str">
        <f>$K$3</f>
        <v>Due Date: October 15, 2024</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2023-2024</v>
      </c>
      <c r="I617" s="19"/>
      <c r="J617" s="20"/>
      <c r="K617" s="21" t="str">
        <f>K580</f>
        <v>2024-2025</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34"/>
      <c r="H625" s="141"/>
      <c r="I625" s="24"/>
      <c r="J625" s="122"/>
      <c r="K625" s="141"/>
    </row>
    <row r="626" spans="1:11">
      <c r="A626" s="1">
        <v>7</v>
      </c>
      <c r="C626" s="7" t="s">
        <v>191</v>
      </c>
      <c r="E626" s="1">
        <v>7</v>
      </c>
      <c r="F626" s="8"/>
      <c r="G626" s="95"/>
      <c r="H626" s="141"/>
      <c r="I626" s="70"/>
      <c r="J626" s="85"/>
      <c r="K626" s="141"/>
    </row>
    <row r="627" spans="1:11">
      <c r="A627" s="1">
        <v>8</v>
      </c>
      <c r="C627" s="7" t="s">
        <v>192</v>
      </c>
      <c r="E627" s="1">
        <v>8</v>
      </c>
      <c r="F627" s="8"/>
      <c r="G627" s="95">
        <f>SUM(G625:G626)</f>
        <v>0</v>
      </c>
      <c r="H627" s="142">
        <f>SUM(H625:H626)</f>
        <v>0</v>
      </c>
      <c r="I627" s="70"/>
      <c r="J627" s="95">
        <f>SUM(J625:J626)</f>
        <v>0</v>
      </c>
      <c r="K627" s="142">
        <f>SUM(K625:K626)</f>
        <v>0</v>
      </c>
    </row>
    <row r="628" spans="1:11">
      <c r="A628" s="1">
        <v>9</v>
      </c>
      <c r="C628" s="7"/>
      <c r="E628" s="1">
        <v>9</v>
      </c>
      <c r="F628" s="8"/>
      <c r="G628" s="95"/>
      <c r="H628" s="142"/>
      <c r="I628" s="24"/>
      <c r="J628" s="85"/>
      <c r="K628" s="142"/>
    </row>
    <row r="629" spans="1:11">
      <c r="A629" s="1">
        <v>10</v>
      </c>
      <c r="C629" s="7"/>
      <c r="E629" s="1">
        <v>10</v>
      </c>
      <c r="F629" s="8"/>
      <c r="G629" s="95"/>
      <c r="H629" s="142"/>
      <c r="I629" s="24"/>
      <c r="J629" s="85"/>
      <c r="K629" s="142"/>
    </row>
    <row r="630" spans="1:11">
      <c r="A630" s="1">
        <v>11</v>
      </c>
      <c r="C630" s="7" t="s">
        <v>174</v>
      </c>
      <c r="E630" s="1">
        <v>11</v>
      </c>
      <c r="G630" s="121"/>
      <c r="H630" s="143"/>
      <c r="I630" s="24"/>
      <c r="J630" s="121"/>
      <c r="K630" s="143"/>
    </row>
    <row r="631" spans="1:11" s="30" customFormat="1">
      <c r="A631" s="1">
        <v>12</v>
      </c>
      <c r="B631" s="1"/>
      <c r="C631" s="7" t="s">
        <v>175</v>
      </c>
      <c r="D631" s="1"/>
      <c r="E631" s="1">
        <v>12</v>
      </c>
      <c r="F631" s="1"/>
      <c r="G631" s="96"/>
      <c r="H631" s="143"/>
      <c r="I631" s="24"/>
      <c r="J631" s="80"/>
      <c r="K631" s="143"/>
    </row>
    <row r="632" spans="1:11" s="30" customFormat="1">
      <c r="A632" s="1">
        <v>13</v>
      </c>
      <c r="B632" s="1"/>
      <c r="C632" s="7" t="s">
        <v>193</v>
      </c>
      <c r="D632" s="1"/>
      <c r="E632" s="1">
        <v>13</v>
      </c>
      <c r="F632" s="8"/>
      <c r="G632" s="95">
        <f>SUM(G630:G631)</f>
        <v>0</v>
      </c>
      <c r="H632" s="142">
        <f>SUM(H630:H631)</f>
        <v>0</v>
      </c>
      <c r="I632" s="70"/>
      <c r="J632" s="95">
        <f>SUM(J630:J631)</f>
        <v>0</v>
      </c>
      <c r="K632" s="142">
        <f>SUM(K630:K631)</f>
        <v>0</v>
      </c>
    </row>
    <row r="633" spans="1:11">
      <c r="A633" s="1">
        <v>14</v>
      </c>
      <c r="E633" s="1">
        <v>14</v>
      </c>
      <c r="F633" s="8"/>
      <c r="G633" s="95"/>
      <c r="H633" s="142"/>
      <c r="I633" s="70"/>
      <c r="J633" s="85"/>
      <c r="K633" s="142"/>
    </row>
    <row r="634" spans="1:11">
      <c r="A634" s="1">
        <v>15</v>
      </c>
      <c r="C634" s="7" t="s">
        <v>177</v>
      </c>
      <c r="E634" s="1">
        <v>15</v>
      </c>
      <c r="F634" s="8"/>
      <c r="G634" s="95">
        <f>G627+G632</f>
        <v>0</v>
      </c>
      <c r="H634" s="142">
        <f>H627+H632</f>
        <v>0</v>
      </c>
      <c r="I634" s="70"/>
      <c r="J634" s="95">
        <f>J627+J632</f>
        <v>0</v>
      </c>
      <c r="K634" s="142">
        <f>K627+K632</f>
        <v>0</v>
      </c>
    </row>
    <row r="635" spans="1:11">
      <c r="A635" s="1">
        <v>16</v>
      </c>
      <c r="E635" s="1">
        <v>16</v>
      </c>
      <c r="F635" s="8"/>
      <c r="G635" s="95"/>
      <c r="H635" s="142"/>
      <c r="I635" s="70"/>
      <c r="J635" s="85"/>
      <c r="K635" s="142"/>
    </row>
    <row r="636" spans="1:11">
      <c r="A636" s="1">
        <v>17</v>
      </c>
      <c r="C636" s="7" t="s">
        <v>178</v>
      </c>
      <c r="E636" s="1">
        <v>17</v>
      </c>
      <c r="F636" s="8"/>
      <c r="G636" s="134"/>
      <c r="H636" s="141"/>
      <c r="I636" s="70"/>
      <c r="J636" s="122"/>
      <c r="K636" s="141"/>
    </row>
    <row r="637" spans="1:11">
      <c r="A637" s="1">
        <v>18</v>
      </c>
      <c r="C637" s="7"/>
      <c r="E637" s="1">
        <v>18</v>
      </c>
      <c r="F637" s="8"/>
      <c r="G637" s="95"/>
      <c r="H637" s="142"/>
      <c r="I637" s="70"/>
      <c r="J637" s="85"/>
      <c r="K637" s="142"/>
    </row>
    <row r="638" spans="1:11">
      <c r="A638" s="1">
        <v>19</v>
      </c>
      <c r="C638" s="7" t="s">
        <v>179</v>
      </c>
      <c r="E638" s="1">
        <v>19</v>
      </c>
      <c r="F638" s="8"/>
      <c r="G638" s="134"/>
      <c r="H638" s="141"/>
      <c r="I638" s="70"/>
      <c r="J638" s="122"/>
      <c r="K638" s="141"/>
    </row>
    <row r="639" spans="1:11">
      <c r="A639" s="1">
        <v>20</v>
      </c>
      <c r="C639" s="7" t="s">
        <v>180</v>
      </c>
      <c r="E639" s="1">
        <v>20</v>
      </c>
      <c r="F639" s="8"/>
      <c r="G639" s="134"/>
      <c r="H639" s="141"/>
      <c r="I639" s="70"/>
      <c r="J639" s="122"/>
      <c r="K639" s="141"/>
    </row>
    <row r="640" spans="1:11">
      <c r="A640" s="1">
        <v>21</v>
      </c>
      <c r="C640" s="7"/>
      <c r="E640" s="1">
        <v>21</v>
      </c>
      <c r="F640" s="8"/>
      <c r="G640" s="95"/>
      <c r="H640" s="142"/>
      <c r="I640" s="70"/>
      <c r="J640" s="85"/>
      <c r="K640" s="142"/>
    </row>
    <row r="641" spans="1:11">
      <c r="A641" s="1">
        <v>22</v>
      </c>
      <c r="C641" s="7"/>
      <c r="E641" s="1">
        <v>22</v>
      </c>
      <c r="F641" s="8"/>
      <c r="G641" s="95"/>
      <c r="H641" s="142"/>
      <c r="I641" s="70"/>
      <c r="J641" s="85"/>
      <c r="K641" s="142"/>
    </row>
    <row r="642" spans="1:11">
      <c r="A642" s="1">
        <v>23</v>
      </c>
      <c r="C642" s="7" t="s">
        <v>194</v>
      </c>
      <c r="E642" s="1">
        <v>23</v>
      </c>
      <c r="F642" s="8"/>
      <c r="G642" s="134"/>
      <c r="H642" s="141"/>
      <c r="I642" s="70"/>
      <c r="J642" s="122"/>
      <c r="K642" s="141"/>
    </row>
    <row r="643" spans="1:11">
      <c r="A643" s="1">
        <v>24</v>
      </c>
      <c r="C643" s="7"/>
      <c r="E643" s="1">
        <v>24</v>
      </c>
      <c r="F643" s="8"/>
      <c r="G643" s="95"/>
      <c r="H643" s="142"/>
      <c r="I643" s="70"/>
      <c r="J643" s="85"/>
      <c r="K643" s="142"/>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0">
        <f>SUM(H634:H644)</f>
        <v>0</v>
      </c>
      <c r="I645" s="81"/>
      <c r="J645" s="80">
        <f>SUM(J634:J644)</f>
        <v>0</v>
      </c>
      <c r="K645" s="80">
        <f>SUM(K634:K644)</f>
        <v>0</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253" t="s">
        <v>197</v>
      </c>
      <c r="B651" s="253"/>
      <c r="C651" s="253"/>
      <c r="D651" s="253"/>
      <c r="E651" s="253"/>
      <c r="F651" s="253"/>
      <c r="G651" s="253"/>
      <c r="H651" s="253"/>
      <c r="I651" s="253"/>
      <c r="J651" s="253"/>
      <c r="K651" s="253"/>
    </row>
    <row r="652" spans="1:11">
      <c r="A652" s="12" t="str">
        <f>$A$42</f>
        <v xml:space="preserve">NAME: </v>
      </c>
      <c r="B652" s="12"/>
      <c r="C652" s="1" t="str">
        <f>$D$20</f>
        <v>University of Colorado</v>
      </c>
      <c r="G652" s="65"/>
      <c r="H652" s="57"/>
      <c r="K652" s="14" t="str">
        <f>$K$3</f>
        <v>Due Date: October 15, 2024</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2023-2024</v>
      </c>
      <c r="I654" s="19"/>
      <c r="J654" s="20"/>
      <c r="K654" s="21" t="str">
        <f>K617</f>
        <v>2024-2025</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2">
        <v>0</v>
      </c>
      <c r="H662" s="141">
        <v>0</v>
      </c>
      <c r="I662" s="24"/>
      <c r="J662" s="122">
        <v>0</v>
      </c>
      <c r="K662" s="141">
        <v>0</v>
      </c>
    </row>
    <row r="663" spans="1:11">
      <c r="A663" s="1">
        <v>7</v>
      </c>
      <c r="C663" s="7" t="s">
        <v>191</v>
      </c>
      <c r="E663" s="1">
        <v>7</v>
      </c>
      <c r="F663" s="8"/>
      <c r="G663" s="85"/>
      <c r="H663" s="141">
        <v>0</v>
      </c>
      <c r="I663" s="70"/>
      <c r="J663" s="85"/>
      <c r="K663" s="141">
        <v>0</v>
      </c>
    </row>
    <row r="664" spans="1:11">
      <c r="A664" s="1">
        <v>8</v>
      </c>
      <c r="C664" s="7" t="s">
        <v>192</v>
      </c>
      <c r="E664" s="1">
        <v>8</v>
      </c>
      <c r="F664" s="8"/>
      <c r="G664" s="85">
        <f>SUM(G662:G663)</f>
        <v>0</v>
      </c>
      <c r="H664" s="142">
        <f>SUM(H662:H663)</f>
        <v>0</v>
      </c>
      <c r="I664" s="70"/>
      <c r="J664" s="95">
        <f>SUM(J662:J663)</f>
        <v>0</v>
      </c>
      <c r="K664" s="142">
        <f>SUM(K662:K663)</f>
        <v>0</v>
      </c>
    </row>
    <row r="665" spans="1:11">
      <c r="A665" s="1">
        <v>9</v>
      </c>
      <c r="C665" s="7"/>
      <c r="E665" s="1">
        <v>9</v>
      </c>
      <c r="F665" s="8"/>
      <c r="G665" s="85"/>
      <c r="H665" s="142"/>
      <c r="I665" s="24"/>
      <c r="J665" s="85"/>
      <c r="K665" s="142"/>
    </row>
    <row r="666" spans="1:11">
      <c r="A666" s="1">
        <v>10</v>
      </c>
      <c r="C666" s="7"/>
      <c r="E666" s="1">
        <v>10</v>
      </c>
      <c r="F666" s="8"/>
      <c r="G666" s="85"/>
      <c r="H666" s="142"/>
      <c r="I666" s="24"/>
      <c r="J666" s="85"/>
      <c r="K666" s="142"/>
    </row>
    <row r="667" spans="1:11">
      <c r="A667" s="1">
        <v>11</v>
      </c>
      <c r="C667" s="7" t="s">
        <v>174</v>
      </c>
      <c r="E667" s="1">
        <v>11</v>
      </c>
      <c r="G667" s="121">
        <v>0</v>
      </c>
      <c r="H667" s="143">
        <v>0</v>
      </c>
      <c r="I667" s="24"/>
      <c r="J667" s="121">
        <v>0</v>
      </c>
      <c r="K667" s="143">
        <v>0</v>
      </c>
    </row>
    <row r="668" spans="1:11" s="30" customFormat="1">
      <c r="A668" s="1">
        <v>12</v>
      </c>
      <c r="B668" s="1"/>
      <c r="C668" s="7" t="s">
        <v>175</v>
      </c>
      <c r="D668" s="1"/>
      <c r="E668" s="1">
        <v>12</v>
      </c>
      <c r="F668" s="1"/>
      <c r="G668" s="80"/>
      <c r="H668" s="143">
        <v>0</v>
      </c>
      <c r="I668" s="24"/>
      <c r="J668" s="80"/>
      <c r="K668" s="143">
        <v>0</v>
      </c>
    </row>
    <row r="669" spans="1:11" s="30" customFormat="1">
      <c r="A669" s="1">
        <v>13</v>
      </c>
      <c r="B669" s="1"/>
      <c r="C669" s="7" t="s">
        <v>193</v>
      </c>
      <c r="D669" s="1"/>
      <c r="E669" s="1">
        <v>13</v>
      </c>
      <c r="F669" s="8"/>
      <c r="G669" s="85">
        <f>SUM(G667:G668)</f>
        <v>0</v>
      </c>
      <c r="H669" s="142">
        <f>SUM(H667:H668)</f>
        <v>0</v>
      </c>
      <c r="I669" s="70"/>
      <c r="J669" s="95">
        <f>SUM(J667:J668)</f>
        <v>0</v>
      </c>
      <c r="K669" s="142">
        <f>SUM(K667:K668)</f>
        <v>0</v>
      </c>
    </row>
    <row r="670" spans="1:11">
      <c r="A670" s="1">
        <v>14</v>
      </c>
      <c r="E670" s="1">
        <v>14</v>
      </c>
      <c r="F670" s="8"/>
      <c r="G670" s="85"/>
      <c r="H670" s="142"/>
      <c r="I670" s="70"/>
      <c r="J670" s="85"/>
      <c r="K670" s="142"/>
    </row>
    <row r="671" spans="1:11">
      <c r="A671" s="1">
        <v>15</v>
      </c>
      <c r="C671" s="7" t="s">
        <v>177</v>
      </c>
      <c r="E671" s="1">
        <v>15</v>
      </c>
      <c r="F671" s="8"/>
      <c r="G671" s="85">
        <f>G664+G669</f>
        <v>0</v>
      </c>
      <c r="H671" s="142">
        <f>H664+H669</f>
        <v>0</v>
      </c>
      <c r="I671" s="70"/>
      <c r="J671" s="95">
        <f>J664+J669</f>
        <v>0</v>
      </c>
      <c r="K671" s="142">
        <f>K664+K669</f>
        <v>0</v>
      </c>
    </row>
    <row r="672" spans="1:11">
      <c r="A672" s="1">
        <v>16</v>
      </c>
      <c r="E672" s="1">
        <v>16</v>
      </c>
      <c r="F672" s="8"/>
      <c r="G672" s="85"/>
      <c r="H672" s="142"/>
      <c r="I672" s="70"/>
      <c r="J672" s="85"/>
      <c r="K672" s="142"/>
    </row>
    <row r="673" spans="1:11">
      <c r="A673" s="1">
        <v>17</v>
      </c>
      <c r="C673" s="7" t="s">
        <v>178</v>
      </c>
      <c r="E673" s="1">
        <v>17</v>
      </c>
      <c r="F673" s="8"/>
      <c r="G673" s="134"/>
      <c r="H673" s="141">
        <v>0</v>
      </c>
      <c r="I673" s="70"/>
      <c r="J673" s="122"/>
      <c r="K673" s="141">
        <v>0</v>
      </c>
    </row>
    <row r="674" spans="1:11">
      <c r="A674" s="1">
        <v>18</v>
      </c>
      <c r="C674" s="7"/>
      <c r="E674" s="1">
        <v>18</v>
      </c>
      <c r="F674" s="8"/>
      <c r="G674" s="95"/>
      <c r="H674" s="142"/>
      <c r="I674" s="70"/>
      <c r="J674" s="85"/>
      <c r="K674" s="142"/>
    </row>
    <row r="675" spans="1:11">
      <c r="A675" s="1">
        <v>19</v>
      </c>
      <c r="C675" s="7" t="s">
        <v>179</v>
      </c>
      <c r="E675" s="1">
        <v>19</v>
      </c>
      <c r="F675" s="8"/>
      <c r="G675" s="95"/>
      <c r="H675" s="141">
        <v>0</v>
      </c>
      <c r="I675" s="70"/>
      <c r="J675" s="85"/>
      <c r="K675" s="141"/>
    </row>
    <row r="676" spans="1:11">
      <c r="A676" s="1">
        <v>20</v>
      </c>
      <c r="C676" s="7" t="s">
        <v>180</v>
      </c>
      <c r="E676" s="1">
        <v>20</v>
      </c>
      <c r="F676" s="8"/>
      <c r="G676" s="95"/>
      <c r="H676" s="141">
        <v>0</v>
      </c>
      <c r="I676" s="70"/>
      <c r="J676" s="85"/>
      <c r="K676" s="141">
        <v>0</v>
      </c>
    </row>
    <row r="677" spans="1:11">
      <c r="A677" s="1">
        <v>21</v>
      </c>
      <c r="C677" s="7"/>
      <c r="E677" s="1">
        <v>21</v>
      </c>
      <c r="F677" s="8"/>
      <c r="G677" s="95"/>
      <c r="H677" s="142"/>
      <c r="I677" s="70"/>
      <c r="J677" s="85"/>
      <c r="K677" s="142"/>
    </row>
    <row r="678" spans="1:11">
      <c r="A678" s="1">
        <v>22</v>
      </c>
      <c r="C678" s="7"/>
      <c r="E678" s="1">
        <v>22</v>
      </c>
      <c r="F678" s="8"/>
      <c r="G678" s="95"/>
      <c r="H678" s="142"/>
      <c r="I678" s="70"/>
      <c r="J678" s="85"/>
      <c r="K678" s="142"/>
    </row>
    <row r="679" spans="1:11">
      <c r="A679" s="1">
        <v>23</v>
      </c>
      <c r="C679" s="7" t="s">
        <v>194</v>
      </c>
      <c r="E679" s="1">
        <v>23</v>
      </c>
      <c r="F679" s="8"/>
      <c r="G679" s="95"/>
      <c r="H679" s="141">
        <v>0</v>
      </c>
      <c r="I679" s="70"/>
      <c r="J679" s="85"/>
      <c r="K679" s="141">
        <v>0</v>
      </c>
    </row>
    <row r="680" spans="1:11">
      <c r="A680" s="1">
        <v>24</v>
      </c>
      <c r="C680" s="7"/>
      <c r="E680" s="1">
        <v>24</v>
      </c>
      <c r="F680" s="8"/>
      <c r="G680" s="95"/>
      <c r="H680" s="142"/>
      <c r="I680" s="70"/>
      <c r="J680" s="85"/>
      <c r="K680" s="142"/>
    </row>
    <row r="681" spans="1:11">
      <c r="E681" s="29"/>
      <c r="F681" s="60" t="s">
        <v>6</v>
      </c>
      <c r="G681" s="17" t="s">
        <v>6</v>
      </c>
      <c r="H681" s="17" t="s">
        <v>6</v>
      </c>
      <c r="I681" s="60" t="s">
        <v>6</v>
      </c>
      <c r="J681" s="17" t="s">
        <v>6</v>
      </c>
      <c r="K681" s="17" t="s">
        <v>6</v>
      </c>
    </row>
    <row r="682" spans="1:11">
      <c r="A682" s="1">
        <v>25</v>
      </c>
      <c r="C682" s="7" t="s">
        <v>198</v>
      </c>
      <c r="E682" s="1">
        <v>25</v>
      </c>
      <c r="G682" s="80">
        <f>SUM(G671:G681)</f>
        <v>0</v>
      </c>
      <c r="H682" s="80">
        <f>SUM(H671:H681)</f>
        <v>0</v>
      </c>
      <c r="I682" s="81"/>
      <c r="J682" s="80">
        <f>SUM(J671:J681)</f>
        <v>0</v>
      </c>
      <c r="K682" s="80">
        <f>SUM(K671:K681)</f>
        <v>0</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253" t="s">
        <v>200</v>
      </c>
      <c r="B688" s="253"/>
      <c r="C688" s="253"/>
      <c r="D688" s="253"/>
      <c r="E688" s="253"/>
      <c r="F688" s="253"/>
      <c r="G688" s="253"/>
      <c r="H688" s="253"/>
      <c r="I688" s="253"/>
      <c r="J688" s="253"/>
      <c r="K688" s="253"/>
    </row>
    <row r="689" spans="1:11">
      <c r="A689" s="12" t="str">
        <f>$A$42</f>
        <v xml:space="preserve">NAME: </v>
      </c>
      <c r="C689" s="1" t="str">
        <f>$D$20</f>
        <v>University of Colorado</v>
      </c>
      <c r="G689" s="65"/>
      <c r="H689" s="57"/>
      <c r="K689" s="14" t="str">
        <f>$K$3</f>
        <v>Due Date: October 15, 2024</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2023-2024</v>
      </c>
      <c r="I691" s="19"/>
      <c r="J691" s="20"/>
      <c r="K691" s="21" t="str">
        <f>K654</f>
        <v>2024-2025</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2">
        <v>0</v>
      </c>
      <c r="H699" s="141">
        <v>0</v>
      </c>
      <c r="I699" s="24"/>
      <c r="J699" s="122">
        <v>0</v>
      </c>
      <c r="K699" s="141">
        <v>0</v>
      </c>
    </row>
    <row r="700" spans="1:11">
      <c r="A700" s="1">
        <v>7</v>
      </c>
      <c r="C700" s="7" t="s">
        <v>191</v>
      </c>
      <c r="E700" s="1">
        <v>7</v>
      </c>
      <c r="F700" s="8"/>
      <c r="G700" s="85"/>
      <c r="H700" s="141">
        <v>0</v>
      </c>
      <c r="I700" s="70"/>
      <c r="J700" s="85"/>
      <c r="K700" s="141">
        <v>0</v>
      </c>
    </row>
    <row r="701" spans="1:11">
      <c r="A701" s="1">
        <v>8</v>
      </c>
      <c r="C701" s="7" t="s">
        <v>192</v>
      </c>
      <c r="E701" s="1">
        <v>8</v>
      </c>
      <c r="F701" s="8"/>
      <c r="G701" s="85">
        <f>SUM(G699:G700)</f>
        <v>0</v>
      </c>
      <c r="H701" s="142">
        <f>SUM(H699:H700)</f>
        <v>0</v>
      </c>
      <c r="I701" s="70"/>
      <c r="J701" s="95">
        <f>SUM(J699:J700)</f>
        <v>0</v>
      </c>
      <c r="K701" s="142">
        <f>SUM(K699:K700)</f>
        <v>0</v>
      </c>
    </row>
    <row r="702" spans="1:11">
      <c r="A702" s="1">
        <v>9</v>
      </c>
      <c r="C702" s="7"/>
      <c r="E702" s="1">
        <v>9</v>
      </c>
      <c r="F702" s="8"/>
      <c r="G702" s="85"/>
      <c r="H702" s="142"/>
      <c r="I702" s="24"/>
      <c r="J702" s="85"/>
      <c r="K702" s="142"/>
    </row>
    <row r="703" spans="1:11" ht="24.75" customHeight="1">
      <c r="A703" s="1">
        <v>10</v>
      </c>
      <c r="C703" s="7"/>
      <c r="E703" s="1">
        <v>10</v>
      </c>
      <c r="F703" s="8"/>
      <c r="G703" s="85"/>
      <c r="H703" s="142"/>
      <c r="I703" s="24"/>
      <c r="J703" s="85"/>
      <c r="K703" s="142"/>
    </row>
    <row r="704" spans="1:11" s="67" customFormat="1">
      <c r="A704" s="1">
        <v>11</v>
      </c>
      <c r="B704" s="1"/>
      <c r="C704" s="7" t="s">
        <v>174</v>
      </c>
      <c r="D704" s="1"/>
      <c r="E704" s="1">
        <v>11</v>
      </c>
      <c r="F704" s="1"/>
      <c r="G704" s="121">
        <v>0</v>
      </c>
      <c r="H704" s="143">
        <v>0</v>
      </c>
      <c r="I704" s="24"/>
      <c r="J704" s="121">
        <v>0</v>
      </c>
      <c r="K704" s="143">
        <v>0</v>
      </c>
    </row>
    <row r="705" spans="1:11">
      <c r="A705" s="1">
        <v>12</v>
      </c>
      <c r="C705" s="7" t="s">
        <v>175</v>
      </c>
      <c r="E705" s="1">
        <v>12</v>
      </c>
      <c r="G705" s="80"/>
      <c r="H705" s="143">
        <v>0</v>
      </c>
      <c r="I705" s="24"/>
      <c r="J705" s="80"/>
      <c r="K705" s="143">
        <v>0</v>
      </c>
    </row>
    <row r="706" spans="1:11">
      <c r="A706" s="1">
        <v>13</v>
      </c>
      <c r="C706" s="7" t="s">
        <v>193</v>
      </c>
      <c r="E706" s="1">
        <v>13</v>
      </c>
      <c r="F706" s="8"/>
      <c r="G706" s="85">
        <f>SUM(G704:G705)</f>
        <v>0</v>
      </c>
      <c r="H706" s="142">
        <f>SUM(H704:H705)</f>
        <v>0</v>
      </c>
      <c r="I706" s="70"/>
      <c r="J706" s="95">
        <f>SUM(J704:J705)</f>
        <v>0</v>
      </c>
      <c r="K706" s="142">
        <f>SUM(K704:K705)</f>
        <v>0</v>
      </c>
    </row>
    <row r="707" spans="1:11" s="30" customFormat="1">
      <c r="A707" s="1">
        <v>14</v>
      </c>
      <c r="B707" s="1"/>
      <c r="C707" s="1"/>
      <c r="D707" s="1"/>
      <c r="E707" s="1">
        <v>14</v>
      </c>
      <c r="F707" s="8"/>
      <c r="G707" s="85"/>
      <c r="H707" s="142"/>
      <c r="I707" s="70"/>
      <c r="J707" s="85"/>
      <c r="K707" s="142"/>
    </row>
    <row r="708" spans="1:11" s="30" customFormat="1">
      <c r="A708" s="1">
        <v>15</v>
      </c>
      <c r="B708" s="1"/>
      <c r="C708" s="7" t="s">
        <v>177</v>
      </c>
      <c r="D708" s="1"/>
      <c r="E708" s="1">
        <v>15</v>
      </c>
      <c r="F708" s="8"/>
      <c r="G708" s="85">
        <f>G701+G706</f>
        <v>0</v>
      </c>
      <c r="H708" s="142">
        <f>H701+H706</f>
        <v>0</v>
      </c>
      <c r="I708" s="70"/>
      <c r="J708" s="95">
        <f>J701+J706</f>
        <v>0</v>
      </c>
      <c r="K708" s="142">
        <f>K701+K706</f>
        <v>0</v>
      </c>
    </row>
    <row r="709" spans="1:11">
      <c r="A709" s="1">
        <v>16</v>
      </c>
      <c r="E709" s="1">
        <v>16</v>
      </c>
      <c r="F709" s="8"/>
      <c r="G709" s="85"/>
      <c r="H709" s="142"/>
      <c r="I709" s="70"/>
      <c r="J709" s="85"/>
      <c r="K709" s="142"/>
    </row>
    <row r="710" spans="1:11">
      <c r="A710" s="1">
        <v>17</v>
      </c>
      <c r="C710" s="7" t="s">
        <v>178</v>
      </c>
      <c r="E710" s="1">
        <v>17</v>
      </c>
      <c r="F710" s="8"/>
      <c r="G710" s="85"/>
      <c r="H710" s="141">
        <v>0</v>
      </c>
      <c r="I710" s="70"/>
      <c r="J710" s="85"/>
      <c r="K710" s="141">
        <v>0</v>
      </c>
    </row>
    <row r="711" spans="1:11">
      <c r="A711" s="1">
        <v>18</v>
      </c>
      <c r="C711" s="7"/>
      <c r="E711" s="1">
        <v>18</v>
      </c>
      <c r="F711" s="8"/>
      <c r="G711" s="85"/>
      <c r="H711" s="142"/>
      <c r="I711" s="70"/>
      <c r="J711" s="85"/>
      <c r="K711" s="142"/>
    </row>
    <row r="712" spans="1:11">
      <c r="A712" s="1">
        <v>19</v>
      </c>
      <c r="C712" s="7" t="s">
        <v>179</v>
      </c>
      <c r="E712" s="1">
        <v>19</v>
      </c>
      <c r="F712" s="8"/>
      <c r="G712" s="85"/>
      <c r="H712" s="141">
        <v>0</v>
      </c>
      <c r="I712" s="70"/>
      <c r="J712" s="85"/>
      <c r="K712" s="141"/>
    </row>
    <row r="713" spans="1:11">
      <c r="A713" s="1">
        <v>20</v>
      </c>
      <c r="C713" s="7" t="s">
        <v>180</v>
      </c>
      <c r="E713" s="1">
        <v>20</v>
      </c>
      <c r="F713" s="8"/>
      <c r="G713" s="85"/>
      <c r="H713" s="141">
        <v>0</v>
      </c>
      <c r="I713" s="70"/>
      <c r="J713" s="85"/>
      <c r="K713" s="141">
        <v>0</v>
      </c>
    </row>
    <row r="714" spans="1:11">
      <c r="A714" s="1">
        <v>21</v>
      </c>
      <c r="C714" s="7"/>
      <c r="E714" s="1">
        <v>21</v>
      </c>
      <c r="F714" s="8"/>
      <c r="G714" s="85"/>
      <c r="H714" s="142"/>
      <c r="I714" s="70"/>
      <c r="J714" s="85"/>
      <c r="K714" s="142"/>
    </row>
    <row r="715" spans="1:11">
      <c r="A715" s="1">
        <v>22</v>
      </c>
      <c r="C715" s="7"/>
      <c r="E715" s="1">
        <v>22</v>
      </c>
      <c r="F715" s="8"/>
      <c r="G715" s="95"/>
      <c r="H715" s="142"/>
      <c r="I715" s="70"/>
      <c r="J715" s="85"/>
      <c r="K715" s="142"/>
    </row>
    <row r="716" spans="1:11">
      <c r="A716" s="1">
        <v>23</v>
      </c>
      <c r="C716" s="7" t="s">
        <v>194</v>
      </c>
      <c r="E716" s="1">
        <v>23</v>
      </c>
      <c r="F716" s="8"/>
      <c r="G716" s="95"/>
      <c r="H716" s="141"/>
      <c r="I716" s="70"/>
      <c r="J716" s="85"/>
      <c r="K716" s="141"/>
    </row>
    <row r="717" spans="1:11">
      <c r="A717" s="1">
        <v>24</v>
      </c>
      <c r="C717" s="7"/>
      <c r="E717" s="1">
        <v>24</v>
      </c>
      <c r="F717" s="8"/>
      <c r="G717" s="95"/>
      <c r="H717" s="142"/>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0</v>
      </c>
      <c r="H719" s="80">
        <f>SUM(H708:H718)</f>
        <v>0</v>
      </c>
      <c r="I719" s="81"/>
      <c r="J719" s="80">
        <f>SUM(J708:J718)</f>
        <v>0</v>
      </c>
      <c r="K719" s="80">
        <f>SUM(K708:K718)</f>
        <v>0</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253" t="s">
        <v>203</v>
      </c>
      <c r="B725" s="253"/>
      <c r="C725" s="253"/>
      <c r="D725" s="253"/>
      <c r="E725" s="253"/>
      <c r="F725" s="253"/>
      <c r="G725" s="253"/>
      <c r="H725" s="253"/>
      <c r="I725" s="253"/>
      <c r="J725" s="253"/>
      <c r="K725" s="253"/>
    </row>
    <row r="726" spans="1:16">
      <c r="A726" s="12" t="str">
        <f>$A$42</f>
        <v xml:space="preserve">NAME: </v>
      </c>
      <c r="C726" s="1" t="str">
        <f>$D$20</f>
        <v>University of Colorado</v>
      </c>
      <c r="F726" s="62"/>
      <c r="G726" s="56"/>
      <c r="K726" s="14" t="str">
        <f>$K$3</f>
        <v>Due Date: October 15, 2024</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2023-2024</v>
      </c>
      <c r="I728" s="19"/>
      <c r="J728" s="20"/>
      <c r="K728" s="21" t="str">
        <f>K691</f>
        <v>2024-2025</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122">
        <v>0</v>
      </c>
      <c r="H736" s="141">
        <v>0</v>
      </c>
      <c r="I736" s="24"/>
      <c r="J736" s="122">
        <v>0</v>
      </c>
      <c r="K736" s="141">
        <v>0</v>
      </c>
    </row>
    <row r="737" spans="1:11">
      <c r="A737" s="1">
        <v>7</v>
      </c>
      <c r="C737" s="7" t="s">
        <v>191</v>
      </c>
      <c r="E737" s="1">
        <v>7</v>
      </c>
      <c r="F737" s="8"/>
      <c r="G737" s="85"/>
      <c r="H737" s="141">
        <v>0</v>
      </c>
      <c r="I737" s="70"/>
      <c r="J737" s="85"/>
      <c r="K737" s="141">
        <v>0</v>
      </c>
    </row>
    <row r="738" spans="1:11">
      <c r="A738" s="1">
        <v>8</v>
      </c>
      <c r="C738" s="7" t="s">
        <v>192</v>
      </c>
      <c r="E738" s="1">
        <v>8</v>
      </c>
      <c r="F738" s="8"/>
      <c r="G738" s="85">
        <f>SUM(G736:G737)</f>
        <v>0</v>
      </c>
      <c r="H738" s="142">
        <f>SUM(H736:H737)</f>
        <v>0</v>
      </c>
      <c r="I738" s="70"/>
      <c r="J738" s="95">
        <f>SUM(J736:J737)</f>
        <v>0</v>
      </c>
      <c r="K738" s="142">
        <f>SUM(K736:K737)</f>
        <v>0</v>
      </c>
    </row>
    <row r="739" spans="1:11">
      <c r="A739" s="1">
        <v>9</v>
      </c>
      <c r="C739" s="7"/>
      <c r="E739" s="1">
        <v>9</v>
      </c>
      <c r="F739" s="8"/>
      <c r="G739" s="95"/>
      <c r="H739" s="142"/>
      <c r="I739" s="24"/>
      <c r="J739" s="85"/>
      <c r="K739" s="142"/>
    </row>
    <row r="740" spans="1:11">
      <c r="A740" s="1">
        <v>10</v>
      </c>
      <c r="C740" s="7"/>
      <c r="E740" s="1">
        <v>10</v>
      </c>
      <c r="F740" s="8"/>
      <c r="G740" s="95"/>
      <c r="H740" s="142"/>
      <c r="I740" s="24"/>
      <c r="J740" s="85"/>
      <c r="K740" s="142"/>
    </row>
    <row r="741" spans="1:11">
      <c r="A741" s="1">
        <v>11</v>
      </c>
      <c r="C741" s="7" t="s">
        <v>174</v>
      </c>
      <c r="E741" s="1">
        <v>11</v>
      </c>
      <c r="G741" s="121">
        <v>0</v>
      </c>
      <c r="H741" s="143">
        <v>0</v>
      </c>
      <c r="I741" s="24"/>
      <c r="J741" s="121">
        <v>0</v>
      </c>
      <c r="K741" s="143">
        <v>0</v>
      </c>
    </row>
    <row r="742" spans="1:11">
      <c r="A742" s="1">
        <v>12</v>
      </c>
      <c r="C742" s="7" t="s">
        <v>175</v>
      </c>
      <c r="E742" s="1">
        <v>12</v>
      </c>
      <c r="G742" s="96"/>
      <c r="H742" s="143">
        <v>0</v>
      </c>
      <c r="I742" s="24"/>
      <c r="J742" s="80"/>
      <c r="K742" s="143">
        <v>0</v>
      </c>
    </row>
    <row r="743" spans="1:11">
      <c r="A743" s="1">
        <v>13</v>
      </c>
      <c r="C743" s="7" t="s">
        <v>193</v>
      </c>
      <c r="E743" s="1">
        <v>13</v>
      </c>
      <c r="F743" s="8"/>
      <c r="G743" s="85">
        <f>SUM(G741:G742)</f>
        <v>0</v>
      </c>
      <c r="H743" s="142">
        <f>SUM(H741:H742)</f>
        <v>0</v>
      </c>
      <c r="I743" s="70"/>
      <c r="J743" s="95">
        <f>SUM(J741:J742)</f>
        <v>0</v>
      </c>
      <c r="K743" s="142">
        <f>SUM(K741:K742)</f>
        <v>0</v>
      </c>
    </row>
    <row r="744" spans="1:11">
      <c r="A744" s="1">
        <v>14</v>
      </c>
      <c r="E744" s="1">
        <v>14</v>
      </c>
      <c r="F744" s="8"/>
      <c r="G744" s="85"/>
      <c r="H744" s="142"/>
      <c r="I744" s="70"/>
      <c r="J744" s="85"/>
      <c r="K744" s="142"/>
    </row>
    <row r="745" spans="1:11">
      <c r="A745" s="1">
        <v>15</v>
      </c>
      <c r="C745" s="7" t="s">
        <v>177</v>
      </c>
      <c r="E745" s="1">
        <v>15</v>
      </c>
      <c r="F745" s="8"/>
      <c r="G745" s="85">
        <f>G738+G743</f>
        <v>0</v>
      </c>
      <c r="H745" s="142">
        <f>H738+H743</f>
        <v>0</v>
      </c>
      <c r="I745" s="70"/>
      <c r="J745" s="95">
        <f>J738+J743</f>
        <v>0</v>
      </c>
      <c r="K745" s="142">
        <f>K738+K743</f>
        <v>0</v>
      </c>
    </row>
    <row r="746" spans="1:11">
      <c r="A746" s="1">
        <v>16</v>
      </c>
      <c r="E746" s="1">
        <v>16</v>
      </c>
      <c r="F746" s="8"/>
      <c r="G746" s="95"/>
      <c r="H746" s="142"/>
      <c r="I746" s="70"/>
      <c r="J746" s="85"/>
      <c r="K746" s="142"/>
    </row>
    <row r="747" spans="1:11">
      <c r="A747" s="1">
        <v>17</v>
      </c>
      <c r="C747" s="7" t="s">
        <v>178</v>
      </c>
      <c r="E747" s="1">
        <v>17</v>
      </c>
      <c r="F747" s="8"/>
      <c r="G747" s="95"/>
      <c r="H747" s="141">
        <v>0</v>
      </c>
      <c r="I747" s="70"/>
      <c r="J747" s="85"/>
      <c r="K747" s="141">
        <v>0</v>
      </c>
    </row>
    <row r="748" spans="1:11">
      <c r="A748" s="1">
        <v>18</v>
      </c>
      <c r="C748" s="7"/>
      <c r="E748" s="1">
        <v>18</v>
      </c>
      <c r="F748" s="8"/>
      <c r="G748" s="95"/>
      <c r="H748" s="142"/>
      <c r="I748" s="70"/>
      <c r="J748" s="85"/>
      <c r="K748" s="142"/>
    </row>
    <row r="749" spans="1:11">
      <c r="A749" s="1">
        <v>19</v>
      </c>
      <c r="C749" s="7" t="s">
        <v>179</v>
      </c>
      <c r="E749" s="1">
        <v>19</v>
      </c>
      <c r="F749" s="8"/>
      <c r="G749" s="95"/>
      <c r="H749" s="141">
        <v>0</v>
      </c>
      <c r="I749" s="70"/>
      <c r="J749" s="85"/>
      <c r="K749" s="141"/>
    </row>
    <row r="750" spans="1:11">
      <c r="A750" s="1">
        <v>20</v>
      </c>
      <c r="C750" s="7" t="s">
        <v>180</v>
      </c>
      <c r="E750" s="1">
        <v>20</v>
      </c>
      <c r="F750" s="8"/>
      <c r="G750" s="95"/>
      <c r="H750" s="141">
        <v>0</v>
      </c>
      <c r="I750" s="70"/>
      <c r="J750" s="85"/>
      <c r="K750" s="141">
        <v>0</v>
      </c>
    </row>
    <row r="751" spans="1:11">
      <c r="A751" s="1">
        <v>21</v>
      </c>
      <c r="C751" s="7"/>
      <c r="E751" s="1">
        <v>21</v>
      </c>
      <c r="F751" s="8"/>
      <c r="G751" s="95"/>
      <c r="H751" s="142"/>
      <c r="I751" s="70"/>
      <c r="J751" s="85"/>
      <c r="K751" s="142"/>
    </row>
    <row r="752" spans="1:11">
      <c r="A752" s="1">
        <v>22</v>
      </c>
      <c r="C752" s="7"/>
      <c r="E752" s="1">
        <v>22</v>
      </c>
      <c r="F752" s="8"/>
      <c r="G752" s="95"/>
      <c r="H752" s="142"/>
      <c r="I752" s="70"/>
      <c r="J752" s="85"/>
      <c r="K752" s="142"/>
    </row>
    <row r="753" spans="1:11">
      <c r="A753" s="1">
        <v>23</v>
      </c>
      <c r="C753" s="7" t="s">
        <v>194</v>
      </c>
      <c r="E753" s="1">
        <v>23</v>
      </c>
      <c r="F753" s="8"/>
      <c r="G753" s="95"/>
      <c r="H753" s="141">
        <v>0</v>
      </c>
      <c r="I753" s="70"/>
      <c r="J753" s="85"/>
      <c r="K753" s="141"/>
    </row>
    <row r="754" spans="1:11">
      <c r="A754" s="1">
        <v>24</v>
      </c>
      <c r="C754" s="7"/>
      <c r="E754" s="1">
        <v>24</v>
      </c>
      <c r="F754" s="8"/>
      <c r="G754" s="95"/>
      <c r="H754" s="142"/>
      <c r="I754" s="70"/>
      <c r="J754" s="85"/>
      <c r="K754" s="142"/>
    </row>
    <row r="755" spans="1:11">
      <c r="E755" s="29"/>
      <c r="F755" s="60" t="s">
        <v>6</v>
      </c>
      <c r="G755" s="17" t="s">
        <v>6</v>
      </c>
      <c r="H755" s="17" t="s">
        <v>6</v>
      </c>
      <c r="I755" s="60" t="s">
        <v>6</v>
      </c>
      <c r="J755" s="17" t="s">
        <v>6</v>
      </c>
      <c r="K755" s="17" t="s">
        <v>6</v>
      </c>
    </row>
    <row r="756" spans="1:11">
      <c r="A756" s="1">
        <v>25</v>
      </c>
      <c r="C756" s="7" t="s">
        <v>204</v>
      </c>
      <c r="E756" s="1">
        <v>25</v>
      </c>
      <c r="G756" s="80">
        <f>SUM(G745:G755)</f>
        <v>0</v>
      </c>
      <c r="H756" s="80">
        <f>SUM(H745:H755)</f>
        <v>0</v>
      </c>
      <c r="I756" s="81"/>
      <c r="J756" s="80">
        <f>SUM(J745:J755)</f>
        <v>0</v>
      </c>
      <c r="K756" s="80">
        <f>SUM(K745:K755)</f>
        <v>0</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253" t="s">
        <v>206</v>
      </c>
      <c r="B762" s="253"/>
      <c r="C762" s="253"/>
      <c r="D762" s="253"/>
      <c r="E762" s="253"/>
      <c r="F762" s="253"/>
      <c r="G762" s="253"/>
      <c r="H762" s="253"/>
      <c r="I762" s="253"/>
      <c r="J762" s="253"/>
      <c r="K762" s="253"/>
    </row>
    <row r="763" spans="1:11">
      <c r="A763" s="12" t="str">
        <f>$A$42</f>
        <v xml:space="preserve">NAME: </v>
      </c>
      <c r="C763" s="1" t="str">
        <f>$D$20</f>
        <v>University of Colorado</v>
      </c>
      <c r="F763" s="62"/>
      <c r="G763" s="56"/>
      <c r="H763" s="57"/>
      <c r="K763" s="14" t="str">
        <f>$K$3</f>
        <v>Due Date: October 15, 2024</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2023-2024</v>
      </c>
      <c r="I765" s="19"/>
      <c r="J765" s="20"/>
      <c r="K765" s="21" t="str">
        <f>K728</f>
        <v>2024-2025</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34">
        <v>0</v>
      </c>
      <c r="H773" s="141">
        <v>0</v>
      </c>
      <c r="I773" s="24"/>
      <c r="J773" s="122">
        <v>0</v>
      </c>
      <c r="K773" s="141">
        <v>0</v>
      </c>
    </row>
    <row r="774" spans="1:11">
      <c r="A774" s="1">
        <v>7</v>
      </c>
      <c r="C774" s="7" t="s">
        <v>191</v>
      </c>
      <c r="E774" s="1">
        <v>7</v>
      </c>
      <c r="F774" s="8"/>
      <c r="G774" s="95"/>
      <c r="H774" s="141">
        <v>0</v>
      </c>
      <c r="I774" s="70"/>
      <c r="J774" s="85"/>
      <c r="K774" s="141">
        <v>0</v>
      </c>
    </row>
    <row r="775" spans="1:11">
      <c r="A775" s="1">
        <v>8</v>
      </c>
      <c r="C775" s="7" t="s">
        <v>192</v>
      </c>
      <c r="E775" s="1">
        <v>8</v>
      </c>
      <c r="F775" s="8"/>
      <c r="G775" s="95">
        <f>SUM(G773:G774)</f>
        <v>0</v>
      </c>
      <c r="H775" s="142">
        <f>SUM(H773:H774)</f>
        <v>0</v>
      </c>
      <c r="I775" s="70"/>
      <c r="J775" s="95">
        <f>SUM(J773:J774)</f>
        <v>0</v>
      </c>
      <c r="K775" s="142">
        <f>SUM(K773:K774)</f>
        <v>0</v>
      </c>
    </row>
    <row r="776" spans="1:11">
      <c r="A776" s="1">
        <v>9</v>
      </c>
      <c r="C776" s="7"/>
      <c r="E776" s="1">
        <v>9</v>
      </c>
      <c r="F776" s="8"/>
      <c r="G776" s="95"/>
      <c r="H776" s="142"/>
      <c r="I776" s="24"/>
      <c r="J776" s="85"/>
      <c r="K776" s="142"/>
    </row>
    <row r="777" spans="1:11">
      <c r="A777" s="1">
        <v>10</v>
      </c>
      <c r="C777" s="7"/>
      <c r="E777" s="1">
        <v>10</v>
      </c>
      <c r="F777" s="8"/>
      <c r="G777" s="95"/>
      <c r="H777" s="142"/>
      <c r="I777" s="24"/>
      <c r="J777" s="85"/>
      <c r="K777" s="142"/>
    </row>
    <row r="778" spans="1:11">
      <c r="A778" s="1">
        <v>11</v>
      </c>
      <c r="C778" s="7" t="s">
        <v>174</v>
      </c>
      <c r="E778" s="1">
        <v>11</v>
      </c>
      <c r="G778" s="121">
        <v>0</v>
      </c>
      <c r="H778" s="143">
        <v>0</v>
      </c>
      <c r="I778" s="24"/>
      <c r="J778" s="121">
        <v>0</v>
      </c>
      <c r="K778" s="143">
        <v>0</v>
      </c>
    </row>
    <row r="779" spans="1:11">
      <c r="A779" s="1">
        <v>12</v>
      </c>
      <c r="C779" s="7" t="s">
        <v>175</v>
      </c>
      <c r="E779" s="1">
        <v>12</v>
      </c>
      <c r="G779" s="96"/>
      <c r="H779" s="143">
        <v>0</v>
      </c>
      <c r="I779" s="24"/>
      <c r="J779" s="80"/>
      <c r="K779" s="143">
        <v>0</v>
      </c>
    </row>
    <row r="780" spans="1:11">
      <c r="A780" s="1">
        <v>13</v>
      </c>
      <c r="C780" s="7" t="s">
        <v>193</v>
      </c>
      <c r="E780" s="1">
        <v>13</v>
      </c>
      <c r="F780" s="8"/>
      <c r="G780" s="95">
        <f>SUM(G778:G779)</f>
        <v>0</v>
      </c>
      <c r="H780" s="142">
        <f>SUM(H778:H779)</f>
        <v>0</v>
      </c>
      <c r="I780" s="70"/>
      <c r="J780" s="95">
        <f>SUM(J778:J779)</f>
        <v>0</v>
      </c>
      <c r="K780" s="142">
        <f>SUM(K778:K779)</f>
        <v>0</v>
      </c>
    </row>
    <row r="781" spans="1:11">
      <c r="A781" s="1">
        <v>14</v>
      </c>
      <c r="E781" s="1">
        <v>14</v>
      </c>
      <c r="F781" s="8"/>
      <c r="G781" s="95"/>
      <c r="H781" s="142"/>
      <c r="I781" s="70"/>
      <c r="J781" s="85"/>
      <c r="K781" s="142"/>
    </row>
    <row r="782" spans="1:11">
      <c r="A782" s="1">
        <v>15</v>
      </c>
      <c r="C782" s="7" t="s">
        <v>177</v>
      </c>
      <c r="E782" s="1">
        <v>15</v>
      </c>
      <c r="F782" s="8"/>
      <c r="G782" s="95">
        <f>G775+G780</f>
        <v>0</v>
      </c>
      <c r="H782" s="142">
        <f>H775+H780</f>
        <v>0</v>
      </c>
      <c r="I782" s="70"/>
      <c r="J782" s="95">
        <f>J775+J780</f>
        <v>0</v>
      </c>
      <c r="K782" s="142">
        <f>K775+K780</f>
        <v>0</v>
      </c>
    </row>
    <row r="783" spans="1:11">
      <c r="A783" s="1">
        <v>16</v>
      </c>
      <c r="E783" s="1">
        <v>16</v>
      </c>
      <c r="F783" s="8"/>
      <c r="G783" s="95"/>
      <c r="H783" s="142"/>
      <c r="I783" s="70"/>
      <c r="J783" s="85"/>
      <c r="K783" s="142"/>
    </row>
    <row r="784" spans="1:11">
      <c r="A784" s="1">
        <v>17</v>
      </c>
      <c r="C784" s="7" t="s">
        <v>178</v>
      </c>
      <c r="E784" s="1">
        <v>17</v>
      </c>
      <c r="F784" s="8"/>
      <c r="G784" s="95"/>
      <c r="H784" s="141">
        <v>0</v>
      </c>
      <c r="I784" s="70"/>
      <c r="J784" s="85"/>
      <c r="K784" s="141">
        <v>0</v>
      </c>
    </row>
    <row r="785" spans="1:11">
      <c r="A785" s="1">
        <v>18</v>
      </c>
      <c r="C785" s="7"/>
      <c r="E785" s="1">
        <v>18</v>
      </c>
      <c r="F785" s="8"/>
      <c r="G785" s="95"/>
      <c r="H785" s="142"/>
      <c r="I785" s="70"/>
      <c r="J785" s="85"/>
      <c r="K785" s="142"/>
    </row>
    <row r="786" spans="1:11">
      <c r="A786" s="1">
        <v>19</v>
      </c>
      <c r="C786" s="7" t="s">
        <v>179</v>
      </c>
      <c r="E786" s="1">
        <v>19</v>
      </c>
      <c r="F786" s="8"/>
      <c r="G786" s="95"/>
      <c r="H786" s="141">
        <v>0</v>
      </c>
      <c r="I786" s="70"/>
      <c r="J786" s="85"/>
      <c r="K786" s="141"/>
    </row>
    <row r="787" spans="1:11">
      <c r="A787" s="1">
        <v>20</v>
      </c>
      <c r="C787" s="7" t="s">
        <v>180</v>
      </c>
      <c r="E787" s="1">
        <v>20</v>
      </c>
      <c r="F787" s="8"/>
      <c r="G787" s="95"/>
      <c r="H787" s="141">
        <v>0</v>
      </c>
      <c r="I787" s="70"/>
      <c r="J787" s="85"/>
      <c r="K787" s="141">
        <v>0</v>
      </c>
    </row>
    <row r="788" spans="1:11">
      <c r="A788" s="1">
        <v>21</v>
      </c>
      <c r="C788" s="7" t="s">
        <v>225</v>
      </c>
      <c r="E788" s="1">
        <v>21</v>
      </c>
      <c r="F788" s="8"/>
      <c r="G788" s="95"/>
      <c r="H788" s="141">
        <v>0</v>
      </c>
      <c r="I788" s="70"/>
      <c r="J788" s="85"/>
      <c r="K788" s="141">
        <v>0</v>
      </c>
    </row>
    <row r="789" spans="1:11">
      <c r="A789" s="1">
        <v>22</v>
      </c>
      <c r="C789" s="7"/>
      <c r="E789" s="1">
        <v>22</v>
      </c>
      <c r="F789" s="8"/>
      <c r="G789" s="95"/>
      <c r="H789" s="142"/>
      <c r="I789" s="70"/>
      <c r="J789" s="85"/>
      <c r="K789" s="142"/>
    </row>
    <row r="790" spans="1:11">
      <c r="A790" s="1">
        <v>23</v>
      </c>
      <c r="C790" s="7" t="s">
        <v>194</v>
      </c>
      <c r="E790" s="1">
        <v>23</v>
      </c>
      <c r="F790" s="8"/>
      <c r="G790" s="95"/>
      <c r="H790" s="141">
        <v>0</v>
      </c>
      <c r="I790" s="70"/>
      <c r="J790" s="85"/>
      <c r="K790" s="141"/>
    </row>
    <row r="791" spans="1:11">
      <c r="A791" s="1">
        <v>24</v>
      </c>
      <c r="C791" s="7"/>
      <c r="E791" s="1">
        <v>24</v>
      </c>
      <c r="F791" s="8"/>
      <c r="G791" s="95"/>
      <c r="H791" s="142"/>
      <c r="I791" s="70"/>
      <c r="J791" s="85"/>
      <c r="K791" s="142"/>
    </row>
    <row r="792" spans="1:11">
      <c r="E792" s="29"/>
      <c r="F792" s="60" t="s">
        <v>6</v>
      </c>
      <c r="G792" s="17" t="s">
        <v>6</v>
      </c>
      <c r="H792" s="17" t="s">
        <v>6</v>
      </c>
      <c r="I792" s="60" t="s">
        <v>6</v>
      </c>
      <c r="J792" s="17" t="s">
        <v>6</v>
      </c>
      <c r="K792" s="17" t="s">
        <v>6</v>
      </c>
    </row>
    <row r="793" spans="1:11">
      <c r="A793" s="1">
        <v>25</v>
      </c>
      <c r="C793" s="7" t="s">
        <v>207</v>
      </c>
      <c r="E793" s="1">
        <v>25</v>
      </c>
      <c r="G793" s="80">
        <f>SUM(G782:G792)</f>
        <v>0</v>
      </c>
      <c r="H793" s="80">
        <f>SUM(H782:H792)</f>
        <v>0</v>
      </c>
      <c r="I793" s="81"/>
      <c r="J793" s="80">
        <f>SUM(J782:J792)</f>
        <v>0</v>
      </c>
      <c r="K793" s="80">
        <f>SUM(K782:K792)</f>
        <v>0</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253" t="s">
        <v>209</v>
      </c>
      <c r="B799" s="253"/>
      <c r="C799" s="253"/>
      <c r="D799" s="253"/>
      <c r="E799" s="253"/>
      <c r="F799" s="253"/>
      <c r="G799" s="253"/>
      <c r="H799" s="253"/>
      <c r="I799" s="253"/>
      <c r="J799" s="253"/>
      <c r="K799" s="253"/>
    </row>
    <row r="800" spans="1:11">
      <c r="A800" s="12" t="str">
        <f>$A$42</f>
        <v xml:space="preserve">NAME: </v>
      </c>
      <c r="C800" s="1" t="str">
        <f>$D$20</f>
        <v>University of Colorado</v>
      </c>
      <c r="F800" s="62"/>
      <c r="G800" s="56"/>
      <c r="H800" s="57"/>
      <c r="K800" s="14" t="str">
        <f>$K$3</f>
        <v>Due Date: October 15, 2024</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2023-2024</v>
      </c>
      <c r="I802" s="19"/>
      <c r="J802" s="20"/>
      <c r="K802" s="21" t="str">
        <f>K765</f>
        <v>2024-2025</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3">
        <v>0</v>
      </c>
      <c r="I805" s="91"/>
      <c r="J805" s="91"/>
      <c r="K805" s="133">
        <v>0</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0</v>
      </c>
      <c r="I830" s="89"/>
      <c r="J830" s="88"/>
      <c r="K830" s="89">
        <f>SUM(K805:K828)</f>
        <v>0</v>
      </c>
    </row>
    <row r="831" spans="1:11">
      <c r="D831" s="22"/>
      <c r="F831" s="60" t="s">
        <v>6</v>
      </c>
      <c r="G831" s="16" t="s">
        <v>6</v>
      </c>
      <c r="H831" s="17"/>
      <c r="I831" s="60"/>
      <c r="J831" s="16"/>
      <c r="K831" s="17"/>
    </row>
    <row r="832" spans="1:11">
      <c r="F832" s="60"/>
      <c r="G832" s="16"/>
      <c r="H832" s="17"/>
      <c r="I832" s="60"/>
      <c r="J832" s="16"/>
      <c r="K832" s="17"/>
    </row>
    <row r="833" spans="1:11">
      <c r="C833" s="250" t="s">
        <v>235</v>
      </c>
      <c r="D833" s="250"/>
      <c r="E833" s="250"/>
      <c r="F833" s="250"/>
      <c r="G833" s="250"/>
      <c r="H833" s="250"/>
      <c r="I833" s="250"/>
      <c r="J833" s="250"/>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253" t="s">
        <v>213</v>
      </c>
      <c r="B837" s="253"/>
      <c r="C837" s="253"/>
      <c r="D837" s="253"/>
      <c r="E837" s="253"/>
      <c r="F837" s="253"/>
      <c r="G837" s="253"/>
      <c r="H837" s="253"/>
      <c r="I837" s="253"/>
      <c r="J837" s="253"/>
      <c r="K837" s="253"/>
    </row>
    <row r="838" spans="1:11">
      <c r="A838" s="12" t="str">
        <f>$A$42</f>
        <v xml:space="preserve">NAME: </v>
      </c>
      <c r="C838" s="1" t="str">
        <f>$D$20</f>
        <v>University of Colorado</v>
      </c>
      <c r="G838" s="65"/>
      <c r="K838" s="14" t="str">
        <f>$K$3</f>
        <v>Due Date: October 15, 2024</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2023-2024</v>
      </c>
      <c r="I840" s="19"/>
      <c r="J840" s="20"/>
      <c r="K840" s="21" t="str">
        <f>K802</f>
        <v>2024-2025</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30"/>
      <c r="H848" s="137"/>
      <c r="I848" s="91"/>
      <c r="J848" s="130"/>
      <c r="K848" s="137"/>
    </row>
    <row r="849" spans="1:11">
      <c r="A849" s="1">
        <v>7</v>
      </c>
      <c r="C849" s="7" t="s">
        <v>171</v>
      </c>
      <c r="E849" s="1">
        <v>7</v>
      </c>
      <c r="F849" s="8"/>
      <c r="G849" s="90"/>
      <c r="H849" s="137"/>
      <c r="I849" s="91"/>
      <c r="J849" s="90"/>
      <c r="K849" s="137"/>
    </row>
    <row r="850" spans="1:11">
      <c r="A850" s="1">
        <v>8</v>
      </c>
      <c r="C850" s="7" t="s">
        <v>214</v>
      </c>
      <c r="E850" s="1">
        <v>8</v>
      </c>
      <c r="F850" s="8"/>
      <c r="G850" s="130"/>
      <c r="H850" s="137"/>
      <c r="I850" s="91"/>
      <c r="J850" s="130"/>
      <c r="K850" s="137"/>
    </row>
    <row r="851" spans="1:11">
      <c r="A851" s="1">
        <v>9</v>
      </c>
      <c r="C851" s="7" t="s">
        <v>185</v>
      </c>
      <c r="E851" s="1">
        <v>9</v>
      </c>
      <c r="F851" s="8"/>
      <c r="G851" s="90">
        <f>SUM(G848:G850)</f>
        <v>0</v>
      </c>
      <c r="H851" s="138">
        <f>SUM(H848:H850)</f>
        <v>0</v>
      </c>
      <c r="I851" s="90"/>
      <c r="J851" s="90">
        <f>SUM(J848:J850)</f>
        <v>0</v>
      </c>
      <c r="K851" s="138">
        <f>SUM(K848:K850)</f>
        <v>0</v>
      </c>
    </row>
    <row r="852" spans="1:11">
      <c r="A852" s="1">
        <v>10</v>
      </c>
      <c r="C852" s="7"/>
      <c r="E852" s="1">
        <v>10</v>
      </c>
      <c r="F852" s="8"/>
      <c r="G852" s="90"/>
      <c r="H852" s="138"/>
      <c r="I852" s="91"/>
      <c r="J852" s="90"/>
      <c r="K852" s="138"/>
    </row>
    <row r="853" spans="1:11">
      <c r="A853" s="1">
        <v>11</v>
      </c>
      <c r="C853" s="7" t="s">
        <v>174</v>
      </c>
      <c r="E853" s="1">
        <v>11</v>
      </c>
      <c r="F853" s="8"/>
      <c r="G853" s="130"/>
      <c r="H853" s="137"/>
      <c r="I853" s="91"/>
      <c r="J853" s="130"/>
      <c r="K853" s="137"/>
    </row>
    <row r="854" spans="1:11">
      <c r="A854" s="1">
        <v>12</v>
      </c>
      <c r="C854" s="7" t="s">
        <v>175</v>
      </c>
      <c r="E854" s="1">
        <v>12</v>
      </c>
      <c r="F854" s="8"/>
      <c r="G854" s="90"/>
      <c r="H854" s="137"/>
      <c r="I854" s="91"/>
      <c r="J854" s="90"/>
      <c r="K854" s="137"/>
    </row>
    <row r="855" spans="1:11">
      <c r="A855" s="1">
        <v>13</v>
      </c>
      <c r="C855" s="7" t="s">
        <v>186</v>
      </c>
      <c r="E855" s="1">
        <v>13</v>
      </c>
      <c r="F855" s="8"/>
      <c r="G855" s="90">
        <f>SUM(G853:G854)</f>
        <v>0</v>
      </c>
      <c r="H855" s="138">
        <f>SUM(H853:H854)</f>
        <v>0</v>
      </c>
      <c r="I855" s="88"/>
      <c r="J855" s="90">
        <f>SUM(J853:J854)</f>
        <v>0</v>
      </c>
      <c r="K855" s="138">
        <f>SUM(K853:K854)</f>
        <v>0</v>
      </c>
    </row>
    <row r="856" spans="1:11">
      <c r="A856" s="1">
        <v>14</v>
      </c>
      <c r="E856" s="1">
        <v>14</v>
      </c>
      <c r="F856" s="8"/>
      <c r="G856" s="92"/>
      <c r="H856" s="138"/>
      <c r="I856" s="89"/>
      <c r="J856" s="92"/>
      <c r="K856" s="138"/>
    </row>
    <row r="857" spans="1:11">
      <c r="A857" s="1">
        <v>15</v>
      </c>
      <c r="C857" s="7" t="s">
        <v>177</v>
      </c>
      <c r="E857" s="1">
        <v>15</v>
      </c>
      <c r="G857" s="93">
        <f>SUM(G851+G855)</f>
        <v>0</v>
      </c>
      <c r="H857" s="139">
        <f>SUM(H851+H855)</f>
        <v>0</v>
      </c>
      <c r="I857" s="89"/>
      <c r="J857" s="93">
        <f>SUM(J851+J855)</f>
        <v>0</v>
      </c>
      <c r="K857" s="139">
        <f>SUM(K851+K855)</f>
        <v>0</v>
      </c>
    </row>
    <row r="858" spans="1:11">
      <c r="A858" s="1">
        <v>16</v>
      </c>
      <c r="E858" s="1">
        <v>16</v>
      </c>
      <c r="G858" s="93"/>
      <c r="H858" s="139"/>
      <c r="I858" s="89"/>
      <c r="J858" s="93"/>
      <c r="K858" s="139"/>
    </row>
    <row r="859" spans="1:11">
      <c r="A859" s="1">
        <v>17</v>
      </c>
      <c r="C859" s="7" t="s">
        <v>178</v>
      </c>
      <c r="E859" s="1">
        <v>17</v>
      </c>
      <c r="F859" s="8"/>
      <c r="G859" s="90"/>
      <c r="H859" s="137"/>
      <c r="I859" s="91"/>
      <c r="J859" s="90"/>
      <c r="K859" s="137"/>
    </row>
    <row r="860" spans="1:11">
      <c r="A860" s="1">
        <v>18</v>
      </c>
      <c r="E860" s="1">
        <v>18</v>
      </c>
      <c r="F860" s="8"/>
      <c r="G860" s="90"/>
      <c r="H860" s="138"/>
      <c r="I860" s="91"/>
      <c r="J860" s="90"/>
      <c r="K860" s="138"/>
    </row>
    <row r="861" spans="1:11">
      <c r="A861" s="1">
        <v>19</v>
      </c>
      <c r="C861" s="7" t="s">
        <v>179</v>
      </c>
      <c r="E861" s="1">
        <v>19</v>
      </c>
      <c r="F861" s="8"/>
      <c r="G861" s="90"/>
      <c r="H861" s="137"/>
      <c r="I861" s="91"/>
      <c r="J861" s="90"/>
      <c r="K861" s="137"/>
    </row>
    <row r="862" spans="1:11">
      <c r="A862" s="1">
        <v>20</v>
      </c>
      <c r="C862" s="66" t="s">
        <v>180</v>
      </c>
      <c r="E862" s="1">
        <v>20</v>
      </c>
      <c r="F862" s="8"/>
      <c r="G862" s="90"/>
      <c r="H862" s="137"/>
      <c r="I862" s="91"/>
      <c r="J862" s="90"/>
      <c r="K862" s="137"/>
    </row>
    <row r="863" spans="1:11">
      <c r="A863" s="1">
        <v>21</v>
      </c>
      <c r="C863" s="66"/>
      <c r="E863" s="1">
        <v>21</v>
      </c>
      <c r="F863" s="8"/>
      <c r="G863" s="90"/>
      <c r="H863" s="138"/>
      <c r="I863" s="91"/>
      <c r="J863" s="90"/>
      <c r="K863" s="138"/>
    </row>
    <row r="864" spans="1:11">
      <c r="A864" s="1">
        <v>22</v>
      </c>
      <c r="C864" s="7"/>
      <c r="E864" s="1">
        <v>22</v>
      </c>
      <c r="G864" s="90"/>
      <c r="H864" s="138"/>
      <c r="I864" s="91"/>
      <c r="J864" s="90"/>
      <c r="K864" s="138"/>
    </row>
    <row r="865" spans="1:11">
      <c r="A865" s="1">
        <v>23</v>
      </c>
      <c r="C865" s="7" t="s">
        <v>181</v>
      </c>
      <c r="E865" s="1">
        <v>23</v>
      </c>
      <c r="G865" s="90"/>
      <c r="H865" s="137"/>
      <c r="I865" s="91"/>
      <c r="J865" s="90"/>
      <c r="K865" s="137"/>
    </row>
    <row r="866" spans="1:11">
      <c r="A866" s="1">
        <v>24</v>
      </c>
      <c r="C866" s="7"/>
      <c r="E866" s="1">
        <v>24</v>
      </c>
      <c r="G866" s="90"/>
      <c r="H866" s="138"/>
      <c r="I866" s="91"/>
      <c r="J866" s="90"/>
      <c r="K866" s="138"/>
    </row>
    <row r="867" spans="1:11">
      <c r="E867" s="1">
        <v>25</v>
      </c>
      <c r="F867" s="60" t="s">
        <v>6</v>
      </c>
      <c r="G867" s="68"/>
      <c r="H867" s="17"/>
      <c r="I867" s="60"/>
      <c r="J867" s="68"/>
      <c r="K867" s="17"/>
    </row>
    <row r="868" spans="1:11">
      <c r="A868" s="1">
        <v>25</v>
      </c>
      <c r="C868" s="7" t="s">
        <v>215</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252" t="s">
        <v>217</v>
      </c>
      <c r="B874" s="252"/>
      <c r="C874" s="252"/>
      <c r="D874" s="252"/>
      <c r="E874" s="252"/>
      <c r="F874" s="252"/>
      <c r="G874" s="252"/>
      <c r="H874" s="252"/>
      <c r="I874" s="252"/>
      <c r="J874" s="252"/>
      <c r="K874" s="252"/>
    </row>
    <row r="875" spans="1:11">
      <c r="A875" s="12" t="str">
        <f>$A$42</f>
        <v xml:space="preserve">NAME: </v>
      </c>
      <c r="C875" s="1" t="str">
        <f>$D$20</f>
        <v>University of Colorado</v>
      </c>
      <c r="H875" s="72"/>
      <c r="K875" s="14" t="str">
        <f>$K$3</f>
        <v>Due Date: October 15, 2024</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2023-2024</v>
      </c>
      <c r="I877" s="19"/>
      <c r="J877" s="20"/>
      <c r="K877" s="21" t="str">
        <f>K840</f>
        <v>2024-2025</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3"/>
      <c r="I880" s="91"/>
      <c r="J880" s="91"/>
      <c r="K880" s="133"/>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0</v>
      </c>
      <c r="I890" s="89"/>
      <c r="J890" s="88"/>
      <c r="K890" s="91">
        <f>SUM(K880:K888)</f>
        <v>0</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3">
        <v>1282870</v>
      </c>
      <c r="I893" s="91"/>
      <c r="J893" s="91"/>
      <c r="K893" s="133">
        <v>5376062</v>
      </c>
    </row>
    <row r="894" spans="1:11">
      <c r="A894" s="63">
        <v>13</v>
      </c>
      <c r="C894" s="8" t="s">
        <v>221</v>
      </c>
      <c r="E894" s="63">
        <v>13</v>
      </c>
      <c r="F894" s="8"/>
      <c r="G894" s="91"/>
      <c r="H894" s="133"/>
      <c r="I894" s="91"/>
      <c r="J894" s="91"/>
      <c r="K894" s="133"/>
    </row>
    <row r="895" spans="1:11">
      <c r="A895" s="63">
        <v>14</v>
      </c>
      <c r="C895" s="1" t="s">
        <v>293</v>
      </c>
      <c r="E895" s="63">
        <v>14</v>
      </c>
      <c r="F895" s="8"/>
      <c r="G895" s="91"/>
      <c r="H895" s="91">
        <v>37935</v>
      </c>
      <c r="I895" s="91"/>
      <c r="J895" s="91"/>
      <c r="K895" s="91">
        <v>38000</v>
      </c>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1320805</v>
      </c>
      <c r="I901" s="91"/>
      <c r="J901" s="91"/>
      <c r="K901" s="89">
        <f>SUM(K892:K899)</f>
        <v>5414062</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1320805</v>
      </c>
      <c r="I904" s="89"/>
      <c r="J904" s="88"/>
      <c r="K904" s="89">
        <f>SUM(K890,K901)</f>
        <v>5414062</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7229B-1259-4C80-B725-320FBAC622B8}">
  <sheetPr>
    <pageSetUpPr fitToPage="1"/>
  </sheetPr>
  <dimension ref="A1:K36"/>
  <sheetViews>
    <sheetView view="pageBreakPreview" zoomScaleNormal="100" zoomScaleSheetLayoutView="100" workbookViewId="0">
      <selection activeCell="A5" sqref="A5:K5"/>
    </sheetView>
  </sheetViews>
  <sheetFormatPr defaultColWidth="9" defaultRowHeight="15"/>
  <cols>
    <col min="1" max="2" width="9" style="144"/>
    <col min="3" max="3" width="76.75" style="144" bestFit="1" customWidth="1"/>
    <col min="4" max="4" width="14" style="144" customWidth="1"/>
    <col min="5" max="16384" width="9" style="144"/>
  </cols>
  <sheetData>
    <row r="1" spans="1:11">
      <c r="A1" s="1"/>
      <c r="B1" s="1"/>
      <c r="C1" s="1"/>
      <c r="D1" s="1"/>
      <c r="E1" s="1"/>
      <c r="F1" s="1"/>
      <c r="G1" s="2"/>
      <c r="H1" s="3"/>
      <c r="I1" s="1"/>
      <c r="J1" s="2"/>
      <c r="K1" s="3"/>
    </row>
    <row r="2" spans="1:11" ht="45">
      <c r="A2" s="244" t="s">
        <v>266</v>
      </c>
      <c r="B2" s="244"/>
      <c r="C2" s="244"/>
      <c r="D2" s="244"/>
      <c r="E2" s="244"/>
      <c r="F2" s="244"/>
      <c r="G2" s="244"/>
      <c r="H2" s="244"/>
      <c r="I2" s="244"/>
      <c r="J2" s="244"/>
      <c r="K2" s="244"/>
    </row>
    <row r="3" spans="1:11">
      <c r="A3" s="1"/>
      <c r="B3" s="1"/>
      <c r="C3" s="1"/>
      <c r="D3" s="1"/>
      <c r="E3" s="1"/>
      <c r="F3" s="1"/>
      <c r="G3" s="2"/>
      <c r="H3" s="3"/>
      <c r="I3" s="1"/>
      <c r="J3" s="2"/>
      <c r="K3" s="3"/>
    </row>
    <row r="4" spans="1:11">
      <c r="A4" s="1"/>
      <c r="B4" s="1"/>
      <c r="C4" s="1"/>
      <c r="D4" s="1"/>
      <c r="E4" s="1"/>
      <c r="F4" s="1"/>
      <c r="G4" s="2"/>
      <c r="H4" s="3"/>
      <c r="I4" s="1"/>
      <c r="J4" s="2"/>
      <c r="K4" s="3"/>
    </row>
    <row r="5" spans="1:11" ht="33">
      <c r="A5" s="245" t="s">
        <v>277</v>
      </c>
      <c r="B5" s="245"/>
      <c r="C5" s="245"/>
      <c r="D5" s="245"/>
      <c r="E5" s="245"/>
      <c r="F5" s="245"/>
      <c r="G5" s="245"/>
      <c r="H5" s="245"/>
      <c r="I5" s="245"/>
      <c r="J5" s="245"/>
      <c r="K5" s="245"/>
    </row>
    <row r="6" spans="1:11" ht="33">
      <c r="A6" s="245" t="s">
        <v>274</v>
      </c>
      <c r="B6" s="245"/>
      <c r="C6" s="245"/>
      <c r="D6" s="245"/>
      <c r="E6" s="245"/>
      <c r="F6" s="245"/>
      <c r="G6" s="245"/>
      <c r="H6" s="245"/>
      <c r="I6" s="245"/>
      <c r="J6" s="245"/>
      <c r="K6" s="245"/>
    </row>
    <row r="7" spans="1:11">
      <c r="A7" s="1"/>
      <c r="B7" s="1"/>
      <c r="C7" s="1"/>
      <c r="D7" s="1"/>
      <c r="E7" s="1"/>
      <c r="F7" s="1"/>
      <c r="G7" s="2"/>
      <c r="H7" s="3"/>
      <c r="I7" s="1"/>
      <c r="J7" s="2"/>
      <c r="K7" s="3"/>
    </row>
    <row r="8" spans="1:11">
      <c r="A8" s="1"/>
      <c r="B8" s="1"/>
      <c r="C8" s="1"/>
      <c r="D8" s="1"/>
      <c r="E8" s="1"/>
      <c r="F8" s="1"/>
      <c r="G8" s="2"/>
      <c r="H8" s="3"/>
      <c r="I8" s="1"/>
      <c r="J8" s="2"/>
      <c r="K8" s="3"/>
    </row>
    <row r="9" spans="1:11">
      <c r="A9" s="1"/>
      <c r="B9" s="1"/>
      <c r="C9" s="1"/>
      <c r="D9" s="1"/>
      <c r="E9" s="1"/>
      <c r="F9" s="1"/>
      <c r="G9" s="2"/>
      <c r="H9" s="3"/>
      <c r="I9" s="1"/>
      <c r="J9" s="2"/>
      <c r="K9" s="3"/>
    </row>
    <row r="10" spans="1:11">
      <c r="A10" s="1"/>
      <c r="B10" s="1"/>
      <c r="C10" s="1"/>
      <c r="D10" s="1"/>
      <c r="E10" s="1"/>
      <c r="F10" s="1"/>
      <c r="G10" s="2"/>
      <c r="H10" s="3"/>
      <c r="I10" s="1"/>
      <c r="J10" s="2"/>
      <c r="K10" s="3"/>
    </row>
    <row r="11" spans="1:11">
      <c r="A11" s="1"/>
      <c r="B11" s="1"/>
      <c r="C11" s="1"/>
      <c r="D11" s="1"/>
      <c r="E11" s="1"/>
      <c r="F11" s="1"/>
      <c r="G11" s="2"/>
      <c r="H11" s="3"/>
      <c r="I11" s="1"/>
      <c r="J11" s="2"/>
      <c r="K11" s="3"/>
    </row>
    <row r="12" spans="1:11">
      <c r="A12" s="1"/>
      <c r="B12" s="1"/>
      <c r="C12" s="1"/>
      <c r="D12" s="1"/>
      <c r="E12" s="1"/>
      <c r="F12" s="1"/>
      <c r="G12" s="2"/>
      <c r="H12" s="3"/>
      <c r="I12" s="1"/>
      <c r="J12" s="2"/>
      <c r="K12" s="3"/>
    </row>
    <row r="13" spans="1:11">
      <c r="A13" s="1"/>
      <c r="B13" s="1"/>
      <c r="C13" s="1"/>
      <c r="D13" s="1"/>
      <c r="E13" s="1"/>
      <c r="F13" s="1"/>
      <c r="G13" s="2"/>
      <c r="H13" s="3"/>
      <c r="I13" s="1"/>
      <c r="J13" s="2"/>
      <c r="K13" s="3"/>
    </row>
    <row r="14" spans="1:11">
      <c r="A14" s="1"/>
      <c r="B14" s="1"/>
      <c r="C14" s="1"/>
      <c r="D14" s="1"/>
      <c r="E14" s="1"/>
      <c r="F14" s="1"/>
      <c r="G14" s="2"/>
      <c r="H14" s="3"/>
      <c r="I14" s="1"/>
      <c r="J14" s="2"/>
      <c r="K14" s="3"/>
    </row>
    <row r="15" spans="1:11">
      <c r="A15" s="1"/>
      <c r="B15" s="1"/>
      <c r="C15" s="1"/>
      <c r="D15" s="1"/>
      <c r="E15" s="1"/>
      <c r="F15" s="1"/>
      <c r="G15" s="2"/>
      <c r="H15" s="3"/>
      <c r="I15" s="1"/>
      <c r="J15" s="2"/>
      <c r="K15" s="3"/>
    </row>
    <row r="16" spans="1:11">
      <c r="A16" s="1"/>
      <c r="B16" s="1"/>
      <c r="C16" s="1"/>
      <c r="D16" s="1"/>
      <c r="E16" s="1"/>
      <c r="F16" s="1"/>
      <c r="G16" s="2"/>
      <c r="H16" s="3"/>
      <c r="I16" s="1"/>
      <c r="J16" s="2"/>
      <c r="K16" s="3"/>
    </row>
    <row r="17" spans="1:11" ht="15.75" thickBot="1">
      <c r="A17" s="246" t="s">
        <v>228</v>
      </c>
      <c r="B17" s="246"/>
      <c r="C17" s="246"/>
      <c r="D17" s="114" t="s">
        <v>283</v>
      </c>
      <c r="E17" s="6"/>
      <c r="F17" s="6"/>
      <c r="G17" s="6"/>
      <c r="H17" s="6"/>
      <c r="I17" s="6"/>
      <c r="J17" s="6"/>
      <c r="K17" s="6"/>
    </row>
    <row r="18" spans="1:11" ht="15.75" thickBot="1">
      <c r="A18" s="1"/>
      <c r="B18" s="1"/>
      <c r="C18" s="112" t="s">
        <v>229</v>
      </c>
      <c r="D18" s="113" t="s">
        <v>297</v>
      </c>
      <c r="E18" s="1"/>
      <c r="F18" s="1"/>
      <c r="G18" s="2"/>
      <c r="H18" s="3"/>
      <c r="I18" s="1"/>
      <c r="J18" s="2"/>
      <c r="K18" s="3"/>
    </row>
    <row r="19" spans="1:11" ht="15.75" thickBot="1">
      <c r="A19" s="1"/>
      <c r="B19" s="1"/>
      <c r="C19" s="112" t="s">
        <v>230</v>
      </c>
      <c r="D19" s="113"/>
      <c r="E19" s="1"/>
      <c r="F19" s="1"/>
      <c r="G19" s="2"/>
      <c r="H19" s="3"/>
      <c r="I19" s="1"/>
      <c r="J19" s="2"/>
      <c r="K19" s="3"/>
    </row>
    <row r="20" spans="1:11" ht="15.75" thickBot="1">
      <c r="A20" s="1"/>
      <c r="B20" s="1"/>
      <c r="C20" s="112" t="s">
        <v>231</v>
      </c>
      <c r="D20" s="147" t="s">
        <v>294</v>
      </c>
      <c r="E20" s="1"/>
      <c r="F20" s="1"/>
      <c r="G20" s="2"/>
      <c r="H20" s="3"/>
      <c r="I20" s="1"/>
      <c r="J20" s="2"/>
      <c r="K20" s="3"/>
    </row>
    <row r="21" spans="1:11">
      <c r="A21" s="1"/>
      <c r="B21" s="1"/>
      <c r="C21" s="1"/>
      <c r="D21" s="242"/>
      <c r="E21" s="1"/>
      <c r="F21" s="1"/>
      <c r="G21" s="2"/>
      <c r="H21" s="3"/>
      <c r="I21" s="1"/>
      <c r="J21" s="2"/>
      <c r="K21" s="3"/>
    </row>
    <row r="22" spans="1:11">
      <c r="A22" s="1"/>
      <c r="B22" s="1"/>
      <c r="C22" s="1"/>
      <c r="D22" s="1"/>
      <c r="E22" s="1"/>
      <c r="F22" s="1"/>
      <c r="G22" s="2"/>
      <c r="H22" s="3"/>
      <c r="I22" s="1"/>
      <c r="J22" s="2"/>
      <c r="K22" s="3"/>
    </row>
    <row r="23" spans="1:11">
      <c r="A23" s="1"/>
      <c r="B23" s="1"/>
      <c r="C23" s="1"/>
      <c r="D23" s="1"/>
      <c r="E23" s="1"/>
      <c r="F23" s="1"/>
      <c r="G23" s="2"/>
      <c r="H23" s="3"/>
      <c r="I23" s="1"/>
      <c r="J23" s="2"/>
      <c r="K23" s="3"/>
    </row>
    <row r="24" spans="1:11">
      <c r="A24" s="1"/>
      <c r="B24" s="1"/>
      <c r="C24" s="1"/>
      <c r="D24" s="1"/>
      <c r="E24" s="1"/>
      <c r="F24" s="1"/>
      <c r="G24" s="2"/>
      <c r="H24" s="3"/>
      <c r="I24" s="1"/>
      <c r="J24" s="2"/>
      <c r="K24" s="3"/>
    </row>
    <row r="25" spans="1:11" ht="45">
      <c r="A25" s="1"/>
      <c r="B25" s="1"/>
      <c r="C25" s="145" t="s">
        <v>267</v>
      </c>
      <c r="D25" s="1"/>
      <c r="E25" s="1"/>
      <c r="F25" s="1"/>
      <c r="G25" s="2"/>
      <c r="H25" s="3"/>
      <c r="I25" s="1"/>
      <c r="J25" s="2"/>
      <c r="K25" s="3"/>
    </row>
    <row r="26" spans="1:11">
      <c r="A26" s="1"/>
      <c r="B26" s="1"/>
      <c r="C26" s="1"/>
      <c r="D26" s="1"/>
      <c r="E26" s="1"/>
      <c r="F26" s="1"/>
      <c r="G26" s="2"/>
      <c r="H26" s="3"/>
      <c r="I26" s="1"/>
      <c r="J26" s="2"/>
      <c r="K26" s="3"/>
    </row>
    <row r="27" spans="1:11">
      <c r="A27" s="1"/>
      <c r="B27" s="1"/>
      <c r="C27" s="1"/>
      <c r="D27" s="1"/>
      <c r="E27" s="1"/>
      <c r="F27" s="1"/>
      <c r="G27" s="2"/>
      <c r="H27" s="3"/>
      <c r="I27" s="1"/>
      <c r="J27" s="2"/>
      <c r="K27" s="3"/>
    </row>
    <row r="28" spans="1:11">
      <c r="A28" s="1"/>
      <c r="B28" s="1"/>
      <c r="C28" s="1"/>
      <c r="D28" s="1"/>
      <c r="E28" s="1"/>
      <c r="F28" s="1"/>
      <c r="G28" s="2"/>
      <c r="H28" s="3"/>
      <c r="I28" s="1"/>
      <c r="J28" s="2"/>
      <c r="K28" s="3"/>
    </row>
    <row r="29" spans="1:11">
      <c r="A29" s="1"/>
      <c r="B29" s="1"/>
      <c r="C29" s="1"/>
      <c r="D29" s="1"/>
      <c r="E29" s="1"/>
      <c r="F29" s="1"/>
      <c r="G29" s="2"/>
      <c r="H29" s="3"/>
      <c r="I29" s="1"/>
      <c r="J29" s="2"/>
      <c r="K29" s="3"/>
    </row>
    <row r="30" spans="1:11">
      <c r="A30" s="1"/>
      <c r="B30" s="1"/>
      <c r="C30" s="1"/>
      <c r="D30" s="1"/>
      <c r="E30" s="1"/>
      <c r="F30" s="1"/>
      <c r="G30" s="2"/>
      <c r="H30" s="3"/>
      <c r="I30" s="1"/>
      <c r="J30" s="2"/>
      <c r="K30" s="3"/>
    </row>
    <row r="31" spans="1:11">
      <c r="A31" s="1"/>
      <c r="B31" s="1"/>
      <c r="C31" s="1"/>
      <c r="D31" s="1"/>
      <c r="E31" s="1"/>
      <c r="F31" s="1"/>
      <c r="G31" s="2"/>
      <c r="H31" s="3"/>
      <c r="I31" s="1"/>
      <c r="J31" s="2"/>
      <c r="K31" s="3"/>
    </row>
    <row r="32" spans="1:11">
      <c r="A32" s="1"/>
      <c r="B32" s="1"/>
      <c r="C32" s="1"/>
      <c r="D32" s="1"/>
      <c r="E32" s="1"/>
      <c r="F32" s="1"/>
      <c r="G32" s="2"/>
      <c r="H32" s="3"/>
      <c r="I32" s="1"/>
      <c r="J32" s="2"/>
      <c r="K32" s="3"/>
    </row>
    <row r="33" spans="1:11" ht="30">
      <c r="A33" s="247" t="s">
        <v>236</v>
      </c>
      <c r="B33" s="247"/>
      <c r="C33" s="247"/>
      <c r="D33" s="247"/>
      <c r="E33" s="247"/>
      <c r="F33" s="247"/>
      <c r="G33" s="247"/>
      <c r="H33" s="247"/>
      <c r="I33" s="247"/>
      <c r="J33" s="247"/>
      <c r="K33" s="247"/>
    </row>
    <row r="34" spans="1:11">
      <c r="A34" s="1"/>
      <c r="B34" s="1"/>
      <c r="C34" s="1"/>
      <c r="D34" s="1"/>
      <c r="E34" s="1"/>
      <c r="F34" s="1"/>
      <c r="G34" s="2"/>
      <c r="H34" s="3"/>
      <c r="I34" s="1"/>
      <c r="J34" s="2"/>
      <c r="K34" s="3"/>
    </row>
    <row r="35" spans="1:11">
      <c r="A35" s="1"/>
      <c r="B35" s="1"/>
      <c r="C35" s="1"/>
      <c r="D35" s="1"/>
      <c r="E35" s="1"/>
      <c r="F35" s="1"/>
      <c r="G35" s="2"/>
      <c r="H35" s="3"/>
      <c r="I35" s="1"/>
      <c r="J35" s="2"/>
      <c r="K35" s="3"/>
    </row>
    <row r="36" spans="1:11">
      <c r="A36" s="1"/>
      <c r="B36" s="1"/>
      <c r="C36" s="7"/>
      <c r="D36" s="1"/>
      <c r="E36" s="1"/>
      <c r="F36" s="8"/>
      <c r="G36" s="9"/>
      <c r="H36" s="10"/>
      <c r="I36" s="8"/>
      <c r="J36" s="9"/>
      <c r="K36" s="10"/>
    </row>
  </sheetData>
  <mergeCells count="5">
    <mergeCell ref="A2:K2"/>
    <mergeCell ref="A5:K5"/>
    <mergeCell ref="A6:K6"/>
    <mergeCell ref="A17:C17"/>
    <mergeCell ref="A33:K33"/>
  </mergeCells>
  <hyperlinks>
    <hyperlink ref="D20" r:id="rId1" xr:uid="{DE7ACE23-769D-437F-BF28-575A1EB44BEF}"/>
  </hyperlinks>
  <pageMargins left="0.7" right="0.7" top="0.75" bottom="0.75" header="0.3" footer="0.3"/>
  <pageSetup scale="54" fitToHeight="0" orientation="portrait" horizontalDpi="4294967295" verticalDpi="4294967295"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0FB8-47C7-4296-A007-D413C1893162}">
  <dimension ref="A1:G6"/>
  <sheetViews>
    <sheetView zoomScaleNormal="100" zoomScaleSheetLayoutView="110" workbookViewId="0">
      <selection activeCell="G3" sqref="G3"/>
    </sheetView>
  </sheetViews>
  <sheetFormatPr defaultColWidth="9" defaultRowHeight="15"/>
  <cols>
    <col min="1" max="1" width="19.25" style="257" customWidth="1"/>
    <col min="2" max="2" width="9" style="257"/>
    <col min="3" max="3" width="12.375" style="257" bestFit="1" customWidth="1"/>
    <col min="4" max="4" width="9" style="257"/>
    <col min="5" max="5" width="10.25" style="257" customWidth="1"/>
    <col min="6" max="6" width="9" style="257"/>
    <col min="7" max="7" width="30.75" style="257" customWidth="1"/>
    <col min="8" max="8" width="17.25" style="257" customWidth="1"/>
    <col min="9" max="10" width="9" style="257"/>
    <col min="11" max="11" width="6.125" style="257" bestFit="1" customWidth="1"/>
    <col min="12" max="16384" width="9" style="257"/>
  </cols>
  <sheetData>
    <row r="1" spans="1:7" ht="30">
      <c r="C1" s="258" t="s">
        <v>295</v>
      </c>
      <c r="E1" s="258" t="s">
        <v>296</v>
      </c>
      <c r="G1" s="257" t="s">
        <v>268</v>
      </c>
    </row>
    <row r="2" spans="1:7" ht="30">
      <c r="A2" s="258" t="s">
        <v>269</v>
      </c>
      <c r="C2" s="243">
        <v>12193779.210000003</v>
      </c>
      <c r="E2" s="243">
        <v>12348219.66</v>
      </c>
    </row>
    <row r="3" spans="1:7">
      <c r="C3" s="243"/>
      <c r="E3" s="243"/>
    </row>
    <row r="4" spans="1:7" ht="30">
      <c r="A4" s="258" t="s">
        <v>270</v>
      </c>
      <c r="C4" s="243">
        <v>61567086.350000001</v>
      </c>
      <c r="E4" s="243">
        <v>62652436.962669998</v>
      </c>
    </row>
    <row r="6" spans="1:7">
      <c r="A6" s="257" t="s">
        <v>271</v>
      </c>
      <c r="C6" s="259">
        <f>SUM(C2+C4)</f>
        <v>73760865.560000002</v>
      </c>
      <c r="D6" s="259"/>
      <c r="E6" s="259">
        <f>SUM(E2+E4)</f>
        <v>75000656.622669995</v>
      </c>
    </row>
  </sheetData>
  <pageMargins left="0.7" right="0.7" top="0.75" bottom="0.75" header="0.3" footer="0.3"/>
  <pageSetup scale="7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FY24-25 BDB Summary CU</vt:lpstr>
      <vt:lpstr>FY24-25 BDB Boulder</vt:lpstr>
      <vt:lpstr>FY24-25 BDB UCCS</vt:lpstr>
      <vt:lpstr>FY24-25 BDB Denver</vt:lpstr>
      <vt:lpstr>FY24-25 BDB Anschutz</vt:lpstr>
      <vt:lpstr>FY24-25 BDB CU System Admin</vt:lpstr>
      <vt:lpstr>Mandatory Fees Institution CU</vt:lpstr>
      <vt:lpstr>Mandatory Fees Data CU</vt:lpstr>
      <vt:lpstr>'FY24-25 BDB Anschutz'!_____FMT1100</vt:lpstr>
      <vt:lpstr>'FY24-25 BDB Boulder'!_____FMT1100</vt:lpstr>
      <vt:lpstr>'FY24-25 BDB CU System Admin'!_____FMT1100</vt:lpstr>
      <vt:lpstr>'FY24-25 BDB Denver'!_____FMT1100</vt:lpstr>
      <vt:lpstr>'FY24-25 BDB UCCS'!_____FMT1100</vt:lpstr>
      <vt:lpstr>'FY24-25 BDB Anschutz'!_____FMT1300</vt:lpstr>
      <vt:lpstr>'FY24-25 BDB Boulder'!_____FMT1300</vt:lpstr>
      <vt:lpstr>'FY24-25 BDB CU System Admin'!_____FMT1300</vt:lpstr>
      <vt:lpstr>'FY24-25 BDB Denver'!_____FMT1300</vt:lpstr>
      <vt:lpstr>'FY24-25 BDB UCCS'!_____FMT1300</vt:lpstr>
      <vt:lpstr>'FY24-25 BDB Anschutz'!_____FMT1400</vt:lpstr>
      <vt:lpstr>'FY24-25 BDB Boulder'!_____FMT1400</vt:lpstr>
      <vt:lpstr>'FY24-25 BDB CU System Admin'!_____FMT1400</vt:lpstr>
      <vt:lpstr>'FY24-25 BDB Denver'!_____FMT1400</vt:lpstr>
      <vt:lpstr>'FY24-25 BDB UCCS'!_____FMT1400</vt:lpstr>
      <vt:lpstr>'FY24-25 BDB Anschutz'!_____FMT1500</vt:lpstr>
      <vt:lpstr>'FY24-25 BDB Boulder'!_____FMT1500</vt:lpstr>
      <vt:lpstr>'FY24-25 BDB CU System Admin'!_____FMT1500</vt:lpstr>
      <vt:lpstr>'FY24-25 BDB Denver'!_____FMT1500</vt:lpstr>
      <vt:lpstr>'FY24-25 BDB UCCS'!_____FMT1500</vt:lpstr>
      <vt:lpstr>'FY24-25 BDB Anschutz'!_____FMT1600</vt:lpstr>
      <vt:lpstr>'FY24-25 BDB Boulder'!_____FMT1600</vt:lpstr>
      <vt:lpstr>'FY24-25 BDB CU System Admin'!_____FMT1600</vt:lpstr>
      <vt:lpstr>'FY24-25 BDB Denver'!_____FMT1600</vt:lpstr>
      <vt:lpstr>'FY24-25 BDB UCCS'!_____FMT1600</vt:lpstr>
      <vt:lpstr>'FY24-25 BDB Anschutz'!_____FMT1700</vt:lpstr>
      <vt:lpstr>'FY24-25 BDB Boulder'!_____FMT1700</vt:lpstr>
      <vt:lpstr>'FY24-25 BDB CU System Admin'!_____FMT1700</vt:lpstr>
      <vt:lpstr>'FY24-25 BDB Denver'!_____FMT1700</vt:lpstr>
      <vt:lpstr>'FY24-25 BDB UCCS'!_____FMT1700</vt:lpstr>
      <vt:lpstr>'FY24-25 BDB Anschutz'!_____FMT1800</vt:lpstr>
      <vt:lpstr>'FY24-25 BDB Boulder'!_____FMT1800</vt:lpstr>
      <vt:lpstr>'FY24-25 BDB CU System Admin'!_____FMT1800</vt:lpstr>
      <vt:lpstr>'FY24-25 BDB Denver'!_____FMT1800</vt:lpstr>
      <vt:lpstr>'FY24-25 BDB UCCS'!_____FMT1800</vt:lpstr>
      <vt:lpstr>'FY24-25 BDB Anschutz'!_____FMT1900</vt:lpstr>
      <vt:lpstr>'FY24-25 BDB Boulder'!_____FMT1900</vt:lpstr>
      <vt:lpstr>'FY24-25 BDB CU System Admin'!_____FMT1900</vt:lpstr>
      <vt:lpstr>'FY24-25 BDB Denver'!_____FMT1900</vt:lpstr>
      <vt:lpstr>'FY24-25 BDB UCCS'!_____FMT1900</vt:lpstr>
      <vt:lpstr>'FY24-25 BDB Anschutz'!_____FMT20</vt:lpstr>
      <vt:lpstr>'FY24-25 BDB Boulder'!_____FMT20</vt:lpstr>
      <vt:lpstr>'FY24-25 BDB CU System Admin'!_____FMT20</vt:lpstr>
      <vt:lpstr>'FY24-25 BDB Denver'!_____FMT20</vt:lpstr>
      <vt:lpstr>'FY24-25 BDB UCCS'!_____FMT20</vt:lpstr>
      <vt:lpstr>'FY24-25 BDB Anschutz'!_____FMT2000</vt:lpstr>
      <vt:lpstr>'FY24-25 BDB Boulder'!_____FMT2000</vt:lpstr>
      <vt:lpstr>'FY24-25 BDB CU System Admin'!_____FMT2000</vt:lpstr>
      <vt:lpstr>'FY24-25 BDB Denver'!_____FMT2000</vt:lpstr>
      <vt:lpstr>'FY24-25 BDB UCCS'!_____FMT2000</vt:lpstr>
      <vt:lpstr>'FY24-25 BDB Anschutz'!Print_Area</vt:lpstr>
      <vt:lpstr>'FY24-25 BDB Boulder'!Print_Area</vt:lpstr>
      <vt:lpstr>'FY24-25 BDB CU System Admin'!Print_Area</vt:lpstr>
      <vt:lpstr>'FY24-25 BDB Denver'!Print_Area</vt:lpstr>
      <vt:lpstr>'FY24-25 BDB Summary CU'!Print_Area</vt:lpstr>
      <vt:lpstr>'FY24-25 BDB UCCS'!Print_Area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2024-11-11T18:45:58Z</cp:lastPrinted>
  <dcterms:created xsi:type="dcterms:W3CDTF">2011-11-09T21:39:40Z</dcterms:created>
  <dcterms:modified xsi:type="dcterms:W3CDTF">2025-07-10T23:08:01Z</dcterms:modified>
</cp:coreProperties>
</file>