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Budget and Finance\Institutional Research\Web Material\Budget\Budget Data Books\"/>
    </mc:Choice>
  </mc:AlternateContent>
  <bookViews>
    <workbookView xWindow="-120" yWindow="-120" windowWidth="29040" windowHeight="15840" tabRatio="799"/>
  </bookViews>
  <sheets>
    <sheet name="FY23-24 CU BDB Consolidated" sheetId="26" r:id="rId1"/>
    <sheet name="FY23-24 BDB Anschutz" sheetId="27" r:id="rId2"/>
    <sheet name="FY23-24 BDB Boulder" sheetId="28" r:id="rId3"/>
    <sheet name="FY23-24 BDB UCCS" sheetId="29" r:id="rId4"/>
    <sheet name="FY23-24 BDB Denver" sheetId="30" r:id="rId5"/>
    <sheet name="FY23-24 BDB SystemAdmin" sheetId="31" r:id="rId6"/>
  </sheets>
  <definedNames>
    <definedName name="________________FMT10" localSheetId="1">#REF!</definedName>
    <definedName name="________________FMT10" localSheetId="4">#REF!</definedName>
    <definedName name="________________FMT10" localSheetId="5">#REF!</definedName>
    <definedName name="________________FMT10" localSheetId="3">#REF!</definedName>
    <definedName name="________________FMT10">#REF!</definedName>
    <definedName name="________________FMT100" localSheetId="1">#REF!</definedName>
    <definedName name="________________FMT100" localSheetId="4">#REF!</definedName>
    <definedName name="________________FMT100" localSheetId="5">#REF!</definedName>
    <definedName name="________________FMT100" localSheetId="3">#REF!</definedName>
    <definedName name="________________FMT100">#REF!</definedName>
    <definedName name="________________FMT1100" localSheetId="5">#REF!</definedName>
    <definedName name="________________FMT1100" localSheetId="3">#REF!</definedName>
    <definedName name="________________FMT1100">#REF!</definedName>
    <definedName name="________________FMT1200">#REF!</definedName>
    <definedName name="________________FMT1300">#REF!</definedName>
    <definedName name="________________FMT1400">#REF!</definedName>
    <definedName name="________________FMT15">#REF!</definedName>
    <definedName name="________________FMT1500">#REF!</definedName>
    <definedName name="________________FMT1600">#REF!</definedName>
    <definedName name="________________FMT1700">#REF!</definedName>
    <definedName name="________________FMT1800">#REF!</definedName>
    <definedName name="________________FMT1900">#REF!</definedName>
    <definedName name="________________FMT20">#REF!</definedName>
    <definedName name="________________FMT2000">#REF!</definedName>
    <definedName name="________________FMT30">#REF!</definedName>
    <definedName name="________________FMT410">#REF!</definedName>
    <definedName name="________________FMT411">#REF!</definedName>
    <definedName name="________________FMT600">#REF!</definedName>
    <definedName name="________________FMT9100">#REF!</definedName>
    <definedName name="________________FMT9999">#REF!</definedName>
    <definedName name="______________FMT10">#REF!</definedName>
    <definedName name="______________FMT100">#REF!</definedName>
    <definedName name="______________FMT1100">#REF!</definedName>
    <definedName name="______________FMT1200">#REF!</definedName>
    <definedName name="______________FMT1300">#REF!</definedName>
    <definedName name="______________FMT1400">#REF!</definedName>
    <definedName name="______________FMT15">#REF!</definedName>
    <definedName name="______________FMT1500">#REF!</definedName>
    <definedName name="______________FMT1600">#REF!</definedName>
    <definedName name="______________FMT1700">#REF!</definedName>
    <definedName name="______________FMT1800">#REF!</definedName>
    <definedName name="______________FMT1900">#REF!</definedName>
    <definedName name="______________FMT20">#REF!</definedName>
    <definedName name="______________FMT2000">#REF!</definedName>
    <definedName name="______________FMT30">#REF!</definedName>
    <definedName name="______________FMT410">#REF!</definedName>
    <definedName name="______________FMT411">#REF!</definedName>
    <definedName name="______________FMT600">#REF!</definedName>
    <definedName name="______________FMT9100">#REF!</definedName>
    <definedName name="______________FMT9999">#REF!</definedName>
    <definedName name="______FMT10">#REF!</definedName>
    <definedName name="______FMT100">#REF!</definedName>
    <definedName name="______FMT1100">#REF!</definedName>
    <definedName name="______FMT1200">#REF!</definedName>
    <definedName name="______FMT1300">#REF!</definedName>
    <definedName name="______FMT1400">#REF!</definedName>
    <definedName name="______FMT15">#REF!</definedName>
    <definedName name="______FMT1500">#REF!</definedName>
    <definedName name="______FMT1600">#REF!</definedName>
    <definedName name="______FMT1700">#REF!</definedName>
    <definedName name="______FMT1800">#REF!</definedName>
    <definedName name="______FMT1900">#REF!</definedName>
    <definedName name="______FMT20">#REF!</definedName>
    <definedName name="______FMT2000">#REF!</definedName>
    <definedName name="______FMT30">#REF!</definedName>
    <definedName name="______FMT410">#REF!</definedName>
    <definedName name="______FMT411">#REF!</definedName>
    <definedName name="______FMT600">#REF!</definedName>
    <definedName name="______FMT9100">#REF!</definedName>
    <definedName name="______FMT9999">#REF!</definedName>
    <definedName name="_____FMT10" localSheetId="1">'FY23-24 BDB Anschutz'!#REF!</definedName>
    <definedName name="_____FMT10" localSheetId="4">'FY23-24 BDB Denver'!#REF!</definedName>
    <definedName name="_____FMT10" localSheetId="5">'FY23-24 BDB SystemAdmin'!#REF!</definedName>
    <definedName name="_____FMT10" localSheetId="3">'FY23-24 BDB UCCS'!#REF!</definedName>
    <definedName name="_____FMT10">#REF!</definedName>
    <definedName name="_____FMT100" localSheetId="1">'FY23-24 BDB Anschutz'!#REF!</definedName>
    <definedName name="_____FMT100" localSheetId="4">'FY23-24 BDB Denver'!#REF!</definedName>
    <definedName name="_____FMT100" localSheetId="5">'FY23-24 BDB SystemAdmin'!#REF!</definedName>
    <definedName name="_____FMT100" localSheetId="3">'FY23-24 BDB UCCS'!#REF!</definedName>
    <definedName name="_____FMT100">#REF!</definedName>
    <definedName name="_____FMT1100" localSheetId="1">'FY23-24 BDB Anschutz'!$A$536:$K$570</definedName>
    <definedName name="_____FMT1100" localSheetId="4">'FY23-24 BDB Denver'!$A$536:$K$570</definedName>
    <definedName name="_____FMT1100" localSheetId="5">'FY23-24 BDB SystemAdmin'!$A$536:$K$570</definedName>
    <definedName name="_____FMT1100" localSheetId="3">'FY23-24 BDB UCCS'!$A$536:$K$570</definedName>
    <definedName name="_____FMT1100">#REF!</definedName>
    <definedName name="_____FMT1200" localSheetId="1">'FY23-24 BDB Anschutz'!#REF!</definedName>
    <definedName name="_____FMT1200" localSheetId="4">'FY23-24 BDB Denver'!#REF!</definedName>
    <definedName name="_____FMT1200" localSheetId="5">'FY23-24 BDB SystemAdmin'!#REF!</definedName>
    <definedName name="_____FMT1200" localSheetId="3">'FY23-24 BDB UCCS'!#REF!</definedName>
    <definedName name="_____FMT1200">#REF!</definedName>
    <definedName name="_____FMT1300" localSheetId="1">'FY23-24 BDB Anschutz'!$A$612:$K$646</definedName>
    <definedName name="_____FMT1300" localSheetId="4">'FY23-24 BDB Denver'!$A$612:$K$646</definedName>
    <definedName name="_____FMT1300" localSheetId="5">'FY23-24 BDB SystemAdmin'!$A$612:$K$646</definedName>
    <definedName name="_____FMT1300" localSheetId="3">'FY23-24 BDB UCCS'!$A$612:$K$646</definedName>
    <definedName name="_____FMT1300">#REF!</definedName>
    <definedName name="_____FMT1400" localSheetId="1">'FY23-24 BDB Anschutz'!$A$649:$K$682</definedName>
    <definedName name="_____FMT1400" localSheetId="4">'FY23-24 BDB Denver'!$A$649:$K$682</definedName>
    <definedName name="_____FMT1400" localSheetId="5">'FY23-24 BDB SystemAdmin'!$A$649:$K$682</definedName>
    <definedName name="_____FMT1400" localSheetId="3">'FY23-24 BDB UCCS'!$A$649:$K$682</definedName>
    <definedName name="_____FMT1400">#REF!</definedName>
    <definedName name="_____FMT15" localSheetId="1">'FY23-24 BDB Anschutz'!#REF!</definedName>
    <definedName name="_____FMT15" localSheetId="4">'FY23-24 BDB Denver'!#REF!</definedName>
    <definedName name="_____FMT15" localSheetId="5">'FY23-24 BDB SystemAdmin'!#REF!</definedName>
    <definedName name="_____FMT15" localSheetId="3">'FY23-24 BDB UCCS'!#REF!</definedName>
    <definedName name="_____FMT15">#REF!</definedName>
    <definedName name="_____FMT1500" localSheetId="1">'FY23-24 BDB Anschutz'!$A$686:$K$720</definedName>
    <definedName name="_____FMT1500" localSheetId="4">'FY23-24 BDB Denver'!$A$686:$K$720</definedName>
    <definedName name="_____FMT1500" localSheetId="5">'FY23-24 BDB SystemAdmin'!$A$686:$K$720</definedName>
    <definedName name="_____FMT1500" localSheetId="3">'FY23-24 BDB UCCS'!$A$686:$K$720</definedName>
    <definedName name="_____FMT1500">#REF!</definedName>
    <definedName name="_____FMT1600" localSheetId="1">'FY23-24 BDB Anschutz'!$A$724:$K$757</definedName>
    <definedName name="_____FMT1600" localSheetId="4">'FY23-24 BDB Denver'!$A$724:$K$757</definedName>
    <definedName name="_____FMT1600" localSheetId="5">'FY23-24 BDB SystemAdmin'!$A$724:$K$757</definedName>
    <definedName name="_____FMT1600" localSheetId="3">'FY23-24 BDB UCCS'!$A$724:$K$757</definedName>
    <definedName name="_____FMT1600">#REF!</definedName>
    <definedName name="_____FMT1700" localSheetId="1">'FY23-24 BDB Anschutz'!$A$760:$K$796</definedName>
    <definedName name="_____FMT1700" localSheetId="4">'FY23-24 BDB Denver'!$A$760:$K$796</definedName>
    <definedName name="_____FMT1700" localSheetId="5">'FY23-24 BDB SystemAdmin'!$A$760:$K$796</definedName>
    <definedName name="_____FMT1700" localSheetId="3">'FY23-24 BDB UCCS'!$A$760:$K$796</definedName>
    <definedName name="_____FMT1700">#REF!</definedName>
    <definedName name="_____FMT1800" localSheetId="1">'FY23-24 BDB Anschutz'!$A$798:$K$832</definedName>
    <definedName name="_____FMT1800" localSheetId="4">'FY23-24 BDB Denver'!$A$798:$K$832</definedName>
    <definedName name="_____FMT1800" localSheetId="5">'FY23-24 BDB SystemAdmin'!$A$798:$K$832</definedName>
    <definedName name="_____FMT1800" localSheetId="3">'FY23-24 BDB UCCS'!$A$798:$K$832</definedName>
    <definedName name="_____FMT1800">#REF!</definedName>
    <definedName name="_____FMT1900" localSheetId="1">'FY23-24 BDB Anschutz'!$A$871:$K$871</definedName>
    <definedName name="_____FMT1900" localSheetId="4">'FY23-24 BDB Denver'!$A$871:$K$871</definedName>
    <definedName name="_____FMT1900" localSheetId="5">'FY23-24 BDB SystemAdmin'!$A$871:$K$871</definedName>
    <definedName name="_____FMT1900" localSheetId="3">'FY23-24 BDB UCCS'!$A$871:$K$871</definedName>
    <definedName name="_____FMT1900">#REF!</definedName>
    <definedName name="_____FMT20" localSheetId="1">'FY23-24 BDB Anschutz'!$A$83:$K$117</definedName>
    <definedName name="_____FMT20" localSheetId="4">'FY23-24 BDB Denver'!$A$83:$K$117</definedName>
    <definedName name="_____FMT20" localSheetId="5">'FY23-24 BDB SystemAdmin'!$A$83:$K$117</definedName>
    <definedName name="_____FMT20" localSheetId="3">'FY23-24 BDB UCCS'!$A$83:$K$117</definedName>
    <definedName name="_____FMT20">#REF!</definedName>
    <definedName name="_____FMT2000" localSheetId="1">'FY23-24 BDB Anschutz'!$A$873:$K$905</definedName>
    <definedName name="_____FMT2000" localSheetId="4">'FY23-24 BDB Denver'!$A$873:$K$905</definedName>
    <definedName name="_____FMT2000" localSheetId="5">'FY23-24 BDB SystemAdmin'!$A$873:$K$905</definedName>
    <definedName name="_____FMT2000" localSheetId="3">'FY23-24 BDB UCCS'!$A$873:$K$905</definedName>
    <definedName name="_____FMT2000">#REF!</definedName>
    <definedName name="_____FMT30" localSheetId="1">'FY23-24 BDB Anschutz'!#REF!</definedName>
    <definedName name="_____FMT30" localSheetId="4">'FY23-24 BDB Denver'!#REF!</definedName>
    <definedName name="_____FMT30" localSheetId="5">'FY23-24 BDB SystemAdmin'!#REF!</definedName>
    <definedName name="_____FMT30" localSheetId="3">'FY23-24 BDB UCCS'!#REF!</definedName>
    <definedName name="_____FMT30">#REF!</definedName>
    <definedName name="_____FMT410" localSheetId="1">'FY23-24 BDB Anschutz'!#REF!</definedName>
    <definedName name="_____FMT410" localSheetId="4">'FY23-24 BDB Denver'!#REF!</definedName>
    <definedName name="_____FMT410" localSheetId="5">'FY23-24 BDB SystemAdmin'!#REF!</definedName>
    <definedName name="_____FMT410" localSheetId="3">'FY23-24 BDB UCCS'!#REF!</definedName>
    <definedName name="_____FMT410">#REF!</definedName>
    <definedName name="_____FMT411" localSheetId="1">'FY23-24 BDB Anschutz'!#REF!</definedName>
    <definedName name="_____FMT411" localSheetId="4">'FY23-24 BDB Denver'!#REF!</definedName>
    <definedName name="_____FMT411" localSheetId="5">'FY23-24 BDB SystemAdmin'!#REF!</definedName>
    <definedName name="_____FMT411" localSheetId="3">'FY23-24 BDB UCCS'!#REF!</definedName>
    <definedName name="_____FMT411">#REF!</definedName>
    <definedName name="_____FMT600" localSheetId="1">'FY23-24 BDB Anschutz'!#REF!</definedName>
    <definedName name="_____FMT600" localSheetId="4">'FY23-24 BDB Denver'!#REF!</definedName>
    <definedName name="_____FMT600" localSheetId="5">'FY23-24 BDB SystemAdmin'!#REF!</definedName>
    <definedName name="_____FMT600" localSheetId="3">'FY23-24 BDB UCCS'!#REF!</definedName>
    <definedName name="_____FMT600">#REF!</definedName>
    <definedName name="_____FMT9100" localSheetId="1">'FY23-24 BDB Anschutz'!#REF!</definedName>
    <definedName name="_____FMT9100" localSheetId="4">'FY23-24 BDB Denver'!#REF!</definedName>
    <definedName name="_____FMT9100" localSheetId="5">'FY23-24 BDB SystemAdmin'!#REF!</definedName>
    <definedName name="_____FMT9100" localSheetId="3">'FY23-24 BDB UCCS'!#REF!</definedName>
    <definedName name="_____FMT9100">#REF!</definedName>
    <definedName name="_____FMT9999" localSheetId="1">'FY23-24 BDB Anschutz'!#REF!</definedName>
    <definedName name="_____FMT9999" localSheetId="4">'FY23-24 BDB Denver'!#REF!</definedName>
    <definedName name="_____FMT9999" localSheetId="5">'FY23-24 BDB SystemAdmin'!#REF!</definedName>
    <definedName name="_____FMT9999" localSheetId="3">'FY23-24 BDB UCCS'!#REF!</definedName>
    <definedName name="_____FMT9999">#REF!</definedName>
    <definedName name="____FMT10" localSheetId="5">#REF!</definedName>
    <definedName name="____FMT10" localSheetId="3">#REF!</definedName>
    <definedName name="____FMT10">#REF!</definedName>
    <definedName name="____FMT100" localSheetId="5">#REF!</definedName>
    <definedName name="____FMT100" localSheetId="3">#REF!</definedName>
    <definedName name="____FMT100">#REF!</definedName>
    <definedName name="____FMT1100" localSheetId="5">#REF!</definedName>
    <definedName name="____FMT1100" localSheetId="3">#REF!</definedName>
    <definedName name="____FMT1100">#REF!</definedName>
    <definedName name="____FMT1200">#REF!</definedName>
    <definedName name="____FMT1300">#REF!</definedName>
    <definedName name="____FMT1400">#REF!</definedName>
    <definedName name="____FMT15">#REF!</definedName>
    <definedName name="____FMT1500">#REF!</definedName>
    <definedName name="____FMT1600">#REF!</definedName>
    <definedName name="____FMT1700">#REF!</definedName>
    <definedName name="____FMT1800">#REF!</definedName>
    <definedName name="____FMT1900">#REF!</definedName>
    <definedName name="____FMT20">#REF!</definedName>
    <definedName name="____FMT2000">#REF!</definedName>
    <definedName name="____FMT30">#REF!</definedName>
    <definedName name="____FMT410">#REF!</definedName>
    <definedName name="____FMT411">#REF!</definedName>
    <definedName name="____FMT600">#REF!</definedName>
    <definedName name="____FMT9100">#REF!</definedName>
    <definedName name="____FMT9999">#REF!</definedName>
    <definedName name="___FMT10">#REF!</definedName>
    <definedName name="___FMT100">#REF!</definedName>
    <definedName name="___FMT1100">#REF!</definedName>
    <definedName name="___FMT1200">#REF!</definedName>
    <definedName name="___FMT1300">#REF!</definedName>
    <definedName name="___FMT1400">#REF!</definedName>
    <definedName name="___FMT15">#REF!</definedName>
    <definedName name="___FMT1500">#REF!</definedName>
    <definedName name="___FMT1600">#REF!</definedName>
    <definedName name="___FMT1700">#REF!</definedName>
    <definedName name="___FMT1800">#REF!</definedName>
    <definedName name="___FMT1900">#REF!</definedName>
    <definedName name="___FMT20">#REF!</definedName>
    <definedName name="___FMT2000">#REF!</definedName>
    <definedName name="___FMT30">#REF!</definedName>
    <definedName name="___FMT410">#REF!</definedName>
    <definedName name="___FMT411">#REF!</definedName>
    <definedName name="___FMT600">#REF!</definedName>
    <definedName name="___FMT9100">#REF!</definedName>
    <definedName name="___FMT9999">#REF!</definedName>
    <definedName name="__FMT10">#REF!</definedName>
    <definedName name="__FMT100">#REF!</definedName>
    <definedName name="__FMT1100">#REF!</definedName>
    <definedName name="__FMT1200">#REF!</definedName>
    <definedName name="__FMT1300">#REF!</definedName>
    <definedName name="__FMT1400">#REF!</definedName>
    <definedName name="__FMT15">#REF!</definedName>
    <definedName name="__FMT1500">#REF!</definedName>
    <definedName name="__FMT1600">#REF!</definedName>
    <definedName name="__FMT1700">#REF!</definedName>
    <definedName name="__FMT1800">#REF!</definedName>
    <definedName name="__FMT1900">#REF!</definedName>
    <definedName name="__FMT20">#REF!</definedName>
    <definedName name="__FMT2000">#REF!</definedName>
    <definedName name="__FMT30">#REF!</definedName>
    <definedName name="__FMT410">#REF!</definedName>
    <definedName name="__FMT411">#REF!</definedName>
    <definedName name="__FMT600">#REF!</definedName>
    <definedName name="__FMT9100">#REF!</definedName>
    <definedName name="__FMT9999">#REF!</definedName>
    <definedName name="_Fill" localSheetId="1" hidden="1">'FY23-24 BDB Anschutz'!#REF!</definedName>
    <definedName name="_Fill" localSheetId="2" hidden="1">'FY23-24 BDB Boulder'!#REF!</definedName>
    <definedName name="_Fill" localSheetId="4" hidden="1">'FY23-24 BDB Denver'!#REF!</definedName>
    <definedName name="_Fill" localSheetId="5" hidden="1">'FY23-24 BDB SystemAdmin'!#REF!</definedName>
    <definedName name="_Fill" localSheetId="3" hidden="1">'FY23-24 BDB UCCS'!#REF!</definedName>
    <definedName name="_Fill" localSheetId="0" hidden="1">'FY23-24 CU BDB Consolidated'!#REF!</definedName>
    <definedName name="_Fill" hidden="1">#REF!</definedName>
    <definedName name="_FMT10" localSheetId="5">#REF!</definedName>
    <definedName name="_FMT10" localSheetId="3">#REF!</definedName>
    <definedName name="_FMT10">#REF!</definedName>
    <definedName name="_FMT100" localSheetId="5">#REF!</definedName>
    <definedName name="_FMT100" localSheetId="3">#REF!</definedName>
    <definedName name="_FMT100">#REF!</definedName>
    <definedName name="_FMT1100">#REF!</definedName>
    <definedName name="_FMT1200">#REF!</definedName>
    <definedName name="_FMT1300">#REF!</definedName>
    <definedName name="_FMT1400">#REF!</definedName>
    <definedName name="_FMT15">#REF!</definedName>
    <definedName name="_FMT1500">#REF!</definedName>
    <definedName name="_FMT1600">#REF!</definedName>
    <definedName name="_FMT1700">#REF!</definedName>
    <definedName name="_FMT1800">#REF!</definedName>
    <definedName name="_FMT1900">#REF!</definedName>
    <definedName name="_FMT20">#REF!</definedName>
    <definedName name="_FMT2000">#REF!</definedName>
    <definedName name="_FMT30">#REF!</definedName>
    <definedName name="_FMT410">#REF!</definedName>
    <definedName name="_FMT411">#REF!</definedName>
    <definedName name="_FMT600">#REF!</definedName>
    <definedName name="_FMT9100">#REF!</definedName>
    <definedName name="_FMT9999">#REF!</definedName>
    <definedName name="_Regression_Int" localSheetId="1" hidden="1">1</definedName>
    <definedName name="_Regression_Int" localSheetId="2" hidden="1">1</definedName>
    <definedName name="_Regression_Int" localSheetId="4" hidden="1">1</definedName>
    <definedName name="_Regression_Int" localSheetId="5" hidden="1">1</definedName>
    <definedName name="_Regression_Int" localSheetId="3" hidden="1">1</definedName>
    <definedName name="_Regression_Int" localSheetId="0" hidden="1">1</definedName>
    <definedName name="FMT35NR" localSheetId="1">'FY23-24 BDB Anschutz'!#REF!</definedName>
    <definedName name="FMT35NR" localSheetId="4">'FY23-24 BDB Denver'!#REF!</definedName>
    <definedName name="FMT35NR" localSheetId="5">'FY23-24 BDB SystemAdmin'!#REF!</definedName>
    <definedName name="FMT35NR" localSheetId="3">'FY23-24 BDB UCCS'!#REF!</definedName>
    <definedName name="FMT35NR" localSheetId="0">'FY23-24 CU BDB Consolidated'!#REF!</definedName>
    <definedName name="FMT35NR">#REF!</definedName>
    <definedName name="FMT35R" localSheetId="1">'FY23-24 BDB Anschutz'!#REF!</definedName>
    <definedName name="FMT35R" localSheetId="4">'FY23-24 BDB Denver'!#REF!</definedName>
    <definedName name="FMT35R" localSheetId="5">'FY23-24 BDB SystemAdmin'!#REF!</definedName>
    <definedName name="FMT35R" localSheetId="3">'FY23-24 BDB UCCS'!#REF!</definedName>
    <definedName name="FMT35R" localSheetId="0">'FY23-24 CU BDB Consolidated'!#REF!</definedName>
    <definedName name="FMT35R">#REF!</definedName>
    <definedName name="OLE_LINK1" localSheetId="1">'FY23-24 BDB Anschutz'!#REF!</definedName>
    <definedName name="OLE_LINK1" localSheetId="4">'FY23-24 BDB Denver'!#REF!</definedName>
    <definedName name="OLE_LINK1" localSheetId="5">'FY23-24 BDB SystemAdmin'!#REF!</definedName>
    <definedName name="OLE_LINK1" localSheetId="3">'FY23-24 BDB UCCS'!#REF!</definedName>
    <definedName name="OLE_LINK1" localSheetId="0">'FY23-24 CU BDB Consolidated'!#REF!</definedName>
    <definedName name="_xlnm.Print_Area" localSheetId="1">'FY23-24 BDB Anschutz'!$A$1:$K$906</definedName>
    <definedName name="_xlnm.Print_Area" localSheetId="2">'FY23-24 BDB Boulder'!$A$1:$L$906</definedName>
    <definedName name="_xlnm.Print_Area" localSheetId="4">'FY23-24 BDB Denver'!$A$1:$K$906</definedName>
    <definedName name="_xlnm.Print_Area" localSheetId="5">'FY23-24 BDB SystemAdmin'!$A$1:$K$906</definedName>
    <definedName name="_xlnm.Print_Area" localSheetId="3">'FY23-24 BDB UCCS'!$A$1:$K$906</definedName>
    <definedName name="_xlnm.Print_Area" localSheetId="0">'FY23-24 CU BDB Consolidated'!$A$1:$K$117</definedName>
    <definedName name="Print_Area_MI" localSheetId="1">'FY23-24 BDB Anschutz'!#REF!</definedName>
    <definedName name="Print_Area_MI" localSheetId="4">'FY23-24 BDB Denver'!#REF!</definedName>
    <definedName name="Print_Area_MI" localSheetId="5">'FY23-24 BDB SystemAdmin'!#REF!</definedName>
    <definedName name="Print_Area_MI" localSheetId="3">'FY23-24 BDB UCCS'!#REF!</definedName>
    <definedName name="Print_Area_MI" localSheetId="0">'FY23-24 CU BDB Consolidated'!#REF!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04" i="31" l="1"/>
  <c r="H904" i="31"/>
  <c r="K901" i="31"/>
  <c r="H901" i="31"/>
  <c r="K890" i="31"/>
  <c r="H890" i="31"/>
  <c r="K875" i="31"/>
  <c r="C875" i="31"/>
  <c r="A875" i="31"/>
  <c r="A873" i="31"/>
  <c r="K855" i="31"/>
  <c r="J855" i="31"/>
  <c r="H855" i="31"/>
  <c r="G855" i="31"/>
  <c r="K851" i="31"/>
  <c r="K857" i="31" s="1"/>
  <c r="K868" i="31" s="1"/>
  <c r="K98" i="31" s="1"/>
  <c r="J851" i="31"/>
  <c r="J857" i="31" s="1"/>
  <c r="J868" i="31" s="1"/>
  <c r="J98" i="31" s="1"/>
  <c r="H851" i="31"/>
  <c r="H857" i="31" s="1"/>
  <c r="H868" i="31" s="1"/>
  <c r="H98" i="31" s="1"/>
  <c r="G851" i="31"/>
  <c r="G857" i="31" s="1"/>
  <c r="G868" i="31" s="1"/>
  <c r="G98" i="31" s="1"/>
  <c r="K838" i="31"/>
  <c r="C838" i="31"/>
  <c r="A838" i="31"/>
  <c r="A836" i="31"/>
  <c r="K830" i="31"/>
  <c r="H830" i="31"/>
  <c r="E810" i="31"/>
  <c r="E811" i="31" s="1"/>
  <c r="E812" i="31" s="1"/>
  <c r="E813" i="31" s="1"/>
  <c r="E814" i="31" s="1"/>
  <c r="E815" i="31" s="1"/>
  <c r="E816" i="31" s="1"/>
  <c r="E817" i="31" s="1"/>
  <c r="E818" i="31" s="1"/>
  <c r="E819" i="31" s="1"/>
  <c r="E820" i="31" s="1"/>
  <c r="E821" i="31" s="1"/>
  <c r="E822" i="31" s="1"/>
  <c r="E823" i="31" s="1"/>
  <c r="E806" i="31"/>
  <c r="E807" i="31" s="1"/>
  <c r="E808" i="31" s="1"/>
  <c r="E809" i="31" s="1"/>
  <c r="A806" i="31"/>
  <c r="A807" i="31" s="1"/>
  <c r="A808" i="31" s="1"/>
  <c r="A809" i="31" s="1"/>
  <c r="A810" i="31" s="1"/>
  <c r="A811" i="31" s="1"/>
  <c r="A812" i="31" s="1"/>
  <c r="A813" i="31" s="1"/>
  <c r="A814" i="31" s="1"/>
  <c r="A815" i="31" s="1"/>
  <c r="A816" i="31" s="1"/>
  <c r="A817" i="31" s="1"/>
  <c r="A818" i="31" s="1"/>
  <c r="A819" i="31" s="1"/>
  <c r="A820" i="31" s="1"/>
  <c r="A821" i="31" s="1"/>
  <c r="A822" i="31" s="1"/>
  <c r="A823" i="31" s="1"/>
  <c r="K800" i="31"/>
  <c r="C800" i="31"/>
  <c r="A800" i="31"/>
  <c r="A798" i="31"/>
  <c r="K780" i="31"/>
  <c r="J780" i="31"/>
  <c r="H780" i="31"/>
  <c r="G780" i="31"/>
  <c r="K775" i="31"/>
  <c r="J775" i="31"/>
  <c r="J782" i="31" s="1"/>
  <c r="J793" i="31" s="1"/>
  <c r="J96" i="31" s="1"/>
  <c r="H775" i="31"/>
  <c r="H782" i="31" s="1"/>
  <c r="H793" i="31" s="1"/>
  <c r="H96" i="31" s="1"/>
  <c r="G775" i="31"/>
  <c r="G782" i="31" s="1"/>
  <c r="G793" i="31" s="1"/>
  <c r="G96" i="31" s="1"/>
  <c r="K763" i="31"/>
  <c r="C763" i="31"/>
  <c r="A763" i="31"/>
  <c r="A761" i="31"/>
  <c r="K743" i="31"/>
  <c r="J743" i="31"/>
  <c r="H743" i="31"/>
  <c r="G743" i="31"/>
  <c r="K738" i="31"/>
  <c r="K745" i="31" s="1"/>
  <c r="K756" i="31" s="1"/>
  <c r="K95" i="31" s="1"/>
  <c r="J738" i="31"/>
  <c r="J745" i="31" s="1"/>
  <c r="J756" i="31" s="1"/>
  <c r="J95" i="31" s="1"/>
  <c r="H738" i="31"/>
  <c r="G738" i="31"/>
  <c r="G745" i="31" s="1"/>
  <c r="G756" i="31" s="1"/>
  <c r="K726" i="31"/>
  <c r="C726" i="31"/>
  <c r="A726" i="31"/>
  <c r="A724" i="31"/>
  <c r="K706" i="31"/>
  <c r="J706" i="31"/>
  <c r="H706" i="31"/>
  <c r="G706" i="31"/>
  <c r="K701" i="31"/>
  <c r="K708" i="31" s="1"/>
  <c r="K719" i="31" s="1"/>
  <c r="K94" i="31" s="1"/>
  <c r="J701" i="31"/>
  <c r="J708" i="31" s="1"/>
  <c r="J719" i="31" s="1"/>
  <c r="J94" i="31" s="1"/>
  <c r="H701" i="31"/>
  <c r="H708" i="31" s="1"/>
  <c r="H719" i="31" s="1"/>
  <c r="H94" i="31" s="1"/>
  <c r="G701" i="31"/>
  <c r="G708" i="31" s="1"/>
  <c r="G719" i="31" s="1"/>
  <c r="G94" i="31" s="1"/>
  <c r="K689" i="31"/>
  <c r="C689" i="31"/>
  <c r="A689" i="31"/>
  <c r="A687" i="31"/>
  <c r="H671" i="31"/>
  <c r="H682" i="31" s="1"/>
  <c r="H93" i="31" s="1"/>
  <c r="K669" i="31"/>
  <c r="J669" i="31"/>
  <c r="H669" i="31"/>
  <c r="G669" i="31"/>
  <c r="K664" i="31"/>
  <c r="K671" i="31" s="1"/>
  <c r="K682" i="31" s="1"/>
  <c r="K93" i="31" s="1"/>
  <c r="J664" i="31"/>
  <c r="J671" i="31" s="1"/>
  <c r="J682" i="31" s="1"/>
  <c r="J93" i="31" s="1"/>
  <c r="H664" i="31"/>
  <c r="G664" i="31"/>
  <c r="G671" i="31" s="1"/>
  <c r="G682" i="31" s="1"/>
  <c r="K652" i="31"/>
  <c r="C652" i="31"/>
  <c r="A652" i="31"/>
  <c r="A650" i="31"/>
  <c r="K632" i="31"/>
  <c r="J632" i="31"/>
  <c r="H632" i="31"/>
  <c r="G632" i="31"/>
  <c r="K627" i="31"/>
  <c r="J627" i="31"/>
  <c r="J634" i="31" s="1"/>
  <c r="J645" i="31" s="1"/>
  <c r="J92" i="31" s="1"/>
  <c r="H627" i="31"/>
  <c r="H634" i="31" s="1"/>
  <c r="H645" i="31" s="1"/>
  <c r="H92" i="31" s="1"/>
  <c r="G627" i="31"/>
  <c r="G634" i="31" s="1"/>
  <c r="G645" i="31" s="1"/>
  <c r="G92" i="31" s="1"/>
  <c r="K615" i="31"/>
  <c r="C615" i="31"/>
  <c r="A615" i="31"/>
  <c r="A613" i="31"/>
  <c r="K595" i="31"/>
  <c r="J595" i="31"/>
  <c r="H595" i="31"/>
  <c r="G595" i="31"/>
  <c r="K590" i="31"/>
  <c r="K597" i="31" s="1"/>
  <c r="K608" i="31" s="1"/>
  <c r="K91" i="31" s="1"/>
  <c r="J590" i="31"/>
  <c r="J597" i="31" s="1"/>
  <c r="J608" i="31" s="1"/>
  <c r="J91" i="31" s="1"/>
  <c r="K587" i="31"/>
  <c r="J587" i="31"/>
  <c r="H587" i="31"/>
  <c r="H590" i="31" s="1"/>
  <c r="G587" i="31"/>
  <c r="G590" i="31" s="1"/>
  <c r="G597" i="31" s="1"/>
  <c r="G608" i="31" s="1"/>
  <c r="K578" i="31"/>
  <c r="C578" i="31"/>
  <c r="A578" i="31"/>
  <c r="A576" i="31"/>
  <c r="K556" i="31"/>
  <c r="J556" i="31"/>
  <c r="H556" i="31"/>
  <c r="G556" i="31"/>
  <c r="K548" i="31"/>
  <c r="K551" i="31" s="1"/>
  <c r="K558" i="31" s="1"/>
  <c r="J548" i="31"/>
  <c r="J551" i="31" s="1"/>
  <c r="J558" i="31" s="1"/>
  <c r="H548" i="31"/>
  <c r="H551" i="31" s="1"/>
  <c r="H558" i="31" s="1"/>
  <c r="G548" i="31"/>
  <c r="G551" i="31" s="1"/>
  <c r="G558" i="31" s="1"/>
  <c r="K539" i="31"/>
  <c r="C539" i="31"/>
  <c r="A539" i="31"/>
  <c r="A537" i="31"/>
  <c r="K531" i="31"/>
  <c r="H531" i="31"/>
  <c r="E508" i="31"/>
  <c r="E509" i="31" s="1"/>
  <c r="E510" i="31" s="1"/>
  <c r="E511" i="31" s="1"/>
  <c r="E512" i="31" s="1"/>
  <c r="E513" i="31" s="1"/>
  <c r="E514" i="31" s="1"/>
  <c r="E515" i="31" s="1"/>
  <c r="E516" i="31" s="1"/>
  <c r="E517" i="31" s="1"/>
  <c r="E518" i="31" s="1"/>
  <c r="E519" i="31" s="1"/>
  <c r="E520" i="31" s="1"/>
  <c r="E521" i="31" s="1"/>
  <c r="E522" i="31" s="1"/>
  <c r="E523" i="31" s="1"/>
  <c r="E524" i="31" s="1"/>
  <c r="E525" i="31" s="1"/>
  <c r="E526" i="31" s="1"/>
  <c r="E527" i="31" s="1"/>
  <c r="E528" i="31" s="1"/>
  <c r="E529" i="31" s="1"/>
  <c r="E531" i="31" s="1"/>
  <c r="A508" i="31"/>
  <c r="A509" i="31" s="1"/>
  <c r="A510" i="31" s="1"/>
  <c r="A511" i="31" s="1"/>
  <c r="A512" i="31" s="1"/>
  <c r="A513" i="31" s="1"/>
  <c r="A514" i="31" s="1"/>
  <c r="A515" i="31" s="1"/>
  <c r="A516" i="31" s="1"/>
  <c r="A517" i="31" s="1"/>
  <c r="A518" i="31" s="1"/>
  <c r="A519" i="31" s="1"/>
  <c r="A520" i="31" s="1"/>
  <c r="A521" i="31" s="1"/>
  <c r="A522" i="31" s="1"/>
  <c r="A523" i="31" s="1"/>
  <c r="A524" i="31" s="1"/>
  <c r="A525" i="31" s="1"/>
  <c r="A526" i="31" s="1"/>
  <c r="A527" i="31" s="1"/>
  <c r="A528" i="31" s="1"/>
  <c r="A529" i="31" s="1"/>
  <c r="A531" i="31" s="1"/>
  <c r="E507" i="31"/>
  <c r="A507" i="31"/>
  <c r="K501" i="31"/>
  <c r="C501" i="31"/>
  <c r="A501" i="31"/>
  <c r="A499" i="31"/>
  <c r="K495" i="31"/>
  <c r="K488" i="31"/>
  <c r="H488" i="31"/>
  <c r="K456" i="31"/>
  <c r="C456" i="31"/>
  <c r="A456" i="31"/>
  <c r="A454" i="31"/>
  <c r="K443" i="31"/>
  <c r="H443" i="31"/>
  <c r="K436" i="31"/>
  <c r="H436" i="31"/>
  <c r="K404" i="31"/>
  <c r="C404" i="31"/>
  <c r="A404" i="31"/>
  <c r="A402" i="31"/>
  <c r="K396" i="31"/>
  <c r="H396" i="31"/>
  <c r="K371" i="31"/>
  <c r="C371" i="31"/>
  <c r="A371" i="31"/>
  <c r="A369" i="31"/>
  <c r="H354" i="31"/>
  <c r="G354" i="31"/>
  <c r="G359" i="31" s="1"/>
  <c r="H353" i="31"/>
  <c r="H358" i="31" s="1"/>
  <c r="H361" i="31" s="1"/>
  <c r="G353" i="31"/>
  <c r="G358" i="31" s="1"/>
  <c r="G361" i="31" s="1"/>
  <c r="H352" i="31"/>
  <c r="H359" i="31" s="1"/>
  <c r="G352" i="31"/>
  <c r="H351" i="31"/>
  <c r="H356" i="31" s="1"/>
  <c r="G351" i="31"/>
  <c r="G356" i="31" s="1"/>
  <c r="H349" i="31"/>
  <c r="G349" i="31"/>
  <c r="H343" i="31"/>
  <c r="G343" i="31"/>
  <c r="H337" i="31"/>
  <c r="G337" i="31"/>
  <c r="E337" i="31"/>
  <c r="E338" i="31" s="1"/>
  <c r="E339" i="31" s="1"/>
  <c r="A337" i="31"/>
  <c r="A338" i="31" s="1"/>
  <c r="A339" i="31" s="1"/>
  <c r="E336" i="31"/>
  <c r="A336" i="31"/>
  <c r="A332" i="31"/>
  <c r="A333" i="31" s="1"/>
  <c r="H331" i="31"/>
  <c r="G331" i="31"/>
  <c r="E331" i="31"/>
  <c r="E332" i="31" s="1"/>
  <c r="E333" i="31" s="1"/>
  <c r="A331" i="31"/>
  <c r="E330" i="31"/>
  <c r="A330" i="31"/>
  <c r="A328" i="31"/>
  <c r="E327" i="31"/>
  <c r="E328" i="31" s="1"/>
  <c r="A327" i="31"/>
  <c r="K321" i="31"/>
  <c r="C321" i="31"/>
  <c r="A321" i="31"/>
  <c r="A319" i="31"/>
  <c r="F309" i="31"/>
  <c r="E307" i="31"/>
  <c r="D307" i="31"/>
  <c r="F307" i="31" s="1"/>
  <c r="F305" i="31"/>
  <c r="F303" i="31"/>
  <c r="F300" i="31"/>
  <c r="E300" i="31"/>
  <c r="E309" i="31" s="1"/>
  <c r="D300" i="31"/>
  <c r="D309" i="31" s="1"/>
  <c r="F298" i="31"/>
  <c r="F296" i="31"/>
  <c r="F294" i="31"/>
  <c r="I286" i="31"/>
  <c r="C286" i="31"/>
  <c r="A286" i="31"/>
  <c r="A284" i="31"/>
  <c r="H273" i="31"/>
  <c r="H272" i="31"/>
  <c r="H269" i="31"/>
  <c r="H274" i="31" s="1"/>
  <c r="H268" i="31"/>
  <c r="H267" i="31"/>
  <c r="K259" i="31"/>
  <c r="H259" i="31"/>
  <c r="K258" i="31"/>
  <c r="K260" i="31" s="1"/>
  <c r="K256" i="31"/>
  <c r="H256" i="31"/>
  <c r="K252" i="31"/>
  <c r="H252" i="31"/>
  <c r="K250" i="31"/>
  <c r="H250" i="31"/>
  <c r="H258" i="31" s="1"/>
  <c r="K245" i="31"/>
  <c r="K242" i="31"/>
  <c r="C242" i="31"/>
  <c r="A242" i="31"/>
  <c r="A240" i="31"/>
  <c r="K224" i="31"/>
  <c r="K184" i="31" s="1"/>
  <c r="J224" i="31"/>
  <c r="J184" i="31" s="1"/>
  <c r="H224" i="31"/>
  <c r="G224" i="31"/>
  <c r="K220" i="31"/>
  <c r="J220" i="31"/>
  <c r="K219" i="31"/>
  <c r="H219" i="31"/>
  <c r="K218" i="31"/>
  <c r="J218" i="31"/>
  <c r="H218" i="31"/>
  <c r="H178" i="31" s="1"/>
  <c r="G218" i="31"/>
  <c r="K217" i="31"/>
  <c r="J217" i="31"/>
  <c r="H217" i="31"/>
  <c r="H220" i="31" s="1"/>
  <c r="G217" i="31"/>
  <c r="G220" i="31" s="1"/>
  <c r="H215" i="31"/>
  <c r="K214" i="31"/>
  <c r="H214" i="31"/>
  <c r="K213" i="31"/>
  <c r="J213" i="31"/>
  <c r="H213" i="31"/>
  <c r="G213" i="31"/>
  <c r="K212" i="31"/>
  <c r="K215" i="31" s="1"/>
  <c r="J212" i="31"/>
  <c r="J215" i="31" s="1"/>
  <c r="K211" i="31"/>
  <c r="H211" i="31"/>
  <c r="K210" i="31"/>
  <c r="J210" i="31"/>
  <c r="H210" i="31"/>
  <c r="H170" i="31" s="1"/>
  <c r="G210" i="31"/>
  <c r="G170" i="31" s="1"/>
  <c r="G172" i="31" s="1"/>
  <c r="G175" i="31" s="1"/>
  <c r="G182" i="31" s="1"/>
  <c r="G193" i="31" s="1"/>
  <c r="K209" i="31"/>
  <c r="H209" i="31"/>
  <c r="K208" i="31"/>
  <c r="J208" i="31"/>
  <c r="H208" i="31"/>
  <c r="H212" i="31" s="1"/>
  <c r="G208" i="31"/>
  <c r="G212" i="31" s="1"/>
  <c r="G215" i="31" s="1"/>
  <c r="K203" i="31"/>
  <c r="C203" i="31"/>
  <c r="A203" i="31"/>
  <c r="A201" i="31"/>
  <c r="H184" i="31"/>
  <c r="G184" i="31"/>
  <c r="K179" i="31"/>
  <c r="J179" i="31"/>
  <c r="H179" i="31"/>
  <c r="G179" i="31"/>
  <c r="K178" i="31"/>
  <c r="J178" i="31"/>
  <c r="G178" i="31"/>
  <c r="K177" i="31"/>
  <c r="K180" i="31" s="1"/>
  <c r="J177" i="31"/>
  <c r="J180" i="31" s="1"/>
  <c r="H177" i="31"/>
  <c r="H180" i="31" s="1"/>
  <c r="G177" i="31"/>
  <c r="G180" i="31" s="1"/>
  <c r="K174" i="31"/>
  <c r="J174" i="31"/>
  <c r="H174" i="31"/>
  <c r="G174" i="31"/>
  <c r="K173" i="31"/>
  <c r="J173" i="31"/>
  <c r="H173" i="31"/>
  <c r="G173" i="31"/>
  <c r="H172" i="31"/>
  <c r="H175" i="31" s="1"/>
  <c r="H182" i="31" s="1"/>
  <c r="H193" i="31" s="1"/>
  <c r="K171" i="31"/>
  <c r="H171" i="31"/>
  <c r="K170" i="31"/>
  <c r="J170" i="31"/>
  <c r="K169" i="31"/>
  <c r="H169" i="31"/>
  <c r="K168" i="31"/>
  <c r="J168" i="31"/>
  <c r="J172" i="31" s="1"/>
  <c r="J175" i="31" s="1"/>
  <c r="J182" i="31" s="1"/>
  <c r="J193" i="31" s="1"/>
  <c r="H168" i="31"/>
  <c r="G168" i="31"/>
  <c r="K163" i="31"/>
  <c r="C163" i="31"/>
  <c r="A163" i="31"/>
  <c r="A161" i="31"/>
  <c r="K145" i="31"/>
  <c r="H145" i="31"/>
  <c r="H106" i="31" s="1"/>
  <c r="K129" i="31"/>
  <c r="C129" i="31"/>
  <c r="A129" i="31"/>
  <c r="A127" i="31"/>
  <c r="K117" i="31"/>
  <c r="H117" i="31"/>
  <c r="K114" i="31"/>
  <c r="H114" i="31"/>
  <c r="K113" i="31"/>
  <c r="H113" i="31"/>
  <c r="H110" i="31"/>
  <c r="K109" i="31"/>
  <c r="K112" i="31" s="1"/>
  <c r="H109" i="31"/>
  <c r="H108" i="31"/>
  <c r="J107" i="31"/>
  <c r="G107" i="31"/>
  <c r="K106" i="31"/>
  <c r="K105" i="31"/>
  <c r="H105" i="31"/>
  <c r="K99" i="31"/>
  <c r="J99" i="31"/>
  <c r="H99" i="31"/>
  <c r="G99" i="31"/>
  <c r="K97" i="31"/>
  <c r="J97" i="31"/>
  <c r="H97" i="31"/>
  <c r="G97" i="31"/>
  <c r="G95" i="31"/>
  <c r="G93" i="31"/>
  <c r="G91" i="31"/>
  <c r="K87" i="31"/>
  <c r="K131" i="31" s="1"/>
  <c r="K165" i="31" s="1"/>
  <c r="K205" i="31" s="1"/>
  <c r="K244" i="31" s="1"/>
  <c r="K373" i="31" s="1"/>
  <c r="K406" i="31" s="1"/>
  <c r="K458" i="31" s="1"/>
  <c r="K503" i="31" s="1"/>
  <c r="K541" i="31" s="1"/>
  <c r="K580" i="31" s="1"/>
  <c r="K617" i="31" s="1"/>
  <c r="K654" i="31" s="1"/>
  <c r="K691" i="31" s="1"/>
  <c r="K728" i="31" s="1"/>
  <c r="K765" i="31" s="1"/>
  <c r="K802" i="31" s="1"/>
  <c r="K840" i="31" s="1"/>
  <c r="K877" i="31" s="1"/>
  <c r="H87" i="31"/>
  <c r="H131" i="31" s="1"/>
  <c r="K85" i="31"/>
  <c r="C85" i="31"/>
  <c r="A85" i="31"/>
  <c r="K42" i="31"/>
  <c r="C42" i="31"/>
  <c r="K901" i="30"/>
  <c r="H901" i="30"/>
  <c r="K890" i="30"/>
  <c r="K904" i="30" s="1"/>
  <c r="K99" i="30" s="1"/>
  <c r="H890" i="30"/>
  <c r="H904" i="30" s="1"/>
  <c r="K875" i="30"/>
  <c r="C875" i="30"/>
  <c r="A875" i="30"/>
  <c r="A873" i="30"/>
  <c r="K855" i="30"/>
  <c r="J855" i="30"/>
  <c r="H855" i="30"/>
  <c r="G855" i="30"/>
  <c r="K851" i="30"/>
  <c r="J851" i="30"/>
  <c r="J857" i="30" s="1"/>
  <c r="J868" i="30" s="1"/>
  <c r="J98" i="30" s="1"/>
  <c r="H851" i="30"/>
  <c r="H857" i="30" s="1"/>
  <c r="H868" i="30" s="1"/>
  <c r="H98" i="30" s="1"/>
  <c r="G851" i="30"/>
  <c r="G857" i="30" s="1"/>
  <c r="G868" i="30" s="1"/>
  <c r="G98" i="30" s="1"/>
  <c r="K838" i="30"/>
  <c r="C838" i="30"/>
  <c r="A838" i="30"/>
  <c r="A836" i="30"/>
  <c r="K830" i="30"/>
  <c r="H830" i="30"/>
  <c r="E807" i="30"/>
  <c r="E808" i="30" s="1"/>
  <c r="E809" i="30" s="1"/>
  <c r="E810" i="30" s="1"/>
  <c r="E811" i="30" s="1"/>
  <c r="E812" i="30" s="1"/>
  <c r="E813" i="30" s="1"/>
  <c r="E814" i="30" s="1"/>
  <c r="E815" i="30" s="1"/>
  <c r="E816" i="30" s="1"/>
  <c r="E817" i="30" s="1"/>
  <c r="E818" i="30" s="1"/>
  <c r="E819" i="30" s="1"/>
  <c r="E820" i="30" s="1"/>
  <c r="E821" i="30" s="1"/>
  <c r="E822" i="30" s="1"/>
  <c r="E823" i="30" s="1"/>
  <c r="A807" i="30"/>
  <c r="A808" i="30" s="1"/>
  <c r="A809" i="30" s="1"/>
  <c r="A810" i="30" s="1"/>
  <c r="A811" i="30" s="1"/>
  <c r="A812" i="30" s="1"/>
  <c r="A813" i="30" s="1"/>
  <c r="A814" i="30" s="1"/>
  <c r="A815" i="30" s="1"/>
  <c r="A816" i="30" s="1"/>
  <c r="A817" i="30" s="1"/>
  <c r="A818" i="30" s="1"/>
  <c r="A819" i="30" s="1"/>
  <c r="A820" i="30" s="1"/>
  <c r="A821" i="30" s="1"/>
  <c r="A822" i="30" s="1"/>
  <c r="A823" i="30" s="1"/>
  <c r="E806" i="30"/>
  <c r="A806" i="30"/>
  <c r="K800" i="30"/>
  <c r="C800" i="30"/>
  <c r="A800" i="30"/>
  <c r="A798" i="30"/>
  <c r="H782" i="30"/>
  <c r="H793" i="30" s="1"/>
  <c r="H96" i="30" s="1"/>
  <c r="K780" i="30"/>
  <c r="J780" i="30"/>
  <c r="H780" i="30"/>
  <c r="G780" i="30"/>
  <c r="K775" i="30"/>
  <c r="K782" i="30" s="1"/>
  <c r="K793" i="30" s="1"/>
  <c r="K96" i="30" s="1"/>
  <c r="J775" i="30"/>
  <c r="J782" i="30" s="1"/>
  <c r="J793" i="30" s="1"/>
  <c r="J96" i="30" s="1"/>
  <c r="H775" i="30"/>
  <c r="G775" i="30"/>
  <c r="G782" i="30" s="1"/>
  <c r="G793" i="30" s="1"/>
  <c r="G96" i="30" s="1"/>
  <c r="K763" i="30"/>
  <c r="C763" i="30"/>
  <c r="A763" i="30"/>
  <c r="A761" i="30"/>
  <c r="K743" i="30"/>
  <c r="J743" i="30"/>
  <c r="H743" i="30"/>
  <c r="G743" i="30"/>
  <c r="K738" i="30"/>
  <c r="J738" i="30"/>
  <c r="J745" i="30" s="1"/>
  <c r="J756" i="30" s="1"/>
  <c r="J95" i="30" s="1"/>
  <c r="H738" i="30"/>
  <c r="H745" i="30" s="1"/>
  <c r="H756" i="30" s="1"/>
  <c r="G738" i="30"/>
  <c r="G745" i="30" s="1"/>
  <c r="G756" i="30" s="1"/>
  <c r="G95" i="30" s="1"/>
  <c r="K728" i="30"/>
  <c r="K765" i="30" s="1"/>
  <c r="K802" i="30" s="1"/>
  <c r="K840" i="30" s="1"/>
  <c r="K877" i="30" s="1"/>
  <c r="K726" i="30"/>
  <c r="C726" i="30"/>
  <c r="A726" i="30"/>
  <c r="A724" i="30"/>
  <c r="K706" i="30"/>
  <c r="J706" i="30"/>
  <c r="H706" i="30"/>
  <c r="G706" i="30"/>
  <c r="K701" i="30"/>
  <c r="K708" i="30" s="1"/>
  <c r="K719" i="30" s="1"/>
  <c r="K94" i="30" s="1"/>
  <c r="J701" i="30"/>
  <c r="J708" i="30" s="1"/>
  <c r="J719" i="30" s="1"/>
  <c r="J94" i="30" s="1"/>
  <c r="H701" i="30"/>
  <c r="G701" i="30"/>
  <c r="G708" i="30" s="1"/>
  <c r="G719" i="30" s="1"/>
  <c r="G94" i="30" s="1"/>
  <c r="K689" i="30"/>
  <c r="C689" i="30"/>
  <c r="A689" i="30"/>
  <c r="A687" i="30"/>
  <c r="K669" i="30"/>
  <c r="J669" i="30"/>
  <c r="H669" i="30"/>
  <c r="G669" i="30"/>
  <c r="K664" i="30"/>
  <c r="K671" i="30" s="1"/>
  <c r="K682" i="30" s="1"/>
  <c r="K93" i="30" s="1"/>
  <c r="J664" i="30"/>
  <c r="J671" i="30" s="1"/>
  <c r="J682" i="30" s="1"/>
  <c r="J93" i="30" s="1"/>
  <c r="H664" i="30"/>
  <c r="H671" i="30" s="1"/>
  <c r="H682" i="30" s="1"/>
  <c r="G664" i="30"/>
  <c r="G671" i="30" s="1"/>
  <c r="G682" i="30" s="1"/>
  <c r="G93" i="30" s="1"/>
  <c r="K652" i="30"/>
  <c r="C652" i="30"/>
  <c r="A652" i="30"/>
  <c r="A650" i="30"/>
  <c r="H634" i="30"/>
  <c r="H645" i="30" s="1"/>
  <c r="H92" i="30" s="1"/>
  <c r="K632" i="30"/>
  <c r="J632" i="30"/>
  <c r="H632" i="30"/>
  <c r="G632" i="30"/>
  <c r="K627" i="30"/>
  <c r="K634" i="30" s="1"/>
  <c r="K645" i="30" s="1"/>
  <c r="K92" i="30" s="1"/>
  <c r="J627" i="30"/>
  <c r="J634" i="30" s="1"/>
  <c r="J645" i="30" s="1"/>
  <c r="J92" i="30" s="1"/>
  <c r="H627" i="30"/>
  <c r="G627" i="30"/>
  <c r="G634" i="30" s="1"/>
  <c r="G645" i="30" s="1"/>
  <c r="K615" i="30"/>
  <c r="C615" i="30"/>
  <c r="A615" i="30"/>
  <c r="A613" i="30"/>
  <c r="K595" i="30"/>
  <c r="J595" i="30"/>
  <c r="H595" i="30"/>
  <c r="G595" i="30"/>
  <c r="K587" i="30"/>
  <c r="K590" i="30" s="1"/>
  <c r="J587" i="30"/>
  <c r="J590" i="30" s="1"/>
  <c r="J597" i="30" s="1"/>
  <c r="J608" i="30" s="1"/>
  <c r="J91" i="30" s="1"/>
  <c r="H587" i="30"/>
  <c r="H590" i="30" s="1"/>
  <c r="H597" i="30" s="1"/>
  <c r="H608" i="30" s="1"/>
  <c r="G587" i="30"/>
  <c r="G590" i="30" s="1"/>
  <c r="G597" i="30" s="1"/>
  <c r="G608" i="30" s="1"/>
  <c r="G91" i="30" s="1"/>
  <c r="K578" i="30"/>
  <c r="C578" i="30"/>
  <c r="A578" i="30"/>
  <c r="A576" i="30"/>
  <c r="K556" i="30"/>
  <c r="J556" i="30"/>
  <c r="H556" i="30"/>
  <c r="G556" i="30"/>
  <c r="H551" i="30"/>
  <c r="H558" i="30" s="1"/>
  <c r="K548" i="30"/>
  <c r="K551" i="30" s="1"/>
  <c r="K558" i="30" s="1"/>
  <c r="J548" i="30"/>
  <c r="J551" i="30" s="1"/>
  <c r="J558" i="30" s="1"/>
  <c r="H548" i="30"/>
  <c r="G548" i="30"/>
  <c r="G551" i="30" s="1"/>
  <c r="G558" i="30" s="1"/>
  <c r="K539" i="30"/>
  <c r="C539" i="30"/>
  <c r="A539" i="30"/>
  <c r="A537" i="30"/>
  <c r="K531" i="30"/>
  <c r="H531" i="30"/>
  <c r="E507" i="30"/>
  <c r="E508" i="30" s="1"/>
  <c r="E509" i="30" s="1"/>
  <c r="E510" i="30" s="1"/>
  <c r="E511" i="30" s="1"/>
  <c r="E512" i="30" s="1"/>
  <c r="E513" i="30" s="1"/>
  <c r="E514" i="30" s="1"/>
  <c r="E515" i="30" s="1"/>
  <c r="E516" i="30" s="1"/>
  <c r="E517" i="30" s="1"/>
  <c r="E518" i="30" s="1"/>
  <c r="E519" i="30" s="1"/>
  <c r="E520" i="30" s="1"/>
  <c r="E521" i="30" s="1"/>
  <c r="E522" i="30" s="1"/>
  <c r="E523" i="30" s="1"/>
  <c r="E524" i="30" s="1"/>
  <c r="E525" i="30" s="1"/>
  <c r="E526" i="30" s="1"/>
  <c r="E527" i="30" s="1"/>
  <c r="E528" i="30" s="1"/>
  <c r="E529" i="30" s="1"/>
  <c r="E531" i="30" s="1"/>
  <c r="A507" i="30"/>
  <c r="A508" i="30" s="1"/>
  <c r="A509" i="30" s="1"/>
  <c r="A510" i="30" s="1"/>
  <c r="A511" i="30" s="1"/>
  <c r="A512" i="30" s="1"/>
  <c r="A513" i="30" s="1"/>
  <c r="A514" i="30" s="1"/>
  <c r="A515" i="30" s="1"/>
  <c r="A516" i="30" s="1"/>
  <c r="A517" i="30" s="1"/>
  <c r="A518" i="30" s="1"/>
  <c r="A519" i="30" s="1"/>
  <c r="A520" i="30" s="1"/>
  <c r="A521" i="30" s="1"/>
  <c r="A522" i="30" s="1"/>
  <c r="A523" i="30" s="1"/>
  <c r="A524" i="30" s="1"/>
  <c r="A525" i="30" s="1"/>
  <c r="A526" i="30" s="1"/>
  <c r="A527" i="30" s="1"/>
  <c r="A528" i="30" s="1"/>
  <c r="A529" i="30" s="1"/>
  <c r="A531" i="30" s="1"/>
  <c r="K501" i="30"/>
  <c r="C501" i="30"/>
  <c r="A501" i="30"/>
  <c r="A499" i="30"/>
  <c r="K488" i="30"/>
  <c r="K495" i="30" s="1"/>
  <c r="H488" i="30"/>
  <c r="K456" i="30"/>
  <c r="C456" i="30"/>
  <c r="A456" i="30"/>
  <c r="A454" i="30"/>
  <c r="K443" i="30"/>
  <c r="K436" i="30"/>
  <c r="H436" i="30"/>
  <c r="H443" i="30" s="1"/>
  <c r="H117" i="30" s="1"/>
  <c r="K404" i="30"/>
  <c r="C404" i="30"/>
  <c r="A404" i="30"/>
  <c r="A402" i="30"/>
  <c r="K396" i="30"/>
  <c r="H396" i="30"/>
  <c r="H113" i="30" s="1"/>
  <c r="K371" i="30"/>
  <c r="C371" i="30"/>
  <c r="A371" i="30"/>
  <c r="A369" i="30"/>
  <c r="G356" i="30"/>
  <c r="H354" i="30"/>
  <c r="G354" i="30"/>
  <c r="H353" i="30"/>
  <c r="H357" i="30" s="1"/>
  <c r="H111" i="30" s="1"/>
  <c r="G353" i="30"/>
  <c r="G358" i="30" s="1"/>
  <c r="G361" i="30" s="1"/>
  <c r="H352" i="30"/>
  <c r="H359" i="30" s="1"/>
  <c r="G352" i="30"/>
  <c r="G359" i="30" s="1"/>
  <c r="H351" i="30"/>
  <c r="H358" i="30" s="1"/>
  <c r="H349" i="30"/>
  <c r="G349" i="30"/>
  <c r="H343" i="30"/>
  <c r="G343" i="30"/>
  <c r="H337" i="30"/>
  <c r="G337" i="30"/>
  <c r="E336" i="30"/>
  <c r="E337" i="30" s="1"/>
  <c r="E338" i="30" s="1"/>
  <c r="E339" i="30" s="1"/>
  <c r="A336" i="30"/>
  <c r="A337" i="30" s="1"/>
  <c r="A338" i="30" s="1"/>
  <c r="A339" i="30" s="1"/>
  <c r="E332" i="30"/>
  <c r="E333" i="30" s="1"/>
  <c r="H331" i="30"/>
  <c r="G331" i="30"/>
  <c r="E331" i="30"/>
  <c r="A331" i="30"/>
  <c r="A332" i="30" s="1"/>
  <c r="A333" i="30" s="1"/>
  <c r="E330" i="30"/>
  <c r="A330" i="30"/>
  <c r="E328" i="30"/>
  <c r="E327" i="30"/>
  <c r="A327" i="30"/>
  <c r="A328" i="30" s="1"/>
  <c r="K321" i="30"/>
  <c r="C321" i="30"/>
  <c r="A321" i="30"/>
  <c r="A319" i="30"/>
  <c r="F307" i="30"/>
  <c r="E307" i="30"/>
  <c r="D307" i="30"/>
  <c r="F305" i="30"/>
  <c r="F303" i="30"/>
  <c r="E300" i="30"/>
  <c r="E309" i="30" s="1"/>
  <c r="D300" i="30"/>
  <c r="F300" i="30" s="1"/>
  <c r="F298" i="30"/>
  <c r="F296" i="30"/>
  <c r="F294" i="30"/>
  <c r="I286" i="30"/>
  <c r="C286" i="30"/>
  <c r="A286" i="30"/>
  <c r="A284" i="30"/>
  <c r="H274" i="30"/>
  <c r="H272" i="30"/>
  <c r="H269" i="30"/>
  <c r="H268" i="30"/>
  <c r="H273" i="30" s="1"/>
  <c r="H267" i="30"/>
  <c r="H264" i="30"/>
  <c r="K259" i="30"/>
  <c r="H259" i="30"/>
  <c r="K258" i="30"/>
  <c r="K260" i="30" s="1"/>
  <c r="H258" i="30"/>
  <c r="H260" i="30" s="1"/>
  <c r="K256" i="30"/>
  <c r="H256" i="30"/>
  <c r="K252" i="30"/>
  <c r="H252" i="30"/>
  <c r="K248" i="30"/>
  <c r="H248" i="30"/>
  <c r="H249" i="30" s="1"/>
  <c r="K245" i="30"/>
  <c r="K242" i="30"/>
  <c r="C242" i="30"/>
  <c r="A242" i="30"/>
  <c r="A240" i="30"/>
  <c r="K224" i="30"/>
  <c r="J224" i="30"/>
  <c r="H224" i="30"/>
  <c r="G224" i="30"/>
  <c r="G184" i="30" s="1"/>
  <c r="G220" i="30"/>
  <c r="K219" i="30"/>
  <c r="H219" i="30"/>
  <c r="K218" i="30"/>
  <c r="J218" i="30"/>
  <c r="H218" i="30"/>
  <c r="G218" i="30"/>
  <c r="K217" i="30"/>
  <c r="K220" i="30" s="1"/>
  <c r="J217" i="30"/>
  <c r="H217" i="30"/>
  <c r="H220" i="30" s="1"/>
  <c r="G217" i="30"/>
  <c r="K214" i="30"/>
  <c r="H214" i="30"/>
  <c r="H174" i="30" s="1"/>
  <c r="K213" i="30"/>
  <c r="J213" i="30"/>
  <c r="H213" i="30"/>
  <c r="G213" i="30"/>
  <c r="G212" i="30"/>
  <c r="G215" i="30" s="1"/>
  <c r="K211" i="30"/>
  <c r="H211" i="30"/>
  <c r="K210" i="30"/>
  <c r="J210" i="30"/>
  <c r="H210" i="30"/>
  <c r="G210" i="30"/>
  <c r="K209" i="30"/>
  <c r="H209" i="30"/>
  <c r="K208" i="30"/>
  <c r="K212" i="30" s="1"/>
  <c r="K215" i="30" s="1"/>
  <c r="J208" i="30"/>
  <c r="J212" i="30" s="1"/>
  <c r="J215" i="30" s="1"/>
  <c r="H208" i="30"/>
  <c r="G208" i="30"/>
  <c r="K203" i="30"/>
  <c r="C203" i="30"/>
  <c r="A203" i="30"/>
  <c r="A201" i="30"/>
  <c r="K184" i="30"/>
  <c r="J184" i="30"/>
  <c r="H184" i="30"/>
  <c r="K179" i="30"/>
  <c r="J179" i="30"/>
  <c r="H179" i="30"/>
  <c r="G179" i="30"/>
  <c r="K178" i="30"/>
  <c r="K180" i="30" s="1"/>
  <c r="J178" i="30"/>
  <c r="H178" i="30"/>
  <c r="G178" i="30"/>
  <c r="K177" i="30"/>
  <c r="H177" i="30"/>
  <c r="H180" i="30" s="1"/>
  <c r="G177" i="30"/>
  <c r="G180" i="30" s="1"/>
  <c r="K174" i="30"/>
  <c r="J174" i="30"/>
  <c r="G174" i="30"/>
  <c r="K173" i="30"/>
  <c r="J173" i="30"/>
  <c r="H173" i="30"/>
  <c r="G173" i="30"/>
  <c r="K171" i="30"/>
  <c r="H171" i="30"/>
  <c r="K170" i="30"/>
  <c r="J170" i="30"/>
  <c r="H170" i="30"/>
  <c r="G170" i="30"/>
  <c r="K169" i="30"/>
  <c r="K168" i="30"/>
  <c r="K172" i="30" s="1"/>
  <c r="K175" i="30" s="1"/>
  <c r="K182" i="30" s="1"/>
  <c r="K193" i="30" s="1"/>
  <c r="J168" i="30"/>
  <c r="J172" i="30" s="1"/>
  <c r="J175" i="30" s="1"/>
  <c r="H168" i="30"/>
  <c r="G168" i="30"/>
  <c r="G172" i="30" s="1"/>
  <c r="G175" i="30" s="1"/>
  <c r="K163" i="30"/>
  <c r="C163" i="30"/>
  <c r="A163" i="30"/>
  <c r="A161" i="30"/>
  <c r="K145" i="30"/>
  <c r="H145" i="30"/>
  <c r="K129" i="30"/>
  <c r="C129" i="30"/>
  <c r="A129" i="30"/>
  <c r="A127" i="30"/>
  <c r="K117" i="30"/>
  <c r="H114" i="30"/>
  <c r="K112" i="30"/>
  <c r="H112" i="30"/>
  <c r="H110" i="30"/>
  <c r="K109" i="30"/>
  <c r="H108" i="30"/>
  <c r="H109" i="30" s="1"/>
  <c r="G107" i="30"/>
  <c r="K105" i="30"/>
  <c r="K119" i="30" s="1"/>
  <c r="H105" i="30"/>
  <c r="J99" i="30"/>
  <c r="H99" i="30"/>
  <c r="G99" i="30"/>
  <c r="K97" i="30"/>
  <c r="J97" i="30"/>
  <c r="H97" i="30"/>
  <c r="G97" i="30"/>
  <c r="H95" i="30"/>
  <c r="H93" i="30"/>
  <c r="G92" i="30"/>
  <c r="H91" i="30"/>
  <c r="K87" i="30"/>
  <c r="K131" i="30" s="1"/>
  <c r="K165" i="30" s="1"/>
  <c r="K205" i="30" s="1"/>
  <c r="K244" i="30" s="1"/>
  <c r="K373" i="30" s="1"/>
  <c r="K406" i="30" s="1"/>
  <c r="K458" i="30" s="1"/>
  <c r="K503" i="30" s="1"/>
  <c r="K541" i="30" s="1"/>
  <c r="K580" i="30" s="1"/>
  <c r="K617" i="30" s="1"/>
  <c r="K654" i="30" s="1"/>
  <c r="K691" i="30" s="1"/>
  <c r="H87" i="30"/>
  <c r="H131" i="30" s="1"/>
  <c r="K85" i="30"/>
  <c r="C85" i="30"/>
  <c r="A85" i="30"/>
  <c r="K42" i="30"/>
  <c r="C42" i="30"/>
  <c r="K901" i="29"/>
  <c r="H901" i="29"/>
  <c r="H904" i="29" s="1"/>
  <c r="H99" i="29" s="1"/>
  <c r="K890" i="29"/>
  <c r="K904" i="29" s="1"/>
  <c r="K99" i="29" s="1"/>
  <c r="H890" i="29"/>
  <c r="K875" i="29"/>
  <c r="C875" i="29"/>
  <c r="A875" i="29"/>
  <c r="A873" i="29"/>
  <c r="K855" i="29"/>
  <c r="J855" i="29"/>
  <c r="H855" i="29"/>
  <c r="G855" i="29"/>
  <c r="K851" i="29"/>
  <c r="K857" i="29" s="1"/>
  <c r="K868" i="29" s="1"/>
  <c r="K98" i="29" s="1"/>
  <c r="J851" i="29"/>
  <c r="J857" i="29" s="1"/>
  <c r="J868" i="29" s="1"/>
  <c r="J98" i="29" s="1"/>
  <c r="H851" i="29"/>
  <c r="G851" i="29"/>
  <c r="G857" i="29" s="1"/>
  <c r="G868" i="29" s="1"/>
  <c r="G98" i="29" s="1"/>
  <c r="K838" i="29"/>
  <c r="C838" i="29"/>
  <c r="A838" i="29"/>
  <c r="A836" i="29"/>
  <c r="K830" i="29"/>
  <c r="H830" i="29"/>
  <c r="A808" i="29"/>
  <c r="A809" i="29" s="1"/>
  <c r="A810" i="29" s="1"/>
  <c r="A811" i="29" s="1"/>
  <c r="A812" i="29" s="1"/>
  <c r="A813" i="29" s="1"/>
  <c r="A814" i="29" s="1"/>
  <c r="A815" i="29" s="1"/>
  <c r="A816" i="29" s="1"/>
  <c r="A817" i="29" s="1"/>
  <c r="A818" i="29" s="1"/>
  <c r="A819" i="29" s="1"/>
  <c r="A820" i="29" s="1"/>
  <c r="A821" i="29" s="1"/>
  <c r="A822" i="29" s="1"/>
  <c r="A823" i="29" s="1"/>
  <c r="A807" i="29"/>
  <c r="E806" i="29"/>
  <c r="E807" i="29" s="1"/>
  <c r="E808" i="29" s="1"/>
  <c r="E809" i="29" s="1"/>
  <c r="E810" i="29" s="1"/>
  <c r="E811" i="29" s="1"/>
  <c r="E812" i="29" s="1"/>
  <c r="E813" i="29" s="1"/>
  <c r="E814" i="29" s="1"/>
  <c r="E815" i="29" s="1"/>
  <c r="E816" i="29" s="1"/>
  <c r="E817" i="29" s="1"/>
  <c r="E818" i="29" s="1"/>
  <c r="E819" i="29" s="1"/>
  <c r="E820" i="29" s="1"/>
  <c r="E821" i="29" s="1"/>
  <c r="E822" i="29" s="1"/>
  <c r="E823" i="29" s="1"/>
  <c r="A806" i="29"/>
  <c r="K800" i="29"/>
  <c r="C800" i="29"/>
  <c r="A800" i="29"/>
  <c r="A798" i="29"/>
  <c r="K793" i="29"/>
  <c r="K96" i="29" s="1"/>
  <c r="K780" i="29"/>
  <c r="J780" i="29"/>
  <c r="H780" i="29"/>
  <c r="G780" i="29"/>
  <c r="K775" i="29"/>
  <c r="K782" i="29" s="1"/>
  <c r="J775" i="29"/>
  <c r="J782" i="29" s="1"/>
  <c r="J793" i="29" s="1"/>
  <c r="H775" i="29"/>
  <c r="H782" i="29" s="1"/>
  <c r="H793" i="29" s="1"/>
  <c r="H96" i="29" s="1"/>
  <c r="G775" i="29"/>
  <c r="G782" i="29" s="1"/>
  <c r="G793" i="29" s="1"/>
  <c r="G96" i="29" s="1"/>
  <c r="K763" i="29"/>
  <c r="C763" i="29"/>
  <c r="A763" i="29"/>
  <c r="A761" i="29"/>
  <c r="H756" i="29"/>
  <c r="H95" i="29" s="1"/>
  <c r="K743" i="29"/>
  <c r="J743" i="29"/>
  <c r="H743" i="29"/>
  <c r="G743" i="29"/>
  <c r="K738" i="29"/>
  <c r="K745" i="29" s="1"/>
  <c r="K756" i="29" s="1"/>
  <c r="K95" i="29" s="1"/>
  <c r="J738" i="29"/>
  <c r="J745" i="29" s="1"/>
  <c r="J756" i="29" s="1"/>
  <c r="J95" i="29" s="1"/>
  <c r="H738" i="29"/>
  <c r="H745" i="29" s="1"/>
  <c r="G738" i="29"/>
  <c r="G745" i="29" s="1"/>
  <c r="G756" i="29" s="1"/>
  <c r="G95" i="29" s="1"/>
  <c r="K726" i="29"/>
  <c r="C726" i="29"/>
  <c r="A726" i="29"/>
  <c r="A724" i="29"/>
  <c r="K708" i="29"/>
  <c r="K719" i="29" s="1"/>
  <c r="K94" i="29" s="1"/>
  <c r="K706" i="29"/>
  <c r="J706" i="29"/>
  <c r="H706" i="29"/>
  <c r="G706" i="29"/>
  <c r="K701" i="29"/>
  <c r="J701" i="29"/>
  <c r="J708" i="29" s="1"/>
  <c r="J719" i="29" s="1"/>
  <c r="H701" i="29"/>
  <c r="H708" i="29" s="1"/>
  <c r="H719" i="29" s="1"/>
  <c r="H94" i="29" s="1"/>
  <c r="G701" i="29"/>
  <c r="G708" i="29" s="1"/>
  <c r="G719" i="29" s="1"/>
  <c r="G94" i="29" s="1"/>
  <c r="K689" i="29"/>
  <c r="C689" i="29"/>
  <c r="A689" i="29"/>
  <c r="A687" i="29"/>
  <c r="H671" i="29"/>
  <c r="H682" i="29" s="1"/>
  <c r="H93" i="29" s="1"/>
  <c r="K669" i="29"/>
  <c r="J669" i="29"/>
  <c r="H669" i="29"/>
  <c r="G669" i="29"/>
  <c r="K664" i="29"/>
  <c r="K671" i="29" s="1"/>
  <c r="K682" i="29" s="1"/>
  <c r="K93" i="29" s="1"/>
  <c r="J664" i="29"/>
  <c r="J671" i="29" s="1"/>
  <c r="J682" i="29" s="1"/>
  <c r="J93" i="29" s="1"/>
  <c r="H664" i="29"/>
  <c r="G664" i="29"/>
  <c r="G671" i="29" s="1"/>
  <c r="G682" i="29" s="1"/>
  <c r="G93" i="29" s="1"/>
  <c r="K652" i="29"/>
  <c r="C652" i="29"/>
  <c r="A652" i="29"/>
  <c r="A650" i="29"/>
  <c r="K632" i="29"/>
  <c r="J632" i="29"/>
  <c r="H632" i="29"/>
  <c r="G632" i="29"/>
  <c r="K627" i="29"/>
  <c r="J627" i="29"/>
  <c r="J634" i="29" s="1"/>
  <c r="J645" i="29" s="1"/>
  <c r="J92" i="29" s="1"/>
  <c r="H627" i="29"/>
  <c r="H634" i="29" s="1"/>
  <c r="H645" i="29" s="1"/>
  <c r="H92" i="29" s="1"/>
  <c r="G627" i="29"/>
  <c r="G634" i="29" s="1"/>
  <c r="G645" i="29" s="1"/>
  <c r="G92" i="29" s="1"/>
  <c r="K617" i="29"/>
  <c r="K654" i="29" s="1"/>
  <c r="K691" i="29" s="1"/>
  <c r="K728" i="29" s="1"/>
  <c r="K765" i="29" s="1"/>
  <c r="K802" i="29" s="1"/>
  <c r="K840" i="29" s="1"/>
  <c r="K877" i="29" s="1"/>
  <c r="K615" i="29"/>
  <c r="C615" i="29"/>
  <c r="A615" i="29"/>
  <c r="A613" i="29"/>
  <c r="K595" i="29"/>
  <c r="J595" i="29"/>
  <c r="H595" i="29"/>
  <c r="G595" i="29"/>
  <c r="J590" i="29"/>
  <c r="J597" i="29" s="1"/>
  <c r="J608" i="29" s="1"/>
  <c r="J91" i="29" s="1"/>
  <c r="G590" i="29"/>
  <c r="G597" i="29" s="1"/>
  <c r="G608" i="29" s="1"/>
  <c r="G91" i="29" s="1"/>
  <c r="K587" i="29"/>
  <c r="K590" i="29" s="1"/>
  <c r="K597" i="29" s="1"/>
  <c r="K608" i="29" s="1"/>
  <c r="K91" i="29" s="1"/>
  <c r="J587" i="29"/>
  <c r="H587" i="29"/>
  <c r="G587" i="29"/>
  <c r="K578" i="29"/>
  <c r="C578" i="29"/>
  <c r="A578" i="29"/>
  <c r="A576" i="29"/>
  <c r="K556" i="29"/>
  <c r="J556" i="29"/>
  <c r="H556" i="29"/>
  <c r="G556" i="29"/>
  <c r="J551" i="29"/>
  <c r="J558" i="29" s="1"/>
  <c r="H551" i="29"/>
  <c r="H558" i="29" s="1"/>
  <c r="K548" i="29"/>
  <c r="K551" i="29" s="1"/>
  <c r="J548" i="29"/>
  <c r="H548" i="29"/>
  <c r="G548" i="29"/>
  <c r="G551" i="29" s="1"/>
  <c r="G558" i="29" s="1"/>
  <c r="K539" i="29"/>
  <c r="C539" i="29"/>
  <c r="A539" i="29"/>
  <c r="A537" i="29"/>
  <c r="K531" i="29"/>
  <c r="H531" i="29"/>
  <c r="E508" i="29"/>
  <c r="E509" i="29" s="1"/>
  <c r="E510" i="29" s="1"/>
  <c r="E511" i="29" s="1"/>
  <c r="E512" i="29" s="1"/>
  <c r="E513" i="29" s="1"/>
  <c r="E514" i="29" s="1"/>
  <c r="E515" i="29" s="1"/>
  <c r="E516" i="29" s="1"/>
  <c r="E517" i="29" s="1"/>
  <c r="E518" i="29" s="1"/>
  <c r="E519" i="29" s="1"/>
  <c r="E520" i="29" s="1"/>
  <c r="E521" i="29" s="1"/>
  <c r="E522" i="29" s="1"/>
  <c r="E523" i="29" s="1"/>
  <c r="E524" i="29" s="1"/>
  <c r="E525" i="29" s="1"/>
  <c r="E526" i="29" s="1"/>
  <c r="E527" i="29" s="1"/>
  <c r="E528" i="29" s="1"/>
  <c r="E529" i="29" s="1"/>
  <c r="E531" i="29" s="1"/>
  <c r="E507" i="29"/>
  <c r="A507" i="29"/>
  <c r="A508" i="29" s="1"/>
  <c r="A509" i="29" s="1"/>
  <c r="A510" i="29" s="1"/>
  <c r="A511" i="29" s="1"/>
  <c r="A512" i="29" s="1"/>
  <c r="A513" i="29" s="1"/>
  <c r="A514" i="29" s="1"/>
  <c r="A515" i="29" s="1"/>
  <c r="A516" i="29" s="1"/>
  <c r="A517" i="29" s="1"/>
  <c r="A518" i="29" s="1"/>
  <c r="A519" i="29" s="1"/>
  <c r="A520" i="29" s="1"/>
  <c r="A521" i="29" s="1"/>
  <c r="A522" i="29" s="1"/>
  <c r="A523" i="29" s="1"/>
  <c r="A524" i="29" s="1"/>
  <c r="A525" i="29" s="1"/>
  <c r="A526" i="29" s="1"/>
  <c r="A527" i="29" s="1"/>
  <c r="A528" i="29" s="1"/>
  <c r="A529" i="29" s="1"/>
  <c r="A531" i="29" s="1"/>
  <c r="K501" i="29"/>
  <c r="C501" i="29"/>
  <c r="A501" i="29"/>
  <c r="A499" i="29"/>
  <c r="K488" i="29"/>
  <c r="K495" i="29" s="1"/>
  <c r="H488" i="29"/>
  <c r="K456" i="29"/>
  <c r="C456" i="29"/>
  <c r="A456" i="29"/>
  <c r="A454" i="29"/>
  <c r="K436" i="29"/>
  <c r="K443" i="29" s="1"/>
  <c r="K117" i="29" s="1"/>
  <c r="H436" i="29"/>
  <c r="H443" i="29" s="1"/>
  <c r="H117" i="29" s="1"/>
  <c r="K404" i="29"/>
  <c r="C404" i="29"/>
  <c r="A404" i="29"/>
  <c r="A402" i="29"/>
  <c r="K396" i="29"/>
  <c r="H396" i="29"/>
  <c r="H373" i="29"/>
  <c r="H406" i="29" s="1"/>
  <c r="K371" i="29"/>
  <c r="C371" i="29"/>
  <c r="A371" i="29"/>
  <c r="A369" i="29"/>
  <c r="G359" i="29"/>
  <c r="H354" i="29"/>
  <c r="H357" i="29" s="1"/>
  <c r="H111" i="29" s="1"/>
  <c r="G354" i="29"/>
  <c r="H254" i="29" s="1"/>
  <c r="H256" i="29" s="1"/>
  <c r="H353" i="29"/>
  <c r="G353" i="29"/>
  <c r="H352" i="29"/>
  <c r="H359" i="29" s="1"/>
  <c r="G352" i="29"/>
  <c r="H351" i="29"/>
  <c r="H358" i="29" s="1"/>
  <c r="G351" i="29"/>
  <c r="H251" i="29" s="1"/>
  <c r="H259" i="29" s="1"/>
  <c r="H349" i="29"/>
  <c r="G349" i="29"/>
  <c r="H343" i="29"/>
  <c r="G343" i="29"/>
  <c r="A338" i="29"/>
  <c r="A339" i="29" s="1"/>
  <c r="H337" i="29"/>
  <c r="G337" i="29"/>
  <c r="A337" i="29"/>
  <c r="E336" i="29"/>
  <c r="E337" i="29" s="1"/>
  <c r="E338" i="29" s="1"/>
  <c r="E339" i="29" s="1"/>
  <c r="A336" i="29"/>
  <c r="A332" i="29"/>
  <c r="A333" i="29" s="1"/>
  <c r="H331" i="29"/>
  <c r="G331" i="29"/>
  <c r="E330" i="29"/>
  <c r="E331" i="29" s="1"/>
  <c r="E332" i="29" s="1"/>
  <c r="E333" i="29" s="1"/>
  <c r="A330" i="29"/>
  <c r="A331" i="29" s="1"/>
  <c r="E328" i="29"/>
  <c r="A328" i="29"/>
  <c r="E327" i="29"/>
  <c r="A327" i="29"/>
  <c r="K321" i="29"/>
  <c r="C321" i="29"/>
  <c r="A321" i="29"/>
  <c r="A319" i="29"/>
  <c r="F309" i="29"/>
  <c r="E307" i="29"/>
  <c r="D307" i="29"/>
  <c r="F307" i="29" s="1"/>
  <c r="F305" i="29"/>
  <c r="F303" i="29"/>
  <c r="F300" i="29"/>
  <c r="E300" i="29"/>
  <c r="E309" i="29" s="1"/>
  <c r="D300" i="29"/>
  <c r="D309" i="29" s="1"/>
  <c r="F298" i="29"/>
  <c r="F296" i="29"/>
  <c r="F294" i="29"/>
  <c r="I286" i="29"/>
  <c r="C286" i="29"/>
  <c r="A286" i="29"/>
  <c r="A284" i="29"/>
  <c r="H274" i="29"/>
  <c r="H269" i="29"/>
  <c r="H268" i="29"/>
  <c r="H273" i="29" s="1"/>
  <c r="H267" i="29"/>
  <c r="H255" i="29"/>
  <c r="H250" i="29"/>
  <c r="H258" i="29" s="1"/>
  <c r="K245" i="29"/>
  <c r="K242" i="29"/>
  <c r="C242" i="29"/>
  <c r="A242" i="29"/>
  <c r="A240" i="29"/>
  <c r="K224" i="29"/>
  <c r="J224" i="29"/>
  <c r="J184" i="29" s="1"/>
  <c r="H224" i="29"/>
  <c r="H184" i="29" s="1"/>
  <c r="G224" i="29"/>
  <c r="H220" i="29"/>
  <c r="K219" i="29"/>
  <c r="H219" i="29"/>
  <c r="K218" i="29"/>
  <c r="J218" i="29"/>
  <c r="J178" i="29" s="1"/>
  <c r="H218" i="29"/>
  <c r="H178" i="29" s="1"/>
  <c r="G218" i="29"/>
  <c r="K217" i="29"/>
  <c r="J217" i="29"/>
  <c r="H217" i="29"/>
  <c r="G217" i="29"/>
  <c r="G220" i="29" s="1"/>
  <c r="K214" i="29"/>
  <c r="K174" i="29" s="1"/>
  <c r="H214" i="29"/>
  <c r="K213" i="29"/>
  <c r="J213" i="29"/>
  <c r="J173" i="29" s="1"/>
  <c r="H213" i="29"/>
  <c r="G213" i="29"/>
  <c r="G173" i="29" s="1"/>
  <c r="H212" i="29"/>
  <c r="H215" i="29" s="1"/>
  <c r="K211" i="29"/>
  <c r="H211" i="29"/>
  <c r="H171" i="29" s="1"/>
  <c r="K210" i="29"/>
  <c r="J210" i="29"/>
  <c r="J170" i="29" s="1"/>
  <c r="H210" i="29"/>
  <c r="H170" i="29" s="1"/>
  <c r="G210" i="29"/>
  <c r="K209" i="29"/>
  <c r="H209" i="29"/>
  <c r="K208" i="29"/>
  <c r="J208" i="29"/>
  <c r="J168" i="29" s="1"/>
  <c r="J172" i="29" s="1"/>
  <c r="H208" i="29"/>
  <c r="G208" i="29"/>
  <c r="G212" i="29" s="1"/>
  <c r="G215" i="29" s="1"/>
  <c r="K203" i="29"/>
  <c r="C203" i="29"/>
  <c r="A203" i="29"/>
  <c r="A201" i="29"/>
  <c r="K184" i="29"/>
  <c r="G184" i="29"/>
  <c r="K179" i="29"/>
  <c r="J179" i="29"/>
  <c r="H179" i="29"/>
  <c r="G179" i="29"/>
  <c r="K178" i="29"/>
  <c r="G178" i="29"/>
  <c r="G180" i="29" s="1"/>
  <c r="J177" i="29"/>
  <c r="H177" i="29"/>
  <c r="H180" i="29" s="1"/>
  <c r="G177" i="29"/>
  <c r="J174" i="29"/>
  <c r="H174" i="29"/>
  <c r="G174" i="29"/>
  <c r="K173" i="29"/>
  <c r="H173" i="29"/>
  <c r="K171" i="29"/>
  <c r="K170" i="29"/>
  <c r="G170" i="29"/>
  <c r="H169" i="29"/>
  <c r="K168" i="29"/>
  <c r="H168" i="29"/>
  <c r="K163" i="29"/>
  <c r="C163" i="29"/>
  <c r="A163" i="29"/>
  <c r="A161" i="29"/>
  <c r="K145" i="29"/>
  <c r="H145" i="29"/>
  <c r="H106" i="29" s="1"/>
  <c r="H131" i="29"/>
  <c r="H244" i="29" s="1"/>
  <c r="H323" i="29" s="1"/>
  <c r="K129" i="29"/>
  <c r="C129" i="29"/>
  <c r="A129" i="29"/>
  <c r="A127" i="29"/>
  <c r="K114" i="29"/>
  <c r="H114" i="29"/>
  <c r="K113" i="29"/>
  <c r="H113" i="29"/>
  <c r="H110" i="29"/>
  <c r="K109" i="29"/>
  <c r="K112" i="29" s="1"/>
  <c r="H108" i="29"/>
  <c r="H109" i="29" s="1"/>
  <c r="H112" i="29" s="1"/>
  <c r="J107" i="29"/>
  <c r="G107" i="29"/>
  <c r="K106" i="29"/>
  <c r="K105" i="29"/>
  <c r="H105" i="29"/>
  <c r="J99" i="29"/>
  <c r="G99" i="29"/>
  <c r="K97" i="29"/>
  <c r="J97" i="29"/>
  <c r="H97" i="29"/>
  <c r="G97" i="29"/>
  <c r="J96" i="29"/>
  <c r="J94" i="29"/>
  <c r="K87" i="29"/>
  <c r="K131" i="29" s="1"/>
  <c r="K165" i="29" s="1"/>
  <c r="K205" i="29" s="1"/>
  <c r="K244" i="29" s="1"/>
  <c r="K373" i="29" s="1"/>
  <c r="K406" i="29" s="1"/>
  <c r="K458" i="29" s="1"/>
  <c r="K503" i="29" s="1"/>
  <c r="K541" i="29" s="1"/>
  <c r="K580" i="29" s="1"/>
  <c r="H87" i="29"/>
  <c r="K85" i="29"/>
  <c r="C85" i="29"/>
  <c r="A85" i="29"/>
  <c r="K42" i="29"/>
  <c r="C42" i="29"/>
  <c r="K901" i="28"/>
  <c r="H901" i="28"/>
  <c r="K890" i="28"/>
  <c r="K904" i="28" s="1"/>
  <c r="H890" i="28"/>
  <c r="H904" i="28" s="1"/>
  <c r="K875" i="28"/>
  <c r="C875" i="28"/>
  <c r="A875" i="28"/>
  <c r="A873" i="28"/>
  <c r="K855" i="28"/>
  <c r="J855" i="28"/>
  <c r="H855" i="28"/>
  <c r="G855" i="28"/>
  <c r="K851" i="28"/>
  <c r="K857" i="28" s="1"/>
  <c r="K868" i="28" s="1"/>
  <c r="J851" i="28"/>
  <c r="J857" i="28" s="1"/>
  <c r="J868" i="28" s="1"/>
  <c r="H851" i="28"/>
  <c r="H857" i="28" s="1"/>
  <c r="H868" i="28" s="1"/>
  <c r="H98" i="28" s="1"/>
  <c r="G851" i="28"/>
  <c r="G857" i="28" s="1"/>
  <c r="G868" i="28" s="1"/>
  <c r="K838" i="28"/>
  <c r="C838" i="28"/>
  <c r="A838" i="28"/>
  <c r="A836" i="28"/>
  <c r="K830" i="28"/>
  <c r="H830" i="28"/>
  <c r="E814" i="28"/>
  <c r="E815" i="28" s="1"/>
  <c r="E816" i="28" s="1"/>
  <c r="E817" i="28" s="1"/>
  <c r="E818" i="28" s="1"/>
  <c r="E819" i="28" s="1"/>
  <c r="E820" i="28" s="1"/>
  <c r="E821" i="28" s="1"/>
  <c r="E822" i="28" s="1"/>
  <c r="E823" i="28" s="1"/>
  <c r="E810" i="28"/>
  <c r="E811" i="28" s="1"/>
  <c r="E812" i="28" s="1"/>
  <c r="E813" i="28" s="1"/>
  <c r="A808" i="28"/>
  <c r="A809" i="28" s="1"/>
  <c r="A810" i="28" s="1"/>
  <c r="A811" i="28" s="1"/>
  <c r="A812" i="28" s="1"/>
  <c r="A813" i="28" s="1"/>
  <c r="A814" i="28" s="1"/>
  <c r="A815" i="28" s="1"/>
  <c r="A816" i="28" s="1"/>
  <c r="A817" i="28" s="1"/>
  <c r="A818" i="28" s="1"/>
  <c r="A819" i="28" s="1"/>
  <c r="A820" i="28" s="1"/>
  <c r="A821" i="28" s="1"/>
  <c r="A822" i="28" s="1"/>
  <c r="A823" i="28" s="1"/>
  <c r="A807" i="28"/>
  <c r="E806" i="28"/>
  <c r="E807" i="28" s="1"/>
  <c r="E808" i="28" s="1"/>
  <c r="E809" i="28" s="1"/>
  <c r="A806" i="28"/>
  <c r="K800" i="28"/>
  <c r="C800" i="28"/>
  <c r="A800" i="28"/>
  <c r="A798" i="28"/>
  <c r="J782" i="28"/>
  <c r="J793" i="28" s="1"/>
  <c r="J96" i="28" s="1"/>
  <c r="K780" i="28"/>
  <c r="J780" i="28"/>
  <c r="H780" i="28"/>
  <c r="G780" i="28"/>
  <c r="K775" i="28"/>
  <c r="K782" i="28" s="1"/>
  <c r="K793" i="28" s="1"/>
  <c r="K96" i="28" s="1"/>
  <c r="J775" i="28"/>
  <c r="H775" i="28"/>
  <c r="H782" i="28" s="1"/>
  <c r="H793" i="28" s="1"/>
  <c r="G775" i="28"/>
  <c r="G782" i="28" s="1"/>
  <c r="G793" i="28" s="1"/>
  <c r="G96" i="28" s="1"/>
  <c r="K763" i="28"/>
  <c r="C763" i="28"/>
  <c r="A763" i="28"/>
  <c r="A761" i="28"/>
  <c r="K743" i="28"/>
  <c r="J743" i="28"/>
  <c r="H743" i="28"/>
  <c r="G743" i="28"/>
  <c r="K738" i="28"/>
  <c r="K745" i="28" s="1"/>
  <c r="K756" i="28" s="1"/>
  <c r="J738" i="28"/>
  <c r="J745" i="28" s="1"/>
  <c r="J756" i="28" s="1"/>
  <c r="H738" i="28"/>
  <c r="G738" i="28"/>
  <c r="G745" i="28" s="1"/>
  <c r="G756" i="28" s="1"/>
  <c r="G95" i="28" s="1"/>
  <c r="K726" i="28"/>
  <c r="C726" i="28"/>
  <c r="A726" i="28"/>
  <c r="A724" i="28"/>
  <c r="K708" i="28"/>
  <c r="K719" i="28" s="1"/>
  <c r="K706" i="28"/>
  <c r="J706" i="28"/>
  <c r="H706" i="28"/>
  <c r="G706" i="28"/>
  <c r="K701" i="28"/>
  <c r="J701" i="28"/>
  <c r="J708" i="28" s="1"/>
  <c r="J719" i="28" s="1"/>
  <c r="J94" i="28" s="1"/>
  <c r="H701" i="28"/>
  <c r="H708" i="28" s="1"/>
  <c r="H719" i="28" s="1"/>
  <c r="G701" i="28"/>
  <c r="G708" i="28" s="1"/>
  <c r="G719" i="28" s="1"/>
  <c r="G94" i="28" s="1"/>
  <c r="K689" i="28"/>
  <c r="C689" i="28"/>
  <c r="A689" i="28"/>
  <c r="A687" i="28"/>
  <c r="K669" i="28"/>
  <c r="J669" i="28"/>
  <c r="H669" i="28"/>
  <c r="G669" i="28"/>
  <c r="K664" i="28"/>
  <c r="K671" i="28" s="1"/>
  <c r="K682" i="28" s="1"/>
  <c r="J664" i="28"/>
  <c r="J671" i="28" s="1"/>
  <c r="J682" i="28" s="1"/>
  <c r="H664" i="28"/>
  <c r="H671" i="28" s="1"/>
  <c r="G664" i="28"/>
  <c r="K652" i="28"/>
  <c r="C652" i="28"/>
  <c r="A652" i="28"/>
  <c r="A650" i="28"/>
  <c r="K632" i="28"/>
  <c r="J632" i="28"/>
  <c r="H632" i="28"/>
  <c r="G632" i="28"/>
  <c r="K627" i="28"/>
  <c r="J627" i="28"/>
  <c r="J634" i="28" s="1"/>
  <c r="J645" i="28" s="1"/>
  <c r="J92" i="28" s="1"/>
  <c r="H627" i="28"/>
  <c r="H634" i="28" s="1"/>
  <c r="H645" i="28" s="1"/>
  <c r="G627" i="28"/>
  <c r="G634" i="28" s="1"/>
  <c r="G645" i="28" s="1"/>
  <c r="K615" i="28"/>
  <c r="C615" i="28"/>
  <c r="A615" i="28"/>
  <c r="A613" i="28"/>
  <c r="H608" i="28"/>
  <c r="H91" i="28" s="1"/>
  <c r="K595" i="28"/>
  <c r="J595" i="28"/>
  <c r="H595" i="28"/>
  <c r="G595" i="28"/>
  <c r="J590" i="28"/>
  <c r="J597" i="28" s="1"/>
  <c r="J608" i="28" s="1"/>
  <c r="G590" i="28"/>
  <c r="G597" i="28" s="1"/>
  <c r="G608" i="28" s="1"/>
  <c r="G91" i="28" s="1"/>
  <c r="K587" i="28"/>
  <c r="K590" i="28" s="1"/>
  <c r="K597" i="28" s="1"/>
  <c r="K608" i="28" s="1"/>
  <c r="K91" i="28" s="1"/>
  <c r="J587" i="28"/>
  <c r="H587" i="28"/>
  <c r="H590" i="28" s="1"/>
  <c r="H597" i="28" s="1"/>
  <c r="G587" i="28"/>
  <c r="K578" i="28"/>
  <c r="C578" i="28"/>
  <c r="A578" i="28"/>
  <c r="A576" i="28"/>
  <c r="K569" i="28"/>
  <c r="K90" i="28" s="1"/>
  <c r="K556" i="28"/>
  <c r="J556" i="28"/>
  <c r="H556" i="28"/>
  <c r="G556" i="28"/>
  <c r="J551" i="28"/>
  <c r="J558" i="28" s="1"/>
  <c r="K548" i="28"/>
  <c r="K551" i="28" s="1"/>
  <c r="K558" i="28" s="1"/>
  <c r="J548" i="28"/>
  <c r="H548" i="28"/>
  <c r="H551" i="28" s="1"/>
  <c r="H558" i="28" s="1"/>
  <c r="H569" i="28" s="1"/>
  <c r="G548" i="28"/>
  <c r="G551" i="28" s="1"/>
  <c r="G558" i="28" s="1"/>
  <c r="G569" i="28" s="1"/>
  <c r="K539" i="28"/>
  <c r="C539" i="28"/>
  <c r="A539" i="28"/>
  <c r="A537" i="28"/>
  <c r="K531" i="28"/>
  <c r="H531" i="28"/>
  <c r="E508" i="28"/>
  <c r="E509" i="28" s="1"/>
  <c r="E510" i="28" s="1"/>
  <c r="E511" i="28" s="1"/>
  <c r="E512" i="28" s="1"/>
  <c r="E513" i="28" s="1"/>
  <c r="E514" i="28" s="1"/>
  <c r="E515" i="28" s="1"/>
  <c r="E516" i="28" s="1"/>
  <c r="E517" i="28" s="1"/>
  <c r="E518" i="28" s="1"/>
  <c r="E519" i="28" s="1"/>
  <c r="E520" i="28" s="1"/>
  <c r="E521" i="28" s="1"/>
  <c r="E522" i="28" s="1"/>
  <c r="E523" i="28" s="1"/>
  <c r="E524" i="28" s="1"/>
  <c r="E525" i="28" s="1"/>
  <c r="E526" i="28" s="1"/>
  <c r="E527" i="28" s="1"/>
  <c r="E528" i="28" s="1"/>
  <c r="E529" i="28" s="1"/>
  <c r="E531" i="28" s="1"/>
  <c r="E507" i="28"/>
  <c r="A507" i="28"/>
  <c r="A508" i="28" s="1"/>
  <c r="A509" i="28" s="1"/>
  <c r="A510" i="28" s="1"/>
  <c r="A511" i="28" s="1"/>
  <c r="A512" i="28" s="1"/>
  <c r="A513" i="28" s="1"/>
  <c r="A514" i="28" s="1"/>
  <c r="A515" i="28" s="1"/>
  <c r="A516" i="28" s="1"/>
  <c r="A517" i="28" s="1"/>
  <c r="A518" i="28" s="1"/>
  <c r="A519" i="28" s="1"/>
  <c r="A520" i="28" s="1"/>
  <c r="A521" i="28" s="1"/>
  <c r="A522" i="28" s="1"/>
  <c r="A523" i="28" s="1"/>
  <c r="A524" i="28" s="1"/>
  <c r="A525" i="28" s="1"/>
  <c r="A526" i="28" s="1"/>
  <c r="A527" i="28" s="1"/>
  <c r="A528" i="28" s="1"/>
  <c r="A529" i="28" s="1"/>
  <c r="A531" i="28" s="1"/>
  <c r="K501" i="28"/>
  <c r="C501" i="28"/>
  <c r="A501" i="28"/>
  <c r="A499" i="28"/>
  <c r="K488" i="28"/>
  <c r="K495" i="28" s="1"/>
  <c r="H488" i="28"/>
  <c r="K456" i="28"/>
  <c r="C456" i="28"/>
  <c r="A456" i="28"/>
  <c r="A454" i="28"/>
  <c r="H438" i="28"/>
  <c r="K436" i="28"/>
  <c r="K443" i="28" s="1"/>
  <c r="H412" i="28"/>
  <c r="H436" i="28" s="1"/>
  <c r="H443" i="28" s="1"/>
  <c r="K404" i="28"/>
  <c r="C404" i="28"/>
  <c r="A404" i="28"/>
  <c r="A402" i="28"/>
  <c r="K396" i="28"/>
  <c r="H396" i="28"/>
  <c r="K371" i="28"/>
  <c r="C371" i="28"/>
  <c r="A371" i="28"/>
  <c r="A369" i="28"/>
  <c r="H357" i="28"/>
  <c r="H354" i="28"/>
  <c r="G354" i="28"/>
  <c r="H353" i="28"/>
  <c r="G353" i="28"/>
  <c r="G357" i="28" s="1"/>
  <c r="H352" i="28"/>
  <c r="H359" i="28" s="1"/>
  <c r="G352" i="28"/>
  <c r="G359" i="28" s="1"/>
  <c r="H351" i="28"/>
  <c r="G351" i="28"/>
  <c r="G358" i="28" s="1"/>
  <c r="G361" i="28" s="1"/>
  <c r="H349" i="28"/>
  <c r="G349" i="28"/>
  <c r="H343" i="28"/>
  <c r="G343" i="28"/>
  <c r="A338" i="28"/>
  <c r="A339" i="28" s="1"/>
  <c r="H337" i="28"/>
  <c r="G337" i="28"/>
  <c r="A337" i="28"/>
  <c r="E336" i="28"/>
  <c r="E337" i="28" s="1"/>
  <c r="E338" i="28" s="1"/>
  <c r="E339" i="28" s="1"/>
  <c r="A336" i="28"/>
  <c r="H331" i="28"/>
  <c r="G331" i="28"/>
  <c r="E331" i="28"/>
  <c r="E332" i="28" s="1"/>
  <c r="E333" i="28" s="1"/>
  <c r="E330" i="28"/>
  <c r="A330" i="28"/>
  <c r="A331" i="28" s="1"/>
  <c r="A332" i="28" s="1"/>
  <c r="A333" i="28" s="1"/>
  <c r="A328" i="28"/>
  <c r="E327" i="28"/>
  <c r="E328" i="28" s="1"/>
  <c r="A327" i="28"/>
  <c r="K321" i="28"/>
  <c r="C321" i="28"/>
  <c r="A321" i="28"/>
  <c r="A319" i="28"/>
  <c r="E309" i="28"/>
  <c r="F307" i="28"/>
  <c r="E307" i="28"/>
  <c r="D307" i="28"/>
  <c r="F305" i="28"/>
  <c r="F303" i="28"/>
  <c r="F300" i="28"/>
  <c r="E300" i="28"/>
  <c r="D300" i="28"/>
  <c r="D309" i="28" s="1"/>
  <c r="F309" i="28" s="1"/>
  <c r="F298" i="28"/>
  <c r="F296" i="28"/>
  <c r="F294" i="28"/>
  <c r="I286" i="28"/>
  <c r="C286" i="28"/>
  <c r="A286" i="28"/>
  <c r="A284" i="28"/>
  <c r="H274" i="28"/>
  <c r="H272" i="28"/>
  <c r="H269" i="28"/>
  <c r="H268" i="28"/>
  <c r="H273" i="28" s="1"/>
  <c r="H267" i="28"/>
  <c r="H264" i="28"/>
  <c r="K260" i="28"/>
  <c r="K259" i="28"/>
  <c r="H259" i="28"/>
  <c r="K258" i="28"/>
  <c r="H258" i="28"/>
  <c r="H260" i="28" s="1"/>
  <c r="K256" i="28"/>
  <c r="H256" i="28"/>
  <c r="K252" i="28"/>
  <c r="H252" i="28"/>
  <c r="K245" i="28"/>
  <c r="K242" i="28"/>
  <c r="C242" i="28"/>
  <c r="A242" i="28"/>
  <c r="A240" i="28"/>
  <c r="K224" i="28"/>
  <c r="K184" i="28" s="1"/>
  <c r="J224" i="28"/>
  <c r="J184" i="28" s="1"/>
  <c r="H224" i="28"/>
  <c r="G224" i="28"/>
  <c r="G184" i="28" s="1"/>
  <c r="J220" i="28"/>
  <c r="K219" i="28"/>
  <c r="H219" i="28"/>
  <c r="K218" i="28"/>
  <c r="K178" i="28" s="1"/>
  <c r="J218" i="28"/>
  <c r="H218" i="28"/>
  <c r="G218" i="28"/>
  <c r="G220" i="28" s="1"/>
  <c r="K217" i="28"/>
  <c r="J217" i="28"/>
  <c r="J177" i="28" s="1"/>
  <c r="J180" i="28" s="1"/>
  <c r="H217" i="28"/>
  <c r="H220" i="28" s="1"/>
  <c r="G217" i="28"/>
  <c r="K214" i="28"/>
  <c r="H214" i="28"/>
  <c r="K213" i="28"/>
  <c r="K173" i="28" s="1"/>
  <c r="J213" i="28"/>
  <c r="H213" i="28"/>
  <c r="H173" i="28" s="1"/>
  <c r="G213" i="28"/>
  <c r="J212" i="28"/>
  <c r="J215" i="28" s="1"/>
  <c r="K211" i="28"/>
  <c r="K171" i="28" s="1"/>
  <c r="H211" i="28"/>
  <c r="K210" i="28"/>
  <c r="K170" i="28" s="1"/>
  <c r="J210" i="28"/>
  <c r="H210" i="28"/>
  <c r="G210" i="28"/>
  <c r="G212" i="28" s="1"/>
  <c r="G215" i="28" s="1"/>
  <c r="K209" i="28"/>
  <c r="H209" i="28"/>
  <c r="K208" i="28"/>
  <c r="K168" i="28" s="1"/>
  <c r="J208" i="28"/>
  <c r="H208" i="28"/>
  <c r="H212" i="28" s="1"/>
  <c r="H215" i="28" s="1"/>
  <c r="G208" i="28"/>
  <c r="K203" i="28"/>
  <c r="C203" i="28"/>
  <c r="A203" i="28"/>
  <c r="A201" i="28"/>
  <c r="H184" i="28"/>
  <c r="K179" i="28"/>
  <c r="J179" i="28"/>
  <c r="H179" i="28"/>
  <c r="G179" i="28"/>
  <c r="J178" i="28"/>
  <c r="H178" i="28"/>
  <c r="H180" i="28" s="1"/>
  <c r="K177" i="28"/>
  <c r="H177" i="28"/>
  <c r="G177" i="28"/>
  <c r="K174" i="28"/>
  <c r="J174" i="28"/>
  <c r="H174" i="28"/>
  <c r="G174" i="28"/>
  <c r="J173" i="28"/>
  <c r="G173" i="28"/>
  <c r="H171" i="28"/>
  <c r="J170" i="28"/>
  <c r="H170" i="28"/>
  <c r="K169" i="28"/>
  <c r="H169" i="28"/>
  <c r="J168" i="28"/>
  <c r="J172" i="28" s="1"/>
  <c r="J175" i="28" s="1"/>
  <c r="J182" i="28" s="1"/>
  <c r="J193" i="28" s="1"/>
  <c r="G168" i="28"/>
  <c r="K163" i="28"/>
  <c r="C163" i="28"/>
  <c r="A163" i="28"/>
  <c r="A161" i="28"/>
  <c r="K145" i="28"/>
  <c r="H145" i="28"/>
  <c r="K131" i="28"/>
  <c r="K165" i="28" s="1"/>
  <c r="K205" i="28" s="1"/>
  <c r="K244" i="28" s="1"/>
  <c r="K373" i="28" s="1"/>
  <c r="K406" i="28" s="1"/>
  <c r="K458" i="28" s="1"/>
  <c r="K503" i="28" s="1"/>
  <c r="K541" i="28" s="1"/>
  <c r="K580" i="28" s="1"/>
  <c r="K617" i="28" s="1"/>
  <c r="K654" i="28" s="1"/>
  <c r="K691" i="28" s="1"/>
  <c r="K728" i="28" s="1"/>
  <c r="K765" i="28" s="1"/>
  <c r="K802" i="28" s="1"/>
  <c r="K840" i="28" s="1"/>
  <c r="K877" i="28" s="1"/>
  <c r="K129" i="28"/>
  <c r="C129" i="28"/>
  <c r="A129" i="28"/>
  <c r="A127" i="28"/>
  <c r="K117" i="28"/>
  <c r="H117" i="28"/>
  <c r="K114" i="28"/>
  <c r="H114" i="28"/>
  <c r="K113" i="28"/>
  <c r="H113" i="28"/>
  <c r="H111" i="28"/>
  <c r="H110" i="28"/>
  <c r="K108" i="28"/>
  <c r="K107" i="28"/>
  <c r="J107" i="28" s="1"/>
  <c r="H107" i="28"/>
  <c r="G107" i="28" s="1"/>
  <c r="K106" i="28"/>
  <c r="H106" i="28"/>
  <c r="K105" i="28"/>
  <c r="H105" i="28"/>
  <c r="K99" i="28"/>
  <c r="J99" i="28"/>
  <c r="J56" i="26" s="1"/>
  <c r="H99" i="28"/>
  <c r="G99" i="28"/>
  <c r="K98" i="28"/>
  <c r="J98" i="28"/>
  <c r="G98" i="28"/>
  <c r="K97" i="28"/>
  <c r="J97" i="28"/>
  <c r="H97" i="28"/>
  <c r="G97" i="28"/>
  <c r="H96" i="28"/>
  <c r="K95" i="28"/>
  <c r="J95" i="28"/>
  <c r="K94" i="28"/>
  <c r="H94" i="28"/>
  <c r="K93" i="28"/>
  <c r="J93" i="28"/>
  <c r="H92" i="28"/>
  <c r="G92" i="28"/>
  <c r="J91" i="28"/>
  <c r="H90" i="28"/>
  <c r="G90" i="28"/>
  <c r="K87" i="28"/>
  <c r="H87" i="28"/>
  <c r="H131" i="28" s="1"/>
  <c r="K85" i="28"/>
  <c r="C85" i="28"/>
  <c r="A85" i="28"/>
  <c r="K42" i="28"/>
  <c r="C42" i="28"/>
  <c r="K901" i="27"/>
  <c r="H901" i="27"/>
  <c r="K890" i="27"/>
  <c r="K904" i="27" s="1"/>
  <c r="K99" i="27" s="1"/>
  <c r="K56" i="26" s="1"/>
  <c r="H890" i="27"/>
  <c r="H904" i="27" s="1"/>
  <c r="H99" i="27" s="1"/>
  <c r="K875" i="27"/>
  <c r="C875" i="27"/>
  <c r="A875" i="27"/>
  <c r="A873" i="27"/>
  <c r="H857" i="27"/>
  <c r="H868" i="27" s="1"/>
  <c r="H98" i="27" s="1"/>
  <c r="K855" i="27"/>
  <c r="J855" i="27"/>
  <c r="H855" i="27"/>
  <c r="G855" i="27"/>
  <c r="K851" i="27"/>
  <c r="K857" i="27" s="1"/>
  <c r="K868" i="27" s="1"/>
  <c r="K98" i="27" s="1"/>
  <c r="J851" i="27"/>
  <c r="J857" i="27" s="1"/>
  <c r="J868" i="27" s="1"/>
  <c r="H851" i="27"/>
  <c r="G851" i="27"/>
  <c r="G857" i="27" s="1"/>
  <c r="G868" i="27" s="1"/>
  <c r="G98" i="27" s="1"/>
  <c r="G55" i="26" s="1"/>
  <c r="K838" i="27"/>
  <c r="C838" i="27"/>
  <c r="A838" i="27"/>
  <c r="A836" i="27"/>
  <c r="K830" i="27"/>
  <c r="K97" i="27" s="1"/>
  <c r="K54" i="26" s="1"/>
  <c r="H830" i="27"/>
  <c r="E808" i="27"/>
  <c r="E809" i="27" s="1"/>
  <c r="E810" i="27" s="1"/>
  <c r="E811" i="27" s="1"/>
  <c r="E812" i="27" s="1"/>
  <c r="E813" i="27" s="1"/>
  <c r="E814" i="27" s="1"/>
  <c r="E815" i="27" s="1"/>
  <c r="E816" i="27" s="1"/>
  <c r="E817" i="27" s="1"/>
  <c r="E818" i="27" s="1"/>
  <c r="E819" i="27" s="1"/>
  <c r="E820" i="27" s="1"/>
  <c r="E821" i="27" s="1"/>
  <c r="E822" i="27" s="1"/>
  <c r="E823" i="27" s="1"/>
  <c r="E807" i="27"/>
  <c r="E806" i="27"/>
  <c r="A806" i="27"/>
  <c r="A807" i="27" s="1"/>
  <c r="A808" i="27" s="1"/>
  <c r="A809" i="27" s="1"/>
  <c r="A810" i="27" s="1"/>
  <c r="A811" i="27" s="1"/>
  <c r="A812" i="27" s="1"/>
  <c r="A813" i="27" s="1"/>
  <c r="A814" i="27" s="1"/>
  <c r="A815" i="27" s="1"/>
  <c r="A816" i="27" s="1"/>
  <c r="A817" i="27" s="1"/>
  <c r="A818" i="27" s="1"/>
  <c r="A819" i="27" s="1"/>
  <c r="A820" i="27" s="1"/>
  <c r="A821" i="27" s="1"/>
  <c r="A822" i="27" s="1"/>
  <c r="A823" i="27" s="1"/>
  <c r="K800" i="27"/>
  <c r="C800" i="27"/>
  <c r="A800" i="27"/>
  <c r="A798" i="27"/>
  <c r="K780" i="27"/>
  <c r="J780" i="27"/>
  <c r="H780" i="27"/>
  <c r="G780" i="27"/>
  <c r="K775" i="27"/>
  <c r="K782" i="27" s="1"/>
  <c r="K793" i="27" s="1"/>
  <c r="K96" i="27" s="1"/>
  <c r="K53" i="26" s="1"/>
  <c r="J775" i="27"/>
  <c r="J782" i="27" s="1"/>
  <c r="J793" i="27" s="1"/>
  <c r="H775" i="27"/>
  <c r="H782" i="27" s="1"/>
  <c r="H793" i="27" s="1"/>
  <c r="H96" i="27" s="1"/>
  <c r="H53" i="26" s="1"/>
  <c r="G775" i="27"/>
  <c r="G782" i="27" s="1"/>
  <c r="G793" i="27" s="1"/>
  <c r="G96" i="27" s="1"/>
  <c r="K763" i="27"/>
  <c r="C763" i="27"/>
  <c r="A763" i="27"/>
  <c r="A761" i="27"/>
  <c r="K743" i="27"/>
  <c r="J743" i="27"/>
  <c r="H743" i="27"/>
  <c r="G743" i="27"/>
  <c r="K738" i="27"/>
  <c r="K745" i="27" s="1"/>
  <c r="K756" i="27" s="1"/>
  <c r="K95" i="27" s="1"/>
  <c r="J738" i="27"/>
  <c r="J745" i="27" s="1"/>
  <c r="J756" i="27" s="1"/>
  <c r="J95" i="27" s="1"/>
  <c r="J52" i="26" s="1"/>
  <c r="H738" i="27"/>
  <c r="H745" i="27" s="1"/>
  <c r="H756" i="27" s="1"/>
  <c r="H95" i="27" s="1"/>
  <c r="G738" i="27"/>
  <c r="G745" i="27" s="1"/>
  <c r="G756" i="27" s="1"/>
  <c r="G95" i="27" s="1"/>
  <c r="G52" i="26" s="1"/>
  <c r="K726" i="27"/>
  <c r="C726" i="27"/>
  <c r="A726" i="27"/>
  <c r="A724" i="27"/>
  <c r="K706" i="27"/>
  <c r="J706" i="27"/>
  <c r="H706" i="27"/>
  <c r="G706" i="27"/>
  <c r="K701" i="27"/>
  <c r="K708" i="27" s="1"/>
  <c r="K719" i="27" s="1"/>
  <c r="K94" i="27" s="1"/>
  <c r="K51" i="26" s="1"/>
  <c r="J701" i="27"/>
  <c r="J708" i="27" s="1"/>
  <c r="J719" i="27" s="1"/>
  <c r="H701" i="27"/>
  <c r="H708" i="27" s="1"/>
  <c r="H719" i="27" s="1"/>
  <c r="H94" i="27" s="1"/>
  <c r="G701" i="27"/>
  <c r="G708" i="27" s="1"/>
  <c r="G719" i="27" s="1"/>
  <c r="G94" i="27" s="1"/>
  <c r="K689" i="27"/>
  <c r="C689" i="27"/>
  <c r="A689" i="27"/>
  <c r="A687" i="27"/>
  <c r="K669" i="27"/>
  <c r="J669" i="27"/>
  <c r="H669" i="27"/>
  <c r="G669" i="27"/>
  <c r="K664" i="27"/>
  <c r="K671" i="27" s="1"/>
  <c r="K682" i="27" s="1"/>
  <c r="K93" i="27" s="1"/>
  <c r="K50" i="26" s="1"/>
  <c r="J664" i="27"/>
  <c r="J671" i="27" s="1"/>
  <c r="J682" i="27" s="1"/>
  <c r="J93" i="27" s="1"/>
  <c r="J50" i="26" s="1"/>
  <c r="H664" i="27"/>
  <c r="H671" i="27" s="1"/>
  <c r="H682" i="27" s="1"/>
  <c r="H93" i="27" s="1"/>
  <c r="G664" i="27"/>
  <c r="G671" i="27" s="1"/>
  <c r="G682" i="27" s="1"/>
  <c r="G93" i="27" s="1"/>
  <c r="K652" i="27"/>
  <c r="C652" i="27"/>
  <c r="A652" i="27"/>
  <c r="A650" i="27"/>
  <c r="K634" i="27"/>
  <c r="K645" i="27" s="1"/>
  <c r="K92" i="27" s="1"/>
  <c r="K632" i="27"/>
  <c r="J632" i="27"/>
  <c r="H632" i="27"/>
  <c r="G632" i="27"/>
  <c r="K627" i="27"/>
  <c r="J627" i="27"/>
  <c r="J634" i="27" s="1"/>
  <c r="J645" i="27" s="1"/>
  <c r="H627" i="27"/>
  <c r="H634" i="27" s="1"/>
  <c r="H645" i="27" s="1"/>
  <c r="H92" i="27" s="1"/>
  <c r="H49" i="26" s="1"/>
  <c r="G627" i="27"/>
  <c r="G634" i="27" s="1"/>
  <c r="G645" i="27" s="1"/>
  <c r="G92" i="27" s="1"/>
  <c r="G49" i="26" s="1"/>
  <c r="K615" i="27"/>
  <c r="C615" i="27"/>
  <c r="A615" i="27"/>
  <c r="A613" i="27"/>
  <c r="K595" i="27"/>
  <c r="J595" i="27"/>
  <c r="H595" i="27"/>
  <c r="G595" i="27"/>
  <c r="H590" i="27"/>
  <c r="H597" i="27" s="1"/>
  <c r="H608" i="27" s="1"/>
  <c r="H91" i="27" s="1"/>
  <c r="K587" i="27"/>
  <c r="K590" i="27" s="1"/>
  <c r="K597" i="27" s="1"/>
  <c r="K608" i="27" s="1"/>
  <c r="K91" i="27" s="1"/>
  <c r="J587" i="27"/>
  <c r="J590" i="27" s="1"/>
  <c r="J597" i="27" s="1"/>
  <c r="J608" i="27" s="1"/>
  <c r="J91" i="27" s="1"/>
  <c r="J48" i="26" s="1"/>
  <c r="H587" i="27"/>
  <c r="G587" i="27"/>
  <c r="G590" i="27" s="1"/>
  <c r="G597" i="27" s="1"/>
  <c r="G608" i="27" s="1"/>
  <c r="G91" i="27" s="1"/>
  <c r="G48" i="26" s="1"/>
  <c r="K578" i="27"/>
  <c r="C578" i="27"/>
  <c r="A578" i="27"/>
  <c r="A576" i="27"/>
  <c r="K563" i="27"/>
  <c r="K556" i="27"/>
  <c r="J556" i="27"/>
  <c r="H556" i="27"/>
  <c r="G556" i="27"/>
  <c r="J551" i="27"/>
  <c r="J558" i="27" s="1"/>
  <c r="K548" i="27"/>
  <c r="K551" i="27" s="1"/>
  <c r="K558" i="27" s="1"/>
  <c r="J548" i="27"/>
  <c r="H548" i="27"/>
  <c r="H551" i="27" s="1"/>
  <c r="H558" i="27" s="1"/>
  <c r="G548" i="27"/>
  <c r="H272" i="27" s="1"/>
  <c r="K544" i="27"/>
  <c r="K539" i="27"/>
  <c r="C539" i="27"/>
  <c r="A539" i="27"/>
  <c r="A537" i="27"/>
  <c r="K531" i="27"/>
  <c r="K105" i="27" s="1"/>
  <c r="H531" i="27"/>
  <c r="A509" i="27"/>
  <c r="A510" i="27" s="1"/>
  <c r="A511" i="27" s="1"/>
  <c r="A512" i="27" s="1"/>
  <c r="A513" i="27" s="1"/>
  <c r="A514" i="27" s="1"/>
  <c r="A515" i="27" s="1"/>
  <c r="A516" i="27" s="1"/>
  <c r="A517" i="27" s="1"/>
  <c r="A518" i="27" s="1"/>
  <c r="A519" i="27" s="1"/>
  <c r="A520" i="27" s="1"/>
  <c r="A521" i="27" s="1"/>
  <c r="A522" i="27" s="1"/>
  <c r="A523" i="27" s="1"/>
  <c r="A524" i="27" s="1"/>
  <c r="A525" i="27" s="1"/>
  <c r="A526" i="27" s="1"/>
  <c r="A527" i="27" s="1"/>
  <c r="A528" i="27" s="1"/>
  <c r="A529" i="27" s="1"/>
  <c r="A531" i="27" s="1"/>
  <c r="A508" i="27"/>
  <c r="E507" i="27"/>
  <c r="E508" i="27" s="1"/>
  <c r="E509" i="27" s="1"/>
  <c r="E510" i="27" s="1"/>
  <c r="E511" i="27" s="1"/>
  <c r="E512" i="27" s="1"/>
  <c r="E513" i="27" s="1"/>
  <c r="E514" i="27" s="1"/>
  <c r="E515" i="27" s="1"/>
  <c r="E516" i="27" s="1"/>
  <c r="E517" i="27" s="1"/>
  <c r="E518" i="27" s="1"/>
  <c r="E519" i="27" s="1"/>
  <c r="E520" i="27" s="1"/>
  <c r="E521" i="27" s="1"/>
  <c r="E522" i="27" s="1"/>
  <c r="E523" i="27" s="1"/>
  <c r="E524" i="27" s="1"/>
  <c r="E525" i="27" s="1"/>
  <c r="E526" i="27" s="1"/>
  <c r="E527" i="27" s="1"/>
  <c r="E528" i="27" s="1"/>
  <c r="E529" i="27" s="1"/>
  <c r="E531" i="27" s="1"/>
  <c r="A507" i="27"/>
  <c r="K501" i="27"/>
  <c r="C501" i="27"/>
  <c r="A501" i="27"/>
  <c r="A499" i="27"/>
  <c r="K495" i="27"/>
  <c r="K488" i="27"/>
  <c r="H488" i="27"/>
  <c r="K456" i="27"/>
  <c r="C456" i="27"/>
  <c r="A456" i="27"/>
  <c r="A454" i="27"/>
  <c r="H443" i="27"/>
  <c r="K436" i="27"/>
  <c r="K443" i="27" s="1"/>
  <c r="K117" i="27" s="1"/>
  <c r="K74" i="26" s="1"/>
  <c r="H436" i="27"/>
  <c r="K404" i="27"/>
  <c r="C404" i="27"/>
  <c r="A404" i="27"/>
  <c r="A402" i="27"/>
  <c r="K396" i="27"/>
  <c r="H396" i="27"/>
  <c r="K371" i="27"/>
  <c r="C371" i="27"/>
  <c r="A371" i="27"/>
  <c r="A369" i="27"/>
  <c r="H354" i="27"/>
  <c r="H359" i="27" s="1"/>
  <c r="G354" i="27"/>
  <c r="H353" i="27"/>
  <c r="H357" i="27" s="1"/>
  <c r="H111" i="27" s="1"/>
  <c r="H68" i="26" s="1"/>
  <c r="G353" i="27"/>
  <c r="H352" i="27"/>
  <c r="G352" i="27"/>
  <c r="G359" i="27" s="1"/>
  <c r="H351" i="27"/>
  <c r="H356" i="27" s="1"/>
  <c r="G351" i="27"/>
  <c r="G356" i="27" s="1"/>
  <c r="H349" i="27"/>
  <c r="G349" i="27"/>
  <c r="H343" i="27"/>
  <c r="G343" i="27"/>
  <c r="H337" i="27"/>
  <c r="G337" i="27"/>
  <c r="E337" i="27"/>
  <c r="E338" i="27" s="1"/>
  <c r="E339" i="27" s="1"/>
  <c r="A337" i="27"/>
  <c r="A338" i="27" s="1"/>
  <c r="A339" i="27" s="1"/>
  <c r="E336" i="27"/>
  <c r="A336" i="27"/>
  <c r="H331" i="27"/>
  <c r="G331" i="27"/>
  <c r="A331" i="27"/>
  <c r="A332" i="27" s="1"/>
  <c r="A333" i="27" s="1"/>
  <c r="E330" i="27"/>
  <c r="E331" i="27" s="1"/>
  <c r="E332" i="27" s="1"/>
  <c r="E333" i="27" s="1"/>
  <c r="A330" i="27"/>
  <c r="E328" i="27"/>
  <c r="E327" i="27"/>
  <c r="A327" i="27"/>
  <c r="A328" i="27" s="1"/>
  <c r="K321" i="27"/>
  <c r="C321" i="27"/>
  <c r="A321" i="27"/>
  <c r="A319" i="27"/>
  <c r="F307" i="27"/>
  <c r="E307" i="27"/>
  <c r="D307" i="27"/>
  <c r="F305" i="27"/>
  <c r="F303" i="27"/>
  <c r="F300" i="27"/>
  <c r="E300" i="27"/>
  <c r="D300" i="27"/>
  <c r="D309" i="27" s="1"/>
  <c r="F309" i="27" s="1"/>
  <c r="F298" i="27"/>
  <c r="F296" i="27"/>
  <c r="F294" i="27"/>
  <c r="I286" i="27"/>
  <c r="C286" i="27"/>
  <c r="A286" i="27"/>
  <c r="A284" i="27"/>
  <c r="H274" i="27"/>
  <c r="H269" i="27"/>
  <c r="H268" i="27"/>
  <c r="H273" i="27" s="1"/>
  <c r="K260" i="27"/>
  <c r="H260" i="27"/>
  <c r="K259" i="27"/>
  <c r="H259" i="27"/>
  <c r="K258" i="27"/>
  <c r="K256" i="27"/>
  <c r="H256" i="27"/>
  <c r="K252" i="27"/>
  <c r="K245" i="27"/>
  <c r="K242" i="27"/>
  <c r="C242" i="27"/>
  <c r="A242" i="27"/>
  <c r="A240" i="27"/>
  <c r="K224" i="27"/>
  <c r="J224" i="27"/>
  <c r="J184" i="27" s="1"/>
  <c r="H224" i="27"/>
  <c r="G224" i="27"/>
  <c r="J220" i="27"/>
  <c r="K219" i="27"/>
  <c r="H219" i="27"/>
  <c r="K218" i="27"/>
  <c r="K178" i="27" s="1"/>
  <c r="J218" i="27"/>
  <c r="H218" i="27"/>
  <c r="G218" i="27"/>
  <c r="G178" i="27" s="1"/>
  <c r="K217" i="27"/>
  <c r="J217" i="27"/>
  <c r="H217" i="27"/>
  <c r="H220" i="27" s="1"/>
  <c r="G217" i="27"/>
  <c r="G220" i="27" s="1"/>
  <c r="K214" i="27"/>
  <c r="H214" i="27"/>
  <c r="K213" i="27"/>
  <c r="J213" i="27"/>
  <c r="H213" i="27"/>
  <c r="H173" i="27" s="1"/>
  <c r="G213" i="27"/>
  <c r="J212" i="27"/>
  <c r="J215" i="27" s="1"/>
  <c r="K211" i="27"/>
  <c r="H211" i="27"/>
  <c r="K210" i="27"/>
  <c r="K170" i="27" s="1"/>
  <c r="K172" i="27" s="1"/>
  <c r="K175" i="27" s="1"/>
  <c r="J210" i="27"/>
  <c r="H210" i="27"/>
  <c r="G210" i="27"/>
  <c r="K209" i="27"/>
  <c r="H209" i="27"/>
  <c r="K208" i="27"/>
  <c r="K212" i="27" s="1"/>
  <c r="K215" i="27" s="1"/>
  <c r="J208" i="27"/>
  <c r="H208" i="27"/>
  <c r="H212" i="27" s="1"/>
  <c r="H215" i="27" s="1"/>
  <c r="G208" i="27"/>
  <c r="K203" i="27"/>
  <c r="C203" i="27"/>
  <c r="A203" i="27"/>
  <c r="A201" i="27"/>
  <c r="K184" i="27"/>
  <c r="H184" i="27"/>
  <c r="G184" i="27"/>
  <c r="K179" i="27"/>
  <c r="J179" i="27"/>
  <c r="H179" i="27"/>
  <c r="G179" i="27"/>
  <c r="J178" i="27"/>
  <c r="J180" i="27" s="1"/>
  <c r="H178" i="27"/>
  <c r="K177" i="27"/>
  <c r="K180" i="27" s="1"/>
  <c r="J177" i="27"/>
  <c r="H177" i="27"/>
  <c r="H180" i="27" s="1"/>
  <c r="G177" i="27"/>
  <c r="G180" i="27" s="1"/>
  <c r="K174" i="27"/>
  <c r="J174" i="27"/>
  <c r="H174" i="27"/>
  <c r="G174" i="27"/>
  <c r="K173" i="27"/>
  <c r="J173" i="27"/>
  <c r="G173" i="27"/>
  <c r="K171" i="27"/>
  <c r="H171" i="27"/>
  <c r="J170" i="27"/>
  <c r="H170" i="27"/>
  <c r="K169" i="27"/>
  <c r="H169" i="27"/>
  <c r="K168" i="27"/>
  <c r="J168" i="27"/>
  <c r="J172" i="27" s="1"/>
  <c r="J175" i="27" s="1"/>
  <c r="J182" i="27" s="1"/>
  <c r="J193" i="27" s="1"/>
  <c r="G168" i="27"/>
  <c r="K163" i="27"/>
  <c r="C163" i="27"/>
  <c r="A163" i="27"/>
  <c r="A161" i="27"/>
  <c r="K145" i="27"/>
  <c r="H145" i="27"/>
  <c r="K131" i="27"/>
  <c r="K165" i="27" s="1"/>
  <c r="K205" i="27" s="1"/>
  <c r="K244" i="27" s="1"/>
  <c r="K373" i="27" s="1"/>
  <c r="K406" i="27" s="1"/>
  <c r="K458" i="27" s="1"/>
  <c r="K503" i="27" s="1"/>
  <c r="K541" i="27" s="1"/>
  <c r="K580" i="27" s="1"/>
  <c r="K617" i="27" s="1"/>
  <c r="K654" i="27" s="1"/>
  <c r="K691" i="27" s="1"/>
  <c r="K728" i="27" s="1"/>
  <c r="K765" i="27" s="1"/>
  <c r="K802" i="27" s="1"/>
  <c r="K840" i="27" s="1"/>
  <c r="K877" i="27" s="1"/>
  <c r="K129" i="27"/>
  <c r="C129" i="27"/>
  <c r="A129" i="27"/>
  <c r="A127" i="27"/>
  <c r="H117" i="27"/>
  <c r="K114" i="27"/>
  <c r="H114" i="27"/>
  <c r="H71" i="26" s="1"/>
  <c r="K113" i="27"/>
  <c r="H113" i="27"/>
  <c r="H110" i="27"/>
  <c r="K109" i="27"/>
  <c r="K112" i="27" s="1"/>
  <c r="H109" i="27"/>
  <c r="H108" i="27"/>
  <c r="J107" i="27"/>
  <c r="K248" i="27" s="1"/>
  <c r="G107" i="27"/>
  <c r="H248" i="27" s="1"/>
  <c r="H250" i="27" s="1"/>
  <c r="H258" i="27" s="1"/>
  <c r="K106" i="27"/>
  <c r="H105" i="27"/>
  <c r="J99" i="27"/>
  <c r="G99" i="27"/>
  <c r="J98" i="27"/>
  <c r="J55" i="26" s="1"/>
  <c r="J97" i="27"/>
  <c r="H97" i="27"/>
  <c r="H54" i="26" s="1"/>
  <c r="G97" i="27"/>
  <c r="J96" i="27"/>
  <c r="J53" i="26" s="1"/>
  <c r="J94" i="27"/>
  <c r="J51" i="26" s="1"/>
  <c r="J92" i="27"/>
  <c r="J49" i="26" s="1"/>
  <c r="K87" i="27"/>
  <c r="H87" i="27"/>
  <c r="H131" i="27" s="1"/>
  <c r="K85" i="27"/>
  <c r="C85" i="27"/>
  <c r="A85" i="27"/>
  <c r="K42" i="27"/>
  <c r="C42" i="27"/>
  <c r="K95" i="26"/>
  <c r="H95" i="26"/>
  <c r="K89" i="26"/>
  <c r="H89" i="26"/>
  <c r="K87" i="26"/>
  <c r="C87" i="26"/>
  <c r="A87" i="26"/>
  <c r="A85" i="26"/>
  <c r="H74" i="26"/>
  <c r="K71" i="26"/>
  <c r="K70" i="26"/>
  <c r="H70" i="26"/>
  <c r="K68" i="26"/>
  <c r="K67" i="26"/>
  <c r="H67" i="26"/>
  <c r="K65" i="26"/>
  <c r="K64" i="26"/>
  <c r="H64" i="26"/>
  <c r="K63" i="26"/>
  <c r="K93" i="26" s="1"/>
  <c r="K103" i="26" s="1"/>
  <c r="J63" i="26"/>
  <c r="G63" i="26"/>
  <c r="I58" i="26"/>
  <c r="I56" i="26"/>
  <c r="H56" i="26"/>
  <c r="G56" i="26"/>
  <c r="I55" i="26"/>
  <c r="J54" i="26"/>
  <c r="I54" i="26"/>
  <c r="G54" i="26"/>
  <c r="I53" i="26"/>
  <c r="G53" i="26"/>
  <c r="I52" i="26"/>
  <c r="I51" i="26"/>
  <c r="I50" i="26"/>
  <c r="I49" i="26"/>
  <c r="I48" i="26"/>
  <c r="I47" i="26"/>
  <c r="K42" i="26"/>
  <c r="C42" i="26"/>
  <c r="H244" i="28" l="1"/>
  <c r="H323" i="28" s="1"/>
  <c r="H373" i="28" s="1"/>
  <c r="H406" i="28" s="1"/>
  <c r="H165" i="28"/>
  <c r="H205" i="28" s="1"/>
  <c r="G357" i="27"/>
  <c r="G358" i="27"/>
  <c r="G361" i="27" s="1"/>
  <c r="H222" i="27"/>
  <c r="H233" i="27" s="1"/>
  <c r="H569" i="27"/>
  <c r="H90" i="27" s="1"/>
  <c r="K48" i="26"/>
  <c r="K172" i="28"/>
  <c r="K175" i="28" s="1"/>
  <c r="H244" i="27"/>
  <c r="H323" i="27" s="1"/>
  <c r="H373" i="27" s="1"/>
  <c r="H406" i="27" s="1"/>
  <c r="H165" i="27"/>
  <c r="H205" i="27" s="1"/>
  <c r="G212" i="27"/>
  <c r="G215" i="27" s="1"/>
  <c r="G170" i="27"/>
  <c r="G172" i="27" s="1"/>
  <c r="G175" i="27" s="1"/>
  <c r="G182" i="27" s="1"/>
  <c r="G193" i="27" s="1"/>
  <c r="K119" i="27"/>
  <c r="K180" i="28"/>
  <c r="H503" i="29"/>
  <c r="H541" i="29" s="1"/>
  <c r="H580" i="29" s="1"/>
  <c r="H617" i="29" s="1"/>
  <c r="H654" i="29" s="1"/>
  <c r="H691" i="29" s="1"/>
  <c r="H728" i="29" s="1"/>
  <c r="H765" i="29" s="1"/>
  <c r="H802" i="29" s="1"/>
  <c r="H840" i="29" s="1"/>
  <c r="H877" i="29" s="1"/>
  <c r="H458" i="29"/>
  <c r="K222" i="27"/>
  <c r="K233" i="27" s="1"/>
  <c r="K569" i="27"/>
  <c r="K90" i="27" s="1"/>
  <c r="H112" i="27"/>
  <c r="H119" i="27" s="1"/>
  <c r="H252" i="27"/>
  <c r="J222" i="27"/>
  <c r="J233" i="27" s="1"/>
  <c r="J569" i="27"/>
  <c r="J90" i="27" s="1"/>
  <c r="G51" i="26"/>
  <c r="K182" i="27"/>
  <c r="K193" i="27" s="1"/>
  <c r="H248" i="28"/>
  <c r="G64" i="26"/>
  <c r="H682" i="28"/>
  <c r="H93" i="28" s="1"/>
  <c r="H50" i="26" s="1"/>
  <c r="K248" i="28"/>
  <c r="J569" i="28"/>
  <c r="J90" i="28" s="1"/>
  <c r="J101" i="28" s="1"/>
  <c r="J222" i="28"/>
  <c r="J233" i="28" s="1"/>
  <c r="K220" i="27"/>
  <c r="H358" i="27"/>
  <c r="H361" i="27" s="1"/>
  <c r="K109" i="28"/>
  <c r="K212" i="28"/>
  <c r="K215" i="28" s="1"/>
  <c r="K220" i="28"/>
  <c r="K634" i="28"/>
  <c r="K645" i="28" s="1"/>
  <c r="K92" i="28" s="1"/>
  <c r="K172" i="29"/>
  <c r="K175" i="29" s="1"/>
  <c r="K182" i="29" s="1"/>
  <c r="K193" i="29" s="1"/>
  <c r="K212" i="29"/>
  <c r="K215" i="29" s="1"/>
  <c r="K169" i="29"/>
  <c r="H361" i="29"/>
  <c r="K634" i="29"/>
  <c r="K645" i="29" s="1"/>
  <c r="K92" i="29" s="1"/>
  <c r="H569" i="30"/>
  <c r="H90" i="30" s="1"/>
  <c r="H63" i="26"/>
  <c r="H93" i="26" s="1"/>
  <c r="H103" i="26" s="1"/>
  <c r="G170" i="28"/>
  <c r="G172" i="28" s="1"/>
  <c r="G175" i="28" s="1"/>
  <c r="H745" i="28"/>
  <c r="H756" i="28" s="1"/>
  <c r="H95" i="28" s="1"/>
  <c r="H52" i="26" s="1"/>
  <c r="K119" i="29"/>
  <c r="H119" i="29"/>
  <c r="H263" i="29" s="1"/>
  <c r="H172" i="29"/>
  <c r="H175" i="29" s="1"/>
  <c r="H182" i="29" s="1"/>
  <c r="H193" i="29" s="1"/>
  <c r="K177" i="29"/>
  <c r="K180" i="29" s="1"/>
  <c r="K220" i="29"/>
  <c r="K558" i="29"/>
  <c r="H267" i="27"/>
  <c r="H260" i="29"/>
  <c r="H569" i="29"/>
  <c r="H90" i="29" s="1"/>
  <c r="H222" i="29"/>
  <c r="H233" i="29" s="1"/>
  <c r="G551" i="27"/>
  <c r="G558" i="27" s="1"/>
  <c r="G178" i="28"/>
  <c r="G180" i="28" s="1"/>
  <c r="G671" i="28"/>
  <c r="G682" i="28" s="1"/>
  <c r="G93" i="28" s="1"/>
  <c r="G101" i="28" s="1"/>
  <c r="H276" i="28" s="1"/>
  <c r="H252" i="29"/>
  <c r="G357" i="29"/>
  <c r="J569" i="29"/>
  <c r="J90" i="29" s="1"/>
  <c r="J101" i="29" s="1"/>
  <c r="J222" i="29"/>
  <c r="J233" i="29" s="1"/>
  <c r="H569" i="31"/>
  <c r="H90" i="31" s="1"/>
  <c r="H168" i="27"/>
  <c r="H172" i="27" s="1"/>
  <c r="H175" i="27" s="1"/>
  <c r="H182" i="27" s="1"/>
  <c r="H193" i="27" s="1"/>
  <c r="H168" i="28"/>
  <c r="H172" i="28" s="1"/>
  <c r="H175" i="28" s="1"/>
  <c r="H182" i="28" s="1"/>
  <c r="H193" i="28" s="1"/>
  <c r="K222" i="28"/>
  <c r="K233" i="28" s="1"/>
  <c r="G356" i="28"/>
  <c r="H244" i="31"/>
  <c r="H323" i="31" s="1"/>
  <c r="H373" i="31" s="1"/>
  <c r="H406" i="31" s="1"/>
  <c r="H165" i="31"/>
  <c r="H205" i="31" s="1"/>
  <c r="H108" i="28"/>
  <c r="H358" i="28"/>
  <c r="H361" i="28" s="1"/>
  <c r="H356" i="28"/>
  <c r="J180" i="29"/>
  <c r="J175" i="29"/>
  <c r="J182" i="29" s="1"/>
  <c r="J193" i="29" s="1"/>
  <c r="G569" i="29"/>
  <c r="G90" i="29" s="1"/>
  <c r="G101" i="29" s="1"/>
  <c r="H276" i="29" s="1"/>
  <c r="G222" i="29"/>
  <c r="G233" i="29" s="1"/>
  <c r="H590" i="29"/>
  <c r="H597" i="29" s="1"/>
  <c r="H608" i="29" s="1"/>
  <c r="H91" i="29" s="1"/>
  <c r="H48" i="26" s="1"/>
  <c r="H272" i="29"/>
  <c r="H857" i="29"/>
  <c r="H868" i="29" s="1"/>
  <c r="H98" i="29" s="1"/>
  <c r="H55" i="26" s="1"/>
  <c r="H169" i="30"/>
  <c r="H212" i="30"/>
  <c r="H215" i="30" s="1"/>
  <c r="J222" i="30"/>
  <c r="J233" i="30" s="1"/>
  <c r="J569" i="30"/>
  <c r="J90" i="30" s="1"/>
  <c r="J101" i="30" s="1"/>
  <c r="J212" i="29"/>
  <c r="J215" i="29" s="1"/>
  <c r="J220" i="29"/>
  <c r="J177" i="30"/>
  <c r="J180" i="30" s="1"/>
  <c r="J182" i="30" s="1"/>
  <c r="J193" i="30" s="1"/>
  <c r="J220" i="30"/>
  <c r="K569" i="30"/>
  <c r="K90" i="30" s="1"/>
  <c r="K172" i="31"/>
  <c r="K175" i="31" s="1"/>
  <c r="K182" i="31" s="1"/>
  <c r="K193" i="31" s="1"/>
  <c r="J569" i="31"/>
  <c r="J90" i="31" s="1"/>
  <c r="J101" i="31" s="1"/>
  <c r="J222" i="31"/>
  <c r="J233" i="31" s="1"/>
  <c r="G356" i="29"/>
  <c r="H119" i="30"/>
  <c r="H263" i="30" s="1"/>
  <c r="H165" i="29"/>
  <c r="H205" i="29" s="1"/>
  <c r="H356" i="29"/>
  <c r="H112" i="31"/>
  <c r="H119" i="31" s="1"/>
  <c r="H263" i="31" s="1"/>
  <c r="H244" i="30"/>
  <c r="H323" i="30" s="1"/>
  <c r="H373" i="30" s="1"/>
  <c r="H406" i="30" s="1"/>
  <c r="H165" i="30"/>
  <c r="H205" i="30" s="1"/>
  <c r="K249" i="30"/>
  <c r="J107" i="30"/>
  <c r="J64" i="26" s="1"/>
  <c r="H708" i="30"/>
  <c r="H719" i="30" s="1"/>
  <c r="H94" i="30" s="1"/>
  <c r="H51" i="26" s="1"/>
  <c r="K745" i="30"/>
  <c r="K756" i="30" s="1"/>
  <c r="K95" i="30" s="1"/>
  <c r="K52" i="26" s="1"/>
  <c r="H745" i="31"/>
  <c r="H756" i="31" s="1"/>
  <c r="H95" i="31" s="1"/>
  <c r="K782" i="31"/>
  <c r="K793" i="31" s="1"/>
  <c r="K96" i="31" s="1"/>
  <c r="G168" i="29"/>
  <c r="G172" i="29" s="1"/>
  <c r="G175" i="29" s="1"/>
  <c r="G182" i="29" s="1"/>
  <c r="G193" i="29" s="1"/>
  <c r="K857" i="30"/>
  <c r="K868" i="30" s="1"/>
  <c r="K98" i="30" s="1"/>
  <c r="K55" i="26" s="1"/>
  <c r="H597" i="31"/>
  <c r="H608" i="31" s="1"/>
  <c r="H91" i="31" s="1"/>
  <c r="G358" i="29"/>
  <c r="G361" i="29" s="1"/>
  <c r="G182" i="30"/>
  <c r="G193" i="30" s="1"/>
  <c r="G222" i="30"/>
  <c r="G233" i="30" s="1"/>
  <c r="G569" i="30"/>
  <c r="G90" i="30" s="1"/>
  <c r="G101" i="30" s="1"/>
  <c r="H276" i="30" s="1"/>
  <c r="H172" i="30"/>
  <c r="H175" i="30" s="1"/>
  <c r="H182" i="30" s="1"/>
  <c r="H193" i="30" s="1"/>
  <c r="H361" i="30"/>
  <c r="K597" i="30"/>
  <c r="K608" i="30" s="1"/>
  <c r="K91" i="30" s="1"/>
  <c r="K119" i="31"/>
  <c r="G569" i="31"/>
  <c r="G90" i="31" s="1"/>
  <c r="G101" i="31" s="1"/>
  <c r="H276" i="31" s="1"/>
  <c r="G222" i="31"/>
  <c r="G233" i="31" s="1"/>
  <c r="K569" i="31"/>
  <c r="K90" i="31" s="1"/>
  <c r="K634" i="31"/>
  <c r="K645" i="31" s="1"/>
  <c r="K92" i="31" s="1"/>
  <c r="H356" i="30"/>
  <c r="G357" i="30"/>
  <c r="G357" i="31"/>
  <c r="D309" i="30"/>
  <c r="F309" i="30" s="1"/>
  <c r="H357" i="31"/>
  <c r="H111" i="31" s="1"/>
  <c r="H263" i="27" l="1"/>
  <c r="K101" i="31"/>
  <c r="K101" i="30"/>
  <c r="K49" i="26"/>
  <c r="H101" i="27"/>
  <c r="H47" i="26"/>
  <c r="K222" i="30"/>
  <c r="K233" i="30" s="1"/>
  <c r="H101" i="30"/>
  <c r="G50" i="26"/>
  <c r="K101" i="27"/>
  <c r="K222" i="31"/>
  <c r="K233" i="31" s="1"/>
  <c r="H222" i="31"/>
  <c r="H233" i="31" s="1"/>
  <c r="G222" i="27"/>
  <c r="G233" i="27" s="1"/>
  <c r="G569" i="27"/>
  <c r="G90" i="27" s="1"/>
  <c r="H222" i="30"/>
  <c r="H233" i="30" s="1"/>
  <c r="G182" i="28"/>
  <c r="G193" i="28" s="1"/>
  <c r="H109" i="28"/>
  <c r="H65" i="26"/>
  <c r="H101" i="31"/>
  <c r="K112" i="28"/>
  <c r="K66" i="26"/>
  <c r="H503" i="27"/>
  <c r="H541" i="27" s="1"/>
  <c r="H580" i="27" s="1"/>
  <c r="H617" i="27" s="1"/>
  <c r="H654" i="27" s="1"/>
  <c r="H691" i="27" s="1"/>
  <c r="H728" i="27" s="1"/>
  <c r="H765" i="27" s="1"/>
  <c r="H802" i="27" s="1"/>
  <c r="H840" i="27" s="1"/>
  <c r="H877" i="27" s="1"/>
  <c r="H458" i="27"/>
  <c r="K222" i="29"/>
  <c r="K233" i="29" s="1"/>
  <c r="K569" i="29"/>
  <c r="K90" i="29" s="1"/>
  <c r="K101" i="29" s="1"/>
  <c r="J47" i="26"/>
  <c r="J101" i="27"/>
  <c r="J58" i="26" s="1"/>
  <c r="H101" i="29"/>
  <c r="H222" i="28"/>
  <c r="H233" i="28" s="1"/>
  <c r="K101" i="28"/>
  <c r="K182" i="28"/>
  <c r="K193" i="28" s="1"/>
  <c r="H503" i="31"/>
  <c r="H541" i="31" s="1"/>
  <c r="H580" i="31" s="1"/>
  <c r="H617" i="31" s="1"/>
  <c r="H654" i="31" s="1"/>
  <c r="H691" i="31" s="1"/>
  <c r="H728" i="31" s="1"/>
  <c r="H765" i="31" s="1"/>
  <c r="H802" i="31" s="1"/>
  <c r="H840" i="31" s="1"/>
  <c r="H877" i="31" s="1"/>
  <c r="H458" i="31"/>
  <c r="H101" i="28"/>
  <c r="H503" i="30"/>
  <c r="H541" i="30" s="1"/>
  <c r="H580" i="30" s="1"/>
  <c r="H617" i="30" s="1"/>
  <c r="H654" i="30" s="1"/>
  <c r="H691" i="30" s="1"/>
  <c r="H728" i="30" s="1"/>
  <c r="H765" i="30" s="1"/>
  <c r="H802" i="30" s="1"/>
  <c r="H840" i="30" s="1"/>
  <c r="H877" i="30" s="1"/>
  <c r="H458" i="30"/>
  <c r="G222" i="28"/>
  <c r="G233" i="28" s="1"/>
  <c r="H458" i="28"/>
  <c r="H503" i="28"/>
  <c r="H541" i="28" s="1"/>
  <c r="H580" i="28" s="1"/>
  <c r="H617" i="28" s="1"/>
  <c r="H654" i="28" s="1"/>
  <c r="H691" i="28" s="1"/>
  <c r="H728" i="28" s="1"/>
  <c r="H765" i="28" s="1"/>
  <c r="H802" i="28" s="1"/>
  <c r="H840" i="28" s="1"/>
  <c r="H877" i="28" s="1"/>
  <c r="K119" i="28" l="1"/>
  <c r="K76" i="26" s="1"/>
  <c r="K69" i="26"/>
  <c r="H58" i="26"/>
  <c r="K58" i="26"/>
  <c r="H112" i="28"/>
  <c r="H66" i="26"/>
  <c r="K47" i="26"/>
  <c r="G101" i="27"/>
  <c r="G47" i="26"/>
  <c r="G58" i="26" l="1"/>
  <c r="H276" i="27"/>
  <c r="H119" i="28"/>
  <c r="H69" i="26"/>
  <c r="H263" i="28" l="1"/>
  <c r="H76" i="26"/>
</calcChain>
</file>

<file path=xl/sharedStrings.xml><?xml version="1.0" encoding="utf-8"?>
<sst xmlns="http://schemas.openxmlformats.org/spreadsheetml/2006/main" count="6591" uniqueCount="333">
  <si>
    <t>Format 1</t>
  </si>
  <si>
    <t>Budget Data Book</t>
  </si>
  <si>
    <t>Tuition rate information previously provided in Formats 35R and 35NR can be found in the DHE Tuition and Fee Survey.</t>
  </si>
  <si>
    <t>Format   10</t>
  </si>
  <si>
    <t>Governing Board Summary</t>
  </si>
  <si>
    <t xml:space="preserve">NAME: </t>
  </si>
  <si>
    <t>-</t>
  </si>
  <si>
    <t>Ln</t>
  </si>
  <si>
    <t>Functional Expenditure</t>
  </si>
  <si>
    <t>No</t>
  </si>
  <si>
    <t xml:space="preserve">Summary  </t>
  </si>
  <si>
    <t xml:space="preserve">FTE </t>
  </si>
  <si>
    <t>Actual</t>
  </si>
  <si>
    <t>Estimate</t>
  </si>
  <si>
    <t>Instruction</t>
  </si>
  <si>
    <t>Fmt. 1100 Ln 25</t>
  </si>
  <si>
    <t>Research (State Supported)</t>
  </si>
  <si>
    <t>Fmt. 1200 Ln 25</t>
  </si>
  <si>
    <t>Public Service</t>
  </si>
  <si>
    <t>Fmt. 1300 Ln 25</t>
  </si>
  <si>
    <t>Academic Support</t>
  </si>
  <si>
    <t>Fmt. 1400 Ln 25</t>
  </si>
  <si>
    <t>Student Services</t>
  </si>
  <si>
    <t>Fmt. 1500 Ln 25</t>
  </si>
  <si>
    <t>Institutional Support</t>
  </si>
  <si>
    <t>Fmt. 1600 Ln 25</t>
  </si>
  <si>
    <t xml:space="preserve">Operation &amp; Maintenance of Plant </t>
  </si>
  <si>
    <t>Fmt. 1700 Ln 25</t>
  </si>
  <si>
    <t>Scholarships &amp; Fellowships</t>
  </si>
  <si>
    <t>Fmt. 1800 Ln 25</t>
  </si>
  <si>
    <t>Hospitals</t>
  </si>
  <si>
    <t>Fmt. 1900 Ln 25</t>
  </si>
  <si>
    <t>Transfers</t>
  </si>
  <si>
    <t>Fmt. 2000 Ln 20</t>
  </si>
  <si>
    <r>
      <t>TOTAL</t>
    </r>
    <r>
      <rPr>
        <b/>
        <sz val="9"/>
        <rFont val="Times New Roman"/>
        <family val="1"/>
      </rPr>
      <t xml:space="preserve"> </t>
    </r>
    <r>
      <rPr>
        <sz val="9"/>
        <rFont val="Times New Roman"/>
        <family val="1"/>
      </rPr>
      <t>EDUCATION &amp; GENERAL EXPENDITURES</t>
    </r>
  </si>
  <si>
    <t>SOURCE OF FUNDS (Fund Number)</t>
  </si>
  <si>
    <t>State Appropriation</t>
  </si>
  <si>
    <t>Fmt. 600 Ln 25</t>
  </si>
  <si>
    <t xml:space="preserve"> </t>
  </si>
  <si>
    <t>FFS Contracts</t>
  </si>
  <si>
    <t>Fmt. 700 Ln 1</t>
  </si>
  <si>
    <t>Undergraduate Resident Tuition "Stipend"</t>
  </si>
  <si>
    <t>Undergraduate Resident Tuition "Student Share"</t>
  </si>
  <si>
    <t>Subtotal Undergraduate Tuition</t>
  </si>
  <si>
    <t>Graduate Resident Tuition</t>
  </si>
  <si>
    <t>Non-Resident Tuition</t>
  </si>
  <si>
    <t>Total Tuition</t>
  </si>
  <si>
    <t>Appropriated E&amp;G</t>
  </si>
  <si>
    <r>
      <t>TOTAL</t>
    </r>
    <r>
      <rPr>
        <sz val="9"/>
        <rFont val="Times New Roman"/>
        <family val="1"/>
      </rPr>
      <t xml:space="preserve"> EDUCATION &amp; GENERAL REVENUE</t>
    </r>
  </si>
  <si>
    <t>FTE Note:  For actual years the FTE Staff reported is actual staff filled positions and does not include vacancies.  The estimate year responses should assume all positions are filled.</t>
  </si>
  <si>
    <t>Format  070</t>
  </si>
  <si>
    <t xml:space="preserve"> Object</t>
  </si>
  <si>
    <t>Contracts:</t>
  </si>
  <si>
    <t xml:space="preserve">Reciprocal </t>
  </si>
  <si>
    <t>Graduate school services</t>
  </si>
  <si>
    <t>Economic development</t>
  </si>
  <si>
    <t xml:space="preserve">Specialized educational services and professional degrees, including but not limited to the areas of dentistry medicine, venerinary medicine, nursing, law, forestry, and engineering. </t>
  </si>
  <si>
    <t>Total</t>
  </si>
  <si>
    <t xml:space="preserve">Institution No.:  </t>
  </si>
  <si>
    <t>Format   20</t>
  </si>
  <si>
    <t>INSTITUTION SUMMARY</t>
  </si>
  <si>
    <r>
      <t xml:space="preserve">TOTAL </t>
    </r>
    <r>
      <rPr>
        <sz val="9"/>
        <rFont val="Times New Roman"/>
        <family val="1"/>
      </rPr>
      <t>EDUCATION &amp; GENERAL EXPENDITURES</t>
    </r>
  </si>
  <si>
    <t>Fmt. 070 Ln 12</t>
  </si>
  <si>
    <t>Subtotal Undergraduate Resident Tuition</t>
  </si>
  <si>
    <t>Fmt. 100</t>
  </si>
  <si>
    <t>Fmt. 411 Ln 20</t>
  </si>
  <si>
    <t>Educational services in rural areas or communities in which the cost of delivering       the educational services is not sustained by the amount received in student tuition</t>
  </si>
  <si>
    <t>Format   30</t>
  </si>
  <si>
    <t>STUDENT, FACULTY, AND  STAFF DATA</t>
  </si>
  <si>
    <t>STUDENT FTE DATA:</t>
  </si>
  <si>
    <t>2A</t>
  </si>
  <si>
    <t>COF Resident Undergraduate FTE</t>
  </si>
  <si>
    <t>2B</t>
  </si>
  <si>
    <t>Non-COF Resident Undergraduate FTE</t>
  </si>
  <si>
    <t>2C</t>
  </si>
  <si>
    <t>Total Resident Undergraduate FTE</t>
  </si>
  <si>
    <t xml:space="preserve">  Resident Graduate FTE</t>
  </si>
  <si>
    <t xml:space="preserve">  Total Resident FTE </t>
  </si>
  <si>
    <t xml:space="preserve">  Nonresident Undergraduate FTE</t>
  </si>
  <si>
    <t xml:space="preserve">  Nonresident Graduate FTE</t>
  </si>
  <si>
    <t xml:space="preserve">  Total Nonresident FTE </t>
  </si>
  <si>
    <t xml:space="preserve">  Total FTE Undergraduate</t>
  </si>
  <si>
    <t xml:space="preserve">  Total FTE Graduate</t>
  </si>
  <si>
    <t xml:space="preserve">  Total FTE Students</t>
  </si>
  <si>
    <t>COST PER STUDENT</t>
  </si>
  <si>
    <t>Total E&amp;G Cost Per FTE Student</t>
  </si>
  <si>
    <t xml:space="preserve">COF Stipend Per Undergraduate Resident FTE </t>
  </si>
  <si>
    <t>INSTRUCTIONAL and RESEARCH FACULTY DATA (SOURCE FMT 40 OR FMT 1100 and 1200)</t>
  </si>
  <si>
    <t xml:space="preserve">  Faculty FTE Total</t>
  </si>
  <si>
    <t xml:space="preserve">  FTE Full-time Faculty</t>
  </si>
  <si>
    <t xml:space="preserve">  FTE Part-time Faculty</t>
  </si>
  <si>
    <t>AVG COMPENSATION INSTRUCTIONAL and RESEARCH FACULTY</t>
  </si>
  <si>
    <t xml:space="preserve">  All Faculty Combined</t>
  </si>
  <si>
    <t xml:space="preserve">  Full-time Average Compensation</t>
  </si>
  <si>
    <t xml:space="preserve">  Part-time Average Compensation</t>
  </si>
  <si>
    <t>Total Faculty and Staff FTE  (Format 20)</t>
  </si>
  <si>
    <t>Note: Rows 19 through 27 provide compensation information for instructional and research faculty only.  Prior to FY 2010-11, past budget databooks provided compensation information for instructional faculty and staff.</t>
  </si>
  <si>
    <t>Format   40</t>
  </si>
  <si>
    <t>SUMMARY</t>
  </si>
  <si>
    <t>FTE</t>
  </si>
  <si>
    <t>S/F</t>
  </si>
  <si>
    <t>COURSE LEVEL</t>
  </si>
  <si>
    <t>STUDENTS</t>
  </si>
  <si>
    <t>FACULTY</t>
  </si>
  <si>
    <t>RATIO</t>
  </si>
  <si>
    <t>Vocational</t>
  </si>
  <si>
    <t>Lower Level</t>
  </si>
  <si>
    <t>Upper Level</t>
  </si>
  <si>
    <t xml:space="preserve">     Total Undergraduate</t>
  </si>
  <si>
    <t>Graduate I</t>
  </si>
  <si>
    <t>Graduate II</t>
  </si>
  <si>
    <t xml:space="preserve">     Total Graduate</t>
  </si>
  <si>
    <t>Grand Total</t>
  </si>
  <si>
    <t xml:space="preserve">NOTE:  Institutions are required to maintain detailed information on the above data by Classification of Instructional Program (CIP) area.  </t>
  </si>
  <si>
    <t xml:space="preserve">            Detailed data available upon request.</t>
  </si>
  <si>
    <t>Format  100</t>
  </si>
  <si>
    <t>TOTAL TUITION REVENUE and STUDENT FTE</t>
  </si>
  <si>
    <t>SUMMER</t>
  </si>
  <si>
    <t xml:space="preserve">  Resident</t>
  </si>
  <si>
    <t>Graduate (4801)</t>
  </si>
  <si>
    <t>Undergraduate (4802)</t>
  </si>
  <si>
    <t xml:space="preserve">  Nonresident</t>
  </si>
  <si>
    <t>Graduate (4901)</t>
  </si>
  <si>
    <t>Undergraduate (4902)</t>
  </si>
  <si>
    <t xml:space="preserve">  Subtotal Summer</t>
  </si>
  <si>
    <t>FALL</t>
  </si>
  <si>
    <t xml:space="preserve">  Subtotal Fall</t>
  </si>
  <si>
    <t>WINTER</t>
  </si>
  <si>
    <t xml:space="preserve">  Subtotal Winter</t>
  </si>
  <si>
    <t>SPRING</t>
  </si>
  <si>
    <t xml:space="preserve">  Subtotal Spring</t>
  </si>
  <si>
    <t>SUBTOTAL</t>
  </si>
  <si>
    <t>SUBTOTAL RESIDENT</t>
  </si>
  <si>
    <t>SUBTOTAL NONRESIDENT</t>
  </si>
  <si>
    <t>SUBTOTAL GRADUATE</t>
  </si>
  <si>
    <t>SUBTOTAL UNDERGRADUATE</t>
  </si>
  <si>
    <t>TOTAL TUITION REVENUE</t>
  </si>
  <si>
    <t>Total Tuition Includes Stipend Reimbursement</t>
  </si>
  <si>
    <t>Format  410</t>
  </si>
  <si>
    <t>Tobacco Settlement Moneys</t>
  </si>
  <si>
    <t>DOLA Local Govt Mineral Impact Fund</t>
  </si>
  <si>
    <t>TOTAL OTHER APPROPRIATED E &amp; G REVENUES</t>
  </si>
  <si>
    <t>Format  411</t>
  </si>
  <si>
    <t>Non Appropriated Education &amp; General Revenues (Itemize below)</t>
  </si>
  <si>
    <t>Indirect Cost Recoveries</t>
  </si>
  <si>
    <t>Miscellaneous Revenues</t>
  </si>
  <si>
    <t>Incidental Income - Educational Activities</t>
  </si>
  <si>
    <t>Student Activity Fees</t>
  </si>
  <si>
    <t>State Grants and Contracts (not FFS)</t>
  </si>
  <si>
    <t>Other Mandatory Fees</t>
  </si>
  <si>
    <t>Rents</t>
  </si>
  <si>
    <t>Investment Income</t>
  </si>
  <si>
    <t>Miscellaneous Non-Operating Income</t>
  </si>
  <si>
    <t>Total Non Appropriated Education &amp; General Revenues</t>
  </si>
  <si>
    <t>TOTAL NON APPROPRIATED E &amp; G REVENUES</t>
  </si>
  <si>
    <t xml:space="preserve">      expenses should approximate the  E&amp;G portion of the institutions overall "change in fund balance".  </t>
  </si>
  <si>
    <t xml:space="preserve">        as a result of HB 11-1301.</t>
  </si>
  <si>
    <t>Format  600</t>
  </si>
  <si>
    <t>STATE SUPPORT</t>
  </si>
  <si>
    <t>General Fund Appropriations</t>
  </si>
  <si>
    <t>Local District College Appropriation</t>
  </si>
  <si>
    <t>Other Restrictions of General Fund / Revenue</t>
  </si>
  <si>
    <t>TOTAL APPROPRIATION REVENUES</t>
  </si>
  <si>
    <t>Format 1100</t>
  </si>
  <si>
    <t>EDUCATION &amp; GENERAL - INSTRUCTION</t>
  </si>
  <si>
    <t>Salaries, Full-Time Faculty Non-Classified</t>
  </si>
  <si>
    <t>Benefits, Full-time Faculty Non-Classified</t>
  </si>
  <si>
    <t>Salaries, Part-Time Faculty Non-Classified</t>
  </si>
  <si>
    <t>Benefits, Part-Time Faculty, Non-Classified</t>
  </si>
  <si>
    <t>Subtotal, Faculty</t>
  </si>
  <si>
    <t>Salaries, Other, Non-Classified</t>
  </si>
  <si>
    <t>Benefits, Other, Non-Classified</t>
  </si>
  <si>
    <t xml:space="preserve">  Subtotal Non-Classified Staff</t>
  </si>
  <si>
    <t>Compensation, Support Assistants</t>
  </si>
  <si>
    <t>Salaries, Classified Staff</t>
  </si>
  <si>
    <t>Benefits, Classified Staff</t>
  </si>
  <si>
    <t xml:space="preserve">  Subtotal Support Staff</t>
  </si>
  <si>
    <t>Total Personnel</t>
  </si>
  <si>
    <t>Hourly Compensation</t>
  </si>
  <si>
    <t>Travel</t>
  </si>
  <si>
    <t>Other Current Expense</t>
  </si>
  <si>
    <t>Capital</t>
  </si>
  <si>
    <r>
      <t>TOTAL</t>
    </r>
    <r>
      <rPr>
        <b/>
        <sz val="9"/>
        <rFont val="Times New Roman"/>
        <family val="1"/>
      </rPr>
      <t xml:space="preserve"> EDUCATION &amp; GENERAL</t>
    </r>
    <r>
      <rPr>
        <sz val="9"/>
        <rFont val="Times New Roman"/>
        <family val="1"/>
      </rPr>
      <t xml:space="preserve"> INSTRUCTION </t>
    </r>
  </si>
  <si>
    <t>Format 1200</t>
  </si>
  <si>
    <t>EDUCATION &amp; GENERAL - RESEARCH</t>
  </si>
  <si>
    <t xml:space="preserve">    Subtotal Non-Classified Staff</t>
  </si>
  <si>
    <t xml:space="preserve">   Subtotal Support Staff</t>
  </si>
  <si>
    <r>
      <t>TOTAL</t>
    </r>
    <r>
      <rPr>
        <b/>
        <sz val="9"/>
        <rFont val="Times New Roman"/>
        <family val="1"/>
      </rPr>
      <t xml:space="preserve"> EDUCATION &amp; GENERAL</t>
    </r>
    <r>
      <rPr>
        <sz val="9"/>
        <rFont val="Times New Roman"/>
        <family val="1"/>
      </rPr>
      <t xml:space="preserve"> RESEARCH </t>
    </r>
  </si>
  <si>
    <t>Format 1300</t>
  </si>
  <si>
    <t>EDUCATION &amp; GENERAL - PUBLIC SERVICE</t>
  </si>
  <si>
    <t>Salaries, Non-Classified Staff</t>
  </si>
  <si>
    <t>Benefits, Non-Classified Staff</t>
  </si>
  <si>
    <t xml:space="preserve">     Subtotal, Non-Classified Staff</t>
  </si>
  <si>
    <t xml:space="preserve">     Subtotal Classified Staff</t>
  </si>
  <si>
    <t xml:space="preserve">Capital </t>
  </si>
  <si>
    <r>
      <t>TOTAL</t>
    </r>
    <r>
      <rPr>
        <b/>
        <sz val="9"/>
        <rFont val="Times New Roman"/>
        <family val="1"/>
      </rPr>
      <t xml:space="preserve"> EDUCATION &amp; GENERAL</t>
    </r>
    <r>
      <rPr>
        <sz val="9"/>
        <rFont val="Times New Roman"/>
        <family val="1"/>
      </rPr>
      <t xml:space="preserve"> PUBLIC SERVICE</t>
    </r>
  </si>
  <si>
    <t>Format 1400</t>
  </si>
  <si>
    <t>EDUCATION &amp; GENERAL - ACADEMIC SUPPORT</t>
  </si>
  <si>
    <r>
      <t>TOTAL</t>
    </r>
    <r>
      <rPr>
        <b/>
        <sz val="9"/>
        <rFont val="Times New Roman"/>
        <family val="1"/>
      </rPr>
      <t xml:space="preserve"> EDUCATION &amp; GENERAL</t>
    </r>
    <r>
      <rPr>
        <sz val="9"/>
        <rFont val="Times New Roman"/>
        <family val="1"/>
      </rPr>
      <t xml:space="preserve"> ACADEMIC SUPPORT</t>
    </r>
  </si>
  <si>
    <t>Format 1500</t>
  </si>
  <si>
    <t>EDUCATION &amp; GENERAL - STUDENT SERVICES</t>
  </si>
  <si>
    <r>
      <t>TOTAL</t>
    </r>
    <r>
      <rPr>
        <b/>
        <sz val="9"/>
        <rFont val="Times New Roman"/>
        <family val="1"/>
      </rPr>
      <t xml:space="preserve"> EDUCATION &amp; GENERAL</t>
    </r>
    <r>
      <rPr>
        <sz val="9"/>
        <rFont val="Times New Roman"/>
        <family val="1"/>
      </rPr>
      <t xml:space="preserve"> STUDENT SERVICES</t>
    </r>
  </si>
  <si>
    <t>Format 1600</t>
  </si>
  <si>
    <t>EDUCATION &amp; GENERAL - INSTITUTIONAL SUPPORT</t>
  </si>
  <si>
    <r>
      <t>TOTAL</t>
    </r>
    <r>
      <rPr>
        <b/>
        <sz val="9"/>
        <rFont val="Times New Roman"/>
        <family val="1"/>
      </rPr>
      <t xml:space="preserve"> EDUCATION &amp; GENERAL</t>
    </r>
    <r>
      <rPr>
        <sz val="9"/>
        <rFont val="Times New Roman"/>
        <family val="1"/>
      </rPr>
      <t xml:space="preserve"> INSTITUTIONAL SUPPORT</t>
    </r>
  </si>
  <si>
    <t>Format 1700</t>
  </si>
  <si>
    <t>EDUCATION &amp; GENERAL - OPERATION &amp; MAINTENANCE OF PLANT</t>
  </si>
  <si>
    <r>
      <t>TOTAL</t>
    </r>
    <r>
      <rPr>
        <b/>
        <sz val="9"/>
        <rFont val="Times New Roman"/>
        <family val="1"/>
      </rPr>
      <t xml:space="preserve"> EDUCATION &amp; GENERAL</t>
    </r>
    <r>
      <rPr>
        <sz val="9"/>
        <rFont val="Times New Roman"/>
        <family val="1"/>
      </rPr>
      <t xml:space="preserve"> OPERATION &amp; MAINTENANCE OF PLANT</t>
    </r>
  </si>
  <si>
    <t>Format 1800</t>
  </si>
  <si>
    <t>EDUCATION &amp; GENERAL - SCHOLARSHIPS &amp; FELLOWSHIPS</t>
  </si>
  <si>
    <t>Scholarships and Fellowships</t>
  </si>
  <si>
    <r>
      <t>TOTAL</t>
    </r>
    <r>
      <rPr>
        <b/>
        <sz val="9"/>
        <rFont val="Times New Roman"/>
        <family val="1"/>
      </rPr>
      <t xml:space="preserve"> EDUCATION &amp; GENERAL</t>
    </r>
    <r>
      <rPr>
        <sz val="9"/>
        <rFont val="Times New Roman"/>
        <family val="1"/>
      </rPr>
      <t xml:space="preserve"> SCHOLARSHIPS &amp; FELLOWSHIPS</t>
    </r>
  </si>
  <si>
    <t>Format 1900</t>
  </si>
  <si>
    <t>EDUCATION &amp; GENERAL - HOSPITALS</t>
  </si>
  <si>
    <t>Compensation, Part-Time Non-Classified</t>
  </si>
  <si>
    <r>
      <t>TOTAL</t>
    </r>
    <r>
      <rPr>
        <b/>
        <sz val="9"/>
        <rFont val="Times New Roman"/>
        <family val="1"/>
      </rPr>
      <t xml:space="preserve"> EDUCATION &amp; GENERAL</t>
    </r>
    <r>
      <rPr>
        <sz val="9"/>
        <rFont val="Times New Roman"/>
        <family val="1"/>
      </rPr>
      <t xml:space="preserve"> HOSPITALS </t>
    </r>
  </si>
  <si>
    <t>Format 2000</t>
  </si>
  <si>
    <t>TRANSFERS (TO) FROM CURRENT EDUCATION &amp; GENERAL FUNDS</t>
  </si>
  <si>
    <t>Mandatory Transfers:</t>
  </si>
  <si>
    <t>Subtotal Mandatory Transfers:</t>
  </si>
  <si>
    <t>Non-mandatory Transfers:</t>
  </si>
  <si>
    <t>rounding</t>
  </si>
  <si>
    <t>Subtotal Non-mandatory Transfers:</t>
  </si>
  <si>
    <r>
      <t xml:space="preserve">TOTAL TRANSFERS </t>
    </r>
    <r>
      <rPr>
        <b/>
        <sz val="9"/>
        <rFont val="Times New Roman"/>
        <family val="1"/>
      </rPr>
      <t xml:space="preserve">(TO) FROM FUNDS CURRENT </t>
    </r>
  </si>
  <si>
    <t xml:space="preserve">EDUCATION &amp; GENERAL FUNDS </t>
  </si>
  <si>
    <t>Utilities</t>
  </si>
  <si>
    <t>Report in Format 411</t>
  </si>
  <si>
    <t>DO NOT DELETE ROWS 1-5</t>
  </si>
  <si>
    <t>Institution Name:</t>
  </si>
  <si>
    <t>Unit (Campus):</t>
  </si>
  <si>
    <t>Institution Code:</t>
  </si>
  <si>
    <t>Contact Information:</t>
  </si>
  <si>
    <t>Scholarship allowance information can be found on the institution's audited financial statements or in the state's accounting system (CORE).  The actual institutional funds devoted to student financial aid are reported on Format 1800.</t>
  </si>
  <si>
    <t>CORE Code: 4407</t>
  </si>
  <si>
    <t>CORE Revenue Source Code (RSC):</t>
  </si>
  <si>
    <t>Scholarship allowance information can be found on the institution's audited financial statements or in the state's accounting system (CORE).  The actual institutional funds devoted to student financial aid are reported on this format.</t>
  </si>
  <si>
    <r>
      <t>Submitted</t>
    </r>
    <r>
      <rPr>
        <b/>
        <sz val="24"/>
        <rFont val="Times New Roman"/>
        <family val="1"/>
      </rPr>
      <t>: DATE</t>
    </r>
  </si>
  <si>
    <t>(E&amp;G CORE Function Code 1100)</t>
  </si>
  <si>
    <t>Non Appropriated E &amp; G (Other than Tuition) Function Code 11XX</t>
  </si>
  <si>
    <r>
      <t xml:space="preserve">  however, they are now reported as </t>
    </r>
    <r>
      <rPr>
        <b/>
        <sz val="9"/>
        <rFont val="Times New Roman"/>
        <family val="1"/>
      </rPr>
      <t>part of</t>
    </r>
    <r>
      <rPr>
        <sz val="9"/>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</si>
  <si>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9"/>
        <rFont val="Times New Roman"/>
        <family val="1"/>
      </rPr>
      <t>1</t>
    </r>
  </si>
  <si>
    <r>
      <rPr>
        <vertAlign val="superscript"/>
        <sz val="9"/>
        <rFont val="Times New Roman"/>
        <family val="1"/>
      </rPr>
      <t>3</t>
    </r>
    <r>
      <rPr>
        <sz val="9"/>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</si>
  <si>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9"/>
        <rFont val="Times New Roman"/>
        <family val="1"/>
      </rPr>
      <t>4</t>
    </r>
    <r>
      <rPr>
        <sz val="9"/>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</si>
  <si>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9"/>
        <rFont val="Times New Roman"/>
        <family val="1"/>
      </rPr>
      <t>5</t>
    </r>
    <r>
      <rPr>
        <sz val="9"/>
        <rFont val="Times New Roman"/>
        <family val="1"/>
      </rPr>
      <t xml:space="preserve"> Beginning FY 14-15 Amendement 50 Moneys were approprriated as Informational, so they will now be reported on Format 411. These Revenues were reported in a unique revenue code (EAT1) in COFRS,</t>
    </r>
  </si>
  <si>
    <r>
      <t xml:space="preserve">E&amp;G Rollforward (TO future year) / FROM prior year </t>
    </r>
    <r>
      <rPr>
        <vertAlign val="superscript"/>
        <sz val="9"/>
        <rFont val="Times New Roman"/>
        <family val="1"/>
      </rPr>
      <t>3</t>
    </r>
  </si>
  <si>
    <r>
      <t>APPROPRIATED EDUCATION &amp; GENERAL REVENUE (Other than Tuition) (Function Code 1100)</t>
    </r>
    <r>
      <rPr>
        <b/>
        <vertAlign val="superscript"/>
        <sz val="9"/>
        <rFont val="Times New Roman"/>
        <family val="1"/>
      </rPr>
      <t>1</t>
    </r>
  </si>
  <si>
    <r>
      <t>Appropriated Academic Fees ( RSC 5002)</t>
    </r>
    <r>
      <rPr>
        <vertAlign val="superscript"/>
        <sz val="9"/>
        <rFont val="Times New Roman"/>
        <family val="1"/>
      </rPr>
      <t>2</t>
    </r>
  </si>
  <si>
    <r>
      <t>Amendment 50 Moneys (Transfer Code 900T)</t>
    </r>
    <r>
      <rPr>
        <vertAlign val="superscript"/>
        <sz val="9"/>
        <rFont val="Times New Roman"/>
        <family val="1"/>
      </rPr>
      <t>3</t>
    </r>
  </si>
  <si>
    <r>
      <t>Fee-For-Service Contracts (System Level Only)</t>
    </r>
    <r>
      <rPr>
        <b/>
        <vertAlign val="superscript"/>
        <sz val="9"/>
        <rFont val="Times New Roman"/>
        <family val="1"/>
      </rPr>
      <t>1</t>
    </r>
  </si>
  <si>
    <r>
      <t xml:space="preserve">Academic Fees </t>
    </r>
    <r>
      <rPr>
        <sz val="9"/>
        <color indexed="10"/>
        <rFont val="Times New Roman"/>
        <family val="1"/>
      </rPr>
      <t>( RSC 5009)</t>
    </r>
    <r>
      <rPr>
        <vertAlign val="superscript"/>
        <sz val="9"/>
        <rFont val="Times New Roman"/>
        <family val="1"/>
      </rPr>
      <t>2</t>
    </r>
  </si>
  <si>
    <r>
      <t>Amendment 50 Moneys (Transfer Code 900T)</t>
    </r>
    <r>
      <rPr>
        <vertAlign val="superscript"/>
        <sz val="9"/>
        <rFont val="Times New Roman"/>
        <family val="1"/>
      </rPr>
      <t>5</t>
    </r>
  </si>
  <si>
    <r>
      <t>Mandatory Registration and Course Fees</t>
    </r>
    <r>
      <rPr>
        <vertAlign val="superscript"/>
        <sz val="9"/>
        <rFont val="Times New Roman"/>
        <family val="1"/>
      </rPr>
      <t>4</t>
    </r>
  </si>
  <si>
    <r>
      <rPr>
        <vertAlign val="superscript"/>
        <sz val="9"/>
        <rFont val="Times New Roman"/>
        <family val="1"/>
      </rPr>
      <t xml:space="preserve">2 </t>
    </r>
    <r>
      <rPr>
        <sz val="9"/>
        <rFont val="Times New Roman"/>
        <family val="1"/>
      </rPr>
      <t>Pursuant to HB11-1301,  fees are no longer appropriated beginning in FY 2011-12.  This category will be reported on Format 411 beginning in FY 2011-12.</t>
    </r>
  </si>
  <si>
    <r>
      <rPr>
        <vertAlign val="superscript"/>
        <sz val="9"/>
        <rFont val="Times New Roman"/>
        <family val="1"/>
      </rPr>
      <t xml:space="preserve">1 </t>
    </r>
    <r>
      <rPr>
        <sz val="9"/>
        <rFont val="Times New Roman"/>
        <family val="1"/>
      </rPr>
      <t>Tuition revenue is reported on Format 100</t>
    </r>
  </si>
  <si>
    <r>
      <rPr>
        <vertAlign val="superscript"/>
        <sz val="9"/>
        <rFont val="Times New Roman"/>
        <family val="1"/>
      </rPr>
      <t xml:space="preserve">3 </t>
    </r>
    <r>
      <rPr>
        <sz val="9"/>
        <rFont val="Times New Roman"/>
        <family val="1"/>
      </rPr>
      <t>Beginning FY 14-15 Amendement 50 Moneys were approprriated as Informational, so they will now be reported on Format 411. These Revenues were reported in a unique revenue code (EAT1) in COFRS,</t>
    </r>
  </si>
  <si>
    <r>
      <rPr>
        <vertAlign val="superscript"/>
        <sz val="9"/>
        <rFont val="Times New Roman"/>
        <family val="1"/>
      </rPr>
      <t xml:space="preserve">1 </t>
    </r>
    <r>
      <rPr>
        <sz val="9"/>
        <rFont val="Times New Roman"/>
        <family val="1"/>
      </rPr>
      <t>This is not needed by institution, but only in total for the system.</t>
    </r>
  </si>
  <si>
    <t>Blue cells should be entered directly on this format, they will not "roll up" from another format</t>
  </si>
  <si>
    <t>Format  413</t>
  </si>
  <si>
    <t>Marijuana Tax Fund Appropriation</t>
  </si>
  <si>
    <t>Non Education &amp; General Appropriated Revenues (Itemize below)</t>
  </si>
  <si>
    <t>Appropriated Non Education and General - Function Code 1900</t>
  </si>
  <si>
    <t>TOTAL APPROPRIATED Non Education and General Funds</t>
  </si>
  <si>
    <t>Format 25</t>
  </si>
  <si>
    <t>Format 26</t>
  </si>
  <si>
    <t>GOVERNING BOARD NATURAL EXPENSE CATEGORY SUMMARY</t>
  </si>
  <si>
    <t>INSTITUTIONAL NATURAL EXPENSE CATEGORY SUMMARY</t>
  </si>
  <si>
    <t xml:space="preserve">               Estimate Fiscal Year 2023-24</t>
  </si>
  <si>
    <t>Due Date: October 18, 2023</t>
  </si>
  <si>
    <t>2022-2023</t>
  </si>
  <si>
    <t>2023-2024</t>
  </si>
  <si>
    <t xml:space="preserve">               Actual Fiscal Year 2022-2023</t>
  </si>
  <si>
    <t>2022-23</t>
  </si>
  <si>
    <t>2023-24</t>
  </si>
  <si>
    <t>TOTAL EDUCATION &amp; GENERAL REVENUE</t>
  </si>
  <si>
    <t>TOTAL EDUCATION &amp; GENERAL EXPENDITURES</t>
  </si>
  <si>
    <t>University of Colorado</t>
  </si>
  <si>
    <t>celina.duran@cu.edu</t>
  </si>
  <si>
    <t>FY 2023-24 COF FTE estimate reflects appropriation</t>
  </si>
  <si>
    <t>Anschutz Medical Campus</t>
  </si>
  <si>
    <t>FY23 and FY24 do NOT include the $11.2M and $11.8M FMAP shift in FFS from misc rev</t>
  </si>
  <si>
    <t>Tobacco</t>
  </si>
  <si>
    <t>Marijuana</t>
  </si>
  <si>
    <t>N/A - Not needed for campuses - System level</t>
  </si>
  <si>
    <t>Summarized from Format 26</t>
  </si>
  <si>
    <t>Pulls from other formats</t>
  </si>
  <si>
    <t>Formula within K218 corrected on the template</t>
  </si>
  <si>
    <t>reflects COF appropriation in 2023-24</t>
  </si>
  <si>
    <t>**For Anschutz: Student data is not borken out by term</t>
  </si>
  <si>
    <t>N/A for Anschutz</t>
  </si>
  <si>
    <t>Due Date: October 10, 2023</t>
  </si>
  <si>
    <t xml:space="preserve">               Actual Fiscal Year 2023-24</t>
  </si>
  <si>
    <t>Boulder</t>
  </si>
  <si>
    <t>GFB</t>
  </si>
  <si>
    <t>matthew.artley@colorado.edu</t>
  </si>
  <si>
    <t>Submitted: DATE</t>
  </si>
  <si>
    <r>
      <t>TOTAL</t>
    </r>
    <r>
      <rPr>
        <b/>
        <sz val="10"/>
        <rFont val="Times New Roman"/>
        <family val="1"/>
      </rPr>
      <t xml:space="preserve"> </t>
    </r>
    <r>
      <rPr>
        <sz val="10"/>
        <rFont val="Times New Roman"/>
        <family val="1"/>
      </rPr>
      <t>EDUCATION &amp; GENERAL EXPENDITURES</t>
    </r>
  </si>
  <si>
    <t>COF FTE estimate in 2023-24 reflects appropriation</t>
  </si>
  <si>
    <r>
      <t>Fee-For-Service Contracts (System Level Only)</t>
    </r>
    <r>
      <rPr>
        <b/>
        <vertAlign val="superscript"/>
        <sz val="10"/>
        <rFont val="Times New Roman"/>
        <family val="1"/>
      </rPr>
      <t>1</t>
    </r>
  </si>
  <si>
    <r>
      <rPr>
        <vertAlign val="superscript"/>
        <sz val="10"/>
        <rFont val="Times New Roman"/>
        <family val="1"/>
      </rPr>
      <t xml:space="preserve">1 </t>
    </r>
    <r>
      <rPr>
        <sz val="10"/>
        <rFont val="Times New Roman"/>
        <family val="1"/>
      </rPr>
      <t>This is not needed by institution, but only in total for the system.</t>
    </r>
  </si>
  <si>
    <r>
      <t>TOTAL</t>
    </r>
    <r>
      <rPr>
        <b/>
        <sz val="10"/>
        <rFont val="Times New Roman"/>
        <family val="1"/>
      </rPr>
      <t xml:space="preserve"> EDUCATION &amp; GENERAL</t>
    </r>
    <r>
      <rPr>
        <sz val="10"/>
        <rFont val="Times New Roman"/>
        <family val="1"/>
      </rPr>
      <t xml:space="preserve"> INSTRUCTION </t>
    </r>
  </si>
  <si>
    <t>2021-22</t>
  </si>
  <si>
    <r>
      <t>APPROPRIATED EDUCATION &amp; GENERAL REVENUE (Other than Tuition) (Function Code 1100)</t>
    </r>
    <r>
      <rPr>
        <b/>
        <vertAlign val="superscript"/>
        <sz val="10"/>
        <rFont val="Times New Roman"/>
        <family val="1"/>
      </rPr>
      <t>1</t>
    </r>
  </si>
  <si>
    <r>
      <t>Appropriated Academic Fees ( RSC 5002)</t>
    </r>
    <r>
      <rPr>
        <vertAlign val="superscript"/>
        <sz val="10"/>
        <rFont val="Times New Roman"/>
        <family val="1"/>
      </rPr>
      <t>2</t>
    </r>
  </si>
  <si>
    <r>
      <t>Amendment 50 Moneys (Transfer Code 900T)</t>
    </r>
    <r>
      <rPr>
        <vertAlign val="superscript"/>
        <sz val="10"/>
        <rFont val="Times New Roman"/>
        <family val="1"/>
      </rPr>
      <t>3</t>
    </r>
  </si>
  <si>
    <r>
      <rPr>
        <vertAlign val="superscript"/>
        <sz val="10"/>
        <rFont val="Times New Roman"/>
        <family val="1"/>
      </rPr>
      <t xml:space="preserve">1 </t>
    </r>
    <r>
      <rPr>
        <sz val="10"/>
        <rFont val="Times New Roman"/>
        <family val="1"/>
      </rPr>
      <t>Tuition revenue is reported on Format 100</t>
    </r>
  </si>
  <si>
    <r>
      <rPr>
        <vertAlign val="superscript"/>
        <sz val="10"/>
        <rFont val="Times New Roman"/>
        <family val="1"/>
      </rPr>
      <t xml:space="preserve">2 </t>
    </r>
    <r>
      <rPr>
        <sz val="10"/>
        <rFont val="Times New Roman"/>
        <family val="1"/>
      </rPr>
      <t>Pursuant to HB11-1301,  fees are no longer appropriated beginning in FY 2011-12.  This category will be reported on Format 411 beginning in FY 2011-12.</t>
    </r>
  </si>
  <si>
    <r>
      <rPr>
        <vertAlign val="superscript"/>
        <sz val="10"/>
        <rFont val="Times New Roman"/>
        <family val="1"/>
      </rPr>
      <t xml:space="preserve">3 </t>
    </r>
    <r>
      <rPr>
        <sz val="10"/>
        <rFont val="Times New Roman"/>
        <family val="1"/>
      </rPr>
      <t>Beginning FY 14-15 Amendement 50 Moneys were approprriated as Informational, so they will now be reported on Format 411. These Revenues were reported in a unique revenue code (EAT1) in COFRS,</t>
    </r>
  </si>
  <si>
    <r>
      <t xml:space="preserve">  however, they are now reported as </t>
    </r>
    <r>
      <rPr>
        <b/>
        <sz val="10"/>
        <rFont val="Times New Roman"/>
        <family val="1"/>
      </rPr>
      <t>part of</t>
    </r>
    <r>
      <rPr>
        <sz val="10"/>
        <rFont val="Times New Roman"/>
        <family val="1"/>
      </rPr>
      <t xml:space="preserve"> transfer code 900T in CORE.  There may be other revenues also reported in 900T.  Only the Limited Gaming funds should be reported on this line. </t>
    </r>
  </si>
  <si>
    <r>
      <t>NON APPROPRIATED EDUCATION &amp; GENERAL REVENUES (Other than Tuition) - Balance of Function Code 1100</t>
    </r>
    <r>
      <rPr>
        <b/>
        <vertAlign val="superscript"/>
        <sz val="10"/>
        <rFont val="Times New Roman"/>
        <family val="1"/>
      </rPr>
      <t>1</t>
    </r>
  </si>
  <si>
    <r>
      <t xml:space="preserve">Academic Fees </t>
    </r>
    <r>
      <rPr>
        <sz val="10"/>
        <color indexed="10"/>
        <rFont val="Times New Roman"/>
        <family val="1"/>
      </rPr>
      <t>( RSC 5009)</t>
    </r>
    <r>
      <rPr>
        <vertAlign val="superscript"/>
        <sz val="10"/>
        <rFont val="Times New Roman"/>
        <family val="1"/>
      </rPr>
      <t>2</t>
    </r>
  </si>
  <si>
    <r>
      <t>Mandatory Registration and Course Fees</t>
    </r>
    <r>
      <rPr>
        <vertAlign val="superscript"/>
        <sz val="10"/>
        <rFont val="Times New Roman"/>
        <family val="1"/>
      </rPr>
      <t>4</t>
    </r>
  </si>
  <si>
    <r>
      <t>Amendment 50 Moneys (Transfer Code 900T)</t>
    </r>
    <r>
      <rPr>
        <vertAlign val="superscript"/>
        <sz val="10"/>
        <rFont val="Times New Roman"/>
        <family val="1"/>
      </rPr>
      <t>5</t>
    </r>
  </si>
  <si>
    <r>
      <t xml:space="preserve">E&amp;G Rollforward (TO future year) / FROM prior year </t>
    </r>
    <r>
      <rPr>
        <vertAlign val="superscript"/>
        <sz val="10"/>
        <rFont val="Times New Roman"/>
        <family val="1"/>
      </rPr>
      <t>3</t>
    </r>
  </si>
  <si>
    <r>
      <rPr>
        <vertAlign val="superscript"/>
        <sz val="10"/>
        <rFont val="Times New Roman"/>
        <family val="1"/>
      </rPr>
      <t>3</t>
    </r>
    <r>
      <rPr>
        <sz val="10"/>
        <rFont val="Times New Roman"/>
        <family val="1"/>
      </rPr>
      <t xml:space="preserve"> This cell, in each column, is meant to demonstrate whether the E&amp;G revenues for the year are more or less than actual or projected expenses for the year.  This difference between revenues and </t>
    </r>
  </si>
  <si>
    <r>
      <rPr>
        <vertAlign val="superscript"/>
        <sz val="10"/>
        <rFont val="Times New Roman"/>
        <family val="1"/>
      </rPr>
      <t>4</t>
    </r>
    <r>
      <rPr>
        <sz val="10"/>
        <rFont val="Times New Roman"/>
        <family val="1"/>
      </rPr>
      <t xml:space="preserve"> The Course Fees reported on this line are the fees that have historically been non-appropriated.  They are not the same fees reported in line 1 that are moving from Fmt 410 to 411 </t>
    </r>
  </si>
  <si>
    <r>
      <rPr>
        <vertAlign val="superscript"/>
        <sz val="10"/>
        <rFont val="Times New Roman"/>
        <family val="1"/>
      </rPr>
      <t>5</t>
    </r>
    <r>
      <rPr>
        <sz val="10"/>
        <rFont val="Times New Roman"/>
        <family val="1"/>
      </rPr>
      <t xml:space="preserve"> Beginning FY 14-15 Amendement 50 Moneys were approprriated as Informational, so they will now be reported on Format 411. These Revenues were reported in a unique revenue code (EAT1) in COFRS,</t>
    </r>
  </si>
  <si>
    <r>
      <t>TOTAL</t>
    </r>
    <r>
      <rPr>
        <b/>
        <sz val="10"/>
        <rFont val="Times New Roman"/>
        <family val="1"/>
      </rPr>
      <t xml:space="preserve"> EDUCATION &amp; GENERAL</t>
    </r>
    <r>
      <rPr>
        <sz val="10"/>
        <rFont val="Times New Roman"/>
        <family val="1"/>
      </rPr>
      <t xml:space="preserve"> RESEARCH </t>
    </r>
  </si>
  <si>
    <r>
      <t>TOTAL</t>
    </r>
    <r>
      <rPr>
        <b/>
        <sz val="10"/>
        <rFont val="Times New Roman"/>
        <family val="1"/>
      </rPr>
      <t xml:space="preserve"> EDUCATION &amp; GENERAL</t>
    </r>
    <r>
      <rPr>
        <sz val="10"/>
        <rFont val="Times New Roman"/>
        <family val="1"/>
      </rPr>
      <t xml:space="preserve"> PUBLIC SERVICE</t>
    </r>
  </si>
  <si>
    <r>
      <t>TOTAL</t>
    </r>
    <r>
      <rPr>
        <b/>
        <sz val="10"/>
        <rFont val="Times New Roman"/>
        <family val="1"/>
      </rPr>
      <t xml:space="preserve"> EDUCATION &amp; GENERAL</t>
    </r>
    <r>
      <rPr>
        <sz val="10"/>
        <rFont val="Times New Roman"/>
        <family val="1"/>
      </rPr>
      <t xml:space="preserve"> ACADEMIC SUPPORT</t>
    </r>
  </si>
  <si>
    <r>
      <t>TOTAL</t>
    </r>
    <r>
      <rPr>
        <b/>
        <sz val="10"/>
        <rFont val="Times New Roman"/>
        <family val="1"/>
      </rPr>
      <t xml:space="preserve"> EDUCATION &amp; GENERAL</t>
    </r>
    <r>
      <rPr>
        <sz val="10"/>
        <rFont val="Times New Roman"/>
        <family val="1"/>
      </rPr>
      <t xml:space="preserve"> STUDENT SERVICES</t>
    </r>
  </si>
  <si>
    <r>
      <t>TOTAL</t>
    </r>
    <r>
      <rPr>
        <b/>
        <sz val="10"/>
        <rFont val="Times New Roman"/>
        <family val="1"/>
      </rPr>
      <t xml:space="preserve"> EDUCATION &amp; GENERAL</t>
    </r>
    <r>
      <rPr>
        <sz val="10"/>
        <rFont val="Times New Roman"/>
        <family val="1"/>
      </rPr>
      <t xml:space="preserve"> INSTITUTIONAL SUPPORT</t>
    </r>
  </si>
  <si>
    <r>
      <t>TOTAL</t>
    </r>
    <r>
      <rPr>
        <b/>
        <sz val="10"/>
        <rFont val="Times New Roman"/>
        <family val="1"/>
      </rPr>
      <t xml:space="preserve"> EDUCATION &amp; GENERAL</t>
    </r>
    <r>
      <rPr>
        <sz val="10"/>
        <rFont val="Times New Roman"/>
        <family val="1"/>
      </rPr>
      <t xml:space="preserve"> OPERATION &amp; MAINTENANCE OF PLANT</t>
    </r>
  </si>
  <si>
    <r>
      <t>TOTAL</t>
    </r>
    <r>
      <rPr>
        <b/>
        <sz val="10"/>
        <rFont val="Times New Roman"/>
        <family val="1"/>
      </rPr>
      <t xml:space="preserve"> EDUCATION &amp; GENERAL</t>
    </r>
    <r>
      <rPr>
        <sz val="10"/>
        <rFont val="Times New Roman"/>
        <family val="1"/>
      </rPr>
      <t xml:space="preserve"> SCHOLARSHIPS &amp; FELLOWSHIPS</t>
    </r>
  </si>
  <si>
    <r>
      <t>TOTAL</t>
    </r>
    <r>
      <rPr>
        <b/>
        <sz val="10"/>
        <rFont val="Times New Roman"/>
        <family val="1"/>
      </rPr>
      <t xml:space="preserve"> EDUCATION &amp; GENERAL</t>
    </r>
    <r>
      <rPr>
        <sz val="10"/>
        <rFont val="Times New Roman"/>
        <family val="1"/>
      </rPr>
      <t xml:space="preserve"> HOSPITALS </t>
    </r>
  </si>
  <si>
    <r>
      <t xml:space="preserve">TOTAL TRANSFERS </t>
    </r>
    <r>
      <rPr>
        <b/>
        <sz val="10"/>
        <rFont val="Times New Roman"/>
        <family val="1"/>
      </rPr>
      <t xml:space="preserve">(TO) FROM FUNDS CURRENT </t>
    </r>
  </si>
  <si>
    <t>Colorado Springs</t>
  </si>
  <si>
    <t>Suzanne Scott</t>
  </si>
  <si>
    <t>Denver Campus</t>
  </si>
  <si>
    <t>UCCS</t>
  </si>
  <si>
    <t>System Administration</t>
  </si>
  <si>
    <t>GFAA</t>
  </si>
  <si>
    <t>Nora Sandoval</t>
  </si>
  <si>
    <t>Fixed Asset Additions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</si>
</sst>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4" formatCode="_(&quot;$&quot;* #,##0.00_);_(&quot;$&quot;* \(#,##0.00\);_(&quot;$&quot;* &quot;-&quot;??_);_(@_)"/>
    <numFmt numFmtId="43" formatCode="_(* #,##0.00_);_(* \(#,##0.00\);_(* &quot;-&quot;??_);_(@_)"/>
    <numFmt numFmtId="164" formatCode="#,##0.0"/>
    <numFmt numFmtId="165" formatCode="0_)"/>
    <numFmt numFmtId="166" formatCode="_(* #,##0_);_(* \(#,##0\);_(* &quot;-&quot;??_);_(@_)"/>
    <numFmt numFmtId="167" formatCode="_(* #,##0.00_);_(* \(#,##0.00\);_(* &quot;-&quot;_);_(@_)"/>
    <numFmt numFmtId="168" formatCode="#,##0.0_);\(#,##0.0\)"/>
    <numFmt numFmtId="169" formatCode="0.0_)"/>
    <numFmt numFmtId="170" formatCode="_(* #,##0.0_);_(* \(#,##0.0\);_(* &quot;-&quot;??_);_(@_)"/>
    <numFmt numFmtId="171" formatCode="_(* #,##0.000_);_(* \(#,##0.000\);_(* &quot;-&quot;??_);_(@_)"/>
    <numFmt numFmtId="172" formatCode="_(* #,##0.0_);_(* \(#,##0.0\);_(* &quot;-&quot;_);_(@_)"/>
    <numFmt numFmtId="173" formatCode="_(&quot;$&quot;* #,##0_);_(&quot;$&quot;* \(#,##0\);_(&quot;$&quot;* &quot;-&quot;??_);_(@_)"/>
  </numFmts>
  <fonts count="42">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ourier"/>
      <family val="3"/>
    </font>
    <font>
      <sz val="9"/>
      <name val="Times New Roman"/>
      <family val="1"/>
    </font>
    <font>
      <b/>
      <sz val="9"/>
      <name val="Times New Roman"/>
      <family val="1"/>
    </font>
    <font>
      <b/>
      <sz val="8"/>
      <name val="Times New Roman"/>
      <family val="1"/>
    </font>
    <font>
      <b/>
      <u/>
      <sz val="36"/>
      <name val="Times New Roman"/>
      <family val="1"/>
    </font>
    <font>
      <b/>
      <sz val="26"/>
      <name val="Times New Roman"/>
      <family val="1"/>
    </font>
    <font>
      <sz val="26"/>
      <name val="Times New Roman"/>
      <family val="1"/>
    </font>
    <font>
      <b/>
      <i/>
      <sz val="9"/>
      <name val="Times New Roman"/>
      <family val="1"/>
    </font>
    <font>
      <b/>
      <sz val="22"/>
      <name val="Times New Roman"/>
      <family val="1"/>
    </font>
    <font>
      <sz val="10"/>
      <name val="Arial"/>
      <family val="2"/>
    </font>
    <font>
      <strike/>
      <sz val="9"/>
      <name val="Times New Roman"/>
      <family val="1"/>
    </font>
    <font>
      <sz val="9"/>
      <color rgb="FFFF0000"/>
      <name val="Times New Roman"/>
      <family val="1"/>
    </font>
    <font>
      <sz val="10"/>
      <name val="Courier"/>
      <family val="3"/>
    </font>
    <font>
      <sz val="9"/>
      <color indexed="10"/>
      <name val="Times New Roman"/>
      <family val="1"/>
    </font>
    <font>
      <sz val="12"/>
      <color rgb="FF000000"/>
      <name val="Times New Roman"/>
      <family val="1"/>
    </font>
    <font>
      <u/>
      <sz val="11"/>
      <color theme="10"/>
      <name val="Calibri"/>
      <family val="2"/>
    </font>
    <font>
      <sz val="12"/>
      <name val="Arial MT"/>
    </font>
    <font>
      <sz val="11"/>
      <color theme="1"/>
      <name val="Arial"/>
      <family val="2"/>
    </font>
    <font>
      <sz val="11"/>
      <color theme="1"/>
      <name val="Calibri"/>
      <family val="2"/>
    </font>
    <font>
      <b/>
      <sz val="24"/>
      <name val="Times New Roman"/>
      <family val="1"/>
    </font>
    <font>
      <vertAlign val="superscript"/>
      <sz val="9"/>
      <name val="Times New Roman"/>
      <family val="1"/>
    </font>
    <font>
      <b/>
      <vertAlign val="superscript"/>
      <sz val="9"/>
      <name val="Times New Roman"/>
      <family val="1"/>
    </font>
    <font>
      <sz val="10"/>
      <name val="Courier"/>
    </font>
    <font>
      <b/>
      <sz val="10"/>
      <name val="Times New Roman"/>
      <family val="1"/>
    </font>
    <font>
      <sz val="10"/>
      <name val="Times New Roman"/>
      <family val="1"/>
    </font>
    <font>
      <u/>
      <sz val="11"/>
      <color theme="10"/>
      <name val="Arial"/>
      <family val="2"/>
    </font>
    <font>
      <b/>
      <u/>
      <sz val="10"/>
      <name val="Times New Roman"/>
      <family val="1"/>
    </font>
    <font>
      <b/>
      <i/>
      <sz val="10"/>
      <name val="Times New Roman"/>
      <family val="1"/>
    </font>
    <font>
      <u/>
      <sz val="10"/>
      <color theme="10"/>
      <name val="Arial"/>
      <family val="2"/>
    </font>
    <font>
      <strike/>
      <sz val="10"/>
      <name val="Times New Roman"/>
      <family val="1"/>
    </font>
    <font>
      <sz val="10"/>
      <color theme="1"/>
      <name val="Arial"/>
      <family val="2"/>
    </font>
    <font>
      <b/>
      <vertAlign val="superscript"/>
      <sz val="10"/>
      <name val="Times New Roman"/>
      <family val="1"/>
    </font>
    <font>
      <sz val="10"/>
      <color rgb="FFFF0000"/>
      <name val="Times New Roman"/>
      <family val="1"/>
    </font>
    <font>
      <vertAlign val="superscript"/>
      <sz val="10"/>
      <name val="Times New Roman"/>
      <family val="1"/>
    </font>
    <font>
      <sz val="10"/>
      <color rgb="FF000000"/>
      <name val="Times New Roman"/>
      <family val="1"/>
    </font>
    <font>
      <sz val="10"/>
      <color indexed="10"/>
      <name val="Times New Roman"/>
      <family val="1"/>
    </font>
    <font>
      <sz val="10"/>
      <color theme="1"/>
      <name val="Calibri"/>
      <family val="2"/>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63">
    <xf numFmtId="0" fontId="0" fillId="0" borderId="0"/>
    <xf numFmtId="0" fontId="5" fillId="0" borderId="0"/>
    <xf numFmtId="43" fontId="14" fillId="0" borderId="0" applyFont="0" applyFill="0" applyBorder="0" applyAlignment="0" applyProtection="0"/>
    <xf numFmtId="0" fontId="17" fillId="0" borderId="0"/>
    <xf numFmtId="0" fontId="17"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xf numFmtId="0" fontId="17" fillId="0" borderId="0"/>
    <xf numFmtId="9" fontId="14" fillId="0" borderId="0" applyFont="0" applyFill="0" applyBorder="0" applyAlignment="0" applyProtection="0"/>
    <xf numFmtId="44" fontId="17" fillId="0" borderId="0" applyFont="0" applyFill="0" applyBorder="0" applyAlignment="0" applyProtection="0"/>
    <xf numFmtId="43" fontId="22"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0" fontId="4" fillId="0" borderId="0"/>
    <xf numFmtId="0" fontId="3" fillId="0" borderId="0"/>
    <xf numFmtId="0" fontId="27" fillId="0" borderId="0"/>
    <xf numFmtId="9" fontId="5" fillId="0" borderId="0" applyFont="0" applyFill="0" applyBorder="0" applyAlignment="0" applyProtection="0"/>
    <xf numFmtId="0" fontId="30" fillId="0" borderId="0" applyNumberFormat="0" applyFill="0" applyBorder="0" applyAlignment="0" applyProtection="0"/>
    <xf numFmtId="9" fontId="22" fillId="0" borderId="0" applyFont="0" applyFill="0" applyBorder="0" applyAlignment="0" applyProtection="0"/>
    <xf numFmtId="44" fontId="22" fillId="0" borderId="0" applyFont="0" applyFill="0" applyBorder="0" applyAlignment="0" applyProtection="0"/>
    <xf numFmtId="0" fontId="2" fillId="0" borderId="0"/>
    <xf numFmtId="0" fontId="1" fillId="0" borderId="0"/>
  </cellStyleXfs>
  <cellXfs count="361">
    <xf numFmtId="0" fontId="0" fillId="0" borderId="0" xfId="0"/>
    <xf numFmtId="0" fontId="6" fillId="0" borderId="0" xfId="1" applyFont="1"/>
    <xf numFmtId="164" fontId="6" fillId="0" borderId="0" xfId="1" applyNumberFormat="1" applyFont="1"/>
    <xf numFmtId="3" fontId="6" fillId="0" borderId="0" xfId="1" applyNumberFormat="1" applyFont="1"/>
    <xf numFmtId="3" fontId="7" fillId="0" borderId="0" xfId="1" applyNumberFormat="1" applyFont="1" applyAlignment="1">
      <alignment horizontal="right"/>
    </xf>
    <xf numFmtId="0" fontId="11" fillId="0" borderId="0" xfId="1" applyFont="1"/>
    <xf numFmtId="0" fontId="12" fillId="0" borderId="0" xfId="1" applyFont="1"/>
    <xf numFmtId="0" fontId="6" fillId="0" borderId="0" xfId="1" applyFont="1" applyAlignment="1">
      <alignment horizontal="left"/>
    </xf>
    <xf numFmtId="0" fontId="6" fillId="0" borderId="0" xfId="1" applyFont="1" applyProtection="1">
      <protection locked="0"/>
    </xf>
    <xf numFmtId="164" fontId="6" fillId="0" borderId="0" xfId="1" applyNumberFormat="1" applyFont="1" applyProtection="1">
      <protection locked="0"/>
    </xf>
    <xf numFmtId="3" fontId="6" fillId="0" borderId="0" xfId="1" applyNumberFormat="1" applyFont="1" applyProtection="1">
      <protection locked="0"/>
    </xf>
    <xf numFmtId="0" fontId="6" fillId="0" borderId="0" xfId="1" applyFont="1" applyAlignment="1" applyProtection="1">
      <alignment horizontal="left"/>
      <protection locked="0"/>
    </xf>
    <xf numFmtId="0" fontId="7" fillId="0" borderId="0" xfId="1" applyFont="1" applyAlignment="1" applyProtection="1">
      <alignment horizontal="left"/>
      <protection locked="0"/>
    </xf>
    <xf numFmtId="39" fontId="6" fillId="0" borderId="0" xfId="1" applyNumberFormat="1" applyFont="1"/>
    <xf numFmtId="3" fontId="8" fillId="0" borderId="0" xfId="1" applyNumberFormat="1" applyFont="1" applyAlignment="1" applyProtection="1">
      <alignment horizontal="left"/>
      <protection locked="0"/>
    </xf>
    <xf numFmtId="0" fontId="6" fillId="0" borderId="0" xfId="1" applyFont="1" applyAlignment="1">
      <alignment horizontal="fill"/>
    </xf>
    <xf numFmtId="164" fontId="6" fillId="0" borderId="0" xfId="1" applyNumberFormat="1" applyFont="1" applyAlignment="1">
      <alignment horizontal="fill"/>
    </xf>
    <xf numFmtId="3" fontId="6" fillId="0" borderId="0" xfId="1" applyNumberFormat="1" applyFont="1" applyAlignment="1">
      <alignment horizontal="fill"/>
    </xf>
    <xf numFmtId="165" fontId="6" fillId="0" borderId="0" xfId="1" applyNumberFormat="1" applyFont="1" applyAlignment="1">
      <alignment horizontal="center"/>
    </xf>
    <xf numFmtId="0" fontId="6" fillId="0" borderId="0" xfId="1" applyFont="1" applyAlignment="1">
      <alignment horizontal="center"/>
    </xf>
    <xf numFmtId="164" fontId="6" fillId="0" borderId="0" xfId="1" applyNumberFormat="1" applyFont="1" applyAlignment="1">
      <alignment horizontal="center"/>
    </xf>
    <xf numFmtId="3" fontId="6" fillId="0" borderId="0" xfId="1" applyNumberFormat="1" applyFont="1" applyAlignment="1">
      <alignment horizontal="center"/>
    </xf>
    <xf numFmtId="0" fontId="6" fillId="0" borderId="0" xfId="1" applyFont="1" applyAlignment="1">
      <alignment horizontal="right"/>
    </xf>
    <xf numFmtId="39" fontId="6" fillId="0" borderId="0" xfId="1" applyNumberFormat="1" applyFont="1" applyAlignment="1">
      <alignment horizontal="fill"/>
    </xf>
    <xf numFmtId="2" fontId="6" fillId="0" borderId="0" xfId="1" applyNumberFormat="1" applyFont="1" applyAlignment="1">
      <alignment horizontal="center"/>
    </xf>
    <xf numFmtId="0" fontId="7" fillId="0" borderId="0" xfId="1" applyFont="1" applyAlignment="1">
      <alignment horizontal="left"/>
    </xf>
    <xf numFmtId="0" fontId="15" fillId="0" borderId="0" xfId="1" applyFont="1" applyAlignment="1">
      <alignment horizontal="left"/>
    </xf>
    <xf numFmtId="0" fontId="6" fillId="3" borderId="0" xfId="1" applyFont="1" applyFill="1"/>
    <xf numFmtId="3" fontId="6" fillId="3" borderId="0" xfId="1" applyNumberFormat="1" applyFont="1" applyFill="1" applyAlignment="1">
      <alignment horizontal="fill"/>
    </xf>
    <xf numFmtId="165" fontId="6" fillId="0" borderId="0" xfId="1" applyNumberFormat="1" applyFont="1"/>
    <xf numFmtId="0" fontId="7" fillId="0" borderId="0" xfId="1" applyFont="1"/>
    <xf numFmtId="165" fontId="7" fillId="0" borderId="0" xfId="1" applyNumberFormat="1" applyFont="1"/>
    <xf numFmtId="164" fontId="7" fillId="0" borderId="0" xfId="1" applyNumberFormat="1" applyFont="1"/>
    <xf numFmtId="3" fontId="7" fillId="0" borderId="0" xfId="1" applyNumberFormat="1" applyFont="1"/>
    <xf numFmtId="0" fontId="6" fillId="0" borderId="0" xfId="1" applyFont="1" applyAlignment="1">
      <alignment vertical="center"/>
    </xf>
    <xf numFmtId="0" fontId="16" fillId="0" borderId="0" xfId="1" applyFont="1"/>
    <xf numFmtId="164" fontId="16" fillId="0" borderId="0" xfId="1" applyNumberFormat="1" applyFont="1"/>
    <xf numFmtId="3" fontId="16" fillId="0" borderId="0" xfId="1" applyNumberFormat="1" applyFont="1"/>
    <xf numFmtId="41" fontId="6" fillId="0" borderId="0" xfId="1" applyNumberFormat="1" applyFont="1" applyAlignment="1">
      <alignment horizontal="center"/>
    </xf>
    <xf numFmtId="41" fontId="6" fillId="0" borderId="0" xfId="1" applyNumberFormat="1" applyFont="1" applyAlignment="1">
      <alignment horizontal="fill"/>
    </xf>
    <xf numFmtId="167" fontId="6" fillId="0" borderId="0" xfId="1" applyNumberFormat="1" applyFont="1" applyAlignment="1">
      <alignment horizontal="center"/>
    </xf>
    <xf numFmtId="167" fontId="6" fillId="0" borderId="0" xfId="1" applyNumberFormat="1" applyFont="1" applyAlignment="1">
      <alignment horizontal="left"/>
    </xf>
    <xf numFmtId="39" fontId="6" fillId="4" borderId="0" xfId="1" applyNumberFormat="1" applyFont="1" applyFill="1"/>
    <xf numFmtId="2" fontId="6" fillId="4" borderId="0" xfId="1" applyNumberFormat="1" applyFont="1" applyFill="1" applyAlignment="1">
      <alignment horizontal="center"/>
    </xf>
    <xf numFmtId="164" fontId="6" fillId="4" borderId="0" xfId="1" applyNumberFormat="1" applyFont="1" applyFill="1"/>
    <xf numFmtId="2" fontId="6" fillId="4" borderId="0" xfId="1" applyNumberFormat="1" applyFont="1" applyFill="1" applyAlignment="1">
      <alignment horizontal="right"/>
    </xf>
    <xf numFmtId="168" fontId="6" fillId="3" borderId="0" xfId="1" applyNumberFormat="1" applyFont="1" applyFill="1" applyAlignment="1">
      <alignment horizontal="center"/>
    </xf>
    <xf numFmtId="37" fontId="6" fillId="0" borderId="0" xfId="1" applyNumberFormat="1" applyFont="1"/>
    <xf numFmtId="39" fontId="7" fillId="0" borderId="0" xfId="1" applyNumberFormat="1" applyFont="1"/>
    <xf numFmtId="37" fontId="7" fillId="0" borderId="0" xfId="1" applyNumberFormat="1" applyFont="1"/>
    <xf numFmtId="169" fontId="6" fillId="0" borderId="0" xfId="1" applyNumberFormat="1" applyFont="1"/>
    <xf numFmtId="168" fontId="6" fillId="0" borderId="0" xfId="1" applyNumberFormat="1" applyFont="1"/>
    <xf numFmtId="0" fontId="7" fillId="0" borderId="0" xfId="1" quotePrefix="1" applyFont="1" applyAlignment="1">
      <alignment horizontal="left"/>
    </xf>
    <xf numFmtId="37" fontId="7" fillId="0" borderId="0" xfId="1" applyNumberFormat="1" applyFont="1" applyAlignment="1">
      <alignment horizontal="center"/>
    </xf>
    <xf numFmtId="2" fontId="6" fillId="0" borderId="0" xfId="1" applyNumberFormat="1" applyFont="1"/>
    <xf numFmtId="43" fontId="6" fillId="0" borderId="0" xfId="1" applyNumberFormat="1" applyFont="1" applyAlignment="1">
      <alignment horizontal="right"/>
    </xf>
    <xf numFmtId="164" fontId="15" fillId="0" borderId="0" xfId="1" applyNumberFormat="1" applyFont="1"/>
    <xf numFmtId="3" fontId="15" fillId="0" borderId="0" xfId="1" applyNumberFormat="1" applyFont="1"/>
    <xf numFmtId="0" fontId="6" fillId="0" borderId="0" xfId="1" applyFont="1" applyAlignment="1">
      <alignment horizontal="right" wrapText="1"/>
    </xf>
    <xf numFmtId="37" fontId="6" fillId="0" borderId="0" xfId="1" applyNumberFormat="1" applyFont="1" applyProtection="1">
      <protection locked="0"/>
    </xf>
    <xf numFmtId="168" fontId="6" fillId="0" borderId="0" xfId="1" applyNumberFormat="1" applyFont="1" applyAlignment="1">
      <alignment horizontal="fill"/>
    </xf>
    <xf numFmtId="3" fontId="7" fillId="0" borderId="0" xfId="1" applyNumberFormat="1" applyFont="1" applyAlignment="1">
      <alignment horizontal="left"/>
    </xf>
    <xf numFmtId="0" fontId="15" fillId="0" borderId="0" xfId="1" applyFont="1"/>
    <xf numFmtId="1" fontId="6" fillId="0" borderId="0" xfId="1" applyNumberFormat="1" applyFont="1"/>
    <xf numFmtId="1" fontId="6" fillId="0" borderId="0" xfId="1" applyNumberFormat="1" applyFont="1" applyAlignment="1">
      <alignment horizontal="right"/>
    </xf>
    <xf numFmtId="164" fontId="15" fillId="0" borderId="0" xfId="1" applyNumberFormat="1" applyFont="1" applyAlignment="1">
      <alignment horizontal="left"/>
    </xf>
    <xf numFmtId="0" fontId="6" fillId="0" borderId="0" xfId="1" applyFont="1" applyAlignment="1">
      <alignment horizontal="left" wrapText="1"/>
    </xf>
    <xf numFmtId="0" fontId="6" fillId="2" borderId="0" xfId="1" applyFont="1" applyFill="1"/>
    <xf numFmtId="43" fontId="6" fillId="0" borderId="0" xfId="1" applyNumberFormat="1" applyFont="1" applyAlignment="1">
      <alignment horizontal="fill"/>
    </xf>
    <xf numFmtId="0" fontId="19" fillId="0" borderId="0" xfId="1" applyFont="1" applyAlignment="1">
      <alignment horizontal="justify"/>
    </xf>
    <xf numFmtId="2" fontId="6" fillId="0" borderId="0" xfId="1" applyNumberFormat="1" applyFont="1" applyAlignment="1" applyProtection="1">
      <alignment horizontal="center"/>
      <protection locked="0"/>
    </xf>
    <xf numFmtId="2" fontId="6" fillId="0" borderId="0" xfId="1" applyNumberFormat="1" applyFont="1" applyAlignment="1">
      <alignment horizontal="fill"/>
    </xf>
    <xf numFmtId="3" fontId="15" fillId="0" borderId="0" xfId="1" applyNumberFormat="1" applyFont="1" applyAlignment="1">
      <alignment horizontal="left"/>
    </xf>
    <xf numFmtId="2" fontId="6" fillId="0" borderId="0" xfId="1" applyNumberFormat="1" applyFont="1" applyAlignment="1">
      <alignment horizontal="right"/>
    </xf>
    <xf numFmtId="0" fontId="6" fillId="5" borderId="0" xfId="1" applyFont="1" applyFill="1"/>
    <xf numFmtId="166" fontId="6" fillId="0" borderId="0" xfId="5" applyNumberFormat="1" applyFont="1" applyFill="1"/>
    <xf numFmtId="166" fontId="6" fillId="0" borderId="0" xfId="5" applyNumberFormat="1" applyFont="1" applyFill="1" applyAlignment="1">
      <alignment vertical="center"/>
    </xf>
    <xf numFmtId="166" fontId="6" fillId="0" borderId="0" xfId="5" applyNumberFormat="1" applyFont="1" applyFill="1" applyAlignment="1" applyProtection="1">
      <alignment horizontal="right"/>
    </xf>
    <xf numFmtId="43" fontId="6" fillId="0" borderId="0" xfId="5" applyFont="1" applyFill="1" applyAlignment="1" applyProtection="1">
      <alignment horizontal="right"/>
    </xf>
    <xf numFmtId="4" fontId="6" fillId="0" borderId="0" xfId="1" applyNumberFormat="1" applyFont="1"/>
    <xf numFmtId="43" fontId="6" fillId="0" borderId="0" xfId="5" applyFont="1" applyFill="1" applyAlignment="1">
      <alignment horizontal="right"/>
    </xf>
    <xf numFmtId="166" fontId="6" fillId="0" borderId="0" xfId="5" applyNumberFormat="1" applyFont="1" applyFill="1" applyAlignment="1">
      <alignment horizontal="right"/>
    </xf>
    <xf numFmtId="43" fontId="18" fillId="0" borderId="0" xfId="5" applyFont="1" applyFill="1" applyAlignment="1">
      <alignment horizontal="right"/>
    </xf>
    <xf numFmtId="166" fontId="6" fillId="0" borderId="0" xfId="5" applyNumberFormat="1" applyFont="1" applyFill="1" applyAlignment="1">
      <alignment horizontal="left"/>
    </xf>
    <xf numFmtId="166" fontId="6" fillId="0" borderId="0" xfId="5" applyNumberFormat="1" applyFont="1" applyFill="1" applyAlignment="1" applyProtection="1">
      <alignment horizontal="right"/>
      <protection locked="0"/>
    </xf>
    <xf numFmtId="43" fontId="6" fillId="0" borderId="0" xfId="5" applyFont="1" applyFill="1" applyAlignment="1" applyProtection="1">
      <alignment horizontal="right"/>
      <protection locked="0"/>
    </xf>
    <xf numFmtId="170" fontId="6" fillId="0" borderId="0" xfId="5" applyNumberFormat="1" applyFont="1" applyFill="1" applyAlignment="1">
      <alignment horizontal="right"/>
    </xf>
    <xf numFmtId="166" fontId="6" fillId="0" borderId="0" xfId="5" applyNumberFormat="1" applyFont="1" applyFill="1" applyProtection="1">
      <protection locked="0"/>
    </xf>
    <xf numFmtId="166" fontId="6" fillId="0" borderId="0" xfId="5" applyNumberFormat="1" applyFont="1" applyFill="1" applyAlignment="1" applyProtection="1">
      <alignment horizontal="center"/>
    </xf>
    <xf numFmtId="166" fontId="6" fillId="0" borderId="0" xfId="5" applyNumberFormat="1" applyFont="1" applyFill="1" applyAlignment="1">
      <alignment horizontal="center"/>
    </xf>
    <xf numFmtId="43" fontId="6" fillId="0" borderId="0" xfId="5" applyFont="1" applyFill="1" applyAlignment="1" applyProtection="1">
      <alignment horizontal="center"/>
      <protection locked="0"/>
    </xf>
    <xf numFmtId="166" fontId="6" fillId="0" borderId="0" xfId="5" applyNumberFormat="1" applyFont="1" applyFill="1" applyAlignment="1" applyProtection="1">
      <alignment horizontal="center"/>
      <protection locked="0"/>
    </xf>
    <xf numFmtId="43" fontId="6" fillId="0" borderId="0" xfId="5" applyFont="1" applyFill="1" applyAlignment="1" applyProtection="1">
      <alignment horizontal="center"/>
    </xf>
    <xf numFmtId="43" fontId="6" fillId="0" borderId="0" xfId="5" applyFont="1" applyFill="1" applyAlignment="1">
      <alignment horizontal="center"/>
    </xf>
    <xf numFmtId="170" fontId="6" fillId="0" borderId="0" xfId="5" applyNumberFormat="1" applyFont="1" applyFill="1" applyAlignment="1">
      <alignment horizontal="center"/>
    </xf>
    <xf numFmtId="171" fontId="6" fillId="0" borderId="0" xfId="5" applyNumberFormat="1" applyFont="1" applyFill="1" applyAlignment="1" applyProtection="1">
      <alignment horizontal="right"/>
      <protection locked="0"/>
    </xf>
    <xf numFmtId="171" fontId="6" fillId="0" borderId="0" xfId="5" applyNumberFormat="1" applyFont="1" applyFill="1" applyAlignment="1">
      <alignment horizontal="right"/>
    </xf>
    <xf numFmtId="41" fontId="6" fillId="2" borderId="0" xfId="1" applyNumberFormat="1" applyFont="1" applyFill="1" applyAlignment="1">
      <alignment horizontal="center"/>
    </xf>
    <xf numFmtId="0" fontId="6" fillId="7" borderId="0" xfId="1" applyFont="1" applyFill="1"/>
    <xf numFmtId="0" fontId="6" fillId="7" borderId="0" xfId="1" applyFont="1" applyFill="1" applyProtection="1">
      <protection locked="0"/>
    </xf>
    <xf numFmtId="171" fontId="6" fillId="7" borderId="0" xfId="5" applyNumberFormat="1" applyFont="1" applyFill="1" applyAlignment="1" applyProtection="1">
      <alignment horizontal="right"/>
      <protection locked="0"/>
    </xf>
    <xf numFmtId="166" fontId="6" fillId="7" borderId="0" xfId="5" applyNumberFormat="1" applyFont="1" applyFill="1" applyAlignment="1" applyProtection="1">
      <alignment horizontal="right"/>
      <protection locked="0"/>
    </xf>
    <xf numFmtId="2" fontId="6" fillId="7" borderId="0" xfId="1" applyNumberFormat="1" applyFont="1" applyFill="1" applyAlignment="1" applyProtection="1">
      <alignment horizontal="center"/>
      <protection locked="0"/>
    </xf>
    <xf numFmtId="43" fontId="6" fillId="7" borderId="0" xfId="5" applyFont="1" applyFill="1" applyAlignment="1" applyProtection="1">
      <alignment horizontal="right"/>
      <protection locked="0"/>
    </xf>
    <xf numFmtId="166" fontId="6" fillId="7" borderId="0" xfId="5" applyNumberFormat="1" applyFont="1" applyFill="1" applyAlignment="1" applyProtection="1">
      <alignment horizontal="center"/>
      <protection locked="0"/>
    </xf>
    <xf numFmtId="2" fontId="6" fillId="7" borderId="0" xfId="1" applyNumberFormat="1" applyFont="1" applyFill="1" applyAlignment="1">
      <alignment horizontal="center"/>
    </xf>
    <xf numFmtId="0" fontId="6" fillId="7" borderId="0" xfId="1" applyFont="1" applyFill="1" applyAlignment="1">
      <alignment horizontal="fill"/>
    </xf>
    <xf numFmtId="164" fontId="6" fillId="7" borderId="0" xfId="1" applyNumberFormat="1" applyFont="1" applyFill="1" applyAlignment="1">
      <alignment horizontal="fill"/>
    </xf>
    <xf numFmtId="3" fontId="6" fillId="7" borderId="0" xfId="1" applyNumberFormat="1" applyFont="1" applyFill="1" applyAlignment="1">
      <alignment horizontal="fill"/>
    </xf>
    <xf numFmtId="43" fontId="6" fillId="7" borderId="0" xfId="5" applyFont="1" applyFill="1" applyAlignment="1" applyProtection="1">
      <alignment horizontal="center"/>
      <protection locked="0"/>
    </xf>
    <xf numFmtId="164" fontId="6" fillId="7" borderId="0" xfId="1" applyNumberFormat="1" applyFont="1" applyFill="1"/>
    <xf numFmtId="3" fontId="6" fillId="7" borderId="0" xfId="1" applyNumberFormat="1" applyFont="1" applyFill="1"/>
    <xf numFmtId="0" fontId="7" fillId="0" borderId="0" xfId="1" applyFont="1" applyAlignment="1">
      <alignment horizontal="right"/>
    </xf>
    <xf numFmtId="0" fontId="6" fillId="2" borderId="1" xfId="1" applyFont="1" applyFill="1" applyBorder="1"/>
    <xf numFmtId="0" fontId="12" fillId="2" borderId="1" xfId="1" applyFont="1" applyFill="1" applyBorder="1"/>
    <xf numFmtId="166" fontId="23" fillId="0" borderId="0" xfId="49" applyNumberFormat="1" applyFont="1" applyAlignment="1">
      <alignment vertical="center"/>
    </xf>
    <xf numFmtId="41" fontId="6" fillId="8" borderId="0" xfId="1" applyNumberFormat="1" applyFont="1" applyFill="1" applyAlignment="1">
      <alignment horizontal="center"/>
    </xf>
    <xf numFmtId="166" fontId="6" fillId="8" borderId="0" xfId="5" applyNumberFormat="1" applyFont="1" applyFill="1" applyAlignment="1">
      <alignment vertical="center"/>
    </xf>
    <xf numFmtId="166" fontId="6" fillId="8" borderId="0" xfId="5" applyNumberFormat="1" applyFont="1" applyFill="1"/>
    <xf numFmtId="170" fontId="6" fillId="8" borderId="0" xfId="5" applyNumberFormat="1" applyFont="1" applyFill="1" applyAlignment="1">
      <alignment horizontal="right"/>
    </xf>
    <xf numFmtId="43" fontId="6" fillId="8" borderId="0" xfId="5" applyFont="1" applyFill="1" applyAlignment="1">
      <alignment horizontal="right"/>
    </xf>
    <xf numFmtId="43" fontId="6" fillId="8" borderId="0" xfId="5" applyFont="1" applyFill="1" applyAlignment="1" applyProtection="1">
      <alignment horizontal="right"/>
      <protection locked="0"/>
    </xf>
    <xf numFmtId="166" fontId="6" fillId="8" borderId="0" xfId="5" applyNumberFormat="1" applyFont="1" applyFill="1" applyAlignment="1" applyProtection="1">
      <alignment horizontal="right"/>
      <protection locked="0"/>
    </xf>
    <xf numFmtId="166" fontId="6" fillId="8" borderId="0" xfId="5" applyNumberFormat="1" applyFont="1" applyFill="1" applyAlignment="1">
      <alignment horizontal="right"/>
    </xf>
    <xf numFmtId="3" fontId="6" fillId="8" borderId="0" xfId="1" applyNumberFormat="1" applyFont="1" applyFill="1"/>
    <xf numFmtId="166" fontId="6" fillId="8" borderId="0" xfId="5" applyNumberFormat="1" applyFont="1" applyFill="1" applyAlignment="1" applyProtection="1">
      <alignment horizontal="right"/>
    </xf>
    <xf numFmtId="3" fontId="6" fillId="8" borderId="0" xfId="1" applyNumberFormat="1" applyFont="1" applyFill="1" applyAlignment="1">
      <alignment horizontal="fill"/>
    </xf>
    <xf numFmtId="166" fontId="6" fillId="8" borderId="0" xfId="5" applyNumberFormat="1" applyFont="1" applyFill="1" applyProtection="1">
      <protection locked="0"/>
    </xf>
    <xf numFmtId="3" fontId="6" fillId="8" borderId="0" xfId="1" applyNumberFormat="1" applyFont="1" applyFill="1" applyProtection="1">
      <protection locked="0"/>
    </xf>
    <xf numFmtId="43" fontId="6" fillId="8" borderId="0" xfId="5" applyFont="1" applyFill="1" applyAlignment="1" applyProtection="1">
      <alignment horizontal="center"/>
      <protection locked="0"/>
    </xf>
    <xf numFmtId="43" fontId="7" fillId="8" borderId="0" xfId="5" applyFont="1" applyFill="1" applyAlignment="1" applyProtection="1">
      <alignment horizontal="center"/>
      <protection locked="0"/>
    </xf>
    <xf numFmtId="43" fontId="6" fillId="8" borderId="0" xfId="5" applyFont="1" applyFill="1" applyAlignment="1" applyProtection="1">
      <alignment horizontal="fill"/>
    </xf>
    <xf numFmtId="166" fontId="6" fillId="8" borderId="0" xfId="5" applyNumberFormat="1" applyFont="1" applyFill="1" applyAlignment="1" applyProtection="1">
      <alignment horizontal="center"/>
      <protection locked="0"/>
    </xf>
    <xf numFmtId="171" fontId="6" fillId="8" borderId="0" xfId="5" applyNumberFormat="1" applyFont="1" applyFill="1" applyAlignment="1" applyProtection="1">
      <alignment horizontal="right"/>
      <protection locked="0"/>
    </xf>
    <xf numFmtId="166" fontId="6" fillId="8" borderId="0" xfId="5" applyNumberFormat="1" applyFont="1" applyFill="1" applyAlignment="1" applyProtection="1">
      <alignment horizontal="fill"/>
    </xf>
    <xf numFmtId="43" fontId="6" fillId="0" borderId="0" xfId="5" applyFont="1" applyFill="1" applyAlignment="1" applyProtection="1">
      <alignment horizontal="fill"/>
    </xf>
    <xf numFmtId="41" fontId="6" fillId="8" borderId="0" xfId="5" applyNumberFormat="1" applyFont="1" applyFill="1" applyAlignment="1" applyProtection="1">
      <alignment horizontal="center"/>
      <protection locked="0"/>
    </xf>
    <xf numFmtId="41" fontId="6" fillId="0" borderId="0" xfId="5" applyNumberFormat="1" applyFont="1" applyFill="1" applyAlignment="1" applyProtection="1">
      <alignment horizontal="center"/>
      <protection locked="0"/>
    </xf>
    <xf numFmtId="41" fontId="6" fillId="0" borderId="0" xfId="5" applyNumberFormat="1" applyFont="1" applyFill="1" applyAlignment="1">
      <alignment horizontal="center"/>
    </xf>
    <xf numFmtId="41" fontId="6" fillId="8" borderId="0" xfId="5" applyNumberFormat="1" applyFont="1" applyFill="1" applyAlignment="1" applyProtection="1">
      <alignment horizontal="fill"/>
    </xf>
    <xf numFmtId="41" fontId="6" fillId="8" borderId="0" xfId="5" applyNumberFormat="1" applyFont="1" applyFill="1" applyAlignment="1" applyProtection="1">
      <alignment horizontal="right"/>
      <protection locked="0"/>
    </xf>
    <xf numFmtId="41" fontId="6" fillId="0" borderId="0" xfId="5" applyNumberFormat="1" applyFont="1" applyFill="1" applyAlignment="1" applyProtection="1">
      <alignment horizontal="right"/>
      <protection locked="0"/>
    </xf>
    <xf numFmtId="41" fontId="6" fillId="8" borderId="0" xfId="5" applyNumberFormat="1" applyFont="1" applyFill="1" applyAlignment="1">
      <alignment horizontal="right"/>
    </xf>
    <xf numFmtId="3" fontId="8" fillId="0" borderId="0" xfId="1" applyNumberFormat="1" applyFont="1" applyAlignment="1">
      <alignment horizontal="right"/>
    </xf>
    <xf numFmtId="43" fontId="6" fillId="0" borderId="0" xfId="1" applyNumberFormat="1" applyFont="1"/>
    <xf numFmtId="0" fontId="6" fillId="0" borderId="0" xfId="5" applyNumberFormat="1" applyFont="1" applyFill="1" applyAlignment="1">
      <alignment horizontal="right"/>
    </xf>
    <xf numFmtId="166" fontId="6" fillId="0" borderId="0" xfId="49" applyNumberFormat="1" applyFont="1" applyAlignment="1">
      <alignment horizontal="center"/>
    </xf>
    <xf numFmtId="166" fontId="6" fillId="0" borderId="0" xfId="49" applyNumberFormat="1" applyFont="1" applyAlignment="1">
      <alignment horizontal="fill"/>
    </xf>
    <xf numFmtId="166" fontId="6" fillId="0" borderId="0" xfId="49" applyNumberFormat="1" applyFont="1"/>
    <xf numFmtId="172" fontId="6" fillId="0" borderId="0" xfId="1" applyNumberFormat="1" applyFont="1" applyAlignment="1">
      <alignment horizontal="center"/>
    </xf>
    <xf numFmtId="43" fontId="7" fillId="0" borderId="0" xfId="1" applyNumberFormat="1" applyFont="1" applyAlignment="1">
      <alignment horizontal="left"/>
    </xf>
    <xf numFmtId="41" fontId="6" fillId="5" borderId="0" xfId="5" applyNumberFormat="1" applyFont="1" applyFill="1" applyAlignment="1" applyProtection="1">
      <alignment horizontal="center"/>
      <protection locked="0"/>
    </xf>
    <xf numFmtId="43" fontId="6" fillId="0" borderId="0" xfId="49" applyFont="1" applyFill="1" applyAlignment="1">
      <alignment horizontal="right"/>
    </xf>
    <xf numFmtId="166" fontId="6" fillId="0" borderId="0" xfId="1" applyNumberFormat="1" applyFont="1" applyAlignment="1">
      <alignment horizontal="right"/>
    </xf>
    <xf numFmtId="166" fontId="6" fillId="0" borderId="0" xfId="49" applyNumberFormat="1" applyFont="1" applyAlignment="1">
      <alignment horizontal="right"/>
    </xf>
    <xf numFmtId="0" fontId="29" fillId="0" borderId="0" xfId="1" applyFont="1"/>
    <xf numFmtId="164" fontId="29" fillId="0" borderId="0" xfId="1" applyNumberFormat="1" applyFont="1"/>
    <xf numFmtId="3" fontId="29" fillId="0" borderId="0" xfId="1" applyNumberFormat="1" applyFont="1"/>
    <xf numFmtId="3" fontId="28" fillId="0" borderId="0" xfId="1" applyNumberFormat="1" applyFont="1" applyAlignment="1">
      <alignment horizontal="right"/>
    </xf>
    <xf numFmtId="3" fontId="28" fillId="10" borderId="0" xfId="1" applyNumberFormat="1" applyFont="1" applyFill="1" applyAlignment="1">
      <alignment horizontal="right"/>
    </xf>
    <xf numFmtId="0" fontId="28" fillId="0" borderId="0" xfId="1" applyFont="1" applyAlignment="1">
      <alignment horizontal="right"/>
    </xf>
    <xf numFmtId="0" fontId="32" fillId="0" borderId="0" xfId="1" applyFont="1"/>
    <xf numFmtId="0" fontId="33" fillId="2" borderId="1" xfId="58" applyFont="1" applyFill="1" applyBorder="1"/>
    <xf numFmtId="0" fontId="28" fillId="0" borderId="0" xfId="1" applyFont="1" applyAlignment="1">
      <alignment horizontal="left"/>
    </xf>
    <xf numFmtId="0" fontId="29" fillId="0" borderId="0" xfId="1" applyFont="1" applyAlignment="1">
      <alignment horizontal="left"/>
    </xf>
    <xf numFmtId="0" fontId="29" fillId="0" borderId="0" xfId="1" applyFont="1" applyProtection="1">
      <protection locked="0"/>
    </xf>
    <xf numFmtId="164" fontId="29" fillId="0" borderId="0" xfId="1" applyNumberFormat="1" applyFont="1" applyProtection="1">
      <protection locked="0"/>
    </xf>
    <xf numFmtId="3" fontId="29" fillId="0" borderId="0" xfId="1" applyNumberFormat="1" applyFont="1" applyProtection="1">
      <protection locked="0"/>
    </xf>
    <xf numFmtId="0" fontId="29" fillId="0" borderId="0" xfId="1" applyFont="1" applyAlignment="1" applyProtection="1">
      <alignment horizontal="left"/>
      <protection locked="0"/>
    </xf>
    <xf numFmtId="0" fontId="28" fillId="0" borderId="0" xfId="1" applyFont="1" applyAlignment="1" applyProtection="1">
      <alignment horizontal="left"/>
      <protection locked="0"/>
    </xf>
    <xf numFmtId="39" fontId="29" fillId="0" borderId="0" xfId="1" applyNumberFormat="1" applyFont="1"/>
    <xf numFmtId="3" fontId="28" fillId="0" borderId="0" xfId="1" applyNumberFormat="1" applyFont="1" applyAlignment="1" applyProtection="1">
      <alignment horizontal="left"/>
      <protection locked="0"/>
    </xf>
    <xf numFmtId="0" fontId="29" fillId="0" borderId="0" xfId="1" applyFont="1" applyAlignment="1">
      <alignment horizontal="fill"/>
    </xf>
    <xf numFmtId="164" fontId="29" fillId="0" borderId="0" xfId="1" applyNumberFormat="1" applyFont="1" applyAlignment="1">
      <alignment horizontal="fill"/>
    </xf>
    <xf numFmtId="3" fontId="29" fillId="0" borderId="0" xfId="1" applyNumberFormat="1" applyFont="1" applyAlignment="1">
      <alignment horizontal="fill"/>
    </xf>
    <xf numFmtId="165" fontId="29" fillId="0" borderId="0" xfId="1" applyNumberFormat="1" applyFont="1" applyAlignment="1">
      <alignment horizontal="center"/>
    </xf>
    <xf numFmtId="0" fontId="29" fillId="0" borderId="0" xfId="1" applyFont="1" applyAlignment="1">
      <alignment horizontal="center"/>
    </xf>
    <xf numFmtId="164" fontId="29" fillId="0" borderId="0" xfId="1" applyNumberFormat="1" applyFont="1" applyAlignment="1">
      <alignment horizontal="center"/>
    </xf>
    <xf numFmtId="3" fontId="29" fillId="9" borderId="0" xfId="1" applyNumberFormat="1" applyFont="1" applyFill="1" applyAlignment="1">
      <alignment horizontal="center"/>
    </xf>
    <xf numFmtId="3" fontId="29" fillId="0" borderId="0" xfId="1" applyNumberFormat="1" applyFont="1" applyAlignment="1">
      <alignment horizontal="center"/>
    </xf>
    <xf numFmtId="0" fontId="29" fillId="0" borderId="0" xfId="1" applyFont="1" applyAlignment="1">
      <alignment horizontal="right"/>
    </xf>
    <xf numFmtId="167" fontId="29" fillId="0" borderId="0" xfId="1" applyNumberFormat="1" applyFont="1" applyAlignment="1">
      <alignment horizontal="center"/>
    </xf>
    <xf numFmtId="2" fontId="29" fillId="0" borderId="0" xfId="1" applyNumberFormat="1" applyFont="1" applyAlignment="1">
      <alignment horizontal="center"/>
    </xf>
    <xf numFmtId="41" fontId="29" fillId="0" borderId="0" xfId="1" applyNumberFormat="1" applyFont="1" applyAlignment="1">
      <alignment horizontal="center"/>
    </xf>
    <xf numFmtId="41" fontId="29" fillId="0" borderId="0" xfId="1" applyNumberFormat="1" applyFont="1" applyAlignment="1">
      <alignment horizontal="fill"/>
    </xf>
    <xf numFmtId="39" fontId="29" fillId="0" borderId="0" xfId="1" applyNumberFormat="1" applyFont="1" applyAlignment="1">
      <alignment horizontal="fill"/>
    </xf>
    <xf numFmtId="0" fontId="34" fillId="0" borderId="0" xfId="1" applyFont="1" applyAlignment="1">
      <alignment horizontal="left"/>
    </xf>
    <xf numFmtId="0" fontId="35" fillId="0" borderId="0" xfId="0" applyFont="1"/>
    <xf numFmtId="0" fontId="29" fillId="3" borderId="0" xfId="1" applyFont="1" applyFill="1"/>
    <xf numFmtId="3" fontId="29" fillId="3" borderId="0" xfId="1" applyNumberFormat="1" applyFont="1" applyFill="1" applyAlignment="1">
      <alignment horizontal="fill"/>
    </xf>
    <xf numFmtId="0" fontId="28" fillId="0" borderId="0" xfId="1" applyFont="1"/>
    <xf numFmtId="41" fontId="29" fillId="2" borderId="0" xfId="1" applyNumberFormat="1" applyFont="1" applyFill="1" applyAlignment="1">
      <alignment horizontal="center"/>
    </xf>
    <xf numFmtId="43" fontId="29" fillId="0" borderId="0" xfId="1" applyNumberFormat="1" applyFont="1"/>
    <xf numFmtId="41" fontId="29" fillId="0" borderId="0" xfId="1" applyNumberFormat="1" applyFont="1"/>
    <xf numFmtId="0" fontId="29" fillId="2" borderId="0" xfId="1" applyFont="1" applyFill="1"/>
    <xf numFmtId="0" fontId="29" fillId="2" borderId="0" xfId="1" applyFont="1" applyFill="1" applyAlignment="1">
      <alignment horizontal="left"/>
    </xf>
    <xf numFmtId="39" fontId="29" fillId="2" borderId="0" xfId="1" applyNumberFormat="1" applyFont="1" applyFill="1"/>
    <xf numFmtId="167" fontId="29" fillId="2" borderId="0" xfId="1" applyNumberFormat="1" applyFont="1" applyFill="1" applyAlignment="1">
      <alignment horizontal="center"/>
    </xf>
    <xf numFmtId="2" fontId="29" fillId="2" borderId="0" xfId="1" applyNumberFormat="1" applyFont="1" applyFill="1" applyAlignment="1">
      <alignment horizontal="center"/>
    </xf>
    <xf numFmtId="167" fontId="29" fillId="2" borderId="0" xfId="1" applyNumberFormat="1" applyFont="1" applyFill="1" applyAlignment="1">
      <alignment horizontal="left"/>
    </xf>
    <xf numFmtId="39" fontId="29" fillId="4" borderId="0" xfId="1" applyNumberFormat="1" applyFont="1" applyFill="1"/>
    <xf numFmtId="2" fontId="29" fillId="4" borderId="0" xfId="1" applyNumberFormat="1" applyFont="1" applyFill="1" applyAlignment="1">
      <alignment horizontal="center"/>
    </xf>
    <xf numFmtId="164" fontId="29" fillId="4" borderId="0" xfId="1" applyNumberFormat="1" applyFont="1" applyFill="1"/>
    <xf numFmtId="2" fontId="29" fillId="4" borderId="0" xfId="1" applyNumberFormat="1" applyFont="1" applyFill="1" applyAlignment="1">
      <alignment horizontal="right"/>
    </xf>
    <xf numFmtId="168" fontId="29" fillId="3" borderId="0" xfId="1" applyNumberFormat="1" applyFont="1" applyFill="1" applyAlignment="1">
      <alignment horizontal="center"/>
    </xf>
    <xf numFmtId="165" fontId="29" fillId="0" borderId="0" xfId="1" applyNumberFormat="1" applyFont="1"/>
    <xf numFmtId="165" fontId="28" fillId="0" borderId="0" xfId="1" applyNumberFormat="1" applyFont="1"/>
    <xf numFmtId="164" fontId="28" fillId="0" borderId="0" xfId="1" applyNumberFormat="1" applyFont="1"/>
    <xf numFmtId="3" fontId="28" fillId="0" borderId="0" xfId="1" applyNumberFormat="1" applyFont="1"/>
    <xf numFmtId="37" fontId="28" fillId="0" borderId="0" xfId="1" applyNumberFormat="1" applyFont="1" applyAlignment="1">
      <alignment horizontal="center"/>
    </xf>
    <xf numFmtId="0" fontId="29" fillId="0" borderId="0" xfId="1" applyFont="1" applyAlignment="1">
      <alignment vertical="center"/>
    </xf>
    <xf numFmtId="166" fontId="29" fillId="0" borderId="0" xfId="5" applyNumberFormat="1" applyFont="1" applyFill="1"/>
    <xf numFmtId="166" fontId="29" fillId="8" borderId="0" xfId="5" applyNumberFormat="1" applyFont="1" applyFill="1" applyAlignment="1">
      <alignment vertical="center"/>
    </xf>
    <xf numFmtId="166" fontId="29" fillId="0" borderId="0" xfId="5" applyNumberFormat="1" applyFont="1" applyFill="1" applyAlignment="1">
      <alignment vertical="center"/>
    </xf>
    <xf numFmtId="166" fontId="29" fillId="8" borderId="0" xfId="5" applyNumberFormat="1" applyFont="1" applyFill="1"/>
    <xf numFmtId="0" fontId="37" fillId="0" borderId="0" xfId="1" applyFont="1"/>
    <xf numFmtId="164" fontId="37" fillId="0" borderId="0" xfId="1" applyNumberFormat="1" applyFont="1"/>
    <xf numFmtId="3" fontId="37" fillId="0" borderId="0" xfId="1" applyNumberFormat="1" applyFont="1"/>
    <xf numFmtId="37" fontId="29" fillId="0" borderId="0" xfId="1" applyNumberFormat="1" applyFont="1"/>
    <xf numFmtId="39" fontId="28" fillId="0" borderId="0" xfId="1" applyNumberFormat="1" applyFont="1"/>
    <xf numFmtId="37" fontId="28" fillId="0" borderId="0" xfId="1" applyNumberFormat="1" applyFont="1"/>
    <xf numFmtId="164" fontId="34" fillId="0" borderId="0" xfId="1" applyNumberFormat="1" applyFont="1" applyAlignment="1">
      <alignment horizontal="left"/>
    </xf>
    <xf numFmtId="170" fontId="29" fillId="0" borderId="0" xfId="5" applyNumberFormat="1" applyFont="1" applyFill="1" applyAlignment="1" applyProtection="1">
      <alignment horizontal="center"/>
      <protection locked="0"/>
    </xf>
    <xf numFmtId="41" fontId="29" fillId="0" borderId="0" xfId="5" applyNumberFormat="1" applyFont="1" applyFill="1" applyAlignment="1" applyProtection="1">
      <alignment horizontal="center"/>
      <protection locked="0"/>
    </xf>
    <xf numFmtId="43" fontId="29" fillId="0" borderId="0" xfId="5" applyFont="1" applyFill="1" applyAlignment="1" applyProtection="1">
      <alignment horizontal="center"/>
      <protection locked="0"/>
    </xf>
    <xf numFmtId="170" fontId="29" fillId="0" borderId="0" xfId="1" applyNumberFormat="1" applyFont="1" applyAlignment="1">
      <alignment horizontal="fill"/>
    </xf>
    <xf numFmtId="43" fontId="29" fillId="0" borderId="0" xfId="1" applyNumberFormat="1" applyFont="1" applyAlignment="1">
      <alignment horizontal="fill"/>
    </xf>
    <xf numFmtId="166" fontId="29" fillId="0" borderId="0" xfId="5" applyNumberFormat="1" applyFont="1" applyFill="1" applyAlignment="1" applyProtection="1">
      <alignment horizontal="center"/>
      <protection locked="0"/>
    </xf>
    <xf numFmtId="166" fontId="29" fillId="0" borderId="0" xfId="5" applyNumberFormat="1" applyFont="1" applyFill="1" applyAlignment="1">
      <alignment horizontal="center"/>
    </xf>
    <xf numFmtId="166" fontId="29" fillId="0" borderId="0" xfId="5" applyNumberFormat="1" applyFont="1" applyFill="1" applyAlignment="1" applyProtection="1">
      <alignment horizontal="center"/>
    </xf>
    <xf numFmtId="170" fontId="29" fillId="0" borderId="0" xfId="5" applyNumberFormat="1" applyFont="1" applyFill="1" applyAlignment="1" applyProtection="1">
      <alignment horizontal="center"/>
    </xf>
    <xf numFmtId="43" fontId="29" fillId="0" borderId="0" xfId="5" applyFont="1" applyFill="1" applyAlignment="1" applyProtection="1">
      <alignment horizontal="center"/>
    </xf>
    <xf numFmtId="170" fontId="29" fillId="0" borderId="0" xfId="5" applyNumberFormat="1" applyFont="1" applyFill="1" applyAlignment="1">
      <alignment horizontal="center"/>
    </xf>
    <xf numFmtId="41" fontId="29" fillId="0" borderId="0" xfId="5" applyNumberFormat="1" applyFont="1" applyFill="1" applyAlignment="1">
      <alignment horizontal="center"/>
    </xf>
    <xf numFmtId="43" fontId="29" fillId="0" borderId="0" xfId="5" applyFont="1" applyFill="1" applyAlignment="1">
      <alignment horizontal="center"/>
    </xf>
    <xf numFmtId="0" fontId="29" fillId="0" borderId="0" xfId="1" applyFont="1" applyAlignment="1">
      <alignment horizontal="left" wrapText="1"/>
    </xf>
    <xf numFmtId="168" fontId="29" fillId="0" borderId="0" xfId="1" applyNumberFormat="1" applyFont="1" applyAlignment="1">
      <alignment horizontal="fill"/>
    </xf>
    <xf numFmtId="0" fontId="39" fillId="0" borderId="0" xfId="1" applyFont="1" applyAlignment="1">
      <alignment horizontal="justify"/>
    </xf>
    <xf numFmtId="169" fontId="29" fillId="0" borderId="0" xfId="1" applyNumberFormat="1" applyFont="1"/>
    <xf numFmtId="166" fontId="29" fillId="0" borderId="0" xfId="5" applyNumberFormat="1" applyFont="1" applyFill="1" applyAlignment="1" applyProtection="1">
      <alignment horizontal="right"/>
    </xf>
    <xf numFmtId="166" fontId="29" fillId="2" borderId="0" xfId="5" applyNumberFormat="1" applyFont="1" applyFill="1" applyAlignment="1" applyProtection="1">
      <alignment horizontal="right"/>
    </xf>
    <xf numFmtId="10" fontId="29" fillId="0" borderId="0" xfId="59" applyNumberFormat="1" applyFont="1"/>
    <xf numFmtId="166" fontId="29" fillId="2" borderId="0" xfId="1" applyNumberFormat="1" applyFont="1" applyFill="1"/>
    <xf numFmtId="4" fontId="29" fillId="0" borderId="0" xfId="1" applyNumberFormat="1" applyFont="1"/>
    <xf numFmtId="43" fontId="29" fillId="0" borderId="0" xfId="5" applyFont="1" applyFill="1" applyAlignment="1" applyProtection="1">
      <alignment horizontal="right"/>
    </xf>
    <xf numFmtId="166" fontId="29" fillId="0" borderId="0" xfId="5" applyNumberFormat="1" applyFont="1" applyFill="1" applyAlignment="1">
      <alignment horizontal="right"/>
    </xf>
    <xf numFmtId="43" fontId="29" fillId="0" borderId="0" xfId="5" applyFont="1" applyFill="1" applyAlignment="1">
      <alignment horizontal="right"/>
    </xf>
    <xf numFmtId="166" fontId="40" fillId="0" borderId="0" xfId="5" applyNumberFormat="1" applyFont="1" applyFill="1" applyAlignment="1">
      <alignment horizontal="right"/>
    </xf>
    <xf numFmtId="43" fontId="40" fillId="0" borderId="0" xfId="5" applyFont="1" applyFill="1" applyAlignment="1">
      <alignment horizontal="right"/>
    </xf>
    <xf numFmtId="166" fontId="29" fillId="0" borderId="0" xfId="5" applyNumberFormat="1" applyFont="1" applyFill="1" applyAlignment="1">
      <alignment horizontal="left"/>
    </xf>
    <xf numFmtId="166" fontId="29" fillId="2" borderId="0" xfId="5" applyNumberFormat="1" applyFont="1" applyFill="1" applyAlignment="1">
      <alignment horizontal="right"/>
    </xf>
    <xf numFmtId="166" fontId="29" fillId="0" borderId="0" xfId="5" applyNumberFormat="1" applyFont="1" applyFill="1" applyAlignment="1" applyProtection="1">
      <alignment horizontal="right"/>
      <protection locked="0"/>
    </xf>
    <xf numFmtId="43" fontId="29" fillId="0" borderId="0" xfId="5" applyFont="1" applyFill="1" applyAlignment="1" applyProtection="1">
      <alignment horizontal="right"/>
      <protection locked="0"/>
    </xf>
    <xf numFmtId="166" fontId="41" fillId="0" borderId="0" xfId="49" applyNumberFormat="1" applyFont="1" applyAlignment="1">
      <alignment vertical="center"/>
    </xf>
    <xf numFmtId="168" fontId="29" fillId="0" borderId="0" xfId="1" applyNumberFormat="1" applyFont="1"/>
    <xf numFmtId="0" fontId="28" fillId="0" borderId="0" xfId="1" quotePrefix="1" applyFont="1" applyAlignment="1">
      <alignment horizontal="left"/>
    </xf>
    <xf numFmtId="170" fontId="29" fillId="2" borderId="0" xfId="5" applyNumberFormat="1" applyFont="1" applyFill="1" applyAlignment="1">
      <alignment horizontal="right"/>
    </xf>
    <xf numFmtId="43" fontId="29" fillId="2" borderId="0" xfId="5" applyFont="1" applyFill="1" applyAlignment="1" applyProtection="1">
      <alignment horizontal="right"/>
    </xf>
    <xf numFmtId="170" fontId="29" fillId="0" borderId="0" xfId="5" applyNumberFormat="1" applyFont="1" applyFill="1" applyAlignment="1">
      <alignment horizontal="right"/>
    </xf>
    <xf numFmtId="43" fontId="29" fillId="2" borderId="0" xfId="5" applyFont="1" applyFill="1" applyAlignment="1">
      <alignment horizontal="right"/>
    </xf>
    <xf numFmtId="2" fontId="29" fillId="0" borderId="0" xfId="1" applyNumberFormat="1" applyFont="1"/>
    <xf numFmtId="166" fontId="29" fillId="2" borderId="0" xfId="1" applyNumberFormat="1" applyFont="1" applyFill="1" applyAlignment="1">
      <alignment horizontal="right"/>
    </xf>
    <xf numFmtId="43" fontId="29" fillId="2" borderId="0" xfId="1" applyNumberFormat="1" applyFont="1" applyFill="1" applyAlignment="1">
      <alignment horizontal="right"/>
    </xf>
    <xf numFmtId="43" fontId="29" fillId="0" borderId="0" xfId="1" applyNumberFormat="1" applyFont="1" applyAlignment="1">
      <alignment horizontal="right"/>
    </xf>
    <xf numFmtId="166" fontId="29" fillId="0" borderId="0" xfId="1" applyNumberFormat="1" applyFont="1" applyAlignment="1">
      <alignment horizontal="right"/>
    </xf>
    <xf numFmtId="168" fontId="29" fillId="2" borderId="0" xfId="1" applyNumberFormat="1" applyFont="1" applyFill="1" applyAlignment="1">
      <alignment horizontal="right"/>
    </xf>
    <xf numFmtId="164" fontId="34" fillId="0" borderId="0" xfId="1" applyNumberFormat="1" applyFont="1"/>
    <xf numFmtId="3" fontId="34" fillId="0" borderId="0" xfId="1" applyNumberFormat="1" applyFont="1"/>
    <xf numFmtId="0" fontId="29" fillId="0" borderId="0" xfId="1" applyFont="1" applyAlignment="1">
      <alignment horizontal="right" wrapText="1"/>
    </xf>
    <xf numFmtId="166" fontId="29" fillId="2" borderId="0" xfId="5" applyNumberFormat="1" applyFont="1" applyFill="1" applyAlignment="1" applyProtection="1">
      <alignment horizontal="right"/>
      <protection locked="0"/>
    </xf>
    <xf numFmtId="37" fontId="29" fillId="0" borderId="0" xfId="1" applyNumberFormat="1" applyFont="1" applyProtection="1">
      <protection locked="0"/>
    </xf>
    <xf numFmtId="166" fontId="29" fillId="0" borderId="0" xfId="1" applyNumberFormat="1" applyFont="1"/>
    <xf numFmtId="0" fontId="29" fillId="11" borderId="0" xfId="1" applyFont="1" applyFill="1"/>
    <xf numFmtId="3" fontId="28" fillId="0" borderId="0" xfId="1" applyNumberFormat="1" applyFont="1" applyAlignment="1">
      <alignment horizontal="left"/>
    </xf>
    <xf numFmtId="0" fontId="34" fillId="0" borderId="0" xfId="1" applyFont="1"/>
    <xf numFmtId="1" fontId="29" fillId="0" borderId="0" xfId="1" applyNumberFormat="1" applyFont="1"/>
    <xf numFmtId="3" fontId="29" fillId="2" borderId="0" xfId="1" applyNumberFormat="1" applyFont="1" applyFill="1"/>
    <xf numFmtId="164" fontId="29" fillId="2" borderId="0" xfId="1" applyNumberFormat="1" applyFont="1" applyFill="1"/>
    <xf numFmtId="43" fontId="29" fillId="2" borderId="0" xfId="5" applyFont="1" applyFill="1" applyAlignment="1" applyProtection="1">
      <alignment horizontal="fill"/>
    </xf>
    <xf numFmtId="166" fontId="29" fillId="2" borderId="0" xfId="5" applyNumberFormat="1" applyFont="1" applyFill="1" applyAlignment="1" applyProtection="1">
      <alignment horizontal="fill"/>
    </xf>
    <xf numFmtId="168" fontId="29" fillId="2" borderId="0" xfId="1" applyNumberFormat="1" applyFont="1" applyFill="1" applyAlignment="1">
      <alignment horizontal="fill"/>
    </xf>
    <xf numFmtId="164" fontId="29" fillId="2" borderId="0" xfId="1" applyNumberFormat="1" applyFont="1" applyFill="1" applyAlignment="1">
      <alignment horizontal="fill"/>
    </xf>
    <xf numFmtId="3" fontId="29" fillId="2" borderId="0" xfId="1" applyNumberFormat="1" applyFont="1" applyFill="1" applyAlignment="1">
      <alignment horizontal="fill"/>
    </xf>
    <xf numFmtId="1" fontId="29" fillId="0" borderId="0" xfId="1" applyNumberFormat="1" applyFont="1" applyAlignment="1">
      <alignment horizontal="right"/>
    </xf>
    <xf numFmtId="0" fontId="29" fillId="2" borderId="0" xfId="1" applyFont="1" applyFill="1" applyProtection="1">
      <protection locked="0"/>
    </xf>
    <xf numFmtId="164" fontId="29" fillId="2" borderId="0" xfId="1" applyNumberFormat="1" applyFont="1" applyFill="1" applyProtection="1">
      <protection locked="0"/>
    </xf>
    <xf numFmtId="3" fontId="29" fillId="2" borderId="0" xfId="1" applyNumberFormat="1" applyFont="1" applyFill="1" applyProtection="1">
      <protection locked="0"/>
    </xf>
    <xf numFmtId="166" fontId="29" fillId="0" borderId="0" xfId="5" applyNumberFormat="1" applyFont="1" applyFill="1" applyProtection="1">
      <protection locked="0"/>
    </xf>
    <xf numFmtId="166" fontId="29" fillId="2" borderId="0" xfId="5" applyNumberFormat="1" applyFont="1" applyFill="1" applyProtection="1">
      <protection locked="0"/>
    </xf>
    <xf numFmtId="170" fontId="29" fillId="2" borderId="0" xfId="5" applyNumberFormat="1" applyFont="1" applyFill="1" applyAlignment="1" applyProtection="1">
      <alignment horizontal="center"/>
      <protection locked="0"/>
    </xf>
    <xf numFmtId="41" fontId="29" fillId="2" borderId="0" xfId="5" applyNumberFormat="1" applyFont="1" applyFill="1" applyAlignment="1" applyProtection="1">
      <alignment horizontal="center"/>
      <protection locked="0"/>
    </xf>
    <xf numFmtId="43" fontId="29" fillId="2" borderId="0" xfId="5" applyFont="1" applyFill="1" applyAlignment="1" applyProtection="1">
      <alignment horizontal="center"/>
      <protection locked="0"/>
    </xf>
    <xf numFmtId="173" fontId="29" fillId="0" borderId="0" xfId="60" applyNumberFormat="1" applyFont="1"/>
    <xf numFmtId="170" fontId="29" fillId="2" borderId="0" xfId="1" applyNumberFormat="1" applyFont="1" applyFill="1" applyAlignment="1">
      <alignment horizontal="fill"/>
    </xf>
    <xf numFmtId="0" fontId="29" fillId="2" borderId="0" xfId="1" applyFont="1" applyFill="1" applyAlignment="1">
      <alignment horizontal="fill"/>
    </xf>
    <xf numFmtId="41" fontId="29" fillId="2" borderId="0" xfId="5" applyNumberFormat="1" applyFont="1" applyFill="1" applyAlignment="1" applyProtection="1">
      <alignment horizontal="fill"/>
    </xf>
    <xf numFmtId="166" fontId="29" fillId="2" borderId="0" xfId="5" applyNumberFormat="1" applyFont="1" applyFill="1" applyAlignment="1" applyProtection="1">
      <alignment horizontal="center"/>
      <protection locked="0"/>
    </xf>
    <xf numFmtId="166" fontId="29" fillId="2" borderId="0" xfId="5" applyNumberFormat="1" applyFont="1" applyFill="1" applyAlignment="1">
      <alignment horizontal="center"/>
    </xf>
    <xf numFmtId="166" fontId="29" fillId="2" borderId="0" xfId="5" applyNumberFormat="1" applyFont="1" applyFill="1" applyAlignment="1" applyProtection="1">
      <alignment horizontal="center"/>
    </xf>
    <xf numFmtId="170" fontId="29" fillId="2" borderId="0" xfId="5" applyNumberFormat="1" applyFont="1" applyFill="1" applyAlignment="1" applyProtection="1">
      <alignment horizontal="center"/>
    </xf>
    <xf numFmtId="43" fontId="29" fillId="2" borderId="0" xfId="5" applyFont="1" applyFill="1" applyAlignment="1" applyProtection="1">
      <alignment horizontal="center"/>
    </xf>
    <xf numFmtId="170" fontId="29" fillId="2" borderId="0" xfId="5" applyNumberFormat="1" applyFont="1" applyFill="1" applyAlignment="1">
      <alignment horizontal="center"/>
    </xf>
    <xf numFmtId="41" fontId="29" fillId="2" borderId="0" xfId="5" applyNumberFormat="1" applyFont="1" applyFill="1" applyAlignment="1">
      <alignment horizontal="center"/>
    </xf>
    <xf numFmtId="43" fontId="29" fillId="2" borderId="0" xfId="5" applyFont="1" applyFill="1" applyAlignment="1">
      <alignment horizontal="center"/>
    </xf>
    <xf numFmtId="0" fontId="29" fillId="7" borderId="0" xfId="1" applyFont="1" applyFill="1"/>
    <xf numFmtId="0" fontId="29" fillId="7" borderId="0" xfId="1" applyFont="1" applyFill="1" applyProtection="1">
      <protection locked="0"/>
    </xf>
    <xf numFmtId="171" fontId="29" fillId="7" borderId="0" xfId="5" applyNumberFormat="1" applyFont="1" applyFill="1" applyAlignment="1" applyProtection="1">
      <alignment horizontal="right"/>
      <protection locked="0"/>
    </xf>
    <xf numFmtId="166" fontId="29" fillId="7" borderId="0" xfId="5" applyNumberFormat="1" applyFont="1" applyFill="1" applyAlignment="1" applyProtection="1">
      <alignment horizontal="right"/>
      <protection locked="0"/>
    </xf>
    <xf numFmtId="2" fontId="29" fillId="7" borderId="0" xfId="1" applyNumberFormat="1" applyFont="1" applyFill="1" applyAlignment="1" applyProtection="1">
      <alignment horizontal="center"/>
      <protection locked="0"/>
    </xf>
    <xf numFmtId="43" fontId="29" fillId="7" borderId="0" xfId="5" applyFont="1" applyFill="1" applyAlignment="1" applyProtection="1">
      <alignment horizontal="right"/>
      <protection locked="0"/>
    </xf>
    <xf numFmtId="166" fontId="29" fillId="7" borderId="0" xfId="5" applyNumberFormat="1" applyFont="1" applyFill="1" applyAlignment="1" applyProtection="1">
      <alignment horizontal="center"/>
      <protection locked="0"/>
    </xf>
    <xf numFmtId="2" fontId="29" fillId="7" borderId="0" xfId="1" applyNumberFormat="1" applyFont="1" applyFill="1" applyAlignment="1">
      <alignment horizontal="center"/>
    </xf>
    <xf numFmtId="170" fontId="29" fillId="2" borderId="0" xfId="5" applyNumberFormat="1" applyFont="1" applyFill="1" applyAlignment="1" applyProtection="1">
      <alignment horizontal="right"/>
      <protection locked="0"/>
    </xf>
    <xf numFmtId="41" fontId="29" fillId="2" borderId="0" xfId="5" applyNumberFormat="1" applyFont="1" applyFill="1" applyAlignment="1" applyProtection="1">
      <alignment horizontal="right"/>
      <protection locked="0"/>
    </xf>
    <xf numFmtId="43" fontId="29" fillId="2" borderId="0" xfId="5" applyFont="1" applyFill="1" applyAlignment="1" applyProtection="1">
      <alignment horizontal="right"/>
      <protection locked="0"/>
    </xf>
    <xf numFmtId="2" fontId="29" fillId="2" borderId="0" xfId="1" applyNumberFormat="1" applyFont="1" applyFill="1" applyAlignment="1" applyProtection="1">
      <alignment horizontal="center"/>
      <protection locked="0"/>
    </xf>
    <xf numFmtId="171" fontId="29" fillId="2" borderId="0" xfId="5" applyNumberFormat="1" applyFont="1" applyFill="1" applyAlignment="1" applyProtection="1">
      <alignment horizontal="right"/>
      <protection locked="0"/>
    </xf>
    <xf numFmtId="41" fontId="29" fillId="2" borderId="0" xfId="5" applyNumberFormat="1" applyFont="1" applyFill="1" applyAlignment="1">
      <alignment horizontal="right"/>
    </xf>
    <xf numFmtId="170" fontId="29" fillId="0" borderId="0" xfId="5" applyNumberFormat="1" applyFont="1" applyFill="1" applyAlignment="1" applyProtection="1">
      <alignment horizontal="right"/>
      <protection locked="0"/>
    </xf>
    <xf numFmtId="41" fontId="29" fillId="0" borderId="0" xfId="5" applyNumberFormat="1" applyFont="1" applyFill="1" applyAlignment="1" applyProtection="1">
      <alignment horizontal="right"/>
      <protection locked="0"/>
    </xf>
    <xf numFmtId="2" fontId="29" fillId="0" borderId="0" xfId="1" applyNumberFormat="1" applyFont="1" applyAlignment="1" applyProtection="1">
      <alignment horizontal="center"/>
      <protection locked="0"/>
    </xf>
    <xf numFmtId="2" fontId="29" fillId="0" borderId="0" xfId="1" applyNumberFormat="1" applyFont="1" applyAlignment="1">
      <alignment horizontal="fill"/>
    </xf>
    <xf numFmtId="0" fontId="29" fillId="7" borderId="0" xfId="1" applyFont="1" applyFill="1" applyAlignment="1">
      <alignment horizontal="fill"/>
    </xf>
    <xf numFmtId="164" fontId="29" fillId="7" borderId="0" xfId="1" applyNumberFormat="1" applyFont="1" applyFill="1" applyAlignment="1">
      <alignment horizontal="fill"/>
    </xf>
    <xf numFmtId="3" fontId="29" fillId="7" borderId="0" xfId="1" applyNumberFormat="1" applyFont="1" applyFill="1" applyAlignment="1">
      <alignment horizontal="fill"/>
    </xf>
    <xf numFmtId="43" fontId="29" fillId="7" borderId="0" xfId="5" applyFont="1" applyFill="1" applyAlignment="1" applyProtection="1">
      <alignment horizontal="center"/>
      <protection locked="0"/>
    </xf>
    <xf numFmtId="164" fontId="29" fillId="7" borderId="0" xfId="1" applyNumberFormat="1" applyFont="1" applyFill="1"/>
    <xf numFmtId="3" fontId="29" fillId="7" borderId="0" xfId="1" applyNumberFormat="1" applyFont="1" applyFill="1"/>
    <xf numFmtId="3" fontId="34" fillId="0" borderId="0" xfId="1" applyNumberFormat="1" applyFont="1" applyAlignment="1">
      <alignment horizontal="left"/>
    </xf>
    <xf numFmtId="2" fontId="29" fillId="2" borderId="0" xfId="1" applyNumberFormat="1" applyFont="1" applyFill="1" applyAlignment="1">
      <alignment horizontal="fill"/>
    </xf>
    <xf numFmtId="167" fontId="6" fillId="8" borderId="0" xfId="5" applyNumberFormat="1" applyFont="1" applyFill="1" applyAlignment="1" applyProtection="1">
      <alignment horizontal="center"/>
      <protection locked="0"/>
    </xf>
    <xf numFmtId="43" fontId="6" fillId="8" borderId="0" xfId="5" applyFont="1" applyFill="1" applyAlignment="1" applyProtection="1">
      <alignment horizontal="right"/>
    </xf>
    <xf numFmtId="43" fontId="6" fillId="7" borderId="0" xfId="49" applyFont="1" applyFill="1" applyAlignment="1" applyProtection="1">
      <alignment horizontal="right"/>
      <protection locked="0"/>
    </xf>
    <xf numFmtId="43" fontId="6" fillId="8" borderId="0" xfId="49" applyFont="1" applyFill="1" applyAlignment="1" applyProtection="1">
      <alignment horizontal="center"/>
      <protection locked="0"/>
    </xf>
    <xf numFmtId="43" fontId="6" fillId="0" borderId="0" xfId="49" applyFont="1" applyFill="1" applyAlignment="1" applyProtection="1">
      <alignment horizontal="right"/>
      <protection locked="0"/>
    </xf>
    <xf numFmtId="43" fontId="6" fillId="8" borderId="0" xfId="49" applyFont="1" applyFill="1" applyAlignment="1" applyProtection="1">
      <alignment horizontal="right"/>
      <protection locked="0"/>
    </xf>
    <xf numFmtId="39" fontId="7" fillId="0" borderId="0" xfId="1" applyNumberFormat="1" applyFont="1" applyAlignment="1">
      <alignment horizontal="center"/>
    </xf>
    <xf numFmtId="0" fontId="9" fillId="0" borderId="0" xfId="1" applyFont="1" applyAlignment="1">
      <alignment horizontal="left"/>
    </xf>
    <xf numFmtId="0" fontId="10" fillId="0" borderId="0" xfId="1" applyFont="1" applyAlignment="1">
      <alignment horizontal="left"/>
    </xf>
    <xf numFmtId="0" fontId="7" fillId="0" borderId="0" xfId="1" applyFont="1" applyAlignment="1">
      <alignment horizontal="right"/>
    </xf>
    <xf numFmtId="0" fontId="13" fillId="0" borderId="0" xfId="1" applyFont="1" applyAlignment="1">
      <alignment horizontal="left"/>
    </xf>
    <xf numFmtId="0" fontId="6" fillId="3" borderId="0" xfId="1" applyFont="1" applyFill="1" applyAlignment="1">
      <alignment horizontal="left" wrapText="1"/>
    </xf>
    <xf numFmtId="37" fontId="7" fillId="0" borderId="0" xfId="1" applyNumberFormat="1" applyFont="1" applyAlignment="1">
      <alignment horizontal="center"/>
    </xf>
    <xf numFmtId="0" fontId="6" fillId="0" borderId="0" xfId="1" applyFont="1" applyAlignment="1">
      <alignment horizontal="left" vertical="center" wrapText="1"/>
    </xf>
    <xf numFmtId="165" fontId="7" fillId="0" borderId="0" xfId="1" applyNumberFormat="1" applyFont="1" applyAlignment="1">
      <alignment horizontal="center"/>
    </xf>
    <xf numFmtId="0" fontId="6" fillId="6" borderId="0" xfId="1" applyFont="1" applyFill="1" applyAlignment="1">
      <alignment horizontal="left" wrapText="1"/>
    </xf>
    <xf numFmtId="168" fontId="7" fillId="0" borderId="0" xfId="1" applyNumberFormat="1" applyFont="1" applyAlignment="1">
      <alignment horizontal="center"/>
    </xf>
    <xf numFmtId="0" fontId="7" fillId="0" borderId="0" xfId="1" applyFont="1" applyAlignment="1">
      <alignment horizontal="center"/>
    </xf>
    <xf numFmtId="0" fontId="6" fillId="0" borderId="0" xfId="1" applyFont="1" applyAlignment="1">
      <alignment horizontal="center" vertical="top" wrapText="1"/>
    </xf>
    <xf numFmtId="39" fontId="28" fillId="0" borderId="0" xfId="1" applyNumberFormat="1" applyFont="1" applyAlignment="1">
      <alignment horizontal="center"/>
    </xf>
    <xf numFmtId="0" fontId="31" fillId="0" borderId="0" xfId="1" applyFont="1" applyAlignment="1">
      <alignment horizontal="left"/>
    </xf>
    <xf numFmtId="0" fontId="28" fillId="10" borderId="0" xfId="1" applyFont="1" applyFill="1" applyAlignment="1">
      <alignment horizontal="left"/>
    </xf>
    <xf numFmtId="0" fontId="28" fillId="0" borderId="0" xfId="1" applyFont="1" applyAlignment="1">
      <alignment horizontal="right"/>
    </xf>
    <xf numFmtId="0" fontId="28" fillId="0" borderId="0" xfId="1" applyFont="1" applyAlignment="1">
      <alignment horizontal="left"/>
    </xf>
    <xf numFmtId="0" fontId="29" fillId="3" borderId="0" xfId="1" applyFont="1" applyFill="1" applyAlignment="1">
      <alignment horizontal="left" wrapText="1"/>
    </xf>
    <xf numFmtId="37" fontId="28" fillId="0" borderId="0" xfId="1" applyNumberFormat="1" applyFont="1" applyAlignment="1">
      <alignment horizontal="center"/>
    </xf>
    <xf numFmtId="0" fontId="29" fillId="0" borderId="0" xfId="1" applyFont="1" applyAlignment="1">
      <alignment horizontal="left" vertical="center" wrapText="1"/>
    </xf>
    <xf numFmtId="165" fontId="28" fillId="0" borderId="0" xfId="1" applyNumberFormat="1" applyFont="1" applyAlignment="1">
      <alignment horizontal="center"/>
    </xf>
    <xf numFmtId="0" fontId="29" fillId="6" borderId="0" xfId="1" applyFont="1" applyFill="1" applyAlignment="1">
      <alignment horizontal="left" wrapText="1"/>
    </xf>
    <xf numFmtId="168" fontId="28" fillId="0" borderId="0" xfId="1" applyNumberFormat="1" applyFont="1" applyAlignment="1">
      <alignment horizontal="center"/>
    </xf>
    <xf numFmtId="0" fontId="28" fillId="0" borderId="0" xfId="1" applyFont="1" applyAlignment="1">
      <alignment horizontal="center"/>
    </xf>
  </cellXfs>
  <cellStyles count="63">
    <cellStyle name="Comma" xfId="49" builtinId="3"/>
    <cellStyle name="Comma 10" xfId="5"/>
    <cellStyle name="Comma 10 2" xfId="6"/>
    <cellStyle name="Comma 10 3" xfId="7"/>
    <cellStyle name="Comma 11" xfId="8"/>
    <cellStyle name="Comma 11 2" xfId="9"/>
    <cellStyle name="Comma 11 3" xfId="10"/>
    <cellStyle name="Comma 12" xfId="11"/>
    <cellStyle name="Comma 12 2" xfId="12"/>
    <cellStyle name="Comma 12 3" xfId="13"/>
    <cellStyle name="Comma 13 2" xfId="14"/>
    <cellStyle name="Comma 13 3" xfId="15"/>
    <cellStyle name="Comma 17" xfId="16"/>
    <cellStyle name="Comma 17 2" xfId="17"/>
    <cellStyle name="Comma 17 3" xfId="18"/>
    <cellStyle name="Comma 18" xfId="19"/>
    <cellStyle name="Comma 18 2" xfId="20"/>
    <cellStyle name="Comma 18 3" xfId="21"/>
    <cellStyle name="Comma 2" xfId="2"/>
    <cellStyle name="Comma 23" xfId="22"/>
    <cellStyle name="Comma 23 2" xfId="23"/>
    <cellStyle name="Comma 23 3" xfId="24"/>
    <cellStyle name="Comma 3 2" xfId="25"/>
    <cellStyle name="Comma 3 3" xfId="26"/>
    <cellStyle name="Comma 4" xfId="27"/>
    <cellStyle name="Comma 4 2" xfId="28"/>
    <cellStyle name="Comma 4 3" xfId="29"/>
    <cellStyle name="Comma 5 2" xfId="30"/>
    <cellStyle name="Comma 5 3" xfId="31"/>
    <cellStyle name="Comma 6" xfId="32"/>
    <cellStyle name="Comma 6 2" xfId="33"/>
    <cellStyle name="Comma 6 3" xfId="34"/>
    <cellStyle name="Comma 7" xfId="35"/>
    <cellStyle name="Comma 7 2" xfId="36"/>
    <cellStyle name="Comma 7 3" xfId="37"/>
    <cellStyle name="Comma 8" xfId="38"/>
    <cellStyle name="Comma 8 2" xfId="39"/>
    <cellStyle name="Comma 8 3" xfId="40"/>
    <cellStyle name="Comma 9" xfId="41"/>
    <cellStyle name="Comma 9 2" xfId="42"/>
    <cellStyle name="Comma 9 3" xfId="43"/>
    <cellStyle name="Currency 2" xfId="48"/>
    <cellStyle name="Currency 2 2" xfId="53"/>
    <cellStyle name="Currency 3" xfId="60"/>
    <cellStyle name="Hyperlink 2" xfId="44"/>
    <cellStyle name="Hyperlink 3" xfId="58"/>
    <cellStyle name="Normal" xfId="0" builtinId="0"/>
    <cellStyle name="Normal 2" xfId="1"/>
    <cellStyle name="Normal 2 2" xfId="3"/>
    <cellStyle name="Normal 2 2 2" xfId="50"/>
    <cellStyle name="Normal 3" xfId="4"/>
    <cellStyle name="Normal 3 2" xfId="51"/>
    <cellStyle name="Normal 4" xfId="45"/>
    <cellStyle name="Normal 5" xfId="46"/>
    <cellStyle name="Normal 5 2" xfId="52"/>
    <cellStyle name="Normal 6" xfId="54"/>
    <cellStyle name="Normal 6 2" xfId="55"/>
    <cellStyle name="Normal 6 3" xfId="61"/>
    <cellStyle name="Normal 6 4" xfId="62"/>
    <cellStyle name="Normal 7" xfId="56"/>
    <cellStyle name="Percent 2" xfId="47"/>
    <cellStyle name="Percent 3" xfId="57"/>
    <cellStyle name="Percent 4" xfId="59"/>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lina.duran@cu.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atthew.artley@colorado.ed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pageSetUpPr fitToPage="1"/>
  </sheetPr>
  <dimension ref="A2:IT181"/>
  <sheetViews>
    <sheetView showGridLines="0" tabSelected="1" view="pageBreakPreview" zoomScaleNormal="75" zoomScaleSheetLayoutView="100" workbookViewId="0">
      <selection activeCell="E28" sqref="E28"/>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267</v>
      </c>
    </row>
    <row r="5" spans="1:11" ht="45">
      <c r="A5" s="337" t="s">
        <v>1</v>
      </c>
      <c r="B5" s="337"/>
      <c r="C5" s="337"/>
      <c r="D5" s="337"/>
      <c r="E5" s="337"/>
      <c r="F5" s="337"/>
      <c r="G5" s="337"/>
      <c r="H5" s="337"/>
      <c r="I5" s="337"/>
      <c r="J5" s="337"/>
      <c r="K5" s="337"/>
    </row>
    <row r="8" spans="1:11" s="5" customFormat="1" ht="33">
      <c r="A8" s="338" t="s">
        <v>270</v>
      </c>
      <c r="B8" s="338"/>
      <c r="C8" s="338"/>
      <c r="D8" s="338"/>
      <c r="E8" s="338"/>
      <c r="F8" s="338"/>
      <c r="G8" s="338"/>
      <c r="H8" s="338"/>
      <c r="I8" s="338"/>
      <c r="J8" s="338"/>
      <c r="K8" s="338"/>
    </row>
    <row r="9" spans="1:11" s="5" customFormat="1" ht="33">
      <c r="A9" s="338" t="s">
        <v>266</v>
      </c>
      <c r="B9" s="338"/>
      <c r="C9" s="338"/>
      <c r="D9" s="338"/>
      <c r="E9" s="338"/>
      <c r="F9" s="338"/>
      <c r="G9" s="338"/>
      <c r="H9" s="338"/>
      <c r="I9" s="338"/>
      <c r="J9" s="338"/>
      <c r="K9" s="338"/>
    </row>
    <row r="20" spans="1:11" ht="12.75" thickBot="1">
      <c r="A20" s="339" t="s">
        <v>228</v>
      </c>
      <c r="B20" s="339"/>
      <c r="C20" s="339"/>
      <c r="D20" s="114" t="s">
        <v>275</v>
      </c>
      <c r="E20" s="6"/>
      <c r="F20" s="6"/>
      <c r="G20" s="6"/>
      <c r="H20" s="6"/>
      <c r="I20" s="6"/>
      <c r="J20" s="6"/>
      <c r="K20" s="6"/>
    </row>
    <row r="21" spans="1:11" ht="12.75" thickBot="1">
      <c r="C21" s="112" t="s">
        <v>229</v>
      </c>
      <c r="D21" s="113"/>
    </row>
    <row r="22" spans="1:11" ht="12.75" thickBot="1">
      <c r="C22" s="112" t="s">
        <v>230</v>
      </c>
      <c r="D22" s="113"/>
    </row>
    <row r="23" spans="1:11" ht="12.75" thickBot="1">
      <c r="C23" s="112" t="s">
        <v>231</v>
      </c>
      <c r="D23" s="113" t="s">
        <v>276</v>
      </c>
    </row>
    <row r="31" spans="1:11">
      <c r="C31" s="1" t="s">
        <v>2</v>
      </c>
    </row>
    <row r="36" spans="1:11" ht="30">
      <c r="A36" s="340" t="s">
        <v>236</v>
      </c>
      <c r="B36" s="340"/>
      <c r="C36" s="340"/>
      <c r="D36" s="340"/>
      <c r="E36" s="340"/>
      <c r="F36" s="340"/>
      <c r="G36" s="340"/>
      <c r="H36" s="340"/>
      <c r="I36" s="340"/>
      <c r="J36" s="340"/>
      <c r="K36" s="340"/>
    </row>
    <row r="39" spans="1:11">
      <c r="C39" s="7"/>
      <c r="F39" s="8"/>
      <c r="G39" s="9"/>
      <c r="H39" s="10"/>
      <c r="I39" s="8"/>
      <c r="J39" s="9"/>
      <c r="K39" s="10"/>
    </row>
    <row r="40" spans="1:11">
      <c r="A40" s="11"/>
      <c r="K40" s="4" t="s">
        <v>3</v>
      </c>
    </row>
    <row r="41" spans="1:11">
      <c r="A41" s="336" t="s">
        <v>4</v>
      </c>
      <c r="B41" s="336"/>
      <c r="C41" s="336"/>
      <c r="D41" s="336"/>
      <c r="E41" s="336"/>
      <c r="F41" s="336"/>
      <c r="G41" s="336"/>
      <c r="H41" s="336"/>
      <c r="I41" s="336"/>
      <c r="J41" s="336"/>
      <c r="K41" s="336"/>
    </row>
    <row r="42" spans="1:11">
      <c r="A42" s="12" t="s">
        <v>5</v>
      </c>
      <c r="C42" s="1" t="str">
        <f>$D$20</f>
        <v>University of Colorado</v>
      </c>
      <c r="I42" s="13"/>
      <c r="K42" s="14" t="str">
        <f>$K$3</f>
        <v>Due Date: October 18, 2023</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268</v>
      </c>
      <c r="I44" s="19"/>
      <c r="J44" s="20"/>
      <c r="K44" s="21" t="s">
        <v>269</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f>'FY23-24 BDB Anschutz'!G90+'FY23-24 BDB Boulder'!G90+'FY23-24 BDB UCCS'!G90+'FY23-24 BDB Denver'!G90</f>
        <v>5716.5576283999999</v>
      </c>
      <c r="H47" s="38">
        <f>'FY23-24 BDB Anschutz'!H90+'FY23-24 BDB Boulder'!H90+'FY23-24 BDB UCCS'!H90+'FY23-24 BDB Denver'!H90</f>
        <v>846868707.76528358</v>
      </c>
      <c r="I47" s="40">
        <f>'FY23-24 BDB Anschutz'!I90+'FY23-24 BDB Boulder'!I90+'FY23-24 BDB UCCS'!I90+'FY23-24 BDB Denver'!I90</f>
        <v>0</v>
      </c>
      <c r="J47" s="40">
        <f>'FY23-24 BDB Anschutz'!J90+'FY23-24 BDB Boulder'!J90+'FY23-24 BDB UCCS'!J90+'FY23-24 BDB Denver'!J90</f>
        <v>5759.9060399999998</v>
      </c>
      <c r="K47" s="146">
        <f>'FY23-24 BDB Anschutz'!K90+'FY23-24 BDB Boulder'!K90+'FY23-24 BDB UCCS'!K90+'FY23-24 BDB Denver'!K90</f>
        <v>910852290.36856782</v>
      </c>
    </row>
    <row r="48" spans="1:11">
      <c r="A48" s="1">
        <v>2</v>
      </c>
      <c r="C48" s="7" t="s">
        <v>16</v>
      </c>
      <c r="D48" s="22" t="s">
        <v>17</v>
      </c>
      <c r="E48" s="1">
        <v>2</v>
      </c>
      <c r="G48" s="40">
        <f>'FY23-24 BDB Anschutz'!G91+'FY23-24 BDB Boulder'!G91+'FY23-24 BDB UCCS'!G91+'FY23-24 BDB Denver'!G91</f>
        <v>73.31</v>
      </c>
      <c r="H48" s="38">
        <f>'FY23-24 BDB Anschutz'!H91+'FY23-24 BDB Boulder'!H91+'FY23-24 BDB UCCS'!H91+'FY23-24 BDB Denver'!H91</f>
        <v>24155997.699999996</v>
      </c>
      <c r="I48" s="40">
        <f>'FY23-24 BDB Anschutz'!I91+'FY23-24 BDB Boulder'!I91+'FY23-24 BDB UCCS'!I91+'FY23-24 BDB Denver'!I91</f>
        <v>0</v>
      </c>
      <c r="J48" s="40">
        <f>'FY23-24 BDB Anschutz'!J91+'FY23-24 BDB Boulder'!J91+'FY23-24 BDB UCCS'!J91+'FY23-24 BDB Denver'!J91</f>
        <v>74.300000000000011</v>
      </c>
      <c r="K48" s="146">
        <f>'FY23-24 BDB Anschutz'!K91+'FY23-24 BDB Boulder'!K91+'FY23-24 BDB UCCS'!K91+'FY23-24 BDB Denver'!K91</f>
        <v>23733372.913475003</v>
      </c>
    </row>
    <row r="49" spans="1:15">
      <c r="A49" s="1">
        <v>3</v>
      </c>
      <c r="C49" s="7" t="s">
        <v>18</v>
      </c>
      <c r="D49" s="22" t="s">
        <v>19</v>
      </c>
      <c r="E49" s="1">
        <v>3</v>
      </c>
      <c r="G49" s="40">
        <f>'FY23-24 BDB Anschutz'!G92+'FY23-24 BDB Boulder'!G92+'FY23-24 BDB UCCS'!G92+'FY23-24 BDB Denver'!G92</f>
        <v>2.4</v>
      </c>
      <c r="H49" s="38">
        <f>'FY23-24 BDB Anschutz'!H92+'FY23-24 BDB Boulder'!H92+'FY23-24 BDB UCCS'!H92+'FY23-24 BDB Denver'!H92</f>
        <v>603621.18999999994</v>
      </c>
      <c r="I49" s="40">
        <f>'FY23-24 BDB Anschutz'!I92+'FY23-24 BDB Boulder'!I92+'FY23-24 BDB UCCS'!I92+'FY23-24 BDB Denver'!I92</f>
        <v>0</v>
      </c>
      <c r="J49" s="40">
        <f>'FY23-24 BDB Anschutz'!J92+'FY23-24 BDB Boulder'!J92+'FY23-24 BDB UCCS'!J92+'FY23-24 BDB Denver'!J92</f>
        <v>2.4</v>
      </c>
      <c r="K49" s="146">
        <f>'FY23-24 BDB Anschutz'!K92+'FY23-24 BDB Boulder'!K92+'FY23-24 BDB UCCS'!K92+'FY23-24 BDB Denver'!K92</f>
        <v>497453.82669999998</v>
      </c>
    </row>
    <row r="50" spans="1:15">
      <c r="A50" s="1">
        <v>4</v>
      </c>
      <c r="C50" s="7" t="s">
        <v>20</v>
      </c>
      <c r="D50" s="22" t="s">
        <v>21</v>
      </c>
      <c r="E50" s="1">
        <v>4</v>
      </c>
      <c r="G50" s="40">
        <f>'FY23-24 BDB Anschutz'!G93+'FY23-24 BDB Boulder'!G93+'FY23-24 BDB UCCS'!G93+'FY23-24 BDB Denver'!G93</f>
        <v>1387.96</v>
      </c>
      <c r="H50" s="38">
        <f>'FY23-24 BDB Anschutz'!H93+'FY23-24 BDB Boulder'!H93+'FY23-24 BDB UCCS'!H93+'FY23-24 BDB Denver'!H93</f>
        <v>225644655.20498979</v>
      </c>
      <c r="I50" s="40">
        <f>'FY23-24 BDB Anschutz'!I93+'FY23-24 BDB Boulder'!I93+'FY23-24 BDB UCCS'!I93+'FY23-24 BDB Denver'!I93</f>
        <v>0</v>
      </c>
      <c r="J50" s="40">
        <f>'FY23-24 BDB Anschutz'!J93+'FY23-24 BDB Boulder'!J93+'FY23-24 BDB UCCS'!J93+'FY23-24 BDB Denver'!J93</f>
        <v>1373.3300000000002</v>
      </c>
      <c r="K50" s="146">
        <f>'FY23-24 BDB Anschutz'!K93+'FY23-24 BDB Boulder'!K93+'FY23-24 BDB UCCS'!K93+'FY23-24 BDB Denver'!K93</f>
        <v>248876441.51899457</v>
      </c>
    </row>
    <row r="51" spans="1:15">
      <c r="A51" s="1">
        <v>5</v>
      </c>
      <c r="C51" s="7" t="s">
        <v>22</v>
      </c>
      <c r="D51" s="22" t="s">
        <v>23</v>
      </c>
      <c r="E51" s="1">
        <v>5</v>
      </c>
      <c r="G51" s="40">
        <f>'FY23-24 BDB Anschutz'!G94+'FY23-24 BDB Boulder'!G94+'FY23-24 BDB UCCS'!G94+'FY23-24 BDB Denver'!G94</f>
        <v>695.57</v>
      </c>
      <c r="H51" s="38">
        <f>'FY23-24 BDB Anschutz'!H94+'FY23-24 BDB Boulder'!H94+'FY23-24 BDB UCCS'!H94+'FY23-24 BDB Denver'!H94</f>
        <v>82629396.691300213</v>
      </c>
      <c r="I51" s="40">
        <f>'FY23-24 BDB Anschutz'!I94+'FY23-24 BDB Boulder'!I94+'FY23-24 BDB UCCS'!I94+'FY23-24 BDB Denver'!I94</f>
        <v>0</v>
      </c>
      <c r="J51" s="40">
        <f>'FY23-24 BDB Anschutz'!J94+'FY23-24 BDB Boulder'!J94+'FY23-24 BDB UCCS'!J94+'FY23-24 BDB Denver'!J94</f>
        <v>696.25</v>
      </c>
      <c r="K51" s="146">
        <f>'FY23-24 BDB Anschutz'!K94+'FY23-24 BDB Boulder'!K94+'FY23-24 BDB UCCS'!K94+'FY23-24 BDB Denver'!K94</f>
        <v>82772395.892951831</v>
      </c>
    </row>
    <row r="52" spans="1:15">
      <c r="A52" s="1">
        <v>6</v>
      </c>
      <c r="C52" s="7" t="s">
        <v>24</v>
      </c>
      <c r="D52" s="22" t="s">
        <v>25</v>
      </c>
      <c r="E52" s="1">
        <v>6</v>
      </c>
      <c r="G52" s="40">
        <f>'FY23-24 BDB Anschutz'!G95+'FY23-24 BDB Boulder'!G95+'FY23-24 BDB UCCS'!G95+'FY23-24 BDB Denver'!G95</f>
        <v>1303.9370598180062</v>
      </c>
      <c r="H52" s="38">
        <f>'FY23-24 BDB Anschutz'!H95+'FY23-24 BDB Boulder'!H95+'FY23-24 BDB UCCS'!H95+'FY23-24 BDB Denver'!H95</f>
        <v>196299642.64449742</v>
      </c>
      <c r="I52" s="40">
        <f>'FY23-24 BDB Anschutz'!I95+'FY23-24 BDB Boulder'!I95+'FY23-24 BDB UCCS'!I95+'FY23-24 BDB Denver'!I95</f>
        <v>0</v>
      </c>
      <c r="J52" s="40">
        <f>'FY23-24 BDB Anschutz'!J95+'FY23-24 BDB Boulder'!J95+'FY23-24 BDB UCCS'!J95+'FY23-24 BDB Denver'!J95</f>
        <v>1319.930571172016</v>
      </c>
      <c r="K52" s="146">
        <f>'FY23-24 BDB Anschutz'!K95+'FY23-24 BDB Boulder'!K95+'FY23-24 BDB UCCS'!K95+'FY23-24 BDB Denver'!K95</f>
        <v>205652225.95449898</v>
      </c>
    </row>
    <row r="53" spans="1:15">
      <c r="A53" s="1">
        <v>7</v>
      </c>
      <c r="C53" s="7" t="s">
        <v>26</v>
      </c>
      <c r="D53" s="22" t="s">
        <v>27</v>
      </c>
      <c r="E53" s="1">
        <v>7</v>
      </c>
      <c r="G53" s="40">
        <f>'FY23-24 BDB Anschutz'!G96+'FY23-24 BDB Boulder'!G96+'FY23-24 BDB UCCS'!G96+'FY23-24 BDB Denver'!G96</f>
        <v>924.02</v>
      </c>
      <c r="H53" s="38">
        <f>'FY23-24 BDB Anschutz'!H96+'FY23-24 BDB Boulder'!H96+'FY23-24 BDB UCCS'!H96+'FY23-24 BDB Denver'!H96</f>
        <v>149055621.52637902</v>
      </c>
      <c r="I53" s="40">
        <f>'FY23-24 BDB Anschutz'!I96+'FY23-24 BDB Boulder'!I96+'FY23-24 BDB UCCS'!I96+'FY23-24 BDB Denver'!I96</f>
        <v>0</v>
      </c>
      <c r="J53" s="40">
        <f>'FY23-24 BDB Anschutz'!J96+'FY23-24 BDB Boulder'!J96+'FY23-24 BDB UCCS'!J96+'FY23-24 BDB Denver'!J96</f>
        <v>919.2600000000001</v>
      </c>
      <c r="K53" s="146">
        <f>'FY23-24 BDB Anschutz'!K96+'FY23-24 BDB Boulder'!K96+'FY23-24 BDB UCCS'!K96+'FY23-24 BDB Denver'!K96</f>
        <v>160073897.87540448</v>
      </c>
    </row>
    <row r="54" spans="1:15">
      <c r="A54" s="1">
        <v>8</v>
      </c>
      <c r="C54" s="7" t="s">
        <v>28</v>
      </c>
      <c r="D54" s="22" t="s">
        <v>29</v>
      </c>
      <c r="E54" s="1">
        <v>8</v>
      </c>
      <c r="G54" s="40">
        <f>'FY23-24 BDB Anschutz'!G97+'FY23-24 BDB Boulder'!G97+'FY23-24 BDB UCCS'!G97+'FY23-24 BDB Denver'!G97</f>
        <v>0</v>
      </c>
      <c r="H54" s="38">
        <f>'FY23-24 BDB Anschutz'!H97+'FY23-24 BDB Boulder'!H97+'FY23-24 BDB UCCS'!H97+'FY23-24 BDB Denver'!H97</f>
        <v>132607456.46999998</v>
      </c>
      <c r="I54" s="40">
        <f>'FY23-24 BDB Anschutz'!I97+'FY23-24 BDB Boulder'!I97+'FY23-24 BDB UCCS'!I97+'FY23-24 BDB Denver'!I97</f>
        <v>0</v>
      </c>
      <c r="J54" s="40">
        <f>'FY23-24 BDB Anschutz'!J97+'FY23-24 BDB Boulder'!J97+'FY23-24 BDB UCCS'!J97+'FY23-24 BDB Denver'!J97</f>
        <v>0</v>
      </c>
      <c r="K54" s="146">
        <f>'FY23-24 BDB Anschutz'!K97+'FY23-24 BDB Boulder'!K97+'FY23-24 BDB UCCS'!K97+'FY23-24 BDB Denver'!K97</f>
        <v>135302975</v>
      </c>
    </row>
    <row r="55" spans="1:15">
      <c r="A55" s="1">
        <v>9</v>
      </c>
      <c r="C55" s="7" t="s">
        <v>30</v>
      </c>
      <c r="D55" s="22" t="s">
        <v>31</v>
      </c>
      <c r="E55" s="1">
        <v>9</v>
      </c>
      <c r="G55" s="40">
        <f>'FY23-24 BDB Anschutz'!G98+'FY23-24 BDB Boulder'!G98+'FY23-24 BDB UCCS'!G98+'FY23-24 BDB Denver'!G98</f>
        <v>7.55</v>
      </c>
      <c r="H55" s="38">
        <f>'FY23-24 BDB Anschutz'!H98+'FY23-24 BDB Boulder'!H98+'FY23-24 BDB UCCS'!H98+'FY23-24 BDB Denver'!H98</f>
        <v>1390287</v>
      </c>
      <c r="I55" s="40">
        <f>'FY23-24 BDB Anschutz'!I98+'FY23-24 BDB Boulder'!I98+'FY23-24 BDB UCCS'!I98+'FY23-24 BDB Denver'!I98</f>
        <v>0</v>
      </c>
      <c r="J55" s="40">
        <f>'FY23-24 BDB Anschutz'!J98+'FY23-24 BDB Boulder'!J98+'FY23-24 BDB UCCS'!J98+'FY23-24 BDB Denver'!J98</f>
        <v>6.55</v>
      </c>
      <c r="K55" s="146">
        <f>'FY23-24 BDB Anschutz'!K98+'FY23-24 BDB Boulder'!K98+'FY23-24 BDB UCCS'!K98+'FY23-24 BDB Denver'!K98</f>
        <v>1072818</v>
      </c>
    </row>
    <row r="56" spans="1:15">
      <c r="A56" s="1">
        <v>10</v>
      </c>
      <c r="C56" s="7" t="s">
        <v>32</v>
      </c>
      <c r="D56" s="22" t="s">
        <v>33</v>
      </c>
      <c r="E56" s="1">
        <v>10</v>
      </c>
      <c r="G56" s="40">
        <f>'FY23-24 BDB Anschutz'!G99+'FY23-24 BDB Boulder'!G99+'FY23-24 BDB UCCS'!G99+'FY23-24 BDB Denver'!G99</f>
        <v>0</v>
      </c>
      <c r="H56" s="38">
        <f>'FY23-24 BDB Anschutz'!H99+'FY23-24 BDB Boulder'!H99+'FY23-24 BDB UCCS'!H99+'FY23-24 BDB Denver'!H99</f>
        <v>160159116.36908796</v>
      </c>
      <c r="I56" s="40">
        <f>'FY23-24 BDB Anschutz'!I99+'FY23-24 BDB Boulder'!I99+'FY23-24 BDB UCCS'!I99+'FY23-24 BDB Denver'!I99</f>
        <v>0</v>
      </c>
      <c r="J56" s="40">
        <f>'FY23-24 BDB Anschutz'!J99+'FY23-24 BDB Boulder'!J99+'FY23-24 BDB UCCS'!J99+'FY23-24 BDB Denver'!J99</f>
        <v>0</v>
      </c>
      <c r="K56" s="146">
        <f>'FY23-24 BDB Anschutz'!K99+'FY23-24 BDB Boulder'!K99+'FY23-24 BDB UCCS'!K99+'FY23-24 BDB Denver'!K99</f>
        <v>145494243.00915703</v>
      </c>
    </row>
    <row r="57" spans="1:15">
      <c r="C57" s="7"/>
      <c r="D57" s="22"/>
      <c r="F57" s="15" t="s">
        <v>6</v>
      </c>
      <c r="G57" s="16" t="s">
        <v>6</v>
      </c>
      <c r="H57" s="39"/>
      <c r="I57" s="23"/>
      <c r="J57" s="16"/>
      <c r="K57" s="147"/>
    </row>
    <row r="58" spans="1:15" ht="15" customHeight="1">
      <c r="A58" s="1">
        <v>11</v>
      </c>
      <c r="C58" s="7" t="s">
        <v>34</v>
      </c>
      <c r="E58" s="1">
        <v>11</v>
      </c>
      <c r="G58" s="40">
        <f>'FY23-24 BDB Anschutz'!G101+'FY23-24 BDB Boulder'!G101+'FY23-24 BDB UCCS'!G101+'FY23-24 BDB Denver'!G101</f>
        <v>10111.304688218006</v>
      </c>
      <c r="H58" s="146">
        <f>'FY23-24 BDB Anschutz'!H101+'FY23-24 BDB Boulder'!H101+'FY23-24 BDB UCCS'!H101+'FY23-24 BDB Denver'!H101</f>
        <v>1819414502.561538</v>
      </c>
      <c r="I58" s="146">
        <f>'FY23-24 BDB Anschutz'!I101+'FY23-24 BDB Boulder'!I101+'FY23-24 BDB UCCS'!I101+'FY23-24 BDB Denver'!I101</f>
        <v>0</v>
      </c>
      <c r="J58" s="146">
        <f>'FY23-24 BDB Anschutz'!J101+'FY23-24 BDB Boulder'!J101+'FY23-24 BDB UCCS'!J101+'FY23-24 BDB Denver'!J101</f>
        <v>10151.926611172015</v>
      </c>
      <c r="K58" s="146">
        <f>'FY23-24 BDB Anschutz'!K101+'FY23-24 BDB Boulder'!K101+'FY23-24 BDB UCCS'!K101+'FY23-24 BDB Denver'!K101</f>
        <v>1914328114.3597496</v>
      </c>
    </row>
    <row r="59" spans="1:15">
      <c r="F59" s="15" t="s">
        <v>6</v>
      </c>
      <c r="G59" s="16" t="s">
        <v>6</v>
      </c>
      <c r="H59" s="17"/>
      <c r="I59" s="23"/>
      <c r="J59" s="16"/>
      <c r="K59" s="147"/>
    </row>
    <row r="60" spans="1:15">
      <c r="F60" s="15"/>
      <c r="H60" s="17"/>
      <c r="I60" s="23"/>
      <c r="K60" s="147"/>
    </row>
    <row r="61" spans="1:15">
      <c r="A61" s="1">
        <v>12</v>
      </c>
      <c r="C61" s="7" t="s">
        <v>35</v>
      </c>
      <c r="E61" s="1">
        <v>12</v>
      </c>
      <c r="G61" s="24"/>
      <c r="H61" s="24"/>
      <c r="I61" s="24"/>
      <c r="J61" s="40"/>
      <c r="K61" s="146"/>
    </row>
    <row r="62" spans="1:15">
      <c r="A62" s="1">
        <v>13</v>
      </c>
      <c r="C62" s="7" t="s">
        <v>36</v>
      </c>
      <c r="D62" s="22" t="s">
        <v>37</v>
      </c>
      <c r="E62" s="1">
        <v>13</v>
      </c>
      <c r="G62" s="40"/>
      <c r="H62" s="38">
        <v>0</v>
      </c>
      <c r="I62" s="24"/>
      <c r="J62" s="40"/>
      <c r="K62" s="146">
        <v>0</v>
      </c>
      <c r="O62" s="1" t="s">
        <v>38</v>
      </c>
    </row>
    <row r="63" spans="1:15">
      <c r="A63" s="1">
        <v>14</v>
      </c>
      <c r="C63" s="7" t="s">
        <v>39</v>
      </c>
      <c r="D63" s="22" t="s">
        <v>40</v>
      </c>
      <c r="E63" s="1">
        <v>14</v>
      </c>
      <c r="G63" s="40">
        <f>'FY23-24 BDB Anschutz'!G106+'FY23-24 BDB Boulder'!G106+'FY23-24 BDB UCCS'!G106+'FY23-24 BDB Denver'!G106</f>
        <v>0</v>
      </c>
      <c r="H63" s="40">
        <f>'FY23-24 BDB Anschutz'!H106+'FY23-24 BDB Boulder'!H106+'FY23-24 BDB UCCS'!H106+'FY23-24 BDB Denver'!H106</f>
        <v>193096433.27000001</v>
      </c>
      <c r="I63" s="24"/>
      <c r="J63" s="40">
        <f>'FY23-24 BDB Anschutz'!J106+'FY23-24 BDB Boulder'!J106+'FY23-24 BDB UCCS'!J106+'FY23-24 BDB Denver'!J106</f>
        <v>0</v>
      </c>
      <c r="K63" s="146">
        <f>'FY23-24 BDB Anschutz'!K106+'FY23-24 BDB Boulder'!K106+'FY23-24 BDB UCCS'!K106+'FY23-24 BDB Denver'!K106</f>
        <v>217244167</v>
      </c>
    </row>
    <row r="64" spans="1:15">
      <c r="A64" s="1">
        <v>15</v>
      </c>
      <c r="C64" s="7" t="s">
        <v>41</v>
      </c>
      <c r="D64" s="22"/>
      <c r="E64" s="1">
        <v>15</v>
      </c>
      <c r="G64" s="40">
        <f>'FY23-24 BDB Anschutz'!G107+'FY23-24 BDB Boulder'!G107+'FY23-24 BDB UCCS'!G107+'FY23-24 BDB Denver'!G107</f>
        <v>27235.934935897436</v>
      </c>
      <c r="H64" s="40">
        <f>'FY23-24 BDB Anschutz'!H107+'FY23-24 BDB Boulder'!H107+'FY23-24 BDB UCCS'!H107+'FY23-24 BDB Denver'!H107</f>
        <v>84976117</v>
      </c>
      <c r="I64" s="24"/>
      <c r="J64" s="40">
        <f>'FY23-24 BDB Anschutz'!J107+'FY23-24 BDB Boulder'!J107+'FY23-24 BDB UCCS'!J107+'FY23-24 BDB Denver'!J107</f>
        <v>27054.25344827586</v>
      </c>
      <c r="K64" s="146">
        <f>'FY23-24 BDB Anschutz'!K107+'FY23-24 BDB Boulder'!K107+'FY23-24 BDB UCCS'!K107+'FY23-24 BDB Denver'!K107</f>
        <v>94148802</v>
      </c>
      <c r="L64" s="144"/>
      <c r="M64" s="1" t="s">
        <v>277</v>
      </c>
    </row>
    <row r="65" spans="1:254">
      <c r="A65" s="1">
        <v>16</v>
      </c>
      <c r="C65" s="7" t="s">
        <v>42</v>
      </c>
      <c r="D65" s="22"/>
      <c r="E65" s="1">
        <v>16</v>
      </c>
      <c r="G65" s="40"/>
      <c r="H65" s="40">
        <f>'FY23-24 BDB Anschutz'!H108+'FY23-24 BDB Boulder'!H108+'FY23-24 BDB UCCS'!H108+'FY23-24 BDB Denver'!H108</f>
        <v>379083657.30999994</v>
      </c>
      <c r="I65" s="24"/>
      <c r="J65" s="40"/>
      <c r="K65" s="146">
        <f>'FY23-24 BDB Anschutz'!K108+'FY23-24 BDB Boulder'!K108+'FY23-24 BDB UCCS'!K108+'FY23-24 BDB Denver'!K108</f>
        <v>393255540</v>
      </c>
    </row>
    <row r="66" spans="1:254">
      <c r="A66" s="22">
        <v>17</v>
      </c>
      <c r="B66" s="22"/>
      <c r="C66" s="25" t="s">
        <v>43</v>
      </c>
      <c r="D66" s="22"/>
      <c r="E66" s="22">
        <v>17</v>
      </c>
      <c r="F66" s="22"/>
      <c r="G66" s="40"/>
      <c r="H66" s="40">
        <f>'FY23-24 BDB Anschutz'!H109+'FY23-24 BDB Boulder'!H109+'FY23-24 BDB UCCS'!H109+'FY23-24 BDB Denver'!H109</f>
        <v>464059774.30999994</v>
      </c>
      <c r="I66" s="25"/>
      <c r="J66" s="40"/>
      <c r="K66" s="146">
        <f>'FY23-24 BDB Anschutz'!K109+'FY23-24 BDB Boulder'!K109+'FY23-24 BDB UCCS'!K109+'FY23-24 BDB Denver'!K109</f>
        <v>487404342</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40">
        <f>'FY23-24 BDB Anschutz'!H110+'FY23-24 BDB Boulder'!H110+'FY23-24 BDB UCCS'!H110+'FY23-24 BDB Denver'!H110</f>
        <v>148883280.84999999</v>
      </c>
      <c r="I67" s="24"/>
      <c r="J67" s="40"/>
      <c r="K67" s="146">
        <f>'FY23-24 BDB Anschutz'!K110+'FY23-24 BDB Boulder'!K110+'FY23-24 BDB UCCS'!K110+'FY23-24 BDB Denver'!K110</f>
        <v>150273216</v>
      </c>
    </row>
    <row r="68" spans="1:254">
      <c r="A68" s="1">
        <v>19</v>
      </c>
      <c r="C68" s="7" t="s">
        <v>45</v>
      </c>
      <c r="D68" s="22"/>
      <c r="E68" s="1">
        <v>19</v>
      </c>
      <c r="G68" s="40"/>
      <c r="H68" s="40">
        <f>'FY23-24 BDB Anschutz'!H111+'FY23-24 BDB Boulder'!H111+'FY23-24 BDB UCCS'!H111+'FY23-24 BDB Denver'!H111</f>
        <v>686497957.30999994</v>
      </c>
      <c r="I68" s="24"/>
      <c r="J68" s="40"/>
      <c r="K68" s="146">
        <f>'FY23-24 BDB Anschutz'!K111+'FY23-24 BDB Boulder'!K111+'FY23-24 BDB UCCS'!K111+'FY23-24 BDB Denver'!K111</f>
        <v>721423873</v>
      </c>
    </row>
    <row r="69" spans="1:254">
      <c r="A69" s="1">
        <v>20</v>
      </c>
      <c r="C69" s="7" t="s">
        <v>46</v>
      </c>
      <c r="D69" s="22"/>
      <c r="E69" s="1">
        <v>20</v>
      </c>
      <c r="G69" s="40"/>
      <c r="H69" s="40">
        <f>'FY23-24 BDB Anschutz'!H112+'FY23-24 BDB Boulder'!H112+'FY23-24 BDB UCCS'!H112+'FY23-24 BDB Denver'!H112</f>
        <v>1299441012.47</v>
      </c>
      <c r="I69" s="24"/>
      <c r="J69" s="40"/>
      <c r="K69" s="146">
        <f>'FY23-24 BDB Anschutz'!K112+'FY23-24 BDB Boulder'!K112+'FY23-24 BDB UCCS'!K112+'FY23-24 BDB Denver'!K112</f>
        <v>1359101431</v>
      </c>
    </row>
    <row r="70" spans="1:254">
      <c r="A70" s="22">
        <v>21</v>
      </c>
      <c r="C70" s="7" t="s">
        <v>47</v>
      </c>
      <c r="D70" s="22"/>
      <c r="E70" s="1">
        <v>21</v>
      </c>
      <c r="G70" s="40"/>
      <c r="H70" s="40">
        <f>'FY23-24 BDB Anschutz'!H113+'FY23-24 BDB Boulder'!H113+'FY23-24 BDB UCCS'!H113+'FY23-24 BDB Denver'!H113</f>
        <v>15206425</v>
      </c>
      <c r="I70" s="24"/>
      <c r="J70" s="40"/>
      <c r="K70" s="146">
        <f>'FY23-24 BDB Anschutz'!K113+'FY23-24 BDB Boulder'!K113+'FY23-24 BDB UCCS'!K113+'FY23-24 BDB Denver'!K113</f>
        <v>16669533</v>
      </c>
    </row>
    <row r="71" spans="1:254">
      <c r="A71" s="22">
        <v>22</v>
      </c>
      <c r="C71" s="7"/>
      <c r="D71" s="22"/>
      <c r="E71" s="1">
        <v>22</v>
      </c>
      <c r="G71" s="40"/>
      <c r="H71" s="40">
        <f>'FY23-24 BDB Anschutz'!H114+'FY23-24 BDB Boulder'!H114+'FY23-24 BDB UCCS'!H114+'FY23-24 BDB Denver'!H114</f>
        <v>3625000</v>
      </c>
      <c r="I71" s="24" t="s">
        <v>38</v>
      </c>
      <c r="J71" s="40"/>
      <c r="K71" s="146">
        <f>'FY23-24 BDB Anschutz'!K114+'FY23-24 BDB Boulder'!K114+'FY23-24 BDB UCCS'!K114+'FY23-24 BDB Denver'!K114</f>
        <v>5250000</v>
      </c>
    </row>
    <row r="72" spans="1:254">
      <c r="A72" s="1">
        <v>23</v>
      </c>
      <c r="C72" s="26"/>
      <c r="E72" s="1">
        <v>23</v>
      </c>
      <c r="F72" s="15" t="s">
        <v>6</v>
      </c>
      <c r="G72" s="16"/>
      <c r="H72" s="17"/>
      <c r="I72" s="23"/>
      <c r="J72" s="16"/>
      <c r="K72" s="147"/>
    </row>
    <row r="73" spans="1:254">
      <c r="A73" s="1">
        <v>24</v>
      </c>
      <c r="C73" s="26"/>
      <c r="D73" s="7"/>
      <c r="E73" s="1">
        <v>24</v>
      </c>
      <c r="K73" s="148"/>
    </row>
    <row r="74" spans="1:254">
      <c r="A74" s="1">
        <v>25</v>
      </c>
      <c r="C74" s="7" t="s">
        <v>238</v>
      </c>
      <c r="D74" s="22"/>
      <c r="E74" s="1">
        <v>25</v>
      </c>
      <c r="G74" s="40"/>
      <c r="H74" s="38">
        <f>'FY23-24 BDB Anschutz'!H117+'FY23-24 BDB Boulder'!H117+'FY23-24 BDB UCCS'!H117+'FY23-24 BDB Denver'!H117</f>
        <v>308045632.79153818</v>
      </c>
      <c r="I74" s="38"/>
      <c r="J74" s="38"/>
      <c r="K74" s="146">
        <f>'FY23-24 BDB Anschutz'!K117+'FY23-24 BDB Boulder'!K117+'FY23-24 BDB UCCS'!K117+'FY23-24 BDB Denver'!K117</f>
        <v>316062983</v>
      </c>
    </row>
    <row r="75" spans="1:254">
      <c r="A75" s="1">
        <v>26</v>
      </c>
      <c r="E75" s="1">
        <v>26</v>
      </c>
      <c r="F75" s="15" t="s">
        <v>6</v>
      </c>
      <c r="G75" s="16"/>
      <c r="H75" s="17"/>
      <c r="I75" s="23"/>
      <c r="J75" s="16"/>
      <c r="K75" s="147"/>
    </row>
    <row r="76" spans="1:254" ht="15" customHeight="1">
      <c r="A76" s="1">
        <v>27</v>
      </c>
      <c r="C76" s="7" t="s">
        <v>48</v>
      </c>
      <c r="E76" s="1">
        <v>27</v>
      </c>
      <c r="F76" s="13"/>
      <c r="G76" s="40"/>
      <c r="H76" s="38">
        <f>'FY23-24 BDB Anschutz'!H119+'FY23-24 BDB Boulder'!H119+'FY23-24 BDB UCCS'!H119+'FY23-24 BDB Denver'!H119-0.04</f>
        <v>1819414503.4915383</v>
      </c>
      <c r="I76" s="38"/>
      <c r="J76" s="38"/>
      <c r="K76" s="146">
        <f>'FY23-24 BDB Anschutz'!K119+'FY23-24 BDB Boulder'!K119+'FY23-24 BDB UCCS'!K119+'FY23-24 BDB Denver'!K119</f>
        <v>1914328114</v>
      </c>
    </row>
    <row r="77" spans="1:254">
      <c r="F77" s="15"/>
      <c r="G77" s="16"/>
      <c r="H77" s="17"/>
      <c r="I77" s="23"/>
      <c r="J77" s="16"/>
      <c r="K77" s="17"/>
    </row>
    <row r="78" spans="1:254" ht="14.25">
      <c r="F78"/>
      <c r="G78"/>
      <c r="H78"/>
      <c r="I78"/>
      <c r="J78"/>
      <c r="K78"/>
    </row>
    <row r="79" spans="1:254" ht="30.75" customHeight="1">
      <c r="A79" s="27"/>
      <c r="B79" s="27"/>
      <c r="C79" s="341" t="s">
        <v>232</v>
      </c>
      <c r="D79" s="341"/>
      <c r="E79" s="341"/>
      <c r="F79" s="341"/>
      <c r="G79" s="341"/>
      <c r="H79" s="341"/>
      <c r="I79" s="341"/>
      <c r="J79" s="341"/>
      <c r="K79" s="28"/>
    </row>
    <row r="80" spans="1:254">
      <c r="D80" s="22"/>
      <c r="F80" s="15"/>
      <c r="G80" s="16"/>
      <c r="I80" s="23"/>
      <c r="J80" s="16"/>
      <c r="K80" s="17"/>
    </row>
    <row r="81" spans="1:11">
      <c r="C81" s="1" t="s">
        <v>49</v>
      </c>
      <c r="D81" s="22"/>
      <c r="F81" s="15"/>
      <c r="G81" s="16"/>
      <c r="I81" s="23"/>
      <c r="J81" s="16"/>
      <c r="K81" s="17"/>
    </row>
    <row r="82" spans="1:11">
      <c r="C82" s="7"/>
      <c r="F82" s="8"/>
      <c r="G82" s="9"/>
      <c r="H82" s="10"/>
      <c r="I82" s="8"/>
      <c r="J82" s="9"/>
      <c r="K82" s="10"/>
    </row>
    <row r="83" spans="1:11">
      <c r="E83" s="29"/>
    </row>
    <row r="84" spans="1:11">
      <c r="A84" s="30" t="s">
        <v>233</v>
      </c>
    </row>
    <row r="85" spans="1:11">
      <c r="A85" s="12" t="e">
        <f>#REF!</f>
        <v>#REF!</v>
      </c>
      <c r="B85" s="30"/>
      <c r="C85" s="30"/>
      <c r="D85" s="30"/>
      <c r="E85" s="31"/>
      <c r="F85" s="30"/>
      <c r="G85" s="32"/>
      <c r="H85" s="33"/>
      <c r="I85" s="30"/>
      <c r="J85" s="32"/>
      <c r="K85" s="4" t="s">
        <v>50</v>
      </c>
    </row>
    <row r="86" spans="1:11" ht="14.25">
      <c r="A86" s="342" t="s">
        <v>248</v>
      </c>
      <c r="B86" s="342"/>
      <c r="C86" s="342"/>
      <c r="D86" s="342"/>
      <c r="E86" s="342"/>
      <c r="F86" s="342"/>
      <c r="G86" s="342"/>
      <c r="H86" s="342"/>
      <c r="I86" s="342"/>
      <c r="J86" s="342"/>
      <c r="K86" s="342"/>
    </row>
    <row r="87" spans="1:11">
      <c r="A87" s="12" t="str">
        <f>$A$42</f>
        <v xml:space="preserve">NAME: </v>
      </c>
      <c r="C87" s="1" t="str">
        <f>$D$20</f>
        <v>University of Colorado</v>
      </c>
      <c r="K87" s="14" t="str">
        <f>$K$3</f>
        <v>Due Date: October 18, 2023</v>
      </c>
    </row>
    <row r="88" spans="1:11">
      <c r="A88" s="15" t="s">
        <v>6</v>
      </c>
      <c r="B88" s="15" t="s">
        <v>6</v>
      </c>
      <c r="C88" s="15" t="s">
        <v>6</v>
      </c>
      <c r="D88" s="15" t="s">
        <v>6</v>
      </c>
      <c r="E88" s="15" t="s">
        <v>6</v>
      </c>
      <c r="F88" s="15" t="s">
        <v>6</v>
      </c>
      <c r="G88" s="16" t="s">
        <v>6</v>
      </c>
      <c r="H88" s="17" t="s">
        <v>6</v>
      </c>
      <c r="I88" s="15" t="s">
        <v>6</v>
      </c>
      <c r="J88" s="16" t="s">
        <v>6</v>
      </c>
      <c r="K88" s="17" t="s">
        <v>6</v>
      </c>
    </row>
    <row r="89" spans="1:11">
      <c r="A89" s="18" t="s">
        <v>7</v>
      </c>
      <c r="E89" s="18" t="s">
        <v>7</v>
      </c>
      <c r="F89" s="19"/>
      <c r="G89" s="20"/>
      <c r="H89" s="21" t="str">
        <f>H44</f>
        <v>2022-2023</v>
      </c>
      <c r="I89" s="19"/>
      <c r="J89" s="20"/>
      <c r="K89" s="21" t="str">
        <f>K44</f>
        <v>2023-2024</v>
      </c>
    </row>
    <row r="90" spans="1:11">
      <c r="A90" s="18" t="s">
        <v>9</v>
      </c>
      <c r="C90" s="19" t="s">
        <v>51</v>
      </c>
      <c r="E90" s="18" t="s">
        <v>9</v>
      </c>
      <c r="F90" s="19"/>
      <c r="G90" s="20"/>
      <c r="H90" s="21" t="s">
        <v>12</v>
      </c>
      <c r="I90" s="19"/>
      <c r="J90" s="20"/>
      <c r="K90" s="21" t="s">
        <v>13</v>
      </c>
    </row>
    <row r="91" spans="1:11">
      <c r="A91" s="15" t="s">
        <v>6</v>
      </c>
      <c r="B91" s="15" t="s">
        <v>6</v>
      </c>
      <c r="C91" s="15" t="s">
        <v>6</v>
      </c>
      <c r="D91" s="15" t="s">
        <v>6</v>
      </c>
      <c r="E91" s="15" t="s">
        <v>6</v>
      </c>
      <c r="F91" s="15" t="s">
        <v>6</v>
      </c>
      <c r="G91" s="16" t="s">
        <v>6</v>
      </c>
      <c r="H91" s="17" t="s">
        <v>6</v>
      </c>
      <c r="I91" s="15" t="s">
        <v>6</v>
      </c>
      <c r="J91" s="16" t="s">
        <v>6</v>
      </c>
      <c r="K91" s="17" t="s">
        <v>6</v>
      </c>
    </row>
    <row r="92" spans="1:11">
      <c r="A92" s="1">
        <v>1</v>
      </c>
      <c r="C92" s="1" t="s">
        <v>52</v>
      </c>
      <c r="E92" s="1">
        <v>1</v>
      </c>
    </row>
    <row r="93" spans="1:11" ht="33.75" customHeight="1">
      <c r="A93" s="34">
        <v>2</v>
      </c>
      <c r="C93" s="343" t="s">
        <v>66</v>
      </c>
      <c r="D93" s="343"/>
      <c r="E93" s="34">
        <v>2</v>
      </c>
      <c r="G93" s="75"/>
      <c r="H93" s="117">
        <f>H63-H95</f>
        <v>112155286.27000001</v>
      </c>
      <c r="I93" s="76"/>
      <c r="J93" s="76"/>
      <c r="K93" s="117">
        <f>K63-K95</f>
        <v>124549541</v>
      </c>
    </row>
    <row r="94" spans="1:11" ht="15.75" customHeight="1">
      <c r="A94" s="1">
        <v>3</v>
      </c>
      <c r="C94" s="1" t="s">
        <v>53</v>
      </c>
      <c r="E94" s="1">
        <v>3</v>
      </c>
      <c r="G94" s="75"/>
      <c r="H94" s="118">
        <v>0</v>
      </c>
      <c r="I94" s="75"/>
      <c r="J94" s="75"/>
      <c r="K94" s="118">
        <v>0</v>
      </c>
    </row>
    <row r="95" spans="1:11">
      <c r="A95" s="1">
        <v>4</v>
      </c>
      <c r="C95" s="1" t="s">
        <v>54</v>
      </c>
      <c r="E95" s="1">
        <v>4</v>
      </c>
      <c r="G95" s="75"/>
      <c r="H95" s="118">
        <f>'FY23-24 BDB Anschutz'!H106</f>
        <v>80941147</v>
      </c>
      <c r="I95" s="75"/>
      <c r="J95" s="75"/>
      <c r="K95" s="118">
        <f>'FY23-24 BDB Anschutz'!K106</f>
        <v>92694626</v>
      </c>
    </row>
    <row r="96" spans="1:11">
      <c r="A96" s="1">
        <v>5</v>
      </c>
      <c r="C96" s="1" t="s">
        <v>55</v>
      </c>
      <c r="E96" s="1">
        <v>5</v>
      </c>
      <c r="G96" s="75"/>
      <c r="H96" s="118">
        <v>0</v>
      </c>
      <c r="I96" s="75"/>
      <c r="J96" s="75"/>
      <c r="K96" s="118">
        <v>0</v>
      </c>
    </row>
    <row r="97" spans="1:11" ht="47.25" customHeight="1">
      <c r="A97" s="34">
        <v>6</v>
      </c>
      <c r="C97" s="343" t="s">
        <v>56</v>
      </c>
      <c r="D97" s="343"/>
      <c r="E97" s="34">
        <v>6</v>
      </c>
      <c r="G97" s="75"/>
      <c r="H97" s="117">
        <v>0</v>
      </c>
      <c r="I97" s="76"/>
      <c r="J97" s="76"/>
      <c r="K97" s="117">
        <v>0</v>
      </c>
    </row>
    <row r="98" spans="1:11">
      <c r="A98" s="1">
        <v>7</v>
      </c>
      <c r="E98" s="1">
        <v>7</v>
      </c>
      <c r="G98" s="75"/>
      <c r="H98" s="75"/>
      <c r="I98" s="75"/>
      <c r="J98" s="75"/>
      <c r="K98" s="75"/>
    </row>
    <row r="99" spans="1:11">
      <c r="A99" s="1">
        <v>8</v>
      </c>
      <c r="E99" s="1">
        <v>8</v>
      </c>
      <c r="G99" s="75"/>
      <c r="H99" s="75"/>
      <c r="I99" s="75"/>
      <c r="J99" s="75"/>
      <c r="K99" s="75"/>
    </row>
    <row r="100" spans="1:11">
      <c r="A100" s="1">
        <v>9</v>
      </c>
      <c r="E100" s="1">
        <v>9</v>
      </c>
      <c r="G100" s="75"/>
      <c r="H100" s="75"/>
      <c r="I100" s="75"/>
      <c r="J100" s="75"/>
      <c r="K100" s="75"/>
    </row>
    <row r="101" spans="1:11">
      <c r="A101" s="1">
        <v>10</v>
      </c>
      <c r="E101" s="1">
        <v>10</v>
      </c>
      <c r="G101" s="75"/>
      <c r="H101" s="75"/>
      <c r="I101" s="75"/>
      <c r="J101" s="75"/>
      <c r="K101" s="75"/>
    </row>
    <row r="102" spans="1:11">
      <c r="A102" s="1">
        <v>11</v>
      </c>
      <c r="E102" s="1">
        <v>11</v>
      </c>
      <c r="G102" s="75"/>
      <c r="H102" s="75"/>
      <c r="I102" s="75"/>
      <c r="J102" s="75"/>
      <c r="K102" s="75"/>
    </row>
    <row r="103" spans="1:11">
      <c r="A103" s="1">
        <v>12</v>
      </c>
      <c r="C103" s="1" t="s">
        <v>57</v>
      </c>
      <c r="E103" s="1">
        <v>12</v>
      </c>
      <c r="G103" s="75"/>
      <c r="H103" s="75">
        <f>SUM(H93:H102)</f>
        <v>193096433.27000001</v>
      </c>
      <c r="I103" s="75"/>
      <c r="J103" s="75"/>
      <c r="K103" s="75">
        <f>SUM(K93:K102)</f>
        <v>217244167</v>
      </c>
    </row>
    <row r="104" spans="1:11">
      <c r="E104" s="29"/>
    </row>
    <row r="105" spans="1:11">
      <c r="E105" s="29"/>
    </row>
    <row r="106" spans="1:11">
      <c r="E106" s="29"/>
    </row>
    <row r="107" spans="1:11">
      <c r="E107" s="29"/>
    </row>
    <row r="108" spans="1:11">
      <c r="E108" s="29"/>
    </row>
    <row r="109" spans="1:11">
      <c r="E109" s="29"/>
    </row>
    <row r="110" spans="1:11">
      <c r="E110" s="29"/>
    </row>
    <row r="112" spans="1:11">
      <c r="D112" s="35"/>
      <c r="F112" s="35"/>
      <c r="G112" s="36"/>
      <c r="H112" s="37"/>
    </row>
    <row r="113" spans="3:9">
      <c r="E113" s="29"/>
    </row>
    <row r="114" spans="3:9">
      <c r="E114" s="29"/>
    </row>
    <row r="115" spans="3:9">
      <c r="E115" s="29"/>
    </row>
    <row r="116" spans="3:9" ht="13.5">
      <c r="C116" s="1" t="s">
        <v>255</v>
      </c>
      <c r="E116" s="29"/>
    </row>
    <row r="117" spans="3:9">
      <c r="E117" s="29"/>
    </row>
    <row r="118" spans="3:9">
      <c r="D118" s="7"/>
      <c r="I118" s="51"/>
    </row>
    <row r="119" spans="3:9">
      <c r="D119" s="7"/>
      <c r="I119" s="51"/>
    </row>
    <row r="120" spans="3:9">
      <c r="D120" s="7"/>
      <c r="I120" s="51"/>
    </row>
    <row r="121" spans="3:9">
      <c r="D121" s="7"/>
      <c r="I121" s="51"/>
    </row>
    <row r="122" spans="3:9">
      <c r="D122" s="7"/>
      <c r="I122" s="51"/>
    </row>
    <row r="123" spans="3:9">
      <c r="D123" s="7"/>
      <c r="I123" s="51"/>
    </row>
    <row r="124" spans="3:9">
      <c r="D124" s="7"/>
      <c r="I124" s="51"/>
    </row>
    <row r="125" spans="3:9">
      <c r="D125" s="7"/>
      <c r="I125" s="51"/>
    </row>
    <row r="126" spans="3:9">
      <c r="D126" s="7"/>
      <c r="I126" s="51"/>
    </row>
    <row r="127" spans="3:9">
      <c r="D127" s="7"/>
      <c r="I127" s="51"/>
    </row>
    <row r="128" spans="3:9">
      <c r="D128" s="7"/>
      <c r="I128" s="51"/>
    </row>
    <row r="129" spans="4:9">
      <c r="D129" s="7"/>
      <c r="I129" s="51"/>
    </row>
    <row r="130" spans="4:9">
      <c r="D130" s="7"/>
      <c r="I130" s="51"/>
    </row>
    <row r="131" spans="4:9">
      <c r="D131" s="7"/>
      <c r="I131" s="51"/>
    </row>
    <row r="132" spans="4:9">
      <c r="D132" s="7"/>
      <c r="I132" s="51"/>
    </row>
    <row r="133" spans="4:9">
      <c r="D133" s="7"/>
      <c r="I133" s="51"/>
    </row>
    <row r="134" spans="4:9">
      <c r="D134" s="7"/>
      <c r="I134" s="51"/>
    </row>
    <row r="135" spans="4:9">
      <c r="D135" s="7"/>
      <c r="I135" s="51"/>
    </row>
    <row r="136" spans="4:9">
      <c r="D136" s="7"/>
      <c r="I136" s="51"/>
    </row>
    <row r="137" spans="4:9">
      <c r="D137" s="7"/>
      <c r="I137" s="51"/>
    </row>
    <row r="138" spans="4:9">
      <c r="D138" s="7"/>
      <c r="I138" s="51"/>
    </row>
    <row r="139" spans="4:9">
      <c r="D139" s="7"/>
      <c r="I139" s="51"/>
    </row>
    <row r="140" spans="4:9">
      <c r="D140" s="7"/>
      <c r="I140" s="51"/>
    </row>
    <row r="141" spans="4:9">
      <c r="D141" s="7"/>
      <c r="I141" s="51"/>
    </row>
    <row r="142" spans="4:9">
      <c r="D142" s="7"/>
      <c r="I142" s="51"/>
    </row>
    <row r="181" spans="4:6">
      <c r="D181" s="19"/>
      <c r="F181" s="29"/>
    </row>
  </sheetData>
  <mergeCells count="10">
    <mergeCell ref="C79:J79"/>
    <mergeCell ref="A86:K86"/>
    <mergeCell ref="C93:D93"/>
    <mergeCell ref="C97:D97"/>
    <mergeCell ref="A5:K5"/>
    <mergeCell ref="A8:K8"/>
    <mergeCell ref="A9:K9"/>
    <mergeCell ref="A20:C20"/>
    <mergeCell ref="A36:K36"/>
    <mergeCell ref="A41:K41"/>
  </mergeCells>
  <hyperlinks>
    <hyperlink ref="D23" r:id="rId1"/>
  </hyperlinks>
  <printOptions horizontalCentered="1"/>
  <pageMargins left="0.17" right="0.17" top="0.47" bottom="0.53" header="0.5" footer="0.24"/>
  <pageSetup scale="81" fitToHeight="0" orientation="landscape" r:id="rId2"/>
  <headerFooter alignWithMargins="0"/>
  <rowBreaks count="2" manualBreakCount="2">
    <brk id="39" max="12" man="1"/>
    <brk id="8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pageSetUpPr fitToPage="1"/>
  </sheetPr>
  <dimension ref="A2:IT970"/>
  <sheetViews>
    <sheetView showGridLines="0" view="pageBreakPreview" zoomScale="110" zoomScaleNormal="75" zoomScaleSheetLayoutView="110" workbookViewId="0">
      <selection activeCell="E28" sqref="E28"/>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267</v>
      </c>
    </row>
    <row r="5" spans="1:11" ht="45">
      <c r="A5" s="337" t="s">
        <v>1</v>
      </c>
      <c r="B5" s="337"/>
      <c r="C5" s="337"/>
      <c r="D5" s="337"/>
      <c r="E5" s="337"/>
      <c r="F5" s="337"/>
      <c r="G5" s="337"/>
      <c r="H5" s="337"/>
      <c r="I5" s="337"/>
      <c r="J5" s="337"/>
      <c r="K5" s="337"/>
    </row>
    <row r="8" spans="1:11" s="5" customFormat="1" ht="33">
      <c r="A8" s="338" t="s">
        <v>270</v>
      </c>
      <c r="B8" s="338"/>
      <c r="C8" s="338"/>
      <c r="D8" s="338"/>
      <c r="E8" s="338"/>
      <c r="F8" s="338"/>
      <c r="G8" s="338"/>
      <c r="H8" s="338"/>
      <c r="I8" s="338"/>
      <c r="J8" s="338"/>
      <c r="K8" s="338"/>
    </row>
    <row r="9" spans="1:11" s="5" customFormat="1" ht="33">
      <c r="A9" s="338" t="s">
        <v>266</v>
      </c>
      <c r="B9" s="338"/>
      <c r="C9" s="338"/>
      <c r="D9" s="338"/>
      <c r="E9" s="338"/>
      <c r="F9" s="338"/>
      <c r="G9" s="338"/>
      <c r="H9" s="338"/>
      <c r="I9" s="338"/>
      <c r="J9" s="338"/>
      <c r="K9" s="338"/>
    </row>
    <row r="20" spans="1:11" ht="12.75" thickBot="1">
      <c r="A20" s="339" t="s">
        <v>228</v>
      </c>
      <c r="B20" s="339"/>
      <c r="C20" s="339"/>
      <c r="D20" s="114" t="s">
        <v>275</v>
      </c>
      <c r="E20" s="6"/>
      <c r="F20" s="6"/>
      <c r="G20" s="6"/>
      <c r="H20" s="6"/>
      <c r="I20" s="6"/>
      <c r="J20" s="6"/>
      <c r="K20" s="6"/>
    </row>
    <row r="21" spans="1:11" ht="12.75" thickBot="1">
      <c r="C21" s="112" t="s">
        <v>229</v>
      </c>
      <c r="D21" s="113" t="s">
        <v>278</v>
      </c>
    </row>
    <row r="22" spans="1:11" ht="12.75" thickBot="1">
      <c r="C22" s="112" t="s">
        <v>230</v>
      </c>
      <c r="D22" s="113"/>
    </row>
    <row r="23" spans="1:11" ht="12.75" thickBot="1">
      <c r="C23" s="112" t="s">
        <v>231</v>
      </c>
      <c r="D23" s="113"/>
    </row>
    <row r="31" spans="1:11">
      <c r="C31" s="1" t="s">
        <v>2</v>
      </c>
    </row>
    <row r="36" spans="1:11" ht="30">
      <c r="A36" s="340" t="s">
        <v>236</v>
      </c>
      <c r="B36" s="340"/>
      <c r="C36" s="340"/>
      <c r="D36" s="340"/>
      <c r="E36" s="340"/>
      <c r="F36" s="340"/>
      <c r="G36" s="340"/>
      <c r="H36" s="340"/>
      <c r="I36" s="340"/>
      <c r="J36" s="340"/>
      <c r="K36" s="340"/>
    </row>
    <row r="39" spans="1:11">
      <c r="C39" s="7"/>
      <c r="F39" s="8"/>
      <c r="G39" s="9"/>
      <c r="H39" s="10"/>
      <c r="I39" s="8"/>
      <c r="J39" s="9"/>
      <c r="K39" s="10"/>
    </row>
    <row r="40" spans="1:11">
      <c r="A40" s="11"/>
      <c r="K40" s="4" t="s">
        <v>3</v>
      </c>
    </row>
    <row r="41" spans="1:11">
      <c r="A41" s="336" t="s">
        <v>4</v>
      </c>
      <c r="B41" s="336"/>
      <c r="C41" s="336"/>
      <c r="D41" s="336"/>
      <c r="E41" s="336"/>
      <c r="F41" s="336"/>
      <c r="G41" s="336"/>
      <c r="H41" s="336"/>
      <c r="I41" s="336"/>
      <c r="J41" s="336"/>
      <c r="K41" s="336"/>
    </row>
    <row r="42" spans="1:11">
      <c r="A42" s="12" t="s">
        <v>5</v>
      </c>
      <c r="C42" s="1" t="str">
        <f>$D$20</f>
        <v>University of Colorado</v>
      </c>
      <c r="I42" s="13"/>
      <c r="K42" s="14" t="str">
        <f>$K$3</f>
        <v>Due Date: October 18, 2023</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268</v>
      </c>
      <c r="I44" s="19"/>
      <c r="J44" s="20"/>
      <c r="K44" s="21" t="s">
        <v>269</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341" t="s">
        <v>232</v>
      </c>
      <c r="D79" s="341"/>
      <c r="E79" s="341"/>
      <c r="F79" s="341"/>
      <c r="G79" s="341"/>
      <c r="H79" s="341"/>
      <c r="I79" s="341"/>
      <c r="J79" s="341"/>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336" t="s">
        <v>60</v>
      </c>
      <c r="B84" s="336"/>
      <c r="C84" s="336"/>
      <c r="D84" s="336"/>
      <c r="E84" s="336"/>
      <c r="F84" s="336"/>
      <c r="G84" s="336"/>
      <c r="H84" s="336"/>
      <c r="I84" s="336"/>
      <c r="J84" s="336"/>
      <c r="K84" s="336"/>
    </row>
    <row r="85" spans="1:15">
      <c r="A85" s="12" t="str">
        <f>$A$42</f>
        <v xml:space="preserve">NAME: </v>
      </c>
      <c r="C85" s="1" t="str">
        <f>$D$20</f>
        <v>University of Colorado</v>
      </c>
      <c r="I85" s="13"/>
      <c r="K85" s="14" t="str">
        <f>$K$3</f>
        <v>Due Date: October 18, 2023</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2022-2023</v>
      </c>
      <c r="I87" s="19"/>
      <c r="J87" s="20"/>
      <c r="K87" s="21" t="str">
        <f>K44</f>
        <v>2023-2024</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908.61</v>
      </c>
      <c r="H90" s="40">
        <f>+H569</f>
        <v>164245555</v>
      </c>
      <c r="I90" s="24"/>
      <c r="J90" s="40">
        <f>+J569</f>
        <v>948.39</v>
      </c>
      <c r="K90" s="40">
        <f>+K569</f>
        <v>198808707</v>
      </c>
      <c r="M90" s="348"/>
      <c r="N90" s="348"/>
      <c r="O90" s="348"/>
    </row>
    <row r="91" spans="1:15">
      <c r="A91" s="1">
        <v>2</v>
      </c>
      <c r="C91" s="7" t="s">
        <v>16</v>
      </c>
      <c r="D91" s="22" t="s">
        <v>17</v>
      </c>
      <c r="E91" s="1">
        <v>2</v>
      </c>
      <c r="G91" s="40">
        <f>+G608</f>
        <v>0.05</v>
      </c>
      <c r="H91" s="40">
        <f>+H608</f>
        <v>10476</v>
      </c>
      <c r="I91" s="24"/>
      <c r="J91" s="40">
        <f>+J608</f>
        <v>0.04</v>
      </c>
      <c r="K91" s="40">
        <f>+K608</f>
        <v>13437</v>
      </c>
      <c r="M91" s="348"/>
      <c r="N91" s="348"/>
      <c r="O91" s="348"/>
    </row>
    <row r="92" spans="1:15">
      <c r="A92" s="1">
        <v>3</v>
      </c>
      <c r="C92" s="7" t="s">
        <v>18</v>
      </c>
      <c r="D92" s="22" t="s">
        <v>19</v>
      </c>
      <c r="E92" s="1">
        <v>3</v>
      </c>
      <c r="G92" s="40">
        <f>+G645</f>
        <v>0</v>
      </c>
      <c r="H92" s="40">
        <f>+H645</f>
        <v>0</v>
      </c>
      <c r="I92" s="24"/>
      <c r="J92" s="40">
        <f>+J645</f>
        <v>0</v>
      </c>
      <c r="K92" s="40">
        <f>+K645</f>
        <v>0</v>
      </c>
      <c r="M92" s="348"/>
      <c r="N92" s="348"/>
      <c r="O92" s="348"/>
    </row>
    <row r="93" spans="1:15">
      <c r="A93" s="1">
        <v>4</v>
      </c>
      <c r="C93" s="7" t="s">
        <v>20</v>
      </c>
      <c r="D93" s="22" t="s">
        <v>21</v>
      </c>
      <c r="E93" s="1">
        <v>4</v>
      </c>
      <c r="G93" s="40">
        <f>+G682</f>
        <v>266.52999999999997</v>
      </c>
      <c r="H93" s="40">
        <f>+H682</f>
        <v>49698159</v>
      </c>
      <c r="I93" s="24"/>
      <c r="J93" s="40">
        <f>+J682</f>
        <v>264.75</v>
      </c>
      <c r="K93" s="40">
        <f>+K682</f>
        <v>52625272</v>
      </c>
      <c r="M93" s="348"/>
      <c r="N93" s="348"/>
      <c r="O93" s="348"/>
    </row>
    <row r="94" spans="1:15">
      <c r="A94" s="1">
        <v>5</v>
      </c>
      <c r="C94" s="7" t="s">
        <v>22</v>
      </c>
      <c r="D94" s="22" t="s">
        <v>23</v>
      </c>
      <c r="E94" s="1">
        <v>5</v>
      </c>
      <c r="G94" s="40">
        <f>+G719</f>
        <v>30.06</v>
      </c>
      <c r="H94" s="40">
        <f>+H719</f>
        <v>4845873</v>
      </c>
      <c r="I94" s="24"/>
      <c r="J94" s="40">
        <f>+J719</f>
        <v>25.97</v>
      </c>
      <c r="K94" s="40">
        <f>+K719</f>
        <v>4742597</v>
      </c>
      <c r="M94" s="348"/>
      <c r="N94" s="348"/>
      <c r="O94" s="348"/>
    </row>
    <row r="95" spans="1:15">
      <c r="A95" s="1">
        <v>6</v>
      </c>
      <c r="C95" s="7" t="s">
        <v>24</v>
      </c>
      <c r="D95" s="22" t="s">
        <v>25</v>
      </c>
      <c r="E95" s="1">
        <v>6</v>
      </c>
      <c r="G95" s="40">
        <f>+G756</f>
        <v>356.32</v>
      </c>
      <c r="H95" s="40">
        <f>+H756</f>
        <v>49238244</v>
      </c>
      <c r="I95" s="24"/>
      <c r="J95" s="40">
        <f>+J756</f>
        <v>399.4</v>
      </c>
      <c r="K95" s="40">
        <f>+K756</f>
        <v>54647886</v>
      </c>
      <c r="M95" s="348"/>
      <c r="N95" s="348"/>
      <c r="O95" s="348"/>
    </row>
    <row r="96" spans="1:15">
      <c r="A96" s="1">
        <v>7</v>
      </c>
      <c r="C96" s="7" t="s">
        <v>26</v>
      </c>
      <c r="D96" s="22" t="s">
        <v>27</v>
      </c>
      <c r="E96" s="1">
        <v>7</v>
      </c>
      <c r="G96" s="40">
        <f>+G793</f>
        <v>227.88</v>
      </c>
      <c r="H96" s="40">
        <f>+H793</f>
        <v>24745164</v>
      </c>
      <c r="I96" s="24"/>
      <c r="J96" s="40">
        <f>+J793</f>
        <v>232.73000000000002</v>
      </c>
      <c r="K96" s="40">
        <f>+K793</f>
        <v>28582436</v>
      </c>
      <c r="M96" s="348"/>
      <c r="N96" s="348"/>
      <c r="O96" s="348"/>
    </row>
    <row r="97" spans="1:254">
      <c r="A97" s="1">
        <v>8</v>
      </c>
      <c r="C97" s="7" t="s">
        <v>28</v>
      </c>
      <c r="D97" s="22" t="s">
        <v>29</v>
      </c>
      <c r="E97" s="1">
        <v>8</v>
      </c>
      <c r="G97" s="40">
        <f>+G830</f>
        <v>0</v>
      </c>
      <c r="H97" s="40">
        <f>+H830</f>
        <v>2669917</v>
      </c>
      <c r="I97" s="24"/>
      <c r="J97" s="40">
        <f>+J830</f>
        <v>0</v>
      </c>
      <c r="K97" s="40">
        <f>+K830</f>
        <v>2853813</v>
      </c>
      <c r="M97" s="348"/>
      <c r="N97" s="348"/>
      <c r="O97" s="348"/>
    </row>
    <row r="98" spans="1:254">
      <c r="A98" s="1">
        <v>9</v>
      </c>
      <c r="C98" s="7" t="s">
        <v>30</v>
      </c>
      <c r="D98" s="22" t="s">
        <v>31</v>
      </c>
      <c r="E98" s="1">
        <v>9</v>
      </c>
      <c r="G98" s="149">
        <f>+G868</f>
        <v>7.55</v>
      </c>
      <c r="H98" s="38">
        <f>+H868</f>
        <v>1390287</v>
      </c>
      <c r="I98" s="24" t="s">
        <v>38</v>
      </c>
      <c r="J98" s="149">
        <f>+J868</f>
        <v>6.55</v>
      </c>
      <c r="K98" s="38">
        <f>+K868</f>
        <v>1072818</v>
      </c>
      <c r="M98" s="348"/>
      <c r="N98" s="348"/>
      <c r="O98" s="348"/>
    </row>
    <row r="99" spans="1:254">
      <c r="A99" s="1">
        <v>10</v>
      </c>
      <c r="C99" s="7" t="s">
        <v>32</v>
      </c>
      <c r="D99" s="22" t="s">
        <v>33</v>
      </c>
      <c r="E99" s="1">
        <v>10</v>
      </c>
      <c r="G99" s="40">
        <f>+G904</f>
        <v>0</v>
      </c>
      <c r="H99" s="40">
        <f>+H904</f>
        <v>95505043</v>
      </c>
      <c r="I99" s="24"/>
      <c r="J99" s="40">
        <f>+J904</f>
        <v>0</v>
      </c>
      <c r="K99" s="40">
        <f>+K904</f>
        <v>65017743</v>
      </c>
      <c r="M99" s="348"/>
      <c r="N99" s="348"/>
      <c r="O99" s="348"/>
    </row>
    <row r="100" spans="1:254">
      <c r="C100" s="7"/>
      <c r="D100" s="22"/>
      <c r="F100" s="15" t="s">
        <v>6</v>
      </c>
      <c r="G100" s="16" t="s">
        <v>6</v>
      </c>
      <c r="H100" s="39"/>
      <c r="I100" s="23"/>
      <c r="J100" s="16"/>
      <c r="K100" s="39"/>
      <c r="M100" s="348"/>
      <c r="N100" s="348"/>
      <c r="O100" s="348"/>
    </row>
    <row r="101" spans="1:254">
      <c r="A101" s="1">
        <v>11</v>
      </c>
      <c r="C101" s="7" t="s">
        <v>61</v>
      </c>
      <c r="E101" s="1">
        <v>11</v>
      </c>
      <c r="G101" s="40">
        <f>SUM(G90:G99)</f>
        <v>1796.9999999999998</v>
      </c>
      <c r="H101" s="38">
        <f>SUM(H90:H99)</f>
        <v>392348718</v>
      </c>
      <c r="I101" s="24"/>
      <c r="J101" s="40">
        <f>SUM(J90:J99)</f>
        <v>1877.8299999999997</v>
      </c>
      <c r="K101" s="38">
        <f>SUM(K90:K99)</f>
        <v>408364709</v>
      </c>
    </row>
    <row r="102" spans="1:254">
      <c r="F102" s="15" t="s">
        <v>6</v>
      </c>
      <c r="G102" s="16" t="s">
        <v>6</v>
      </c>
      <c r="H102" s="17"/>
      <c r="I102" s="23"/>
      <c r="J102" s="16"/>
      <c r="K102" s="17"/>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97">
        <v>80941147</v>
      </c>
      <c r="I106" s="24"/>
      <c r="J106" s="40"/>
      <c r="K106" s="97">
        <f>90410357+784269+1500000</f>
        <v>92694626</v>
      </c>
      <c r="M106" s="1" t="s">
        <v>279</v>
      </c>
    </row>
    <row r="107" spans="1:254">
      <c r="A107" s="1">
        <v>15</v>
      </c>
      <c r="C107" s="7" t="s">
        <v>41</v>
      </c>
      <c r="D107" s="22"/>
      <c r="E107" s="1">
        <v>15</v>
      </c>
      <c r="G107" s="40">
        <f>H107/3120</f>
        <v>470.28012820512822</v>
      </c>
      <c r="H107" s="116">
        <v>1467274</v>
      </c>
      <c r="I107" s="24"/>
      <c r="J107" s="40">
        <f>K107/3480</f>
        <v>428.42155172413794</v>
      </c>
      <c r="K107" s="116">
        <v>1490907</v>
      </c>
    </row>
    <row r="108" spans="1:254">
      <c r="A108" s="1">
        <v>16</v>
      </c>
      <c r="C108" s="7" t="s">
        <v>42</v>
      </c>
      <c r="D108" s="22"/>
      <c r="E108" s="1">
        <v>16</v>
      </c>
      <c r="G108" s="40"/>
      <c r="H108" s="38">
        <f>+H352-H107</f>
        <v>7600397</v>
      </c>
      <c r="I108" s="24"/>
      <c r="J108" s="40"/>
      <c r="K108" s="116">
        <v>9320508</v>
      </c>
    </row>
    <row r="109" spans="1:254">
      <c r="A109" s="22">
        <v>17</v>
      </c>
      <c r="B109" s="22"/>
      <c r="C109" s="25" t="s">
        <v>63</v>
      </c>
      <c r="D109" s="22" t="s">
        <v>64</v>
      </c>
      <c r="E109" s="22">
        <v>17</v>
      </c>
      <c r="F109" s="22"/>
      <c r="G109" s="40"/>
      <c r="H109" s="38">
        <f>SUM(H107:H108)</f>
        <v>9067671</v>
      </c>
      <c r="I109" s="25"/>
      <c r="J109" s="40"/>
      <c r="K109" s="38">
        <f>SUM(K107:K108)</f>
        <v>10811415</v>
      </c>
      <c r="L109" s="22"/>
      <c r="M109" s="150"/>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57011297</v>
      </c>
      <c r="I110" s="24"/>
      <c r="J110" s="40"/>
      <c r="K110" s="116">
        <v>55362475</v>
      </c>
      <c r="M110" s="144"/>
    </row>
    <row r="111" spans="1:254">
      <c r="A111" s="1">
        <v>19</v>
      </c>
      <c r="C111" s="7" t="s">
        <v>45</v>
      </c>
      <c r="D111" s="22" t="s">
        <v>64</v>
      </c>
      <c r="E111" s="1">
        <v>19</v>
      </c>
      <c r="G111" s="40"/>
      <c r="H111" s="38">
        <f>+H357</f>
        <v>36409100</v>
      </c>
      <c r="I111" s="24"/>
      <c r="J111" s="40"/>
      <c r="K111" s="116">
        <v>38920824</v>
      </c>
    </row>
    <row r="112" spans="1:254">
      <c r="A112" s="1">
        <v>20</v>
      </c>
      <c r="C112" s="7" t="s">
        <v>46</v>
      </c>
      <c r="D112" s="22" t="s">
        <v>64</v>
      </c>
      <c r="E112" s="1">
        <v>20</v>
      </c>
      <c r="G112" s="40"/>
      <c r="H112" s="38">
        <f>H109+H110+H111</f>
        <v>102488068</v>
      </c>
      <c r="I112" s="24"/>
      <c r="J112" s="40"/>
      <c r="K112" s="38">
        <f>K109+K110+K111</f>
        <v>105094714</v>
      </c>
    </row>
    <row r="113" spans="1:17">
      <c r="A113" s="22">
        <v>21</v>
      </c>
      <c r="C113" s="7" t="s">
        <v>280</v>
      </c>
      <c r="D113" s="22"/>
      <c r="E113" s="1">
        <v>21</v>
      </c>
      <c r="G113" s="40"/>
      <c r="H113" s="38">
        <f>+H396-H377</f>
        <v>15206425</v>
      </c>
      <c r="I113" s="24"/>
      <c r="J113" s="40"/>
      <c r="K113" s="38">
        <f>+K396-K377</f>
        <v>16669533</v>
      </c>
      <c r="L113" s="1" t="s">
        <v>38</v>
      </c>
    </row>
    <row r="114" spans="1:17">
      <c r="A114" s="22">
        <v>22</v>
      </c>
      <c r="C114" s="7" t="s">
        <v>281</v>
      </c>
      <c r="D114" s="22"/>
      <c r="E114" s="1">
        <v>22</v>
      </c>
      <c r="G114" s="40"/>
      <c r="H114" s="38">
        <f>H462</f>
        <v>3625000</v>
      </c>
      <c r="I114" s="24" t="s">
        <v>38</v>
      </c>
      <c r="J114" s="40"/>
      <c r="K114" s="38">
        <f>K462</f>
        <v>5250000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238</v>
      </c>
      <c r="D117" s="22" t="s">
        <v>65</v>
      </c>
      <c r="E117" s="1">
        <v>25</v>
      </c>
      <c r="G117" s="40"/>
      <c r="H117" s="38">
        <f>+H443</f>
        <v>190088078</v>
      </c>
      <c r="I117" s="24"/>
      <c r="J117" s="40"/>
      <c r="K117" s="38">
        <f>+K443</f>
        <v>188655836</v>
      </c>
    </row>
    <row r="118" spans="1:17">
      <c r="A118" s="1">
        <v>26</v>
      </c>
      <c r="E118" s="1">
        <v>26</v>
      </c>
      <c r="F118" s="15" t="s">
        <v>6</v>
      </c>
      <c r="G118" s="16"/>
      <c r="H118" s="17"/>
      <c r="I118" s="23"/>
      <c r="J118" s="16"/>
      <c r="K118" s="17"/>
    </row>
    <row r="119" spans="1:17">
      <c r="A119" s="1">
        <v>27</v>
      </c>
      <c r="C119" s="7" t="s">
        <v>48</v>
      </c>
      <c r="E119" s="1">
        <v>27</v>
      </c>
      <c r="F119" s="13"/>
      <c r="G119" s="40"/>
      <c r="H119" s="38">
        <f>H105+H106+H112+H113+H114+H117</f>
        <v>392348718</v>
      </c>
      <c r="I119" s="24"/>
      <c r="J119" s="41"/>
      <c r="K119" s="38">
        <f>K105+K106+K112+K113+K114+K117</f>
        <v>408364709</v>
      </c>
      <c r="L119" s="74"/>
      <c r="M119" s="74"/>
      <c r="N119" s="74"/>
      <c r="O119" s="74"/>
      <c r="P119" s="74"/>
      <c r="Q119" s="74"/>
    </row>
    <row r="120" spans="1:17">
      <c r="C120" s="7"/>
      <c r="F120" s="42" t="s">
        <v>256</v>
      </c>
      <c r="G120" s="43"/>
      <c r="H120" s="43"/>
      <c r="I120" s="43"/>
      <c r="J120" s="44"/>
      <c r="K120" s="45"/>
    </row>
    <row r="121" spans="1:17" ht="29.25" customHeight="1">
      <c r="C121" s="341" t="s">
        <v>232</v>
      </c>
      <c r="D121" s="341"/>
      <c r="E121" s="341"/>
      <c r="F121" s="341"/>
      <c r="G121" s="341"/>
      <c r="H121" s="341"/>
      <c r="I121" s="341"/>
      <c r="J121" s="341"/>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233</v>
      </c>
    </row>
    <row r="127" spans="1:17">
      <c r="A127" s="12" t="str">
        <f>$A$83</f>
        <v xml:space="preserve">Institution No.:  </v>
      </c>
      <c r="B127" s="30"/>
      <c r="C127" s="30"/>
      <c r="D127" s="30"/>
      <c r="E127" s="31"/>
      <c r="F127" s="30"/>
      <c r="G127" s="32"/>
      <c r="H127" s="33"/>
      <c r="I127" s="30"/>
      <c r="J127" s="32"/>
      <c r="K127" s="4" t="s">
        <v>50</v>
      </c>
    </row>
    <row r="128" spans="1:17" ht="14.25">
      <c r="A128" s="342" t="s">
        <v>248</v>
      </c>
      <c r="B128" s="342"/>
      <c r="C128" s="342"/>
      <c r="D128" s="342"/>
      <c r="E128" s="342"/>
      <c r="F128" s="342"/>
      <c r="G128" s="342"/>
      <c r="H128" s="342"/>
      <c r="I128" s="342"/>
      <c r="J128" s="342"/>
      <c r="K128" s="342"/>
    </row>
    <row r="129" spans="1:13">
      <c r="A129" s="12" t="str">
        <f>$A$42</f>
        <v xml:space="preserve">NAME: </v>
      </c>
      <c r="C129" s="1" t="str">
        <f>$D$20</f>
        <v>University of Colorado</v>
      </c>
      <c r="K129" s="14" t="str">
        <f>$K$3</f>
        <v>Due Date: October 18, 2023</v>
      </c>
    </row>
    <row r="130" spans="1:13">
      <c r="A130" s="15" t="s">
        <v>6</v>
      </c>
      <c r="B130" s="15" t="s">
        <v>6</v>
      </c>
      <c r="C130" s="15" t="s">
        <v>6</v>
      </c>
      <c r="D130" s="15" t="s">
        <v>6</v>
      </c>
      <c r="E130" s="15" t="s">
        <v>6</v>
      </c>
      <c r="F130" s="15" t="s">
        <v>6</v>
      </c>
      <c r="G130" s="16" t="s">
        <v>6</v>
      </c>
      <c r="H130" s="17" t="s">
        <v>6</v>
      </c>
      <c r="I130" s="15" t="s">
        <v>6</v>
      </c>
      <c r="J130" s="16" t="s">
        <v>6</v>
      </c>
      <c r="K130" s="17" t="s">
        <v>6</v>
      </c>
    </row>
    <row r="131" spans="1:13">
      <c r="A131" s="18" t="s">
        <v>7</v>
      </c>
      <c r="E131" s="18" t="s">
        <v>7</v>
      </c>
      <c r="F131" s="19"/>
      <c r="G131" s="20"/>
      <c r="H131" s="21" t="str">
        <f>H87</f>
        <v>2022-2023</v>
      </c>
      <c r="I131" s="19"/>
      <c r="J131" s="20"/>
      <c r="K131" s="21" t="str">
        <f>K87</f>
        <v>2023-2024</v>
      </c>
    </row>
    <row r="132" spans="1:13">
      <c r="A132" s="18" t="s">
        <v>9</v>
      </c>
      <c r="C132" s="19" t="s">
        <v>51</v>
      </c>
      <c r="E132" s="18" t="s">
        <v>9</v>
      </c>
      <c r="F132" s="19"/>
      <c r="G132" s="20"/>
      <c r="H132" s="21" t="s">
        <v>12</v>
      </c>
      <c r="I132" s="19"/>
      <c r="J132" s="20"/>
      <c r="K132" s="21" t="s">
        <v>13</v>
      </c>
    </row>
    <row r="133" spans="1:13">
      <c r="A133" s="15" t="s">
        <v>6</v>
      </c>
      <c r="B133" s="15" t="s">
        <v>6</v>
      </c>
      <c r="C133" s="15" t="s">
        <v>6</v>
      </c>
      <c r="D133" s="15" t="s">
        <v>6</v>
      </c>
      <c r="E133" s="15" t="s">
        <v>6</v>
      </c>
      <c r="F133" s="15" t="s">
        <v>6</v>
      </c>
      <c r="G133" s="16" t="s">
        <v>6</v>
      </c>
      <c r="H133" s="17" t="s">
        <v>6</v>
      </c>
      <c r="I133" s="15" t="s">
        <v>6</v>
      </c>
      <c r="J133" s="16" t="s">
        <v>6</v>
      </c>
      <c r="K133" s="17" t="s">
        <v>6</v>
      </c>
    </row>
    <row r="134" spans="1:13">
      <c r="A134" s="1">
        <v>1</v>
      </c>
      <c r="C134" s="1" t="s">
        <v>52</v>
      </c>
      <c r="E134" s="1">
        <v>1</v>
      </c>
    </row>
    <row r="135" spans="1:13" ht="33.75" customHeight="1">
      <c r="A135" s="34">
        <v>2</v>
      </c>
      <c r="C135" s="343" t="s">
        <v>66</v>
      </c>
      <c r="D135" s="343"/>
      <c r="E135" s="34">
        <v>2</v>
      </c>
      <c r="G135" s="75"/>
      <c r="H135" s="117">
        <v>0</v>
      </c>
      <c r="I135" s="76"/>
      <c r="J135" s="76"/>
      <c r="K135" s="117">
        <v>0</v>
      </c>
      <c r="M135" s="1" t="s">
        <v>282</v>
      </c>
    </row>
    <row r="136" spans="1:13" ht="15.75" customHeight="1">
      <c r="A136" s="1">
        <v>3</v>
      </c>
      <c r="C136" s="1" t="s">
        <v>53</v>
      </c>
      <c r="E136" s="1">
        <v>3</v>
      </c>
      <c r="G136" s="75"/>
      <c r="H136" s="118">
        <v>0</v>
      </c>
      <c r="I136" s="75"/>
      <c r="J136" s="75"/>
      <c r="K136" s="118">
        <v>0</v>
      </c>
      <c r="M136" s="1" t="s">
        <v>282</v>
      </c>
    </row>
    <row r="137" spans="1:13">
      <c r="A137" s="1">
        <v>4</v>
      </c>
      <c r="C137" s="1" t="s">
        <v>54</v>
      </c>
      <c r="E137" s="1">
        <v>4</v>
      </c>
      <c r="G137" s="75"/>
      <c r="H137" s="118">
        <v>0</v>
      </c>
      <c r="I137" s="75"/>
      <c r="J137" s="75"/>
      <c r="K137" s="118">
        <v>0</v>
      </c>
      <c r="M137" s="1" t="s">
        <v>282</v>
      </c>
    </row>
    <row r="138" spans="1:13">
      <c r="A138" s="1">
        <v>5</v>
      </c>
      <c r="C138" s="1" t="s">
        <v>55</v>
      </c>
      <c r="E138" s="1">
        <v>5</v>
      </c>
      <c r="G138" s="75"/>
      <c r="H138" s="118">
        <v>0</v>
      </c>
      <c r="I138" s="75"/>
      <c r="J138" s="75"/>
      <c r="K138" s="118">
        <v>0</v>
      </c>
      <c r="M138" s="1" t="s">
        <v>282</v>
      </c>
    </row>
    <row r="139" spans="1:13" ht="47.25" customHeight="1">
      <c r="A139" s="34">
        <v>6</v>
      </c>
      <c r="C139" s="343" t="s">
        <v>56</v>
      </c>
      <c r="D139" s="343"/>
      <c r="E139" s="34">
        <v>6</v>
      </c>
      <c r="G139" s="75"/>
      <c r="H139" s="117">
        <v>0</v>
      </c>
      <c r="I139" s="76"/>
      <c r="J139" s="76"/>
      <c r="K139" s="117">
        <v>0</v>
      </c>
      <c r="M139" s="1" t="s">
        <v>282</v>
      </c>
    </row>
    <row r="140" spans="1:13">
      <c r="A140" s="1">
        <v>7</v>
      </c>
      <c r="E140" s="1">
        <v>7</v>
      </c>
      <c r="G140" s="75"/>
      <c r="H140" s="75"/>
      <c r="I140" s="75"/>
      <c r="J140" s="75"/>
      <c r="K140" s="75"/>
    </row>
    <row r="141" spans="1:13">
      <c r="A141" s="1">
        <v>8</v>
      </c>
      <c r="E141" s="1">
        <v>8</v>
      </c>
      <c r="G141" s="75"/>
      <c r="H141" s="75"/>
      <c r="I141" s="75"/>
      <c r="J141" s="75"/>
      <c r="K141" s="75"/>
    </row>
    <row r="142" spans="1:13">
      <c r="A142" s="1">
        <v>9</v>
      </c>
      <c r="E142" s="1">
        <v>9</v>
      </c>
      <c r="G142" s="75"/>
      <c r="H142" s="75"/>
      <c r="I142" s="75"/>
      <c r="J142" s="75"/>
      <c r="K142" s="75"/>
    </row>
    <row r="143" spans="1:13">
      <c r="A143" s="1">
        <v>10</v>
      </c>
      <c r="E143" s="1">
        <v>10</v>
      </c>
      <c r="G143" s="75"/>
      <c r="H143" s="75"/>
      <c r="I143" s="75"/>
      <c r="J143" s="75"/>
      <c r="K143" s="75"/>
    </row>
    <row r="144" spans="1:13">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262</v>
      </c>
      <c r="L161" s="13"/>
      <c r="M161" s="47"/>
    </row>
    <row r="162" spans="1:13" s="30" customFormat="1">
      <c r="A162" s="344" t="s">
        <v>264</v>
      </c>
      <c r="B162" s="344"/>
      <c r="C162" s="344"/>
      <c r="D162" s="344"/>
      <c r="E162" s="344"/>
      <c r="F162" s="344"/>
      <c r="G162" s="344"/>
      <c r="H162" s="344"/>
      <c r="I162" s="344"/>
      <c r="J162" s="344"/>
      <c r="K162" s="344"/>
      <c r="L162" s="48"/>
      <c r="M162" s="13" t="s">
        <v>283</v>
      </c>
    </row>
    <row r="163" spans="1:13">
      <c r="A163" s="12" t="str">
        <f>$A$42</f>
        <v xml:space="preserve">NAME: </v>
      </c>
      <c r="C163" s="1" t="str">
        <f>$D$20</f>
        <v>University of Colorado</v>
      </c>
      <c r="G163" s="65"/>
      <c r="K163" s="14" t="str">
        <f>$K$3</f>
        <v>Due Date: October 18, 2023</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2022-2023</v>
      </c>
      <c r="I165" s="19"/>
      <c r="J165" s="20"/>
      <c r="K165" s="21" t="str">
        <f>K131</f>
        <v>2023-2024</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165</v>
      </c>
      <c r="D168" s="15"/>
      <c r="E168" s="1">
        <v>1</v>
      </c>
      <c r="F168" s="15"/>
      <c r="G168" s="129">
        <f>G208</f>
        <v>313.29000000000002</v>
      </c>
      <c r="H168" s="136">
        <f>H208</f>
        <v>59858377</v>
      </c>
      <c r="I168" s="90"/>
      <c r="J168" s="129">
        <f>J208</f>
        <v>337.87</v>
      </c>
      <c r="K168" s="136">
        <f>K208</f>
        <v>62247605</v>
      </c>
    </row>
    <row r="169" spans="1:13">
      <c r="A169" s="1">
        <v>2</v>
      </c>
      <c r="B169" s="15"/>
      <c r="C169" s="7" t="s">
        <v>166</v>
      </c>
      <c r="D169" s="15"/>
      <c r="E169" s="1">
        <v>2</v>
      </c>
      <c r="F169" s="15"/>
      <c r="G169" s="68"/>
      <c r="H169" s="136">
        <f t="shared" ref="H169:H171" si="0">H209</f>
        <v>17947833</v>
      </c>
      <c r="I169" s="15"/>
      <c r="J169" s="68"/>
      <c r="K169" s="136">
        <f t="shared" ref="K169:K171" si="1">K209</f>
        <v>18095818</v>
      </c>
    </row>
    <row r="170" spans="1:13">
      <c r="A170" s="1">
        <v>3</v>
      </c>
      <c r="C170" s="7" t="s">
        <v>167</v>
      </c>
      <c r="E170" s="1">
        <v>3</v>
      </c>
      <c r="F170" s="8"/>
      <c r="G170" s="129">
        <f>G210</f>
        <v>86.77</v>
      </c>
      <c r="H170" s="136">
        <f t="shared" si="0"/>
        <v>7326575</v>
      </c>
      <c r="I170" s="91"/>
      <c r="J170" s="129">
        <f>J210</f>
        <v>83.5</v>
      </c>
      <c r="K170" s="136">
        <f t="shared" si="1"/>
        <v>8340330</v>
      </c>
    </row>
    <row r="171" spans="1:13">
      <c r="A171" s="1">
        <v>4</v>
      </c>
      <c r="C171" s="7" t="s">
        <v>168</v>
      </c>
      <c r="E171" s="1">
        <v>4</v>
      </c>
      <c r="F171" s="8"/>
      <c r="G171" s="90"/>
      <c r="H171" s="136">
        <f t="shared" si="0"/>
        <v>2461502</v>
      </c>
      <c r="I171" s="91"/>
      <c r="J171" s="90"/>
      <c r="K171" s="136">
        <f t="shared" si="1"/>
        <v>2507144</v>
      </c>
    </row>
    <row r="172" spans="1:13">
      <c r="A172" s="1">
        <v>5</v>
      </c>
      <c r="C172" s="7" t="s">
        <v>169</v>
      </c>
      <c r="E172" s="1">
        <v>5</v>
      </c>
      <c r="F172" s="8"/>
      <c r="G172" s="90">
        <f>G168+G170</f>
        <v>400.06</v>
      </c>
      <c r="H172" s="137">
        <f>SUM(H168:H171)</f>
        <v>87594287</v>
      </c>
      <c r="I172" s="91"/>
      <c r="J172" s="90">
        <f>J168+J170</f>
        <v>421.37</v>
      </c>
      <c r="K172" s="137">
        <f>SUM(K168:K171)</f>
        <v>91190897</v>
      </c>
    </row>
    <row r="173" spans="1:13">
      <c r="A173" s="1">
        <v>6</v>
      </c>
      <c r="C173" s="7" t="s">
        <v>170</v>
      </c>
      <c r="E173" s="1">
        <v>6</v>
      </c>
      <c r="F173" s="8"/>
      <c r="G173" s="129">
        <f>G213</f>
        <v>1182.29</v>
      </c>
      <c r="H173" s="136">
        <f t="shared" ref="H173:K174" si="2">H213</f>
        <v>92130769</v>
      </c>
      <c r="I173" s="90"/>
      <c r="J173" s="129">
        <f t="shared" si="2"/>
        <v>1240.27</v>
      </c>
      <c r="K173" s="136">
        <f t="shared" si="2"/>
        <v>100324397</v>
      </c>
    </row>
    <row r="174" spans="1:13">
      <c r="A174" s="1">
        <v>7</v>
      </c>
      <c r="C174" s="7" t="s">
        <v>171</v>
      </c>
      <c r="E174" s="1">
        <v>7</v>
      </c>
      <c r="F174" s="8"/>
      <c r="G174" s="129">
        <f>G214</f>
        <v>0</v>
      </c>
      <c r="H174" s="136">
        <f>H214</f>
        <v>35347883</v>
      </c>
      <c r="I174" s="91"/>
      <c r="J174" s="129">
        <f t="shared" si="2"/>
        <v>0</v>
      </c>
      <c r="K174" s="136">
        <f t="shared" si="2"/>
        <v>38589721</v>
      </c>
    </row>
    <row r="175" spans="1:13">
      <c r="A175" s="1">
        <v>8</v>
      </c>
      <c r="C175" s="7" t="s">
        <v>172</v>
      </c>
      <c r="E175" s="1">
        <v>8</v>
      </c>
      <c r="F175" s="8"/>
      <c r="G175" s="90">
        <f>G172+G173+G174</f>
        <v>1582.35</v>
      </c>
      <c r="H175" s="90">
        <f>H172+H173+H174</f>
        <v>215072939</v>
      </c>
      <c r="I175" s="90"/>
      <c r="J175" s="90">
        <f>J172+J173+J174</f>
        <v>1661.6399999999999</v>
      </c>
      <c r="K175" s="137">
        <f>K172+K173+K174</f>
        <v>230105015</v>
      </c>
    </row>
    <row r="176" spans="1:13">
      <c r="A176" s="1">
        <v>9</v>
      </c>
      <c r="E176" s="1">
        <v>9</v>
      </c>
      <c r="F176" s="8"/>
      <c r="G176" s="90"/>
      <c r="H176" s="137"/>
      <c r="I176" s="89"/>
      <c r="J176" s="90"/>
      <c r="K176" s="137"/>
    </row>
    <row r="177" spans="1:11">
      <c r="A177" s="1">
        <v>10</v>
      </c>
      <c r="C177" s="7" t="s">
        <v>173</v>
      </c>
      <c r="E177" s="1">
        <v>10</v>
      </c>
      <c r="F177" s="8"/>
      <c r="G177" s="129">
        <f>G217</f>
        <v>0</v>
      </c>
      <c r="H177" s="136">
        <f>H217</f>
        <v>0</v>
      </c>
      <c r="I177" s="91"/>
      <c r="J177" s="129">
        <f>J217</f>
        <v>0</v>
      </c>
      <c r="K177" s="136">
        <f>K217</f>
        <v>0</v>
      </c>
    </row>
    <row r="178" spans="1:11" s="74" customFormat="1">
      <c r="A178" s="1">
        <v>11</v>
      </c>
      <c r="B178" s="1"/>
      <c r="C178" s="7" t="s">
        <v>174</v>
      </c>
      <c r="D178" s="1"/>
      <c r="E178" s="1">
        <v>11</v>
      </c>
      <c r="F178" s="8"/>
      <c r="G178" s="90">
        <f>G218</f>
        <v>214.65</v>
      </c>
      <c r="H178" s="137">
        <f t="shared" ref="H178:H179" si="3">H218</f>
        <v>11102428</v>
      </c>
      <c r="I178" s="91"/>
      <c r="J178" s="90">
        <f>J218</f>
        <v>216.19</v>
      </c>
      <c r="K178" s="137">
        <f t="shared" ref="J178:K179" si="4">K218</f>
        <v>13596784</v>
      </c>
    </row>
    <row r="179" spans="1:11">
      <c r="A179" s="1">
        <v>12</v>
      </c>
      <c r="C179" s="7" t="s">
        <v>175</v>
      </c>
      <c r="E179" s="1">
        <v>12</v>
      </c>
      <c r="F179" s="8"/>
      <c r="G179" s="129">
        <f>G219</f>
        <v>0</v>
      </c>
      <c r="H179" s="136">
        <f t="shared" si="3"/>
        <v>6237344</v>
      </c>
      <c r="I179" s="91"/>
      <c r="J179" s="136">
        <f t="shared" si="4"/>
        <v>0</v>
      </c>
      <c r="K179" s="136">
        <f t="shared" si="4"/>
        <v>7354930</v>
      </c>
    </row>
    <row r="180" spans="1:11">
      <c r="A180" s="1">
        <v>13</v>
      </c>
      <c r="C180" s="7" t="s">
        <v>176</v>
      </c>
      <c r="E180" s="1">
        <v>13</v>
      </c>
      <c r="F180" s="8"/>
      <c r="G180" s="90">
        <f>SUM(G177:G179)</f>
        <v>214.65</v>
      </c>
      <c r="H180" s="137">
        <f>SUM(H177:H179)</f>
        <v>17339772</v>
      </c>
      <c r="I180" s="88"/>
      <c r="J180" s="90">
        <f>SUM(J177:J179)</f>
        <v>216.19</v>
      </c>
      <c r="K180" s="137">
        <f>SUM(K177:K179)</f>
        <v>20951714</v>
      </c>
    </row>
    <row r="181" spans="1:11">
      <c r="A181" s="1">
        <v>14</v>
      </c>
      <c r="E181" s="1">
        <v>14</v>
      </c>
      <c r="F181" s="8"/>
      <c r="G181" s="92"/>
      <c r="H181" s="137"/>
      <c r="I181" s="89"/>
      <c r="J181" s="92"/>
      <c r="K181" s="137"/>
    </row>
    <row r="182" spans="1:11">
      <c r="A182" s="1">
        <v>15</v>
      </c>
      <c r="C182" s="7" t="s">
        <v>177</v>
      </c>
      <c r="E182" s="1">
        <v>15</v>
      </c>
      <c r="G182" s="93">
        <f>SUM(G175+G180)</f>
        <v>1797</v>
      </c>
      <c r="H182" s="138">
        <f>SUM(H175+H180)</f>
        <v>232412711</v>
      </c>
      <c r="I182" s="89"/>
      <c r="J182" s="93">
        <f>SUM(J175+J180)</f>
        <v>1877.83</v>
      </c>
      <c r="K182" s="138">
        <f>SUM(K175+K180)</f>
        <v>251056729</v>
      </c>
    </row>
    <row r="183" spans="1:11">
      <c r="A183" s="1">
        <v>16</v>
      </c>
      <c r="E183" s="1">
        <v>16</v>
      </c>
      <c r="G183" s="93"/>
      <c r="H183" s="138"/>
      <c r="I183" s="89"/>
      <c r="J183" s="93"/>
      <c r="K183" s="138"/>
    </row>
    <row r="184" spans="1:11">
      <c r="A184" s="1">
        <v>17</v>
      </c>
      <c r="C184" s="7" t="s">
        <v>178</v>
      </c>
      <c r="E184" s="1">
        <v>17</v>
      </c>
      <c r="F184" s="8"/>
      <c r="G184" s="136">
        <f>G224</f>
        <v>0</v>
      </c>
      <c r="H184" s="136">
        <f>H224</f>
        <v>2321131</v>
      </c>
      <c r="I184" s="91"/>
      <c r="J184" s="136">
        <f t="shared" ref="J184:K184" si="5">J224</f>
        <v>0</v>
      </c>
      <c r="K184" s="136">
        <f t="shared" si="5"/>
        <v>1876702</v>
      </c>
    </row>
    <row r="185" spans="1:11">
      <c r="A185" s="1">
        <v>18</v>
      </c>
      <c r="E185" s="1">
        <v>18</v>
      </c>
      <c r="F185" s="8"/>
      <c r="G185" s="90"/>
      <c r="H185" s="137"/>
      <c r="I185" s="91"/>
      <c r="J185" s="90"/>
      <c r="K185" s="137"/>
    </row>
    <row r="186" spans="1:11">
      <c r="A186" s="1">
        <v>19</v>
      </c>
      <c r="C186" s="7" t="s">
        <v>179</v>
      </c>
      <c r="E186" s="1">
        <v>19</v>
      </c>
      <c r="F186" s="8"/>
      <c r="G186" s="90"/>
      <c r="H186" s="137">
        <v>0</v>
      </c>
      <c r="I186" s="91"/>
      <c r="J186" s="90"/>
      <c r="K186" s="137"/>
    </row>
    <row r="187" spans="1:11">
      <c r="A187" s="1">
        <v>20</v>
      </c>
      <c r="C187" s="66" t="s">
        <v>180</v>
      </c>
      <c r="E187" s="1">
        <v>20</v>
      </c>
      <c r="F187" s="8"/>
      <c r="G187" s="90"/>
      <c r="H187" s="137">
        <v>0</v>
      </c>
      <c r="I187" s="91"/>
      <c r="J187" s="90"/>
      <c r="K187" s="137">
        <v>0</v>
      </c>
    </row>
    <row r="188" spans="1:11">
      <c r="A188" s="1">
        <v>21</v>
      </c>
      <c r="C188" s="66"/>
      <c r="E188" s="1">
        <v>21</v>
      </c>
      <c r="F188" s="8"/>
      <c r="G188" s="90"/>
      <c r="H188" s="137"/>
      <c r="I188" s="91"/>
      <c r="J188" s="90"/>
      <c r="K188" s="137"/>
    </row>
    <row r="189" spans="1:11">
      <c r="A189" s="1">
        <v>22</v>
      </c>
      <c r="C189" s="7"/>
      <c r="E189" s="1">
        <v>22</v>
      </c>
      <c r="G189" s="90"/>
      <c r="H189" s="137"/>
      <c r="I189" s="91"/>
      <c r="J189" s="90"/>
      <c r="K189" s="137"/>
    </row>
    <row r="190" spans="1:11">
      <c r="A190" s="1">
        <v>23</v>
      </c>
      <c r="C190" s="7" t="s">
        <v>181</v>
      </c>
      <c r="E190" s="1">
        <v>23</v>
      </c>
      <c r="G190" s="90"/>
      <c r="H190" s="137">
        <v>0</v>
      </c>
      <c r="I190" s="91"/>
      <c r="J190" s="90"/>
      <c r="K190" s="137">
        <v>0</v>
      </c>
    </row>
    <row r="191" spans="1:11">
      <c r="A191" s="1">
        <v>24</v>
      </c>
      <c r="C191" s="7"/>
      <c r="E191" s="1">
        <v>24</v>
      </c>
      <c r="G191" s="90"/>
      <c r="H191" s="137"/>
      <c r="I191" s="91"/>
      <c r="J191" s="90"/>
      <c r="K191" s="137"/>
    </row>
    <row r="192" spans="1:11">
      <c r="F192" s="60" t="s">
        <v>6</v>
      </c>
      <c r="G192" s="68"/>
      <c r="H192" s="39"/>
      <c r="I192" s="60"/>
      <c r="J192" s="68"/>
      <c r="K192" s="17"/>
    </row>
    <row r="193" spans="1:13">
      <c r="A193" s="1">
        <v>25</v>
      </c>
      <c r="C193" s="7" t="s">
        <v>182</v>
      </c>
      <c r="E193" s="1">
        <v>25</v>
      </c>
      <c r="G193" s="93">
        <f>SUM(G182:G191)</f>
        <v>1797</v>
      </c>
      <c r="H193" s="138">
        <f>SUM(H182:H191)</f>
        <v>234733842</v>
      </c>
      <c r="I193" s="94"/>
      <c r="J193" s="93">
        <f>SUM(J182:J191)</f>
        <v>1877.83</v>
      </c>
      <c r="K193" s="89">
        <f>SUM(K182:K191)</f>
        <v>252933431</v>
      </c>
    </row>
    <row r="194" spans="1:13">
      <c r="F194" s="60" t="s">
        <v>6</v>
      </c>
      <c r="G194" s="16"/>
      <c r="H194" s="17"/>
      <c r="I194" s="60"/>
      <c r="J194" s="68"/>
      <c r="K194" s="17"/>
    </row>
    <row r="195" spans="1:13">
      <c r="F195" s="60"/>
      <c r="G195" s="16"/>
      <c r="H195" s="17"/>
      <c r="I195" s="60"/>
      <c r="J195" s="16"/>
      <c r="K195" s="17"/>
    </row>
    <row r="196" spans="1:13" ht="15.75">
      <c r="C196" s="69"/>
      <c r="D196" s="69"/>
      <c r="E196" s="69"/>
      <c r="F196" s="60"/>
      <c r="G196" s="16"/>
      <c r="H196" s="17"/>
      <c r="I196" s="60"/>
      <c r="J196" s="16"/>
      <c r="K196" s="17"/>
    </row>
    <row r="197" spans="1:13">
      <c r="C197" s="1" t="s">
        <v>49</v>
      </c>
      <c r="F197" s="60"/>
      <c r="G197" s="16"/>
      <c r="H197" s="17"/>
      <c r="I197" s="60"/>
      <c r="J197" s="16"/>
      <c r="K197" s="17"/>
    </row>
    <row r="198" spans="1:13">
      <c r="A198" s="7"/>
    </row>
    <row r="199" spans="1:13">
      <c r="E199" s="29"/>
    </row>
    <row r="200" spans="1:13" ht="30" customHeight="1">
      <c r="E200" s="29"/>
    </row>
    <row r="201" spans="1:13">
      <c r="A201" s="12" t="str">
        <f>$A$83</f>
        <v xml:space="preserve">Institution No.:  </v>
      </c>
      <c r="B201" s="30"/>
      <c r="C201" s="30"/>
      <c r="D201" s="30"/>
      <c r="E201" s="31"/>
      <c r="F201" s="30"/>
      <c r="G201" s="32"/>
      <c r="H201" s="33"/>
      <c r="I201" s="30"/>
      <c r="J201" s="32"/>
      <c r="K201" s="4" t="s">
        <v>263</v>
      </c>
      <c r="M201" s="1" t="s">
        <v>284</v>
      </c>
    </row>
    <row r="202" spans="1:13">
      <c r="A202" s="344" t="s">
        <v>265</v>
      </c>
      <c r="B202" s="344"/>
      <c r="C202" s="344"/>
      <c r="D202" s="344"/>
      <c r="E202" s="344"/>
      <c r="F202" s="344"/>
      <c r="G202" s="344"/>
      <c r="H202" s="344"/>
      <c r="I202" s="344"/>
      <c r="J202" s="344"/>
      <c r="K202" s="344"/>
    </row>
    <row r="203" spans="1:13">
      <c r="A203" s="12" t="str">
        <f>$A$42</f>
        <v xml:space="preserve">NAME: </v>
      </c>
      <c r="C203" s="1" t="str">
        <f>$D$20</f>
        <v>University of Colorado</v>
      </c>
      <c r="G203" s="65"/>
      <c r="K203" s="14" t="str">
        <f>$K$3</f>
        <v>Due Date: October 18, 2023</v>
      </c>
    </row>
    <row r="204" spans="1:13">
      <c r="A204" s="15" t="s">
        <v>6</v>
      </c>
      <c r="B204" s="15" t="s">
        <v>6</v>
      </c>
      <c r="C204" s="15" t="s">
        <v>6</v>
      </c>
      <c r="D204" s="15" t="s">
        <v>6</v>
      </c>
      <c r="E204" s="15" t="s">
        <v>6</v>
      </c>
      <c r="F204" s="15" t="s">
        <v>6</v>
      </c>
      <c r="G204" s="16" t="s">
        <v>6</v>
      </c>
      <c r="H204" s="17" t="s">
        <v>6</v>
      </c>
      <c r="I204" s="15" t="s">
        <v>6</v>
      </c>
      <c r="J204" s="16" t="s">
        <v>6</v>
      </c>
      <c r="K204" s="17" t="s">
        <v>6</v>
      </c>
    </row>
    <row r="205" spans="1:13">
      <c r="A205" s="18" t="s">
        <v>7</v>
      </c>
      <c r="E205" s="18" t="s">
        <v>7</v>
      </c>
      <c r="F205" s="19"/>
      <c r="G205" s="20"/>
      <c r="H205" s="21" t="str">
        <f>H165</f>
        <v>2022-2023</v>
      </c>
      <c r="I205" s="19"/>
      <c r="J205" s="20"/>
      <c r="K205" s="21" t="str">
        <f>K165</f>
        <v>2023-2024</v>
      </c>
    </row>
    <row r="206" spans="1:13">
      <c r="A206" s="18" t="s">
        <v>9</v>
      </c>
      <c r="C206" s="19" t="s">
        <v>51</v>
      </c>
      <c r="E206" s="18" t="s">
        <v>9</v>
      </c>
      <c r="F206" s="19"/>
      <c r="G206" s="20" t="s">
        <v>11</v>
      </c>
      <c r="H206" s="21" t="s">
        <v>12</v>
      </c>
      <c r="I206" s="19"/>
      <c r="J206" s="20" t="s">
        <v>11</v>
      </c>
      <c r="K206" s="21" t="s">
        <v>13</v>
      </c>
    </row>
    <row r="207" spans="1:13">
      <c r="A207" s="15" t="s">
        <v>6</v>
      </c>
      <c r="B207" s="15" t="s">
        <v>6</v>
      </c>
      <c r="C207" s="15" t="s">
        <v>6</v>
      </c>
      <c r="D207" s="15" t="s">
        <v>6</v>
      </c>
      <c r="E207" s="15" t="s">
        <v>6</v>
      </c>
      <c r="F207" s="15" t="s">
        <v>6</v>
      </c>
      <c r="G207" s="16" t="s">
        <v>6</v>
      </c>
      <c r="H207" s="17" t="s">
        <v>6</v>
      </c>
      <c r="I207" s="15" t="s">
        <v>6</v>
      </c>
      <c r="J207" s="16" t="s">
        <v>6</v>
      </c>
      <c r="K207" s="17" t="s">
        <v>6</v>
      </c>
    </row>
    <row r="208" spans="1:13">
      <c r="A208" s="1">
        <v>1</v>
      </c>
      <c r="B208" s="15"/>
      <c r="C208" s="7" t="s">
        <v>165</v>
      </c>
      <c r="D208" s="15"/>
      <c r="E208" s="1">
        <v>1</v>
      </c>
      <c r="F208" s="15"/>
      <c r="G208" s="129">
        <f>SUM(G544+G583)</f>
        <v>313.29000000000002</v>
      </c>
      <c r="H208" s="136">
        <f>SUM(H544+H583)</f>
        <v>59858377</v>
      </c>
      <c r="I208" s="90"/>
      <c r="J208" s="129">
        <f>SUM(J544+J583)</f>
        <v>337.87</v>
      </c>
      <c r="K208" s="136">
        <f t="shared" ref="K208:K211" si="6">SUM(K544+K583)</f>
        <v>62247605</v>
      </c>
    </row>
    <row r="209" spans="1:13">
      <c r="A209" s="1">
        <v>2</v>
      </c>
      <c r="B209" s="15"/>
      <c r="C209" s="7" t="s">
        <v>166</v>
      </c>
      <c r="D209" s="15"/>
      <c r="E209" s="1">
        <v>2</v>
      </c>
      <c r="F209" s="15"/>
      <c r="G209" s="90"/>
      <c r="H209" s="136">
        <f>SUM(H545+H584)</f>
        <v>17947833</v>
      </c>
      <c r="I209" s="15"/>
      <c r="J209" s="90"/>
      <c r="K209" s="136">
        <f t="shared" si="6"/>
        <v>18095818</v>
      </c>
    </row>
    <row r="210" spans="1:13">
      <c r="A210" s="1">
        <v>3</v>
      </c>
      <c r="C210" s="7" t="s">
        <v>167</v>
      </c>
      <c r="E210" s="1">
        <v>3</v>
      </c>
      <c r="F210" s="8"/>
      <c r="G210" s="129">
        <f>SUM(G546+G585)</f>
        <v>86.77</v>
      </c>
      <c r="H210" s="136">
        <f>SUM(H546+H585)</f>
        <v>7326575</v>
      </c>
      <c r="I210" s="91"/>
      <c r="J210" s="129">
        <f t="shared" ref="J210" si="7">SUM(J546+J585)</f>
        <v>83.5</v>
      </c>
      <c r="K210" s="136">
        <f t="shared" si="6"/>
        <v>8340330</v>
      </c>
    </row>
    <row r="211" spans="1:13">
      <c r="A211" s="1">
        <v>4</v>
      </c>
      <c r="C211" s="7" t="s">
        <v>168</v>
      </c>
      <c r="E211" s="1">
        <v>4</v>
      </c>
      <c r="F211" s="8"/>
      <c r="G211" s="90"/>
      <c r="H211" s="136">
        <f>SUM(H547+H586)</f>
        <v>2461502</v>
      </c>
      <c r="I211" s="91"/>
      <c r="J211" s="90"/>
      <c r="K211" s="136">
        <f t="shared" si="6"/>
        <v>2507144</v>
      </c>
      <c r="M211" s="47"/>
    </row>
    <row r="212" spans="1:13">
      <c r="A212" s="1">
        <v>5</v>
      </c>
      <c r="C212" s="7" t="s">
        <v>169</v>
      </c>
      <c r="E212" s="1">
        <v>5</v>
      </c>
      <c r="F212" s="8"/>
      <c r="G212" s="90">
        <f>G208+G210</f>
        <v>400.06</v>
      </c>
      <c r="H212" s="137">
        <f>SUM(H208:H211)</f>
        <v>87594287</v>
      </c>
      <c r="I212" s="91"/>
      <c r="J212" s="90">
        <f>J208+J210</f>
        <v>421.37</v>
      </c>
      <c r="K212" s="137">
        <f>SUM(K208:K211)</f>
        <v>91190897</v>
      </c>
    </row>
    <row r="213" spans="1:13">
      <c r="A213" s="1">
        <v>6</v>
      </c>
      <c r="C213" s="7" t="s">
        <v>170</v>
      </c>
      <c r="E213" s="1">
        <v>6</v>
      </c>
      <c r="F213" s="8"/>
      <c r="G213" s="132">
        <f>(SUM(G549+G588+G625+G662+G699+G736+G773+G848))</f>
        <v>1182.29</v>
      </c>
      <c r="H213" s="132">
        <f>(SUM(H549+H588+H625+H662+H699+H736+H773+H848))</f>
        <v>92130769</v>
      </c>
      <c r="I213" s="91"/>
      <c r="J213" s="132">
        <f t="shared" ref="J213:K214" si="8">(SUM(J549+J588+J625+J662+J699+J736+J773+J848))</f>
        <v>1240.27</v>
      </c>
      <c r="K213" s="132">
        <f t="shared" si="8"/>
        <v>100324397</v>
      </c>
    </row>
    <row r="214" spans="1:13">
      <c r="A214" s="1">
        <v>7</v>
      </c>
      <c r="C214" s="7" t="s">
        <v>171</v>
      </c>
      <c r="E214" s="1">
        <v>7</v>
      </c>
      <c r="F214" s="8"/>
      <c r="G214" s="137"/>
      <c r="H214" s="136">
        <f>(SUM(H550+H589+H626+H663+H700+H737+H774+H849))</f>
        <v>35347883</v>
      </c>
      <c r="I214" s="91"/>
      <c r="J214" s="91"/>
      <c r="K214" s="136">
        <f t="shared" si="8"/>
        <v>38589721</v>
      </c>
    </row>
    <row r="215" spans="1:13">
      <c r="A215" s="1">
        <v>8</v>
      </c>
      <c r="C215" s="7" t="s">
        <v>172</v>
      </c>
      <c r="E215" s="1">
        <v>8</v>
      </c>
      <c r="F215" s="8"/>
      <c r="G215" s="90">
        <f>G212+G213+G214</f>
        <v>1582.35</v>
      </c>
      <c r="H215" s="90">
        <f>H212+H213+H214</f>
        <v>215072939</v>
      </c>
      <c r="I215" s="90"/>
      <c r="J215" s="90">
        <f>J212+J213+J214</f>
        <v>1661.6399999999999</v>
      </c>
      <c r="K215" s="137">
        <f>K212+K213+K214</f>
        <v>230105015</v>
      </c>
    </row>
    <row r="216" spans="1:13">
      <c r="A216" s="1">
        <v>9</v>
      </c>
      <c r="E216" s="1">
        <v>9</v>
      </c>
      <c r="F216" s="8"/>
      <c r="G216" s="90"/>
      <c r="H216" s="137"/>
      <c r="I216" s="89"/>
      <c r="J216" s="90"/>
      <c r="K216" s="137"/>
    </row>
    <row r="217" spans="1:13">
      <c r="A217" s="1">
        <v>10</v>
      </c>
      <c r="C217" s="7" t="s">
        <v>173</v>
      </c>
      <c r="E217" s="1">
        <v>10</v>
      </c>
      <c r="F217" s="8"/>
      <c r="G217" s="132">
        <f>SUM(G553+G592)</f>
        <v>0</v>
      </c>
      <c r="H217" s="136">
        <f>SUM(H553+H592)</f>
        <v>0</v>
      </c>
      <c r="I217" s="91"/>
      <c r="J217" s="132">
        <f t="shared" ref="J217:K217" si="9">SUM(J553+J592)</f>
        <v>0</v>
      </c>
      <c r="K217" s="136">
        <f t="shared" si="9"/>
        <v>0</v>
      </c>
    </row>
    <row r="218" spans="1:13" s="74" customFormat="1">
      <c r="A218" s="1">
        <v>11</v>
      </c>
      <c r="B218" s="1"/>
      <c r="C218" s="7" t="s">
        <v>174</v>
      </c>
      <c r="D218" s="1"/>
      <c r="E218" s="1">
        <v>11</v>
      </c>
      <c r="F218" s="8"/>
      <c r="G218" s="91">
        <f>SUM(G554+G593+G630+G667+G704+G741+G778+G853)</f>
        <v>214.65</v>
      </c>
      <c r="H218" s="137">
        <f>SUM(H554+H593+H630+H667+H704+H741+H778+H853)</f>
        <v>11102428</v>
      </c>
      <c r="I218" s="91"/>
      <c r="J218" s="137">
        <f>SUM(J554+J593+J630+J667+J704+J741+J778+J853)</f>
        <v>216.19</v>
      </c>
      <c r="K218" s="151">
        <f>SUM(K554+K593+K630+K667+K704+K741+K778+K853)</f>
        <v>13596784</v>
      </c>
      <c r="M218" s="74" t="s">
        <v>285</v>
      </c>
    </row>
    <row r="219" spans="1:13">
      <c r="A219" s="1">
        <v>12</v>
      </c>
      <c r="C219" s="7" t="s">
        <v>175</v>
      </c>
      <c r="E219" s="1">
        <v>12</v>
      </c>
      <c r="F219" s="8"/>
      <c r="G219" s="91"/>
      <c r="H219" s="136">
        <f>SUM(H555+H594+H631+H668+H705+H742+H779+H854)</f>
        <v>6237344</v>
      </c>
      <c r="I219" s="91"/>
      <c r="J219" s="137"/>
      <c r="K219" s="136">
        <f>SUM(K555+K594+K631+K668+K705+K742+K779+K854)</f>
        <v>7354930</v>
      </c>
    </row>
    <row r="220" spans="1:13">
      <c r="A220" s="1">
        <v>13</v>
      </c>
      <c r="C220" s="7" t="s">
        <v>176</v>
      </c>
      <c r="E220" s="1">
        <v>13</v>
      </c>
      <c r="F220" s="8"/>
      <c r="G220" s="90">
        <f>SUM(G217:G219)</f>
        <v>214.65</v>
      </c>
      <c r="H220" s="137">
        <f>SUM(H217:H219)</f>
        <v>17339772</v>
      </c>
      <c r="I220" s="88"/>
      <c r="J220" s="90">
        <f>SUM(J217:J219)</f>
        <v>216.19</v>
      </c>
      <c r="K220" s="137">
        <f>SUM(K217:K219)</f>
        <v>20951714</v>
      </c>
    </row>
    <row r="221" spans="1:13">
      <c r="A221" s="1">
        <v>14</v>
      </c>
      <c r="E221" s="1">
        <v>14</v>
      </c>
      <c r="F221" s="8"/>
      <c r="G221" s="92"/>
      <c r="H221" s="137"/>
      <c r="I221" s="89"/>
      <c r="J221" s="92"/>
      <c r="K221" s="137"/>
    </row>
    <row r="222" spans="1:13">
      <c r="A222" s="1">
        <v>15</v>
      </c>
      <c r="C222" s="7" t="s">
        <v>177</v>
      </c>
      <c r="E222" s="1">
        <v>15</v>
      </c>
      <c r="G222" s="89">
        <f>SUM(G558+G597+G634+G671+G708+G745+G782+G857)</f>
        <v>1796.9999999999998</v>
      </c>
      <c r="H222" s="138">
        <f>SUM(H558+H597+H634+H671+H708+H745+H782+H857)</f>
        <v>232412711</v>
      </c>
      <c r="I222" s="89"/>
      <c r="J222" s="89">
        <f t="shared" ref="J222:K222" si="10">SUM(J558+J597+J634+J671+J708+J745+J782+J857)</f>
        <v>1877.8299999999997</v>
      </c>
      <c r="K222" s="138">
        <f t="shared" si="10"/>
        <v>251056729</v>
      </c>
    </row>
    <row r="223" spans="1:13">
      <c r="A223" s="1">
        <v>16</v>
      </c>
      <c r="E223" s="1">
        <v>16</v>
      </c>
      <c r="G223" s="93"/>
      <c r="H223" s="138"/>
      <c r="I223" s="89"/>
      <c r="J223" s="93"/>
      <c r="K223" s="138"/>
    </row>
    <row r="224" spans="1:13">
      <c r="A224" s="1">
        <v>17</v>
      </c>
      <c r="C224" s="7" t="s">
        <v>178</v>
      </c>
      <c r="E224" s="1">
        <v>17</v>
      </c>
      <c r="F224" s="8"/>
      <c r="G224" s="89">
        <f t="shared" ref="G224:K224" si="11">SUM(G560+G599+G636+G673+G710+G747+G784+G859)</f>
        <v>0</v>
      </c>
      <c r="H224" s="138">
        <f t="shared" si="11"/>
        <v>2321131</v>
      </c>
      <c r="I224" s="89"/>
      <c r="J224" s="89">
        <f t="shared" si="11"/>
        <v>0</v>
      </c>
      <c r="K224" s="138">
        <f t="shared" si="11"/>
        <v>1876702</v>
      </c>
    </row>
    <row r="225" spans="1:11">
      <c r="A225" s="1">
        <v>18</v>
      </c>
      <c r="E225" s="1">
        <v>18</v>
      </c>
      <c r="F225" s="8"/>
      <c r="G225" s="90"/>
      <c r="H225" s="137"/>
      <c r="I225" s="91"/>
      <c r="J225" s="90"/>
      <c r="K225" s="137"/>
    </row>
    <row r="226" spans="1:11">
      <c r="A226" s="1">
        <v>19</v>
      </c>
      <c r="C226" s="7" t="s">
        <v>179</v>
      </c>
      <c r="E226" s="1">
        <v>19</v>
      </c>
      <c r="F226" s="8"/>
      <c r="G226" s="90"/>
      <c r="H226" s="137">
        <v>0</v>
      </c>
      <c r="I226" s="91"/>
      <c r="J226" s="90"/>
      <c r="K226" s="137"/>
    </row>
    <row r="227" spans="1:11">
      <c r="A227" s="1">
        <v>20</v>
      </c>
      <c r="C227" s="66" t="s">
        <v>180</v>
      </c>
      <c r="E227" s="1">
        <v>20</v>
      </c>
      <c r="F227" s="8"/>
      <c r="G227" s="90"/>
      <c r="H227" s="137">
        <v>0</v>
      </c>
      <c r="I227" s="91"/>
      <c r="J227" s="90"/>
      <c r="K227" s="137">
        <v>0</v>
      </c>
    </row>
    <row r="228" spans="1:11">
      <c r="A228" s="1">
        <v>21</v>
      </c>
      <c r="C228" s="66"/>
      <c r="E228" s="1">
        <v>21</v>
      </c>
      <c r="F228" s="8"/>
      <c r="G228" s="90"/>
      <c r="H228" s="137"/>
      <c r="I228" s="91"/>
      <c r="J228" s="90"/>
      <c r="K228" s="137"/>
    </row>
    <row r="229" spans="1:11">
      <c r="A229" s="1">
        <v>22</v>
      </c>
      <c r="C229" s="7"/>
      <c r="E229" s="1">
        <v>22</v>
      </c>
      <c r="G229" s="90"/>
      <c r="H229" s="137"/>
      <c r="I229" s="91"/>
      <c r="J229" s="90"/>
      <c r="K229" s="137"/>
    </row>
    <row r="230" spans="1:11">
      <c r="A230" s="1">
        <v>23</v>
      </c>
      <c r="C230" s="7" t="s">
        <v>181</v>
      </c>
      <c r="E230" s="1">
        <v>23</v>
      </c>
      <c r="G230" s="90"/>
      <c r="H230" s="137">
        <v>0</v>
      </c>
      <c r="I230" s="91"/>
      <c r="J230" s="90"/>
      <c r="K230" s="137">
        <v>0</v>
      </c>
    </row>
    <row r="231" spans="1:11">
      <c r="A231" s="1">
        <v>24</v>
      </c>
      <c r="C231" s="7"/>
      <c r="E231" s="1">
        <v>24</v>
      </c>
      <c r="G231" s="90"/>
      <c r="H231" s="137"/>
      <c r="I231" s="91"/>
      <c r="J231" s="90"/>
      <c r="K231" s="137"/>
    </row>
    <row r="232" spans="1:11">
      <c r="F232" s="60" t="s">
        <v>6</v>
      </c>
      <c r="G232" s="68"/>
      <c r="H232" s="39"/>
      <c r="I232" s="60"/>
      <c r="J232" s="68"/>
      <c r="K232" s="39"/>
    </row>
    <row r="233" spans="1:11">
      <c r="A233" s="1">
        <v>25</v>
      </c>
      <c r="C233" s="7" t="s">
        <v>182</v>
      </c>
      <c r="E233" s="1">
        <v>25</v>
      </c>
      <c r="G233" s="89">
        <f>SUM(G222:G231)</f>
        <v>1796.9999999999998</v>
      </c>
      <c r="H233" s="138">
        <f>SUM(H222:H231)</f>
        <v>234733842</v>
      </c>
      <c r="I233" s="94"/>
      <c r="J233" s="89">
        <f>SUM(J222:J231)</f>
        <v>1877.8299999999997</v>
      </c>
      <c r="K233" s="138">
        <f>SUM(K222:K231)</f>
        <v>252933431</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67</v>
      </c>
    </row>
    <row r="241" spans="1:13">
      <c r="A241" s="342" t="s">
        <v>68</v>
      </c>
      <c r="B241" s="342"/>
      <c r="C241" s="342"/>
      <c r="D241" s="342"/>
      <c r="E241" s="342"/>
      <c r="F241" s="342"/>
      <c r="G241" s="342"/>
      <c r="H241" s="342"/>
      <c r="I241" s="342"/>
      <c r="J241" s="342"/>
      <c r="K241" s="342"/>
    </row>
    <row r="242" spans="1:13">
      <c r="A242" s="12" t="str">
        <f>$A$42</f>
        <v xml:space="preserve">NAME: </v>
      </c>
      <c r="C242" s="1" t="str">
        <f>$D$20</f>
        <v>University of Colorado</v>
      </c>
      <c r="K242" s="14" t="str">
        <f>$K$3</f>
        <v>Due Date: October 18, 2023</v>
      </c>
    </row>
    <row r="243" spans="1:13">
      <c r="A243" s="15" t="s">
        <v>6</v>
      </c>
      <c r="B243" s="15" t="s">
        <v>6</v>
      </c>
      <c r="C243" s="15" t="s">
        <v>6</v>
      </c>
      <c r="D243" s="15" t="s">
        <v>6</v>
      </c>
      <c r="E243" s="15" t="s">
        <v>6</v>
      </c>
      <c r="F243" s="15" t="s">
        <v>6</v>
      </c>
      <c r="G243" s="16" t="s">
        <v>6</v>
      </c>
      <c r="H243" s="17" t="s">
        <v>6</v>
      </c>
      <c r="I243" s="15" t="s">
        <v>6</v>
      </c>
      <c r="J243" s="16" t="s">
        <v>6</v>
      </c>
      <c r="K243" s="17" t="s">
        <v>6</v>
      </c>
    </row>
    <row r="244" spans="1:13">
      <c r="A244" s="18" t="s">
        <v>7</v>
      </c>
      <c r="E244" s="18" t="s">
        <v>7</v>
      </c>
      <c r="G244" s="20"/>
      <c r="H244" s="21" t="str">
        <f>H131</f>
        <v>2022-2023</v>
      </c>
      <c r="I244" s="19"/>
      <c r="J244" s="1"/>
      <c r="K244" s="21" t="str">
        <f>K205</f>
        <v>2023-2024</v>
      </c>
    </row>
    <row r="245" spans="1:13">
      <c r="A245" s="18" t="s">
        <v>9</v>
      </c>
      <c r="E245" s="18" t="s">
        <v>9</v>
      </c>
      <c r="G245" s="20"/>
      <c r="H245" s="21" t="s">
        <v>12</v>
      </c>
      <c r="I245" s="19"/>
      <c r="J245" s="1"/>
      <c r="K245" s="21" t="str">
        <f>K132</f>
        <v>Estimate</v>
      </c>
    </row>
    <row r="246" spans="1:13">
      <c r="A246" s="15" t="s">
        <v>6</v>
      </c>
      <c r="B246" s="15" t="s">
        <v>6</v>
      </c>
      <c r="C246" s="15" t="s">
        <v>6</v>
      </c>
      <c r="D246" s="15" t="s">
        <v>6</v>
      </c>
      <c r="E246" s="15" t="s">
        <v>6</v>
      </c>
      <c r="F246" s="15" t="s">
        <v>6</v>
      </c>
      <c r="G246" s="16" t="s">
        <v>6</v>
      </c>
      <c r="H246" s="17" t="s">
        <v>6</v>
      </c>
      <c r="I246" s="15" t="s">
        <v>6</v>
      </c>
      <c r="J246" s="16" t="s">
        <v>6</v>
      </c>
      <c r="K246" s="16" t="s">
        <v>6</v>
      </c>
    </row>
    <row r="247" spans="1:13">
      <c r="A247" s="1">
        <v>1</v>
      </c>
      <c r="C247" s="7" t="s">
        <v>69</v>
      </c>
      <c r="E247" s="1">
        <v>1</v>
      </c>
      <c r="H247" s="24"/>
      <c r="J247" s="1"/>
      <c r="K247" s="1"/>
    </row>
    <row r="248" spans="1:13">
      <c r="A248" s="22" t="s">
        <v>70</v>
      </c>
      <c r="C248" s="7" t="s">
        <v>71</v>
      </c>
      <c r="E248" s="22" t="s">
        <v>70</v>
      </c>
      <c r="F248" s="50"/>
      <c r="G248" s="77"/>
      <c r="H248" s="78">
        <f>G107</f>
        <v>470.28012820512822</v>
      </c>
      <c r="I248" s="77"/>
      <c r="J248" s="1"/>
      <c r="K248" s="78">
        <f>J107</f>
        <v>428.42155172413794</v>
      </c>
      <c r="M248" s="1" t="s">
        <v>286</v>
      </c>
    </row>
    <row r="249" spans="1:13">
      <c r="A249" s="22" t="s">
        <v>72</v>
      </c>
      <c r="C249" s="7" t="s">
        <v>73</v>
      </c>
      <c r="E249" s="22" t="s">
        <v>72</v>
      </c>
      <c r="F249" s="50"/>
      <c r="G249" s="77"/>
      <c r="H249" s="79"/>
      <c r="I249" s="77"/>
      <c r="J249" s="1"/>
      <c r="K249" s="79"/>
    </row>
    <row r="250" spans="1:13">
      <c r="A250" s="22" t="s">
        <v>74</v>
      </c>
      <c r="C250" s="7" t="s">
        <v>75</v>
      </c>
      <c r="E250" s="22" t="s">
        <v>74</v>
      </c>
      <c r="F250" s="50"/>
      <c r="G250" s="77"/>
      <c r="H250" s="78">
        <f>SUM(H248:H249)</f>
        <v>470.28012820512822</v>
      </c>
      <c r="I250" s="77"/>
      <c r="J250" s="1"/>
      <c r="K250" s="78">
        <v>529</v>
      </c>
    </row>
    <row r="251" spans="1:13">
      <c r="A251" s="1">
        <v>3</v>
      </c>
      <c r="C251" s="7" t="s">
        <v>76</v>
      </c>
      <c r="E251" s="1">
        <v>3</v>
      </c>
      <c r="F251" s="50"/>
      <c r="G251" s="77"/>
      <c r="H251" s="78">
        <v>3026</v>
      </c>
      <c r="I251" s="77"/>
      <c r="J251" s="1"/>
      <c r="K251" s="78">
        <v>2872</v>
      </c>
    </row>
    <row r="252" spans="1:13">
      <c r="A252" s="1">
        <v>4</v>
      </c>
      <c r="C252" s="7" t="s">
        <v>77</v>
      </c>
      <c r="E252" s="1">
        <v>4</v>
      </c>
      <c r="F252" s="50"/>
      <c r="G252" s="77"/>
      <c r="H252" s="78">
        <f>SUM(H250:H251)</f>
        <v>3496.2801282051282</v>
      </c>
      <c r="I252" s="77"/>
      <c r="J252" s="1"/>
      <c r="K252" s="78">
        <f>SUM(K250:K251)</f>
        <v>3401</v>
      </c>
    </row>
    <row r="253" spans="1:13">
      <c r="A253" s="1">
        <v>5</v>
      </c>
      <c r="E253" s="1">
        <v>5</v>
      </c>
      <c r="F253" s="50"/>
      <c r="G253" s="77"/>
      <c r="H253" s="78"/>
      <c r="I253" s="77"/>
      <c r="J253" s="1"/>
      <c r="K253" s="78"/>
    </row>
    <row r="254" spans="1:13">
      <c r="A254" s="1">
        <v>6</v>
      </c>
      <c r="C254" s="7" t="s">
        <v>78</v>
      </c>
      <c r="E254" s="1">
        <v>6</v>
      </c>
      <c r="F254" s="50"/>
      <c r="G254" s="77"/>
      <c r="H254" s="78">
        <v>43</v>
      </c>
      <c r="I254" s="77"/>
      <c r="J254" s="1"/>
      <c r="K254" s="78">
        <v>60</v>
      </c>
    </row>
    <row r="255" spans="1:13">
      <c r="A255" s="1">
        <v>7</v>
      </c>
      <c r="C255" s="7" t="s">
        <v>79</v>
      </c>
      <c r="E255" s="1">
        <v>7</v>
      </c>
      <c r="F255" s="50"/>
      <c r="G255" s="77"/>
      <c r="H255" s="78">
        <v>983</v>
      </c>
      <c r="I255" s="77"/>
      <c r="J255" s="1"/>
      <c r="K255" s="78">
        <v>1108</v>
      </c>
    </row>
    <row r="256" spans="1:13">
      <c r="A256" s="1">
        <v>8</v>
      </c>
      <c r="C256" s="7" t="s">
        <v>80</v>
      </c>
      <c r="E256" s="1">
        <v>8</v>
      </c>
      <c r="F256" s="50"/>
      <c r="G256" s="77"/>
      <c r="H256" s="78">
        <f>SUM(H254:H255)</f>
        <v>1026</v>
      </c>
      <c r="I256" s="77"/>
      <c r="J256" s="1"/>
      <c r="K256" s="78">
        <f>SUM(K254:K255)</f>
        <v>1168</v>
      </c>
    </row>
    <row r="257" spans="1:11">
      <c r="A257" s="1">
        <v>9</v>
      </c>
      <c r="E257" s="1">
        <v>9</v>
      </c>
      <c r="F257" s="50"/>
      <c r="G257" s="77"/>
      <c r="H257" s="78"/>
      <c r="I257" s="77"/>
      <c r="J257" s="1"/>
      <c r="K257" s="78"/>
    </row>
    <row r="258" spans="1:11">
      <c r="A258" s="1">
        <v>10</v>
      </c>
      <c r="C258" s="7" t="s">
        <v>81</v>
      </c>
      <c r="E258" s="1">
        <v>10</v>
      </c>
      <c r="F258" s="50"/>
      <c r="G258" s="77"/>
      <c r="H258" s="78">
        <f>H250+H254</f>
        <v>513.28012820512822</v>
      </c>
      <c r="I258" s="77"/>
      <c r="J258" s="1"/>
      <c r="K258" s="78">
        <f>K250+K254</f>
        <v>589</v>
      </c>
    </row>
    <row r="259" spans="1:11">
      <c r="A259" s="1">
        <v>11</v>
      </c>
      <c r="C259" s="7" t="s">
        <v>82</v>
      </c>
      <c r="E259" s="1">
        <v>11</v>
      </c>
      <c r="F259" s="50"/>
      <c r="G259" s="77"/>
      <c r="H259" s="78">
        <f>H251+H255</f>
        <v>4009</v>
      </c>
      <c r="I259" s="77"/>
      <c r="J259" s="1"/>
      <c r="K259" s="78">
        <f>K251+K255</f>
        <v>3980</v>
      </c>
    </row>
    <row r="260" spans="1:11">
      <c r="A260" s="1">
        <v>12</v>
      </c>
      <c r="C260" s="7" t="s">
        <v>83</v>
      </c>
      <c r="E260" s="1">
        <v>12</v>
      </c>
      <c r="F260" s="50"/>
      <c r="G260" s="77"/>
      <c r="H260" s="78">
        <f>H258+H259</f>
        <v>4522.2801282051278</v>
      </c>
      <c r="I260" s="77"/>
      <c r="J260" s="1"/>
      <c r="K260" s="78">
        <f>K258+K259</f>
        <v>4569</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152">
        <f>(H119-H411)/H260</f>
        <v>55032.25539873309</v>
      </c>
      <c r="I263" s="83"/>
      <c r="J263" s="1"/>
      <c r="K263" s="80"/>
    </row>
    <row r="264" spans="1:11">
      <c r="A264" s="1">
        <v>17</v>
      </c>
      <c r="C264" s="7" t="s">
        <v>86</v>
      </c>
      <c r="E264" s="1">
        <v>17</v>
      </c>
      <c r="G264" s="77"/>
      <c r="H264" s="123"/>
      <c r="I264" s="81"/>
      <c r="J264" s="1"/>
      <c r="K264" s="81"/>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400.06</v>
      </c>
      <c r="I267" s="84"/>
      <c r="J267" s="1"/>
      <c r="K267" s="85"/>
    </row>
    <row r="268" spans="1:11">
      <c r="A268" s="1">
        <v>21</v>
      </c>
      <c r="C268" s="7" t="s">
        <v>89</v>
      </c>
      <c r="E268" s="1">
        <v>21</v>
      </c>
      <c r="F268" s="8"/>
      <c r="G268" s="84"/>
      <c r="H268" s="85">
        <f>G544+G583</f>
        <v>313.29000000000002</v>
      </c>
      <c r="I268" s="84"/>
      <c r="J268" s="1"/>
      <c r="K268" s="85"/>
    </row>
    <row r="269" spans="1:11">
      <c r="A269" s="1">
        <v>22</v>
      </c>
      <c r="C269" s="7" t="s">
        <v>90</v>
      </c>
      <c r="E269" s="1">
        <v>22</v>
      </c>
      <c r="F269" s="8"/>
      <c r="G269" s="84"/>
      <c r="H269" s="85">
        <f>G546+G585</f>
        <v>86.77</v>
      </c>
      <c r="I269" s="84"/>
      <c r="J269" s="1"/>
      <c r="K269" s="85"/>
    </row>
    <row r="270" spans="1:11">
      <c r="A270" s="1">
        <v>23</v>
      </c>
      <c r="E270" s="1">
        <v>23</v>
      </c>
      <c r="F270" s="8"/>
      <c r="G270" s="84"/>
      <c r="H270" s="85"/>
      <c r="I270" s="84"/>
      <c r="J270" s="1"/>
      <c r="K270" s="85"/>
    </row>
    <row r="271" spans="1:11">
      <c r="A271" s="1">
        <v>24</v>
      </c>
      <c r="C271" s="7" t="s">
        <v>91</v>
      </c>
      <c r="E271" s="1">
        <v>24</v>
      </c>
      <c r="F271" s="8"/>
      <c r="G271" s="84"/>
      <c r="H271" s="84"/>
      <c r="I271" s="84"/>
      <c r="K271" s="84"/>
    </row>
    <row r="272" spans="1:11" ht="15">
      <c r="A272" s="1">
        <v>25</v>
      </c>
      <c r="C272" s="7" t="s">
        <v>92</v>
      </c>
      <c r="E272" s="1">
        <v>25</v>
      </c>
      <c r="G272" s="77"/>
      <c r="H272" s="85">
        <f>IF(OR(G548&gt;0,G587&gt;0),(H587+H548)/(G587+G548),0)</f>
        <v>218952.87456881467</v>
      </c>
      <c r="I272" s="81"/>
      <c r="K272" s="115"/>
    </row>
    <row r="273" spans="1:11">
      <c r="A273" s="1">
        <v>26</v>
      </c>
      <c r="C273" s="7" t="s">
        <v>93</v>
      </c>
      <c r="E273" s="1">
        <v>26</v>
      </c>
      <c r="G273" s="77"/>
      <c r="H273" s="81">
        <f>IF(H268=0,0,(H544+H545+H583+H584)/H268)</f>
        <v>248352.03804781512</v>
      </c>
      <c r="I273" s="81"/>
      <c r="J273" s="1"/>
      <c r="K273" s="81"/>
    </row>
    <row r="274" spans="1:11">
      <c r="A274" s="1">
        <v>27</v>
      </c>
      <c r="C274" s="7" t="s">
        <v>94</v>
      </c>
      <c r="E274" s="1">
        <v>27</v>
      </c>
      <c r="G274" s="77"/>
      <c r="H274" s="81">
        <f>IF(H269=0,0,(H546+H547+H585+H586)/H269)</f>
        <v>112804.85190734125</v>
      </c>
      <c r="I274" s="81"/>
      <c r="J274" s="1"/>
      <c r="K274" s="81"/>
    </row>
    <row r="275" spans="1:11">
      <c r="A275" s="1">
        <v>28</v>
      </c>
      <c r="E275" s="1">
        <v>28</v>
      </c>
      <c r="G275" s="77"/>
      <c r="H275" s="81"/>
      <c r="I275" s="81"/>
      <c r="J275" s="1"/>
      <c r="K275" s="81"/>
    </row>
    <row r="276" spans="1:11">
      <c r="A276" s="1">
        <v>29</v>
      </c>
      <c r="C276" s="7" t="s">
        <v>95</v>
      </c>
      <c r="E276" s="1">
        <v>29</v>
      </c>
      <c r="F276" s="51"/>
      <c r="G276" s="77"/>
      <c r="H276" s="78">
        <f>G101</f>
        <v>1796.9999999999998</v>
      </c>
      <c r="I276" s="77"/>
      <c r="J276" s="1"/>
      <c r="K276" s="78"/>
    </row>
    <row r="277" spans="1:11">
      <c r="A277" s="7"/>
      <c r="J277" s="1"/>
      <c r="K277" s="1"/>
    </row>
    <row r="278" spans="1:11">
      <c r="A278" s="7"/>
    </row>
    <row r="279" spans="1:11">
      <c r="A279" s="7"/>
      <c r="C279" s="345" t="s">
        <v>96</v>
      </c>
      <c r="D279" s="345"/>
      <c r="E279" s="345"/>
      <c r="F279" s="345"/>
      <c r="G279" s="345"/>
      <c r="H279" s="345"/>
      <c r="I279" s="345"/>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346" t="s">
        <v>98</v>
      </c>
      <c r="C285" s="346"/>
      <c r="D285" s="346"/>
      <c r="E285" s="346"/>
      <c r="F285" s="346"/>
      <c r="G285" s="346"/>
      <c r="H285" s="346"/>
      <c r="I285" s="346"/>
      <c r="J285" s="346"/>
      <c r="K285" s="346"/>
    </row>
    <row r="286" spans="1:11">
      <c r="A286" s="12" t="str">
        <f>$A$42</f>
        <v xml:space="preserve">NAME: </v>
      </c>
      <c r="C286" s="1" t="str">
        <f>$D$20</f>
        <v>University of Colorado</v>
      </c>
      <c r="G286" s="1"/>
      <c r="H286" s="1"/>
      <c r="I286" s="14" t="str">
        <f>$K$3</f>
        <v>Due Date: October 18, 2023</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268</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19">
        <v>0</v>
      </c>
      <c r="E294" s="119">
        <v>0</v>
      </c>
      <c r="F294" s="78" t="e">
        <f>D294/E294</f>
        <v>#DIV/0!</v>
      </c>
      <c r="G294" s="1"/>
      <c r="H294" s="1"/>
      <c r="J294" s="1"/>
      <c r="K294" s="1"/>
    </row>
    <row r="295" spans="1:11">
      <c r="A295" s="7"/>
      <c r="D295" s="86"/>
      <c r="E295" s="86"/>
      <c r="F295" s="86"/>
      <c r="G295" s="1"/>
      <c r="H295" s="1"/>
      <c r="J295" s="1"/>
      <c r="K295" s="1"/>
    </row>
    <row r="296" spans="1:11">
      <c r="A296" s="7"/>
      <c r="C296" s="7" t="s">
        <v>106</v>
      </c>
      <c r="D296" s="119">
        <v>0</v>
      </c>
      <c r="E296" s="119">
        <v>0</v>
      </c>
      <c r="F296" s="78" t="e">
        <f>D296/E296</f>
        <v>#DIV/0!</v>
      </c>
      <c r="G296" s="1"/>
      <c r="H296" s="1"/>
      <c r="J296" s="1"/>
      <c r="K296" s="1"/>
    </row>
    <row r="297" spans="1:11">
      <c r="A297" s="7"/>
      <c r="D297" s="80"/>
      <c r="E297" s="80"/>
      <c r="F297" s="80"/>
      <c r="G297" s="1"/>
      <c r="H297" s="1"/>
      <c r="J297" s="1"/>
      <c r="K297" s="1"/>
    </row>
    <row r="298" spans="1:11">
      <c r="A298" s="7"/>
      <c r="C298" s="7" t="s">
        <v>107</v>
      </c>
      <c r="D298" s="123">
        <v>485</v>
      </c>
      <c r="E298" s="119">
        <v>0</v>
      </c>
      <c r="F298" s="78" t="e">
        <f>D298/E298</f>
        <v>#DIV/0!</v>
      </c>
      <c r="G298" s="1"/>
      <c r="H298" s="1"/>
      <c r="J298" s="1"/>
      <c r="K298" s="1"/>
    </row>
    <row r="299" spans="1:11">
      <c r="A299" s="7"/>
      <c r="D299" s="81"/>
      <c r="E299" s="80"/>
      <c r="F299" s="80"/>
      <c r="G299" s="1"/>
      <c r="H299" s="1"/>
      <c r="J299" s="1"/>
      <c r="K299" s="1"/>
    </row>
    <row r="300" spans="1:11" ht="36" customHeight="1">
      <c r="A300" s="7"/>
      <c r="C300" s="7" t="s">
        <v>108</v>
      </c>
      <c r="D300" s="77">
        <f>SUM(D294:D298)</f>
        <v>485</v>
      </c>
      <c r="E300" s="78">
        <f>SUM(E294:E298)</f>
        <v>0</v>
      </c>
      <c r="F300" s="78" t="e">
        <f>D300/E300</f>
        <v>#DIV/0!</v>
      </c>
      <c r="G300" s="24"/>
      <c r="H300" s="54"/>
      <c r="J300" s="1"/>
      <c r="K300" s="1"/>
    </row>
    <row r="301" spans="1:11">
      <c r="A301" s="7"/>
      <c r="D301" s="153"/>
      <c r="E301" s="55"/>
      <c r="F301" s="55"/>
      <c r="G301" s="1"/>
      <c r="H301" s="1"/>
      <c r="J301" s="1"/>
      <c r="K301" s="1"/>
    </row>
    <row r="302" spans="1:11">
      <c r="A302" s="7"/>
      <c r="D302" s="153"/>
      <c r="E302" s="55"/>
      <c r="F302" s="55"/>
      <c r="G302" s="1"/>
      <c r="H302" s="1"/>
      <c r="J302" s="1"/>
      <c r="K302" s="1"/>
    </row>
    <row r="303" spans="1:11">
      <c r="A303" s="7"/>
      <c r="C303" s="7" t="s">
        <v>109</v>
      </c>
      <c r="D303" s="123">
        <v>1604</v>
      </c>
      <c r="E303" s="119">
        <v>0</v>
      </c>
      <c r="F303" s="78" t="e">
        <f>D303/E303</f>
        <v>#DIV/0!</v>
      </c>
      <c r="G303" s="1"/>
      <c r="H303" s="1"/>
      <c r="J303" s="1"/>
      <c r="K303" s="1"/>
    </row>
    <row r="304" spans="1:11" s="30" customFormat="1">
      <c r="A304" s="7"/>
      <c r="B304" s="1"/>
      <c r="C304" s="1"/>
      <c r="D304" s="81"/>
      <c r="E304" s="80"/>
      <c r="F304" s="78"/>
      <c r="G304" s="1"/>
      <c r="H304" s="1"/>
      <c r="I304" s="1"/>
      <c r="J304" s="1"/>
      <c r="K304" s="1"/>
    </row>
    <row r="305" spans="1:11" s="30" customFormat="1">
      <c r="A305" s="7"/>
      <c r="B305" s="7" t="s">
        <v>38</v>
      </c>
      <c r="C305" s="7" t="s">
        <v>110</v>
      </c>
      <c r="D305" s="123">
        <v>2405</v>
      </c>
      <c r="E305" s="119">
        <v>0</v>
      </c>
      <c r="F305" s="78" t="e">
        <f>D305/E305</f>
        <v>#DIV/0!</v>
      </c>
      <c r="G305" s="1"/>
      <c r="H305" s="1"/>
      <c r="I305" s="1"/>
      <c r="J305" s="1"/>
      <c r="K305" s="1"/>
    </row>
    <row r="306" spans="1:11">
      <c r="A306" s="7"/>
      <c r="D306" s="81"/>
      <c r="E306" s="86"/>
      <c r="F306" s="78"/>
      <c r="G306" s="1"/>
      <c r="H306" s="1"/>
      <c r="J306" s="1"/>
      <c r="K306" s="1"/>
    </row>
    <row r="307" spans="1:11">
      <c r="A307" s="7"/>
      <c r="C307" s="7" t="s">
        <v>111</v>
      </c>
      <c r="D307" s="81">
        <f>SUM(D303:D305)</f>
        <v>4009</v>
      </c>
      <c r="E307" s="80">
        <f>SUM(E303:E305)</f>
        <v>0</v>
      </c>
      <c r="F307" s="78" t="e">
        <f>D307/E307</f>
        <v>#DIV/0!</v>
      </c>
      <c r="G307" s="1"/>
      <c r="H307" s="1"/>
      <c r="J307" s="1"/>
      <c r="K307" s="1"/>
    </row>
    <row r="308" spans="1:11">
      <c r="A308" s="7"/>
      <c r="D308" s="153"/>
      <c r="E308" s="22"/>
      <c r="F308" s="78"/>
      <c r="G308" s="1"/>
      <c r="H308" s="1"/>
      <c r="J308" s="1"/>
      <c r="K308" s="1"/>
    </row>
    <row r="309" spans="1:11">
      <c r="A309" s="7"/>
      <c r="C309" s="7" t="s">
        <v>112</v>
      </c>
      <c r="D309" s="154">
        <f>SUM(D300,D307)</f>
        <v>4494</v>
      </c>
      <c r="E309" s="73">
        <v>400.06</v>
      </c>
      <c r="F309" s="78">
        <f>D309/E309</f>
        <v>11.233315002749588</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University of Colorado</v>
      </c>
      <c r="F321" s="26"/>
      <c r="G321" s="56"/>
      <c r="H321" s="57"/>
      <c r="K321" s="14" t="str">
        <f>$K$3</f>
        <v>Due Date: October 18, 2023</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2022-2023</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2">
        <v>0</v>
      </c>
      <c r="H327" s="122">
        <v>12324679</v>
      </c>
      <c r="I327" s="84"/>
      <c r="J327" s="1"/>
      <c r="K327" s="1"/>
    </row>
    <row r="328" spans="1:11">
      <c r="A328" s="1">
        <f>(A327+1)</f>
        <v>3</v>
      </c>
      <c r="D328" s="7" t="s">
        <v>120</v>
      </c>
      <c r="E328" s="1">
        <f>(E327+1)</f>
        <v>3</v>
      </c>
      <c r="F328" s="8"/>
      <c r="G328" s="122">
        <v>0</v>
      </c>
      <c r="H328" s="122">
        <v>1965155</v>
      </c>
      <c r="I328" s="84"/>
      <c r="J328" s="1"/>
      <c r="K328" s="1"/>
    </row>
    <row r="329" spans="1:11">
      <c r="A329" s="1">
        <v>4</v>
      </c>
      <c r="C329" s="7" t="s">
        <v>121</v>
      </c>
      <c r="D329" s="7" t="s">
        <v>122</v>
      </c>
      <c r="E329" s="1">
        <v>4</v>
      </c>
      <c r="F329" s="8"/>
      <c r="G329" s="122">
        <v>0</v>
      </c>
      <c r="H329" s="122">
        <v>7750803</v>
      </c>
      <c r="I329" s="84"/>
      <c r="J329" s="1"/>
      <c r="K329" s="1"/>
    </row>
    <row r="330" spans="1:11">
      <c r="A330" s="1">
        <f>(A329+1)</f>
        <v>5</v>
      </c>
      <c r="D330" s="7" t="s">
        <v>123</v>
      </c>
      <c r="E330" s="1">
        <f>(E329+1)</f>
        <v>5</v>
      </c>
      <c r="F330" s="8"/>
      <c r="G330" s="122">
        <v>0</v>
      </c>
      <c r="H330" s="122">
        <v>471385</v>
      </c>
      <c r="I330" s="84"/>
      <c r="J330" s="1"/>
      <c r="K330" s="1"/>
    </row>
    <row r="331" spans="1:11">
      <c r="A331" s="1">
        <f>(A330+1)</f>
        <v>6</v>
      </c>
      <c r="C331" s="7" t="s">
        <v>124</v>
      </c>
      <c r="E331" s="1">
        <f>(E330+1)</f>
        <v>6</v>
      </c>
      <c r="G331" s="81">
        <f>SUM(G327:G330)</f>
        <v>0</v>
      </c>
      <c r="H331" s="81">
        <f>SUM(H327:H330)</f>
        <v>22512022</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2">
        <v>0</v>
      </c>
      <c r="H333" s="122">
        <v>23708900</v>
      </c>
      <c r="I333" s="84"/>
      <c r="J333" s="1"/>
      <c r="K333" s="1"/>
    </row>
    <row r="334" spans="1:11">
      <c r="A334" s="1">
        <v>9</v>
      </c>
      <c r="D334" s="7" t="s">
        <v>120</v>
      </c>
      <c r="E334" s="1">
        <v>9</v>
      </c>
      <c r="F334" s="8"/>
      <c r="G334" s="122">
        <v>0</v>
      </c>
      <c r="H334" s="122">
        <v>3707445</v>
      </c>
      <c r="I334" s="84"/>
      <c r="J334" s="1"/>
      <c r="K334" s="1"/>
    </row>
    <row r="335" spans="1:11">
      <c r="A335" s="1">
        <v>10</v>
      </c>
      <c r="C335" s="7" t="s">
        <v>121</v>
      </c>
      <c r="D335" s="7" t="s">
        <v>122</v>
      </c>
      <c r="E335" s="1">
        <v>10</v>
      </c>
      <c r="F335" s="8"/>
      <c r="G335" s="122">
        <v>0</v>
      </c>
      <c r="H335" s="122">
        <v>14281937</v>
      </c>
      <c r="I335" s="84"/>
      <c r="J335" s="1"/>
      <c r="K335" s="1"/>
    </row>
    <row r="336" spans="1:11">
      <c r="A336" s="1">
        <f>(A335+1)</f>
        <v>11</v>
      </c>
      <c r="D336" s="7" t="s">
        <v>123</v>
      </c>
      <c r="E336" s="1">
        <f>(E335+1)</f>
        <v>11</v>
      </c>
      <c r="F336" s="8"/>
      <c r="G336" s="122">
        <v>0</v>
      </c>
      <c r="H336" s="122">
        <v>709475</v>
      </c>
      <c r="I336" s="84"/>
      <c r="J336" s="1"/>
      <c r="K336" s="1"/>
    </row>
    <row r="337" spans="1:11">
      <c r="A337" s="1">
        <f>(A336+1)</f>
        <v>12</v>
      </c>
      <c r="C337" s="7" t="s">
        <v>126</v>
      </c>
      <c r="E337" s="1">
        <f>(E336+1)</f>
        <v>12</v>
      </c>
      <c r="G337" s="80">
        <f>SUM(G333:G336)</f>
        <v>0</v>
      </c>
      <c r="H337" s="81">
        <f>SUM(H333:H336)</f>
        <v>42407757</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2"/>
      <c r="H339" s="122">
        <v>0</v>
      </c>
      <c r="I339" s="84"/>
      <c r="J339" s="1"/>
      <c r="K339" s="1"/>
    </row>
    <row r="340" spans="1:11">
      <c r="A340" s="1">
        <v>15</v>
      </c>
      <c r="C340" s="7"/>
      <c r="D340" s="7" t="s">
        <v>120</v>
      </c>
      <c r="E340" s="1">
        <v>15</v>
      </c>
      <c r="F340" s="8"/>
      <c r="G340" s="122"/>
      <c r="H340" s="122">
        <v>0</v>
      </c>
      <c r="I340" s="84"/>
      <c r="J340" s="1"/>
      <c r="K340" s="1"/>
    </row>
    <row r="341" spans="1:11">
      <c r="A341" s="1">
        <v>16</v>
      </c>
      <c r="C341" s="7" t="s">
        <v>121</v>
      </c>
      <c r="D341" s="7" t="s">
        <v>122</v>
      </c>
      <c r="E341" s="1">
        <v>16</v>
      </c>
      <c r="F341" s="8"/>
      <c r="G341" s="122"/>
      <c r="H341" s="122">
        <v>0</v>
      </c>
      <c r="I341" s="84"/>
      <c r="J341" s="1"/>
      <c r="K341" s="1"/>
    </row>
    <row r="342" spans="1:11">
      <c r="A342" s="1">
        <v>17</v>
      </c>
      <c r="C342" s="7"/>
      <c r="D342" s="7" t="s">
        <v>123</v>
      </c>
      <c r="E342" s="1">
        <v>17</v>
      </c>
      <c r="G342" s="123"/>
      <c r="H342" s="123">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2">
        <v>0</v>
      </c>
      <c r="H345" s="122">
        <v>20977718</v>
      </c>
      <c r="I345" s="84"/>
      <c r="J345" s="1"/>
      <c r="K345" s="1"/>
    </row>
    <row r="346" spans="1:11">
      <c r="A346" s="1">
        <v>21</v>
      </c>
      <c r="C346" s="7"/>
      <c r="D346" s="7" t="s">
        <v>120</v>
      </c>
      <c r="E346" s="1">
        <v>21</v>
      </c>
      <c r="F346" s="59"/>
      <c r="G346" s="122">
        <v>0</v>
      </c>
      <c r="H346" s="122">
        <v>3395071</v>
      </c>
      <c r="I346" s="84"/>
      <c r="J346" s="1"/>
      <c r="K346" s="1"/>
    </row>
    <row r="347" spans="1:11">
      <c r="A347" s="1">
        <v>22</v>
      </c>
      <c r="C347" s="7" t="s">
        <v>121</v>
      </c>
      <c r="D347" s="7" t="s">
        <v>122</v>
      </c>
      <c r="E347" s="1">
        <v>22</v>
      </c>
      <c r="F347" s="59"/>
      <c r="G347" s="122">
        <v>0</v>
      </c>
      <c r="H347" s="122">
        <v>12552604</v>
      </c>
      <c r="I347" s="84"/>
      <c r="J347" s="1"/>
      <c r="K347" s="1"/>
    </row>
    <row r="348" spans="1:11">
      <c r="A348" s="1">
        <v>23</v>
      </c>
      <c r="D348" s="7" t="s">
        <v>123</v>
      </c>
      <c r="E348" s="1">
        <v>23</v>
      </c>
      <c r="F348" s="59"/>
      <c r="G348" s="122">
        <v>0</v>
      </c>
      <c r="H348" s="122">
        <v>642896</v>
      </c>
      <c r="I348" s="84"/>
      <c r="J348" s="1"/>
      <c r="K348" s="1"/>
    </row>
    <row r="349" spans="1:11">
      <c r="A349" s="1">
        <v>24</v>
      </c>
      <c r="C349" s="7" t="s">
        <v>130</v>
      </c>
      <c r="E349" s="1">
        <v>24</v>
      </c>
      <c r="F349" s="47"/>
      <c r="G349" s="78">
        <f>SUM(G345:G348)</f>
        <v>0</v>
      </c>
      <c r="H349" s="77">
        <f>SUM(H345:H348)</f>
        <v>37568289</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f t="shared" ref="G351:H354" si="12">G327+G333+G339+G345</f>
        <v>0</v>
      </c>
      <c r="H351" s="81">
        <f t="shared" si="12"/>
        <v>57011297</v>
      </c>
      <c r="I351" s="81"/>
      <c r="J351" s="1"/>
      <c r="K351" s="80"/>
    </row>
    <row r="352" spans="1:11">
      <c r="A352" s="1">
        <v>27</v>
      </c>
      <c r="C352" s="7"/>
      <c r="D352" s="7" t="s">
        <v>120</v>
      </c>
      <c r="E352" s="1">
        <v>27</v>
      </c>
      <c r="G352" s="80">
        <f t="shared" si="12"/>
        <v>0</v>
      </c>
      <c r="H352" s="81">
        <f t="shared" si="12"/>
        <v>9067671</v>
      </c>
      <c r="I352" s="81"/>
      <c r="J352" s="1"/>
      <c r="K352" s="80"/>
    </row>
    <row r="353" spans="1:13">
      <c r="A353" s="1">
        <v>28</v>
      </c>
      <c r="C353" s="7" t="s">
        <v>121</v>
      </c>
      <c r="D353" s="7" t="s">
        <v>122</v>
      </c>
      <c r="E353" s="1">
        <v>28</v>
      </c>
      <c r="G353" s="80">
        <f t="shared" si="12"/>
        <v>0</v>
      </c>
      <c r="H353" s="81">
        <f t="shared" si="12"/>
        <v>34585344</v>
      </c>
      <c r="I353" s="81"/>
      <c r="J353" s="1"/>
      <c r="K353" s="80"/>
    </row>
    <row r="354" spans="1:13">
      <c r="A354" s="1">
        <v>29</v>
      </c>
      <c r="D354" s="7" t="s">
        <v>123</v>
      </c>
      <c r="E354" s="1">
        <v>29</v>
      </c>
      <c r="G354" s="80">
        <f t="shared" si="12"/>
        <v>0</v>
      </c>
      <c r="H354" s="81">
        <f t="shared" si="12"/>
        <v>1823756</v>
      </c>
      <c r="I354" s="81"/>
      <c r="J354" s="1"/>
      <c r="K354" s="80"/>
    </row>
    <row r="355" spans="1:13">
      <c r="A355" s="1">
        <v>30</v>
      </c>
      <c r="E355" s="1">
        <v>30</v>
      </c>
      <c r="G355" s="78"/>
      <c r="H355" s="77"/>
      <c r="I355" s="81"/>
      <c r="J355" s="1"/>
      <c r="K355" s="78"/>
    </row>
    <row r="356" spans="1:13">
      <c r="A356" s="1">
        <v>31</v>
      </c>
      <c r="C356" s="7" t="s">
        <v>132</v>
      </c>
      <c r="E356" s="1">
        <v>31</v>
      </c>
      <c r="G356" s="80">
        <f>SUM(G351:G352)</f>
        <v>0</v>
      </c>
      <c r="H356" s="81">
        <f>SUM(H351:H352)</f>
        <v>66078968</v>
      </c>
      <c r="I356" s="81"/>
      <c r="J356" s="1"/>
      <c r="K356" s="80"/>
      <c r="M356" s="1" t="s">
        <v>287</v>
      </c>
    </row>
    <row r="357" spans="1:13">
      <c r="A357" s="1">
        <v>32</v>
      </c>
      <c r="C357" s="7" t="s">
        <v>133</v>
      </c>
      <c r="E357" s="1">
        <v>32</v>
      </c>
      <c r="G357" s="80">
        <f>SUM(G353:G354)</f>
        <v>0</v>
      </c>
      <c r="H357" s="81">
        <f>SUM(H353:H354)</f>
        <v>36409100</v>
      </c>
      <c r="I357" s="81"/>
      <c r="J357" s="1"/>
      <c r="K357" s="80"/>
    </row>
    <row r="358" spans="1:13">
      <c r="A358" s="1">
        <v>33</v>
      </c>
      <c r="C358" s="7" t="s">
        <v>134</v>
      </c>
      <c r="E358" s="1">
        <v>33</v>
      </c>
      <c r="F358" s="47"/>
      <c r="G358" s="78">
        <f>SUM(G351,G353)</f>
        <v>0</v>
      </c>
      <c r="H358" s="77">
        <f>SUM(H351,H353)</f>
        <v>91596641</v>
      </c>
      <c r="I358" s="77"/>
      <c r="J358" s="1"/>
      <c r="K358" s="78"/>
    </row>
    <row r="359" spans="1:13">
      <c r="A359" s="1">
        <v>34</v>
      </c>
      <c r="C359" s="7" t="s">
        <v>135</v>
      </c>
      <c r="E359" s="1">
        <v>34</v>
      </c>
      <c r="F359" s="47"/>
      <c r="G359" s="78">
        <f>SUM(G352,G354)</f>
        <v>0</v>
      </c>
      <c r="H359" s="77">
        <f>SUM(H352,H354)</f>
        <v>10891427</v>
      </c>
      <c r="I359" s="77"/>
      <c r="J359" s="1"/>
      <c r="K359" s="78"/>
    </row>
    <row r="360" spans="1:13">
      <c r="A360" s="7"/>
      <c r="C360" s="15" t="s">
        <v>6</v>
      </c>
      <c r="D360" s="15" t="s">
        <v>6</v>
      </c>
      <c r="E360" s="15" t="s">
        <v>6</v>
      </c>
      <c r="F360" s="15" t="s">
        <v>6</v>
      </c>
      <c r="G360" s="15" t="s">
        <v>6</v>
      </c>
      <c r="H360" s="15" t="s">
        <v>6</v>
      </c>
      <c r="I360" s="15"/>
      <c r="J360" s="15"/>
      <c r="K360" s="15"/>
    </row>
    <row r="361" spans="1:13">
      <c r="A361" s="1">
        <v>35</v>
      </c>
      <c r="C361" s="1" t="s">
        <v>136</v>
      </c>
      <c r="E361" s="1">
        <v>35</v>
      </c>
      <c r="G361" s="80">
        <f>SUM(G358:G359)</f>
        <v>0</v>
      </c>
      <c r="H361" s="81">
        <f>SUM(H358:H359)</f>
        <v>102488068</v>
      </c>
      <c r="I361" s="81"/>
      <c r="J361" s="81"/>
      <c r="K361" s="80"/>
    </row>
    <row r="362" spans="1:13">
      <c r="C362" s="7" t="s">
        <v>237</v>
      </c>
      <c r="F362" s="60" t="s">
        <v>6</v>
      </c>
      <c r="G362" s="16"/>
      <c r="H362" s="17"/>
      <c r="I362" s="60"/>
      <c r="J362" s="60"/>
      <c r="K362" s="16"/>
    </row>
    <row r="363" spans="1:13">
      <c r="C363" s="7"/>
      <c r="F363" s="60"/>
      <c r="G363" s="16"/>
      <c r="H363" s="17"/>
      <c r="I363" s="60"/>
      <c r="J363" s="1"/>
      <c r="K363" s="1"/>
    </row>
    <row r="364" spans="1:13">
      <c r="J364" s="1"/>
      <c r="K364" s="1"/>
    </row>
    <row r="365" spans="1:13">
      <c r="A365" s="1">
        <v>36</v>
      </c>
      <c r="B365" s="27"/>
      <c r="C365" s="341" t="s">
        <v>232</v>
      </c>
      <c r="D365" s="341"/>
      <c r="E365" s="341"/>
      <c r="F365" s="341"/>
      <c r="G365" s="341"/>
      <c r="H365" s="341"/>
      <c r="I365" s="341"/>
      <c r="J365" s="341"/>
      <c r="K365" s="1"/>
    </row>
    <row r="366" spans="1:13">
      <c r="C366" s="1" t="s">
        <v>137</v>
      </c>
      <c r="F366" s="60"/>
      <c r="G366" s="16"/>
      <c r="I366" s="60"/>
      <c r="J366" s="16"/>
    </row>
    <row r="367" spans="1:13">
      <c r="C367" s="1" t="s">
        <v>2</v>
      </c>
      <c r="F367" s="60"/>
      <c r="G367" s="16"/>
      <c r="I367" s="60"/>
      <c r="J367" s="16"/>
    </row>
    <row r="368" spans="1:13">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18, 2023</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2022-2023</v>
      </c>
      <c r="I373" s="19"/>
      <c r="J373" s="20"/>
      <c r="K373" s="21" t="str">
        <f>K244</f>
        <v>2023-2024</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4">
        <v>0</v>
      </c>
      <c r="I377" s="1"/>
      <c r="J377" s="2"/>
      <c r="K377" s="124">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4">
        <v>15206425</v>
      </c>
      <c r="I379" s="3"/>
      <c r="J379" s="3"/>
      <c r="K379" s="124">
        <v>16669533</v>
      </c>
    </row>
    <row r="380" spans="1:11">
      <c r="A380" s="63">
        <v>5</v>
      </c>
      <c r="C380" s="1" t="s">
        <v>140</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15206425</v>
      </c>
      <c r="I396" s="81"/>
      <c r="J396" s="77"/>
      <c r="K396" s="81">
        <f>SUM(K376:K394)</f>
        <v>16669533</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University of Colorado</v>
      </c>
      <c r="F404" s="62"/>
      <c r="G404" s="56"/>
      <c r="K404" s="14" t="str">
        <f>$K$3</f>
        <v>Due Date: October 18, 2023</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2022-2023</v>
      </c>
      <c r="I406" s="19"/>
      <c r="J406" s="20"/>
      <c r="K406" s="21" t="str">
        <f>K373</f>
        <v>2023-2024</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5">
        <v>13713272</v>
      </c>
      <c r="I410" s="81"/>
      <c r="J410" s="77"/>
      <c r="K410" s="125">
        <v>14313808</v>
      </c>
    </row>
    <row r="411" spans="1:11">
      <c r="A411" s="63">
        <v>2</v>
      </c>
      <c r="C411" s="8" t="s">
        <v>144</v>
      </c>
      <c r="E411" s="63">
        <v>2</v>
      </c>
      <c r="F411" s="8"/>
      <c r="G411" s="84"/>
      <c r="H411" s="125">
        <v>143477443</v>
      </c>
      <c r="I411" s="81"/>
      <c r="J411" s="77"/>
      <c r="K411" s="125">
        <v>145689394</v>
      </c>
    </row>
    <row r="412" spans="1:11">
      <c r="A412" s="63">
        <v>3</v>
      </c>
      <c r="C412" s="8" t="s">
        <v>145</v>
      </c>
      <c r="E412" s="63">
        <v>3</v>
      </c>
      <c r="F412" s="8"/>
      <c r="G412" s="84"/>
      <c r="H412" s="125">
        <v>32552222</v>
      </c>
      <c r="I412" s="81"/>
      <c r="J412" s="77"/>
      <c r="K412" s="125">
        <v>28444634</v>
      </c>
    </row>
    <row r="413" spans="1:11" ht="13.5">
      <c r="A413" s="63">
        <v>4</v>
      </c>
      <c r="C413" s="8" t="s">
        <v>251</v>
      </c>
      <c r="E413" s="63">
        <v>4</v>
      </c>
      <c r="F413" s="8"/>
      <c r="G413" s="84"/>
      <c r="H413" s="125"/>
      <c r="I413" s="81"/>
      <c r="J413" s="77"/>
      <c r="K413" s="125"/>
    </row>
    <row r="414" spans="1:11">
      <c r="A414" s="63">
        <v>5</v>
      </c>
      <c r="C414" s="8" t="s">
        <v>146</v>
      </c>
      <c r="E414" s="63">
        <v>5</v>
      </c>
      <c r="F414" s="8"/>
      <c r="G414" s="84"/>
      <c r="H414" s="125"/>
      <c r="I414" s="81"/>
      <c r="J414" s="77"/>
      <c r="K414" s="125"/>
    </row>
    <row r="415" spans="1:11" s="30" customFormat="1">
      <c r="A415" s="63">
        <v>6</v>
      </c>
      <c r="B415" s="1"/>
      <c r="C415" s="8" t="s">
        <v>147</v>
      </c>
      <c r="D415" s="1"/>
      <c r="E415" s="63">
        <v>6</v>
      </c>
      <c r="F415" s="8"/>
      <c r="G415" s="84"/>
      <c r="H415" s="125"/>
      <c r="I415" s="81"/>
      <c r="J415" s="77"/>
      <c r="K415" s="125"/>
    </row>
    <row r="416" spans="1:11" s="30" customFormat="1">
      <c r="A416" s="63">
        <v>7</v>
      </c>
      <c r="B416" s="1"/>
      <c r="C416" s="8" t="s">
        <v>148</v>
      </c>
      <c r="D416" s="1"/>
      <c r="E416" s="63">
        <v>7</v>
      </c>
      <c r="F416" s="8"/>
      <c r="G416" s="84"/>
      <c r="H416" s="125"/>
      <c r="I416" s="81"/>
      <c r="J416" s="77"/>
      <c r="K416" s="125"/>
    </row>
    <row r="417" spans="1:11">
      <c r="A417" s="63">
        <v>8</v>
      </c>
      <c r="C417" s="8" t="s">
        <v>149</v>
      </c>
      <c r="E417" s="63">
        <v>8</v>
      </c>
      <c r="F417" s="60"/>
      <c r="G417" s="16"/>
      <c r="H417" s="125"/>
      <c r="I417" s="81"/>
      <c r="J417" s="77"/>
      <c r="K417" s="125"/>
    </row>
    <row r="418" spans="1:11" ht="13.5">
      <c r="A418" s="63">
        <v>9</v>
      </c>
      <c r="C418" s="1" t="s">
        <v>250</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150</v>
      </c>
      <c r="E426" s="63">
        <v>16</v>
      </c>
      <c r="F426" s="8"/>
      <c r="G426" s="84"/>
      <c r="H426" s="122">
        <v>966337</v>
      </c>
      <c r="I426" s="84"/>
      <c r="J426" s="84"/>
      <c r="K426" s="122">
        <v>208000</v>
      </c>
    </row>
    <row r="427" spans="1:11">
      <c r="A427" s="63">
        <v>17</v>
      </c>
      <c r="C427" s="8" t="s">
        <v>151</v>
      </c>
      <c r="E427" s="63">
        <v>17</v>
      </c>
      <c r="F427" s="8"/>
      <c r="G427" s="84"/>
      <c r="H427" s="122"/>
      <c r="I427" s="84"/>
      <c r="J427" s="84"/>
      <c r="K427" s="122"/>
    </row>
    <row r="428" spans="1:11">
      <c r="A428" s="63">
        <v>18</v>
      </c>
      <c r="C428" s="8" t="s">
        <v>152</v>
      </c>
      <c r="E428" s="63">
        <v>18</v>
      </c>
      <c r="F428" s="8"/>
      <c r="G428" s="84"/>
      <c r="H428" s="122"/>
      <c r="I428" s="84"/>
      <c r="J428" s="84"/>
      <c r="K428" s="122"/>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153</v>
      </c>
      <c r="E436" s="63">
        <v>25</v>
      </c>
      <c r="G436" s="77"/>
      <c r="H436" s="81">
        <f>SUM(H410:H434)</f>
        <v>190709274</v>
      </c>
      <c r="I436" s="81"/>
      <c r="J436" s="77"/>
      <c r="K436" s="81">
        <f>SUM(K410:K434)</f>
        <v>188655836</v>
      </c>
    </row>
    <row r="437" spans="1:11">
      <c r="A437" s="63"/>
      <c r="C437" s="7"/>
      <c r="E437" s="63"/>
      <c r="F437" s="60" t="s">
        <v>6</v>
      </c>
      <c r="G437" s="16" t="s">
        <v>6</v>
      </c>
      <c r="H437" s="17"/>
      <c r="I437" s="60"/>
      <c r="J437" s="16"/>
      <c r="K437" s="17"/>
    </row>
    <row r="438" spans="1:11" ht="13.5">
      <c r="A438" s="63">
        <v>26</v>
      </c>
      <c r="C438" s="7" t="s">
        <v>244</v>
      </c>
      <c r="E438" s="63">
        <v>26</v>
      </c>
      <c r="G438" s="77"/>
      <c r="H438" s="77">
        <v>-621196</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190088078</v>
      </c>
      <c r="I443" s="81"/>
      <c r="J443" s="77"/>
      <c r="K443" s="81">
        <f>SUM(K436:K441)</f>
        <v>188655836</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University of Colorado</v>
      </c>
      <c r="F456" s="62"/>
      <c r="G456" s="56"/>
      <c r="K456" s="14" t="str">
        <f>$K$3</f>
        <v>Due Date: October 18, 2023</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2022-2023</v>
      </c>
      <c r="I458" s="19"/>
      <c r="J458" s="20"/>
      <c r="K458" s="21" t="str">
        <f>K406</f>
        <v>2023-2024</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5">
        <v>3625000</v>
      </c>
      <c r="I462" s="81"/>
      <c r="J462" s="77"/>
      <c r="K462" s="125">
        <v>5250000</v>
      </c>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3625000</v>
      </c>
      <c r="I488" s="81"/>
      <c r="J488" s="77"/>
      <c r="K488" s="81">
        <f>SUM(K462:K486)</f>
        <v>5250000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5250000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c r="M499" s="1" t="s">
        <v>288</v>
      </c>
    </row>
    <row r="500" spans="1:13">
      <c r="A500" s="342" t="s">
        <v>158</v>
      </c>
      <c r="B500" s="342"/>
      <c r="C500" s="342"/>
      <c r="D500" s="342"/>
      <c r="E500" s="342"/>
      <c r="F500" s="342"/>
      <c r="G500" s="342"/>
      <c r="H500" s="342"/>
      <c r="I500" s="342"/>
      <c r="J500" s="342"/>
      <c r="K500" s="342"/>
    </row>
    <row r="501" spans="1:13">
      <c r="A501" s="12" t="str">
        <f>$A$42</f>
        <v xml:space="preserve">NAME: </v>
      </c>
      <c r="C501" s="1" t="str">
        <f>$D$20</f>
        <v>University of Colorado</v>
      </c>
      <c r="K501" s="14" t="str">
        <f>$K$3</f>
        <v>Due Date: October 18, 2023</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2022-2023</v>
      </c>
      <c r="I503" s="19"/>
      <c r="J503" s="20"/>
      <c r="K503" s="21" t="str">
        <f>K458</f>
        <v>2023-2024</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4"/>
      <c r="I506" s="8"/>
      <c r="J506" s="9"/>
      <c r="K506" s="128"/>
    </row>
    <row r="507" spans="1:13">
      <c r="A507" s="64">
        <f t="shared" ref="A507:A529" si="13">(A506+1)</f>
        <v>2</v>
      </c>
      <c r="C507" s="7" t="s">
        <v>160</v>
      </c>
      <c r="E507" s="64">
        <f t="shared" ref="E507:E529" si="14">(E506+1)</f>
        <v>2</v>
      </c>
      <c r="F507" s="8"/>
      <c r="G507" s="87"/>
      <c r="H507" s="127"/>
      <c r="I507" s="87"/>
      <c r="J507" s="87"/>
      <c r="K507" s="127"/>
    </row>
    <row r="508" spans="1:13">
      <c r="A508" s="64">
        <f t="shared" si="13"/>
        <v>3</v>
      </c>
      <c r="C508" s="7"/>
      <c r="E508" s="64">
        <f t="shared" si="14"/>
        <v>3</v>
      </c>
      <c r="F508" s="8"/>
      <c r="G508" s="87"/>
      <c r="H508" s="127"/>
      <c r="I508" s="87"/>
      <c r="J508" s="87"/>
      <c r="K508" s="127"/>
    </row>
    <row r="509" spans="1:13">
      <c r="A509" s="64">
        <f t="shared" si="13"/>
        <v>4</v>
      </c>
      <c r="C509" s="7"/>
      <c r="E509" s="64">
        <f t="shared" si="14"/>
        <v>4</v>
      </c>
      <c r="F509" s="8"/>
      <c r="G509" s="87"/>
      <c r="H509" s="127"/>
      <c r="I509" s="87"/>
      <c r="J509" s="87"/>
      <c r="K509" s="127"/>
    </row>
    <row r="510" spans="1:13">
      <c r="A510" s="64">
        <f>(A509+1)</f>
        <v>5</v>
      </c>
      <c r="C510" s="8"/>
      <c r="E510" s="64">
        <f>(E509+1)</f>
        <v>5</v>
      </c>
      <c r="F510" s="8"/>
      <c r="G510" s="87"/>
      <c r="H510" s="127"/>
      <c r="I510" s="87"/>
      <c r="J510" s="87"/>
      <c r="K510" s="127"/>
    </row>
    <row r="511" spans="1:13">
      <c r="A511" s="64">
        <f t="shared" si="13"/>
        <v>6</v>
      </c>
      <c r="C511" s="8"/>
      <c r="E511" s="64">
        <f t="shared" si="14"/>
        <v>6</v>
      </c>
      <c r="F511" s="8"/>
      <c r="G511" s="87"/>
      <c r="H511" s="127"/>
      <c r="I511" s="87"/>
      <c r="J511" s="87"/>
      <c r="K511" s="127"/>
    </row>
    <row r="512" spans="1:13">
      <c r="A512" s="64">
        <f>(A511+1)</f>
        <v>7</v>
      </c>
      <c r="C512" s="7"/>
      <c r="E512" s="64">
        <f>(E511+1)</f>
        <v>7</v>
      </c>
      <c r="F512" s="8"/>
      <c r="G512" s="87"/>
      <c r="H512" s="127"/>
      <c r="I512" s="87"/>
      <c r="J512" s="87"/>
      <c r="K512" s="127"/>
    </row>
    <row r="513" spans="1:11">
      <c r="A513" s="64">
        <f>(A512+1)</f>
        <v>8</v>
      </c>
      <c r="C513" s="8"/>
      <c r="E513" s="64">
        <f>(E512+1)</f>
        <v>8</v>
      </c>
      <c r="F513" s="8"/>
      <c r="G513" s="87"/>
      <c r="H513" s="127"/>
      <c r="I513" s="87"/>
      <c r="J513" s="87"/>
      <c r="K513" s="127"/>
    </row>
    <row r="514" spans="1:11">
      <c r="A514" s="64">
        <f t="shared" si="13"/>
        <v>9</v>
      </c>
      <c r="C514" s="8"/>
      <c r="E514" s="64">
        <f t="shared" si="14"/>
        <v>9</v>
      </c>
      <c r="F514" s="8"/>
      <c r="G514" s="87"/>
      <c r="H514" s="127"/>
      <c r="I514" s="87"/>
      <c r="J514" s="87"/>
      <c r="K514" s="127"/>
    </row>
    <row r="515" spans="1:11">
      <c r="A515" s="64">
        <f t="shared" si="13"/>
        <v>10</v>
      </c>
      <c r="E515" s="64">
        <f t="shared" si="14"/>
        <v>10</v>
      </c>
      <c r="F515" s="8"/>
      <c r="G515" s="87"/>
      <c r="H515" s="127"/>
      <c r="I515" s="87"/>
      <c r="J515" s="87"/>
      <c r="K515" s="127"/>
    </row>
    <row r="516" spans="1:11">
      <c r="A516" s="64">
        <f t="shared" si="13"/>
        <v>11</v>
      </c>
      <c r="E516" s="64">
        <f t="shared" si="14"/>
        <v>11</v>
      </c>
      <c r="F516" s="8"/>
      <c r="G516" s="87"/>
      <c r="H516" s="127"/>
      <c r="I516" s="87"/>
      <c r="J516" s="87"/>
      <c r="K516" s="127"/>
    </row>
    <row r="517" spans="1:11">
      <c r="A517" s="64">
        <f t="shared" si="13"/>
        <v>12</v>
      </c>
      <c r="E517" s="64">
        <f t="shared" si="14"/>
        <v>12</v>
      </c>
      <c r="F517" s="8"/>
      <c r="G517" s="87"/>
      <c r="H517" s="127"/>
      <c r="I517" s="87"/>
      <c r="J517" s="87"/>
      <c r="K517" s="127"/>
    </row>
    <row r="518" spans="1:11">
      <c r="A518" s="64">
        <f t="shared" si="13"/>
        <v>13</v>
      </c>
      <c r="C518" s="8"/>
      <c r="E518" s="64">
        <f t="shared" si="14"/>
        <v>13</v>
      </c>
      <c r="F518" s="8"/>
      <c r="G518" s="87"/>
      <c r="H518" s="127"/>
      <c r="I518" s="87"/>
      <c r="J518" s="87"/>
      <c r="K518" s="127"/>
    </row>
    <row r="519" spans="1:11">
      <c r="A519" s="64">
        <f t="shared" si="13"/>
        <v>14</v>
      </c>
      <c r="C519" s="8" t="s">
        <v>161</v>
      </c>
      <c r="E519" s="64">
        <f t="shared" si="14"/>
        <v>14</v>
      </c>
      <c r="F519" s="8"/>
      <c r="G519" s="87"/>
      <c r="H519" s="127"/>
      <c r="I519" s="87"/>
      <c r="J519" s="87"/>
      <c r="K519" s="127"/>
    </row>
    <row r="520" spans="1:11" s="30" customFormat="1">
      <c r="A520" s="64">
        <f t="shared" si="13"/>
        <v>15</v>
      </c>
      <c r="B520" s="1"/>
      <c r="C520" s="8"/>
      <c r="D520" s="1"/>
      <c r="E520" s="64">
        <f t="shared" si="14"/>
        <v>15</v>
      </c>
      <c r="F520" s="8"/>
      <c r="G520" s="87"/>
      <c r="H520" s="127"/>
      <c r="I520" s="87"/>
      <c r="J520" s="87"/>
      <c r="K520" s="127"/>
    </row>
    <row r="521" spans="1:11" s="30" customFormat="1">
      <c r="A521" s="64">
        <f t="shared" si="13"/>
        <v>16</v>
      </c>
      <c r="B521" s="1"/>
      <c r="C521" s="8"/>
      <c r="D521" s="1"/>
      <c r="E521" s="64">
        <f t="shared" si="14"/>
        <v>16</v>
      </c>
      <c r="F521" s="8"/>
      <c r="G521" s="87"/>
      <c r="H521" s="127"/>
      <c r="I521" s="87"/>
      <c r="J521" s="87"/>
      <c r="K521" s="127"/>
    </row>
    <row r="522" spans="1:11">
      <c r="A522" s="64">
        <f t="shared" si="13"/>
        <v>17</v>
      </c>
      <c r="C522" s="8"/>
      <c r="E522" s="64">
        <f t="shared" si="14"/>
        <v>17</v>
      </c>
      <c r="F522" s="8"/>
      <c r="G522" s="87"/>
      <c r="H522" s="127"/>
      <c r="I522" s="87"/>
      <c r="J522" s="87"/>
      <c r="K522" s="127"/>
    </row>
    <row r="523" spans="1:11">
      <c r="A523" s="64">
        <f t="shared" si="13"/>
        <v>18</v>
      </c>
      <c r="C523" s="8"/>
      <c r="E523" s="64">
        <f t="shared" si="14"/>
        <v>18</v>
      </c>
      <c r="F523" s="8"/>
      <c r="G523" s="87"/>
      <c r="H523" s="127"/>
      <c r="I523" s="87"/>
      <c r="J523" s="87"/>
      <c r="K523" s="127"/>
    </row>
    <row r="524" spans="1:11">
      <c r="A524" s="64">
        <f t="shared" si="13"/>
        <v>19</v>
      </c>
      <c r="C524" s="8"/>
      <c r="E524" s="64">
        <f t="shared" si="14"/>
        <v>19</v>
      </c>
      <c r="F524" s="8"/>
      <c r="G524" s="87"/>
      <c r="H524" s="127"/>
      <c r="I524" s="87"/>
      <c r="J524" s="87"/>
      <c r="K524" s="127"/>
    </row>
    <row r="525" spans="1:11">
      <c r="A525" s="64">
        <f t="shared" si="13"/>
        <v>20</v>
      </c>
      <c r="C525" s="8"/>
      <c r="E525" s="64">
        <f t="shared" si="14"/>
        <v>20</v>
      </c>
      <c r="F525" s="8"/>
      <c r="G525" s="87"/>
      <c r="H525" s="127"/>
      <c r="I525" s="87"/>
      <c r="J525" s="87"/>
      <c r="K525" s="127"/>
    </row>
    <row r="526" spans="1:11">
      <c r="A526" s="64">
        <f t="shared" si="13"/>
        <v>21</v>
      </c>
      <c r="C526" s="8"/>
      <c r="E526" s="64">
        <f t="shared" si="14"/>
        <v>21</v>
      </c>
      <c r="F526" s="8"/>
      <c r="G526" s="87"/>
      <c r="H526" s="127"/>
      <c r="I526" s="87"/>
      <c r="J526" s="87"/>
      <c r="K526" s="127"/>
    </row>
    <row r="527" spans="1:11">
      <c r="A527" s="64">
        <f t="shared" si="13"/>
        <v>22</v>
      </c>
      <c r="C527" s="8"/>
      <c r="E527" s="64">
        <f t="shared" si="14"/>
        <v>22</v>
      </c>
      <c r="F527" s="8"/>
      <c r="G527" s="87"/>
      <c r="H527" s="127"/>
      <c r="I527" s="87"/>
      <c r="J527" s="87"/>
      <c r="K527" s="127"/>
    </row>
    <row r="528" spans="1:11">
      <c r="A528" s="64">
        <f t="shared" si="13"/>
        <v>23</v>
      </c>
      <c r="C528" s="8"/>
      <c r="E528" s="64">
        <f t="shared" si="14"/>
        <v>23</v>
      </c>
      <c r="F528" s="8"/>
      <c r="G528" s="87"/>
      <c r="H528" s="127"/>
      <c r="I528" s="87"/>
      <c r="J528" s="87"/>
      <c r="K528" s="127"/>
    </row>
    <row r="529" spans="1:11">
      <c r="A529" s="64">
        <f t="shared" si="13"/>
        <v>24</v>
      </c>
      <c r="C529" s="8"/>
      <c r="E529" s="64">
        <f t="shared" si="14"/>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162</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344" t="s">
        <v>164</v>
      </c>
      <c r="B538" s="344"/>
      <c r="C538" s="344"/>
      <c r="D538" s="344"/>
      <c r="E538" s="344"/>
      <c r="F538" s="344"/>
      <c r="G538" s="344"/>
      <c r="H538" s="344"/>
      <c r="I538" s="344"/>
      <c r="J538" s="344"/>
      <c r="K538" s="344"/>
    </row>
    <row r="539" spans="1:11">
      <c r="A539" s="12" t="str">
        <f>$A$42</f>
        <v xml:space="preserve">NAME: </v>
      </c>
      <c r="C539" s="1" t="str">
        <f>$D$20</f>
        <v>University of Colorado</v>
      </c>
      <c r="G539" s="65"/>
      <c r="K539" s="14" t="str">
        <f>$K$3</f>
        <v>Due Date: October 18, 2023</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2022-2023</v>
      </c>
      <c r="I541" s="19"/>
      <c r="J541" s="20"/>
      <c r="K541" s="21" t="str">
        <f>K503</f>
        <v>2023-2024</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129">
        <v>313.24</v>
      </c>
      <c r="H544" s="136">
        <v>59849637</v>
      </c>
      <c r="I544" s="90"/>
      <c r="J544" s="129">
        <v>337.83</v>
      </c>
      <c r="K544" s="136">
        <f>61387957+784269+64139</f>
        <v>62236365</v>
      </c>
    </row>
    <row r="545" spans="1:12">
      <c r="A545" s="1">
        <v>2</v>
      </c>
      <c r="B545" s="15"/>
      <c r="C545" s="7" t="s">
        <v>166</v>
      </c>
      <c r="D545" s="15"/>
      <c r="E545" s="1">
        <v>2</v>
      </c>
      <c r="F545" s="15"/>
      <c r="G545" s="16"/>
      <c r="H545" s="136">
        <v>17946097</v>
      </c>
      <c r="I545" s="15"/>
      <c r="J545" s="16"/>
      <c r="K545" s="139">
        <v>18093621</v>
      </c>
    </row>
    <row r="546" spans="1:12">
      <c r="A546" s="1">
        <v>3</v>
      </c>
      <c r="C546" s="7" t="s">
        <v>167</v>
      </c>
      <c r="E546" s="1">
        <v>3</v>
      </c>
      <c r="F546" s="8"/>
      <c r="G546" s="129">
        <v>86.77</v>
      </c>
      <c r="H546" s="136">
        <v>7326575</v>
      </c>
      <c r="I546" s="91"/>
      <c r="J546" s="129">
        <v>83.5</v>
      </c>
      <c r="K546" s="136">
        <v>8340330</v>
      </c>
    </row>
    <row r="547" spans="1:12">
      <c r="A547" s="1">
        <v>4</v>
      </c>
      <c r="C547" s="7" t="s">
        <v>168</v>
      </c>
      <c r="E547" s="1">
        <v>4</v>
      </c>
      <c r="F547" s="8"/>
      <c r="G547" s="90"/>
      <c r="H547" s="136">
        <v>2461502</v>
      </c>
      <c r="I547" s="91"/>
      <c r="J547" s="90"/>
      <c r="K547" s="136">
        <v>2507144</v>
      </c>
    </row>
    <row r="548" spans="1:12">
      <c r="A548" s="1">
        <v>5</v>
      </c>
      <c r="C548" s="7" t="s">
        <v>169</v>
      </c>
      <c r="E548" s="1">
        <v>5</v>
      </c>
      <c r="F548" s="8"/>
      <c r="G548" s="90">
        <f>G544+G546</f>
        <v>400.01</v>
      </c>
      <c r="H548" s="137">
        <f>SUM(H544:H547)</f>
        <v>87583811</v>
      </c>
      <c r="I548" s="91"/>
      <c r="J548" s="90">
        <f>SUM(J544:J547)</f>
        <v>421.33</v>
      </c>
      <c r="K548" s="137">
        <f>SUM(K544:K547)</f>
        <v>91177460</v>
      </c>
    </row>
    <row r="549" spans="1:12">
      <c r="A549" s="1">
        <v>6</v>
      </c>
      <c r="C549" s="7" t="s">
        <v>170</v>
      </c>
      <c r="E549" s="1">
        <v>6</v>
      </c>
      <c r="F549" s="8"/>
      <c r="G549" s="129">
        <v>460.67</v>
      </c>
      <c r="H549" s="136">
        <v>27725817</v>
      </c>
      <c r="I549" s="91"/>
      <c r="J549" s="90">
        <v>473.96</v>
      </c>
      <c r="K549" s="137">
        <v>28519060</v>
      </c>
    </row>
    <row r="550" spans="1:12">
      <c r="A550" s="1">
        <v>7</v>
      </c>
      <c r="C550" s="7" t="s">
        <v>171</v>
      </c>
      <c r="E550" s="1">
        <v>7</v>
      </c>
      <c r="F550" s="8"/>
      <c r="G550" s="90"/>
      <c r="H550" s="136">
        <v>11189282</v>
      </c>
      <c r="I550" s="91"/>
      <c r="J550" s="90"/>
      <c r="K550" s="137">
        <v>12041216</v>
      </c>
    </row>
    <row r="551" spans="1:12">
      <c r="A551" s="1">
        <v>8</v>
      </c>
      <c r="C551" s="7" t="s">
        <v>172</v>
      </c>
      <c r="E551" s="1">
        <v>8</v>
      </c>
      <c r="F551" s="8"/>
      <c r="G551" s="90">
        <f>G548+G549+G550</f>
        <v>860.68000000000006</v>
      </c>
      <c r="H551" s="137">
        <f>H548+H549+H550</f>
        <v>126498910</v>
      </c>
      <c r="I551" s="90"/>
      <c r="J551" s="90">
        <f>J548+J549+J550</f>
        <v>895.29</v>
      </c>
      <c r="K551" s="137">
        <f>K548+K549+K550</f>
        <v>131737736</v>
      </c>
    </row>
    <row r="552" spans="1:12">
      <c r="A552" s="1">
        <v>9</v>
      </c>
      <c r="E552" s="1">
        <v>9</v>
      </c>
      <c r="F552" s="8"/>
      <c r="G552" s="90"/>
      <c r="H552" s="137"/>
      <c r="I552" s="89"/>
      <c r="J552" s="90"/>
      <c r="K552" s="137"/>
    </row>
    <row r="553" spans="1:12">
      <c r="A553" s="1">
        <v>10</v>
      </c>
      <c r="C553" s="7" t="s">
        <v>173</v>
      </c>
      <c r="E553" s="1">
        <v>10</v>
      </c>
      <c r="F553" s="8"/>
      <c r="G553" s="129">
        <v>0</v>
      </c>
      <c r="H553" s="136">
        <v>0</v>
      </c>
      <c r="I553" s="91"/>
      <c r="J553" s="129">
        <v>0</v>
      </c>
      <c r="K553" s="136">
        <v>0</v>
      </c>
    </row>
    <row r="554" spans="1:12">
      <c r="A554" s="1">
        <v>11</v>
      </c>
      <c r="C554" s="7" t="s">
        <v>174</v>
      </c>
      <c r="E554" s="1">
        <v>11</v>
      </c>
      <c r="F554" s="8"/>
      <c r="G554" s="129">
        <v>47.93</v>
      </c>
      <c r="H554" s="136">
        <v>2654606</v>
      </c>
      <c r="I554" s="91"/>
      <c r="J554" s="129">
        <v>53.1</v>
      </c>
      <c r="K554" s="136">
        <v>2623155</v>
      </c>
    </row>
    <row r="555" spans="1:12">
      <c r="A555" s="1">
        <v>12</v>
      </c>
      <c r="C555" s="7" t="s">
        <v>175</v>
      </c>
      <c r="E555" s="1">
        <v>12</v>
      </c>
      <c r="F555" s="8"/>
      <c r="G555" s="90"/>
      <c r="H555" s="136">
        <v>2062986</v>
      </c>
      <c r="I555" s="91"/>
      <c r="J555" s="90"/>
      <c r="K555" s="136">
        <v>2231083</v>
      </c>
    </row>
    <row r="556" spans="1:12">
      <c r="A556" s="1">
        <v>13</v>
      </c>
      <c r="C556" s="7" t="s">
        <v>176</v>
      </c>
      <c r="E556" s="1">
        <v>13</v>
      </c>
      <c r="F556" s="8"/>
      <c r="G556" s="90">
        <f>SUM(G553:G555)</f>
        <v>47.93</v>
      </c>
      <c r="H556" s="137">
        <f>SUM(H553:H555)</f>
        <v>4717592</v>
      </c>
      <c r="I556" s="88"/>
      <c r="J556" s="90">
        <f>SUM(J553:J555)</f>
        <v>53.1</v>
      </c>
      <c r="K556" s="137">
        <f>SUM(K553:K555)</f>
        <v>4854238</v>
      </c>
      <c r="L556" s="1" t="s">
        <v>38</v>
      </c>
    </row>
    <row r="557" spans="1:12" s="30" customFormat="1">
      <c r="A557" s="1">
        <v>14</v>
      </c>
      <c r="B557" s="1"/>
      <c r="C557" s="1"/>
      <c r="D557" s="1"/>
      <c r="E557" s="1">
        <v>14</v>
      </c>
      <c r="F557" s="8"/>
      <c r="G557" s="92"/>
      <c r="H557" s="137"/>
      <c r="I557" s="89"/>
      <c r="J557" s="92"/>
      <c r="K557" s="137"/>
    </row>
    <row r="558" spans="1:12" s="30" customFormat="1">
      <c r="A558" s="1">
        <v>15</v>
      </c>
      <c r="B558" s="1"/>
      <c r="C558" s="7" t="s">
        <v>177</v>
      </c>
      <c r="D558" s="1"/>
      <c r="E558" s="1">
        <v>15</v>
      </c>
      <c r="F558" s="1"/>
      <c r="G558" s="93">
        <f>SUM(G551+G556)</f>
        <v>908.61</v>
      </c>
      <c r="H558" s="138">
        <f>SUM(H551+H556)</f>
        <v>131216502</v>
      </c>
      <c r="I558" s="89"/>
      <c r="J558" s="93">
        <f>SUM(J551+J556)</f>
        <v>948.39</v>
      </c>
      <c r="K558" s="138">
        <f>SUM(K551+K556)</f>
        <v>136591974</v>
      </c>
    </row>
    <row r="559" spans="1:12">
      <c r="A559" s="1">
        <v>16</v>
      </c>
      <c r="E559" s="1">
        <v>16</v>
      </c>
      <c r="G559" s="93"/>
      <c r="H559" s="138"/>
      <c r="I559" s="89"/>
      <c r="J559" s="93"/>
      <c r="K559" s="138"/>
    </row>
    <row r="560" spans="1:12">
      <c r="A560" s="1">
        <v>17</v>
      </c>
      <c r="C560" s="7" t="s">
        <v>178</v>
      </c>
      <c r="E560" s="1">
        <v>17</v>
      </c>
      <c r="F560" s="8"/>
      <c r="G560" s="90"/>
      <c r="H560" s="136">
        <v>1591003</v>
      </c>
      <c r="I560" s="91"/>
      <c r="J560" s="90"/>
      <c r="K560" s="136">
        <v>1292546</v>
      </c>
    </row>
    <row r="561" spans="1:11">
      <c r="A561" s="1">
        <v>18</v>
      </c>
      <c r="E561" s="1">
        <v>18</v>
      </c>
      <c r="F561" s="8"/>
      <c r="G561" s="90"/>
      <c r="H561" s="137"/>
      <c r="I561" s="91"/>
      <c r="J561" s="90"/>
      <c r="K561" s="137"/>
    </row>
    <row r="562" spans="1:11">
      <c r="A562" s="1">
        <v>19</v>
      </c>
      <c r="C562" s="7" t="s">
        <v>179</v>
      </c>
      <c r="E562" s="1">
        <v>19</v>
      </c>
      <c r="F562" s="8"/>
      <c r="G562" s="90"/>
      <c r="H562" s="136">
        <v>1910356</v>
      </c>
      <c r="I562" s="91"/>
      <c r="J562" s="90"/>
      <c r="K562" s="136">
        <v>1647805</v>
      </c>
    </row>
    <row r="563" spans="1:11">
      <c r="A563" s="1">
        <v>20</v>
      </c>
      <c r="C563" s="66" t="s">
        <v>180</v>
      </c>
      <c r="E563" s="1">
        <v>20</v>
      </c>
      <c r="F563" s="8"/>
      <c r="G563" s="90"/>
      <c r="H563" s="136">
        <v>27355574</v>
      </c>
      <c r="I563" s="91"/>
      <c r="J563" s="90"/>
      <c r="K563" s="136">
        <f>56200291+1435861</f>
        <v>57636152</v>
      </c>
    </row>
    <row r="564" spans="1:11">
      <c r="A564" s="1">
        <v>21</v>
      </c>
      <c r="C564" s="66"/>
      <c r="E564" s="1">
        <v>21</v>
      </c>
      <c r="F564" s="8"/>
      <c r="G564" s="90"/>
      <c r="H564" s="137"/>
      <c r="I564" s="91"/>
      <c r="J564" s="90"/>
      <c r="K564" s="137"/>
    </row>
    <row r="565" spans="1:11">
      <c r="A565" s="1">
        <v>22</v>
      </c>
      <c r="C565" s="7"/>
      <c r="E565" s="1">
        <v>22</v>
      </c>
      <c r="G565" s="90"/>
      <c r="H565" s="137"/>
      <c r="I565" s="91"/>
      <c r="J565" s="90"/>
      <c r="K565" s="137"/>
    </row>
    <row r="566" spans="1:11">
      <c r="A566" s="1">
        <v>23</v>
      </c>
      <c r="C566" s="7" t="s">
        <v>181</v>
      </c>
      <c r="E566" s="1">
        <v>23</v>
      </c>
      <c r="G566" s="90"/>
      <c r="H566" s="136">
        <v>2172120</v>
      </c>
      <c r="I566" s="91"/>
      <c r="J566" s="90"/>
      <c r="K566" s="136">
        <v>1640230</v>
      </c>
    </row>
    <row r="567" spans="1:11">
      <c r="A567" s="1">
        <v>24</v>
      </c>
      <c r="C567" s="7"/>
      <c r="E567" s="1">
        <v>24</v>
      </c>
      <c r="G567" s="90"/>
      <c r="H567" s="137"/>
      <c r="I567" s="91"/>
      <c r="J567" s="90"/>
      <c r="K567" s="137"/>
    </row>
    <row r="568" spans="1:11">
      <c r="F568" s="60" t="s">
        <v>6</v>
      </c>
      <c r="G568" s="68"/>
      <c r="H568" s="39"/>
      <c r="I568" s="60"/>
      <c r="J568" s="68"/>
      <c r="K568" s="39"/>
    </row>
    <row r="569" spans="1:11">
      <c r="A569" s="1">
        <v>25</v>
      </c>
      <c r="C569" s="7" t="s">
        <v>182</v>
      </c>
      <c r="E569" s="1">
        <v>25</v>
      </c>
      <c r="G569" s="93">
        <f>SUM(G558:G567)</f>
        <v>908.61</v>
      </c>
      <c r="H569" s="138">
        <f>SUM(H558:H567)</f>
        <v>164245555</v>
      </c>
      <c r="I569" s="94"/>
      <c r="J569" s="93">
        <f>SUM(J558:J567)</f>
        <v>948.39</v>
      </c>
      <c r="K569" s="138">
        <f>SUM(K558:K567)</f>
        <v>198808707</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344" t="s">
        <v>184</v>
      </c>
      <c r="B577" s="344"/>
      <c r="C577" s="344"/>
      <c r="D577" s="344"/>
      <c r="E577" s="344"/>
      <c r="F577" s="344"/>
      <c r="G577" s="344"/>
      <c r="H577" s="344"/>
      <c r="I577" s="344"/>
      <c r="J577" s="344"/>
      <c r="K577" s="344"/>
    </row>
    <row r="578" spans="1:11">
      <c r="A578" s="12" t="str">
        <f>$A$42</f>
        <v xml:space="preserve">NAME: </v>
      </c>
      <c r="C578" s="1" t="str">
        <f>$D$20</f>
        <v>University of Colorado</v>
      </c>
      <c r="G578" s="65"/>
      <c r="K578" s="14" t="str">
        <f>$K$3</f>
        <v>Due Date: October 18, 2023</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2022-2023</v>
      </c>
      <c r="I580" s="19"/>
      <c r="J580" s="20"/>
      <c r="K580" s="21" t="str">
        <f>K541</f>
        <v>2023-2024</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29">
        <v>0.05</v>
      </c>
      <c r="H583" s="136">
        <v>8740</v>
      </c>
      <c r="I583" s="15"/>
      <c r="J583" s="129">
        <v>0.04</v>
      </c>
      <c r="K583" s="139">
        <v>11240</v>
      </c>
    </row>
    <row r="584" spans="1:11">
      <c r="A584" s="1">
        <v>2</v>
      </c>
      <c r="B584" s="15"/>
      <c r="C584" s="7" t="s">
        <v>166</v>
      </c>
      <c r="D584" s="15"/>
      <c r="E584" s="1">
        <v>2</v>
      </c>
      <c r="F584" s="15"/>
      <c r="G584" s="90"/>
      <c r="H584" s="136">
        <v>1736</v>
      </c>
      <c r="I584" s="90"/>
      <c r="J584" s="90"/>
      <c r="K584" s="139">
        <v>2197</v>
      </c>
    </row>
    <row r="585" spans="1:11">
      <c r="A585" s="1">
        <v>3</v>
      </c>
      <c r="C585" s="7" t="s">
        <v>167</v>
      </c>
      <c r="E585" s="1">
        <v>3</v>
      </c>
      <c r="F585" s="8"/>
      <c r="G585" s="129"/>
      <c r="H585" s="136">
        <v>0</v>
      </c>
      <c r="I585" s="91"/>
      <c r="J585" s="129">
        <v>0</v>
      </c>
      <c r="K585" s="136"/>
    </row>
    <row r="586" spans="1:11">
      <c r="A586" s="1">
        <v>4</v>
      </c>
      <c r="C586" s="7" t="s">
        <v>168</v>
      </c>
      <c r="E586" s="1">
        <v>4</v>
      </c>
      <c r="F586" s="8"/>
      <c r="G586" s="90"/>
      <c r="H586" s="136">
        <v>0</v>
      </c>
      <c r="I586" s="91"/>
      <c r="J586" s="90"/>
      <c r="K586" s="136"/>
    </row>
    <row r="587" spans="1:11">
      <c r="A587" s="1">
        <v>5</v>
      </c>
      <c r="C587" s="7" t="s">
        <v>169</v>
      </c>
      <c r="E587" s="1">
        <v>5</v>
      </c>
      <c r="F587" s="8"/>
      <c r="G587" s="90">
        <f>SUM(G583:G586)</f>
        <v>0.05</v>
      </c>
      <c r="H587" s="137">
        <f>SUM(H583:H586)</f>
        <v>10476</v>
      </c>
      <c r="I587" s="91"/>
      <c r="J587" s="90">
        <f>SUM(J583:J586)</f>
        <v>0.04</v>
      </c>
      <c r="K587" s="137">
        <f>SUM(K583:K586)</f>
        <v>13437</v>
      </c>
    </row>
    <row r="588" spans="1:11">
      <c r="A588" s="1">
        <v>6</v>
      </c>
      <c r="C588" s="7" t="s">
        <v>170</v>
      </c>
      <c r="E588" s="1">
        <v>6</v>
      </c>
      <c r="F588" s="8"/>
      <c r="G588" s="90"/>
      <c r="H588" s="137"/>
      <c r="I588" s="91"/>
      <c r="J588" s="90"/>
      <c r="K588" s="137"/>
    </row>
    <row r="589" spans="1:11">
      <c r="A589" s="1">
        <v>7</v>
      </c>
      <c r="C589" s="7" t="s">
        <v>171</v>
      </c>
      <c r="E589" s="1">
        <v>7</v>
      </c>
      <c r="F589" s="8"/>
      <c r="G589" s="90"/>
      <c r="H589" s="137"/>
      <c r="I589" s="91"/>
      <c r="J589" s="90"/>
      <c r="K589" s="137"/>
    </row>
    <row r="590" spans="1:11">
      <c r="A590" s="1">
        <v>8</v>
      </c>
      <c r="C590" s="7" t="s">
        <v>185</v>
      </c>
      <c r="E590" s="1">
        <v>8</v>
      </c>
      <c r="F590" s="8"/>
      <c r="G590" s="90">
        <f>G587+G588+G589</f>
        <v>0.05</v>
      </c>
      <c r="H590" s="137">
        <f>H587+H588+H589</f>
        <v>10476</v>
      </c>
      <c r="I590" s="90"/>
      <c r="J590" s="90">
        <f>J587+J588+J589</f>
        <v>0.04</v>
      </c>
      <c r="K590" s="137">
        <f>K587+K588+K589</f>
        <v>13437</v>
      </c>
    </row>
    <row r="591" spans="1:11">
      <c r="A591" s="1">
        <v>9</v>
      </c>
      <c r="E591" s="1">
        <v>9</v>
      </c>
      <c r="F591" s="8"/>
      <c r="G591" s="90"/>
      <c r="H591" s="137"/>
      <c r="I591" s="89"/>
      <c r="J591" s="90"/>
      <c r="K591" s="137"/>
    </row>
    <row r="592" spans="1:11">
      <c r="A592" s="1">
        <v>10</v>
      </c>
      <c r="C592" s="7" t="s">
        <v>173</v>
      </c>
      <c r="E592" s="1">
        <v>10</v>
      </c>
      <c r="F592" s="8"/>
      <c r="G592" s="129">
        <v>0</v>
      </c>
      <c r="H592" s="136">
        <v>0</v>
      </c>
      <c r="I592" s="91"/>
      <c r="J592" s="129">
        <v>0</v>
      </c>
      <c r="K592" s="136">
        <v>0</v>
      </c>
    </row>
    <row r="593" spans="1:11">
      <c r="A593" s="1">
        <v>11</v>
      </c>
      <c r="C593" s="7" t="s">
        <v>174</v>
      </c>
      <c r="E593" s="1">
        <v>11</v>
      </c>
      <c r="F593" s="8"/>
      <c r="G593" s="129">
        <v>0</v>
      </c>
      <c r="H593" s="136">
        <v>0</v>
      </c>
      <c r="I593" s="91"/>
      <c r="J593" s="129">
        <v>0</v>
      </c>
      <c r="K593" s="136"/>
    </row>
    <row r="594" spans="1:11" s="30" customFormat="1">
      <c r="A594" s="1">
        <v>12</v>
      </c>
      <c r="B594" s="1"/>
      <c r="C594" s="7" t="s">
        <v>175</v>
      </c>
      <c r="D594" s="1"/>
      <c r="E594" s="1">
        <v>12</v>
      </c>
      <c r="F594" s="8"/>
      <c r="G594" s="90"/>
      <c r="H594" s="136">
        <v>0</v>
      </c>
      <c r="I594" s="91"/>
      <c r="J594" s="90"/>
      <c r="K594" s="136"/>
    </row>
    <row r="595" spans="1:11" s="30" customFormat="1">
      <c r="A595" s="1">
        <v>13</v>
      </c>
      <c r="B595" s="1"/>
      <c r="C595" s="7" t="s">
        <v>186</v>
      </c>
      <c r="D595" s="1"/>
      <c r="E595" s="1">
        <v>13</v>
      </c>
      <c r="F595" s="8"/>
      <c r="G595" s="90">
        <f>SUM(G592:G594)</f>
        <v>0</v>
      </c>
      <c r="H595" s="137">
        <f>SUM(H592:H594)</f>
        <v>0</v>
      </c>
      <c r="I595" s="88"/>
      <c r="J595" s="90">
        <f>SUM(J592:J594)</f>
        <v>0</v>
      </c>
      <c r="K595" s="137">
        <f>SUM(K592:K594)</f>
        <v>0</v>
      </c>
    </row>
    <row r="596" spans="1:11">
      <c r="A596" s="1">
        <v>14</v>
      </c>
      <c r="E596" s="1">
        <v>14</v>
      </c>
      <c r="F596" s="8"/>
      <c r="G596" s="92"/>
      <c r="H596" s="137"/>
      <c r="I596" s="89"/>
      <c r="J596" s="92"/>
      <c r="K596" s="137"/>
    </row>
    <row r="597" spans="1:11">
      <c r="A597" s="1">
        <v>15</v>
      </c>
      <c r="C597" s="7" t="s">
        <v>177</v>
      </c>
      <c r="E597" s="1">
        <v>15</v>
      </c>
      <c r="G597" s="93">
        <f>SUM(G590+G595)</f>
        <v>0.05</v>
      </c>
      <c r="H597" s="138">
        <f>SUM(H590+H595)</f>
        <v>10476</v>
      </c>
      <c r="I597" s="89"/>
      <c r="J597" s="93">
        <f>SUM(J590+J595)</f>
        <v>0.04</v>
      </c>
      <c r="K597" s="138">
        <f>SUM(K590+K595)</f>
        <v>13437</v>
      </c>
    </row>
    <row r="598" spans="1:11">
      <c r="A598" s="1">
        <v>16</v>
      </c>
      <c r="E598" s="1">
        <v>16</v>
      </c>
      <c r="G598" s="93"/>
      <c r="H598" s="138"/>
      <c r="I598" s="89"/>
      <c r="J598" s="93"/>
      <c r="K598" s="138"/>
    </row>
    <row r="599" spans="1:11">
      <c r="A599" s="1">
        <v>17</v>
      </c>
      <c r="C599" s="7" t="s">
        <v>178</v>
      </c>
      <c r="E599" s="1">
        <v>17</v>
      </c>
      <c r="F599" s="8"/>
      <c r="G599" s="90"/>
      <c r="H599" s="136">
        <v>0</v>
      </c>
      <c r="I599" s="91"/>
      <c r="J599" s="90"/>
      <c r="K599" s="136"/>
    </row>
    <row r="600" spans="1:11">
      <c r="A600" s="1">
        <v>18</v>
      </c>
      <c r="E600" s="1">
        <v>18</v>
      </c>
      <c r="F600" s="8"/>
      <c r="G600" s="90"/>
      <c r="H600" s="137"/>
      <c r="I600" s="91"/>
      <c r="J600" s="90"/>
      <c r="K600" s="137"/>
    </row>
    <row r="601" spans="1:11">
      <c r="A601" s="1">
        <v>19</v>
      </c>
      <c r="C601" s="7" t="s">
        <v>179</v>
      </c>
      <c r="E601" s="1">
        <v>19</v>
      </c>
      <c r="F601" s="8"/>
      <c r="G601" s="90"/>
      <c r="H601" s="136">
        <v>0</v>
      </c>
      <c r="I601" s="91"/>
      <c r="J601" s="90"/>
      <c r="K601" s="136"/>
    </row>
    <row r="602" spans="1:11">
      <c r="A602" s="1">
        <v>20</v>
      </c>
      <c r="C602" s="66" t="s">
        <v>180</v>
      </c>
      <c r="E602" s="1">
        <v>20</v>
      </c>
      <c r="F602" s="8"/>
      <c r="G602" s="90"/>
      <c r="H602" s="136">
        <v>0</v>
      </c>
      <c r="I602" s="91"/>
      <c r="J602" s="90"/>
      <c r="K602" s="136">
        <v>0</v>
      </c>
    </row>
    <row r="603" spans="1:11">
      <c r="A603" s="1">
        <v>21</v>
      </c>
      <c r="C603" s="66"/>
      <c r="E603" s="1">
        <v>21</v>
      </c>
      <c r="F603" s="8"/>
      <c r="G603" s="90"/>
      <c r="H603" s="137"/>
      <c r="I603" s="91"/>
      <c r="J603" s="90"/>
      <c r="K603" s="137"/>
    </row>
    <row r="604" spans="1:11">
      <c r="A604" s="1">
        <v>22</v>
      </c>
      <c r="C604" s="7"/>
      <c r="E604" s="1">
        <v>22</v>
      </c>
      <c r="G604" s="90"/>
      <c r="H604" s="137"/>
      <c r="I604" s="91"/>
      <c r="J604" s="90"/>
      <c r="K604" s="137"/>
    </row>
    <row r="605" spans="1:11">
      <c r="A605" s="1">
        <v>23</v>
      </c>
      <c r="C605" s="7" t="s">
        <v>181</v>
      </c>
      <c r="E605" s="1">
        <v>23</v>
      </c>
      <c r="G605" s="90"/>
      <c r="H605" s="136">
        <v>0</v>
      </c>
      <c r="I605" s="91"/>
      <c r="J605" s="90"/>
      <c r="K605" s="136">
        <v>0</v>
      </c>
    </row>
    <row r="606" spans="1:11">
      <c r="A606" s="1">
        <v>24</v>
      </c>
      <c r="C606" s="7"/>
      <c r="E606" s="1">
        <v>24</v>
      </c>
      <c r="G606" s="90"/>
      <c r="H606" s="137"/>
      <c r="I606" s="91"/>
      <c r="J606" s="90"/>
      <c r="K606" s="137"/>
    </row>
    <row r="607" spans="1:11">
      <c r="F607" s="60" t="s">
        <v>6</v>
      </c>
      <c r="G607" s="68"/>
      <c r="H607" s="39"/>
      <c r="I607" s="60"/>
      <c r="J607" s="68"/>
      <c r="K607" s="39"/>
    </row>
    <row r="608" spans="1:11">
      <c r="A608" s="1">
        <v>25</v>
      </c>
      <c r="C608" s="7" t="s">
        <v>187</v>
      </c>
      <c r="E608" s="1">
        <v>25</v>
      </c>
      <c r="G608" s="89">
        <f>SUM(G597:G606)</f>
        <v>0.05</v>
      </c>
      <c r="H608" s="138">
        <f>SUM(H597:H606)</f>
        <v>10476</v>
      </c>
      <c r="I608" s="94"/>
      <c r="J608" s="89">
        <f>SUM(J597:J606)</f>
        <v>0.04</v>
      </c>
      <c r="K608" s="138">
        <f>SUM(K597:K606)</f>
        <v>13437</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344" t="s">
        <v>189</v>
      </c>
      <c r="B614" s="344"/>
      <c r="C614" s="344"/>
      <c r="D614" s="344"/>
      <c r="E614" s="344"/>
      <c r="F614" s="344"/>
      <c r="G614" s="344"/>
      <c r="H614" s="344"/>
      <c r="I614" s="344"/>
      <c r="J614" s="344"/>
      <c r="K614" s="344"/>
    </row>
    <row r="615" spans="1:11">
      <c r="A615" s="12" t="str">
        <f>$A$42</f>
        <v xml:space="preserve">NAME: </v>
      </c>
      <c r="C615" s="1" t="str">
        <f>$D$20</f>
        <v>University of Colorado</v>
      </c>
      <c r="G615" s="65"/>
      <c r="H615" s="57"/>
      <c r="K615" s="14" t="str">
        <f>$K$3</f>
        <v>Due Date: October 18, 2023</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2022-2023</v>
      </c>
      <c r="I617" s="19"/>
      <c r="J617" s="20"/>
      <c r="K617" s="21" t="str">
        <f>K580</f>
        <v>2023-2024</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33"/>
      <c r="H625" s="140"/>
      <c r="I625" s="24"/>
      <c r="J625" s="121"/>
      <c r="K625" s="140"/>
    </row>
    <row r="626" spans="1:11">
      <c r="A626" s="1">
        <v>7</v>
      </c>
      <c r="C626" s="7" t="s">
        <v>191</v>
      </c>
      <c r="E626" s="1">
        <v>7</v>
      </c>
      <c r="F626" s="8"/>
      <c r="G626" s="95"/>
      <c r="H626" s="140"/>
      <c r="I626" s="70"/>
      <c r="J626" s="85"/>
      <c r="K626" s="140"/>
    </row>
    <row r="627" spans="1:11">
      <c r="A627" s="1">
        <v>8</v>
      </c>
      <c r="C627" s="7" t="s">
        <v>192</v>
      </c>
      <c r="E627" s="1">
        <v>8</v>
      </c>
      <c r="F627" s="8"/>
      <c r="G627" s="95">
        <f>SUM(G625:G626)</f>
        <v>0</v>
      </c>
      <c r="H627" s="141">
        <f>SUM(H625:H626)</f>
        <v>0</v>
      </c>
      <c r="I627" s="70"/>
      <c r="J627" s="95">
        <f>SUM(J625:J626)</f>
        <v>0</v>
      </c>
      <c r="K627" s="141">
        <f>SUM(K625:K626)</f>
        <v>0</v>
      </c>
    </row>
    <row r="628" spans="1:11">
      <c r="A628" s="1">
        <v>9</v>
      </c>
      <c r="C628" s="7"/>
      <c r="E628" s="1">
        <v>9</v>
      </c>
      <c r="F628" s="8"/>
      <c r="G628" s="95"/>
      <c r="H628" s="141"/>
      <c r="I628" s="24"/>
      <c r="J628" s="85"/>
      <c r="K628" s="141"/>
    </row>
    <row r="629" spans="1:11">
      <c r="A629" s="1">
        <v>10</v>
      </c>
      <c r="C629" s="7"/>
      <c r="E629" s="1">
        <v>10</v>
      </c>
      <c r="F629" s="8"/>
      <c r="G629" s="95"/>
      <c r="H629" s="141"/>
      <c r="I629" s="24"/>
      <c r="J629" s="85"/>
      <c r="K629" s="141"/>
    </row>
    <row r="630" spans="1:11">
      <c r="A630" s="1">
        <v>11</v>
      </c>
      <c r="C630" s="7" t="s">
        <v>174</v>
      </c>
      <c r="E630" s="1">
        <v>11</v>
      </c>
      <c r="G630" s="120"/>
      <c r="H630" s="142"/>
      <c r="I630" s="24"/>
      <c r="J630" s="120"/>
      <c r="K630" s="142"/>
    </row>
    <row r="631" spans="1:11" s="30" customFormat="1">
      <c r="A631" s="1">
        <v>12</v>
      </c>
      <c r="B631" s="1"/>
      <c r="C631" s="7" t="s">
        <v>175</v>
      </c>
      <c r="D631" s="1"/>
      <c r="E631" s="1">
        <v>12</v>
      </c>
      <c r="F631" s="1"/>
      <c r="G631" s="96"/>
      <c r="H631" s="142"/>
      <c r="I631" s="24"/>
      <c r="J631" s="80"/>
      <c r="K631" s="142"/>
    </row>
    <row r="632" spans="1:11" s="30" customFormat="1">
      <c r="A632" s="1">
        <v>13</v>
      </c>
      <c r="B632" s="1"/>
      <c r="C632" s="7" t="s">
        <v>193</v>
      </c>
      <c r="D632" s="1"/>
      <c r="E632" s="1">
        <v>13</v>
      </c>
      <c r="F632" s="8"/>
      <c r="G632" s="95">
        <f>SUM(G630:G631)</f>
        <v>0</v>
      </c>
      <c r="H632" s="141">
        <f>SUM(H630:H631)</f>
        <v>0</v>
      </c>
      <c r="I632" s="70"/>
      <c r="J632" s="95">
        <f>SUM(J630:J631)</f>
        <v>0</v>
      </c>
      <c r="K632" s="141">
        <f>SUM(K630:K631)</f>
        <v>0</v>
      </c>
    </row>
    <row r="633" spans="1:11">
      <c r="A633" s="1">
        <v>14</v>
      </c>
      <c r="E633" s="1">
        <v>14</v>
      </c>
      <c r="F633" s="8"/>
      <c r="G633" s="95"/>
      <c r="H633" s="141"/>
      <c r="I633" s="70"/>
      <c r="J633" s="85"/>
      <c r="K633" s="141"/>
    </row>
    <row r="634" spans="1:11">
      <c r="A634" s="1">
        <v>15</v>
      </c>
      <c r="C634" s="7" t="s">
        <v>177</v>
      </c>
      <c r="E634" s="1">
        <v>15</v>
      </c>
      <c r="F634" s="8"/>
      <c r="G634" s="95">
        <f>G627+G632</f>
        <v>0</v>
      </c>
      <c r="H634" s="141">
        <f>H627+H632</f>
        <v>0</v>
      </c>
      <c r="I634" s="70"/>
      <c r="J634" s="95">
        <f>J627+J632</f>
        <v>0</v>
      </c>
      <c r="K634" s="141">
        <f>K627+K632</f>
        <v>0</v>
      </c>
    </row>
    <row r="635" spans="1:11">
      <c r="A635" s="1">
        <v>16</v>
      </c>
      <c r="E635" s="1">
        <v>16</v>
      </c>
      <c r="F635" s="8"/>
      <c r="G635" s="95"/>
      <c r="H635" s="141"/>
      <c r="I635" s="70"/>
      <c r="J635" s="85"/>
      <c r="K635" s="141"/>
    </row>
    <row r="636" spans="1:11">
      <c r="A636" s="1">
        <v>17</v>
      </c>
      <c r="C636" s="7" t="s">
        <v>178</v>
      </c>
      <c r="E636" s="1">
        <v>17</v>
      </c>
      <c r="F636" s="8"/>
      <c r="G636" s="133"/>
      <c r="H636" s="140"/>
      <c r="I636" s="70"/>
      <c r="J636" s="121"/>
      <c r="K636" s="140"/>
    </row>
    <row r="637" spans="1:11">
      <c r="A637" s="1">
        <v>18</v>
      </c>
      <c r="C637" s="7"/>
      <c r="E637" s="1">
        <v>18</v>
      </c>
      <c r="F637" s="8"/>
      <c r="G637" s="95"/>
      <c r="H637" s="141"/>
      <c r="I637" s="70"/>
      <c r="J637" s="85"/>
      <c r="K637" s="141"/>
    </row>
    <row r="638" spans="1:11">
      <c r="A638" s="1">
        <v>19</v>
      </c>
      <c r="C638" s="7" t="s">
        <v>179</v>
      </c>
      <c r="E638" s="1">
        <v>19</v>
      </c>
      <c r="F638" s="8"/>
      <c r="G638" s="133"/>
      <c r="H638" s="140"/>
      <c r="I638" s="70"/>
      <c r="J638" s="121"/>
      <c r="K638" s="140"/>
    </row>
    <row r="639" spans="1:11">
      <c r="A639" s="1">
        <v>20</v>
      </c>
      <c r="C639" s="7" t="s">
        <v>180</v>
      </c>
      <c r="E639" s="1">
        <v>20</v>
      </c>
      <c r="F639" s="8"/>
      <c r="G639" s="133"/>
      <c r="H639" s="140"/>
      <c r="I639" s="70"/>
      <c r="J639" s="121"/>
      <c r="K639" s="140"/>
    </row>
    <row r="640" spans="1:11">
      <c r="A640" s="1">
        <v>21</v>
      </c>
      <c r="C640" s="7"/>
      <c r="E640" s="1">
        <v>21</v>
      </c>
      <c r="F640" s="8"/>
      <c r="G640" s="95"/>
      <c r="H640" s="141"/>
      <c r="I640" s="70"/>
      <c r="J640" s="85"/>
      <c r="K640" s="141"/>
    </row>
    <row r="641" spans="1:11">
      <c r="A641" s="1">
        <v>22</v>
      </c>
      <c r="C641" s="7"/>
      <c r="E641" s="1">
        <v>22</v>
      </c>
      <c r="F641" s="8"/>
      <c r="G641" s="95"/>
      <c r="H641" s="141"/>
      <c r="I641" s="70"/>
      <c r="J641" s="85"/>
      <c r="K641" s="141"/>
    </row>
    <row r="642" spans="1:11">
      <c r="A642" s="1">
        <v>23</v>
      </c>
      <c r="C642" s="7" t="s">
        <v>194</v>
      </c>
      <c r="E642" s="1">
        <v>23</v>
      </c>
      <c r="F642" s="8"/>
      <c r="G642" s="133"/>
      <c r="H642" s="140"/>
      <c r="I642" s="70"/>
      <c r="J642" s="121"/>
      <c r="K642" s="140"/>
    </row>
    <row r="643" spans="1:11">
      <c r="A643" s="1">
        <v>24</v>
      </c>
      <c r="C643" s="7"/>
      <c r="E643" s="1">
        <v>24</v>
      </c>
      <c r="F643" s="8"/>
      <c r="G643" s="95"/>
      <c r="H643" s="141"/>
      <c r="I643" s="70"/>
      <c r="J643" s="85"/>
      <c r="K643" s="141"/>
    </row>
    <row r="644" spans="1:11">
      <c r="E644" s="29"/>
      <c r="F644" s="60" t="s">
        <v>6</v>
      </c>
      <c r="G644" s="17" t="s">
        <v>6</v>
      </c>
      <c r="H644" s="17" t="s">
        <v>6</v>
      </c>
      <c r="I644" s="60" t="s">
        <v>6</v>
      </c>
      <c r="J644" s="17" t="s">
        <v>6</v>
      </c>
      <c r="K644" s="17" t="s">
        <v>6</v>
      </c>
    </row>
    <row r="645" spans="1:11">
      <c r="A645" s="1">
        <v>25</v>
      </c>
      <c r="C645" s="7" t="s">
        <v>195</v>
      </c>
      <c r="E645" s="1">
        <v>25</v>
      </c>
      <c r="G645" s="80">
        <f>SUM(G634:G644)</f>
        <v>0</v>
      </c>
      <c r="H645" s="80">
        <f>SUM(H634:H644)</f>
        <v>0</v>
      </c>
      <c r="I645" s="81"/>
      <c r="J645" s="80">
        <f>SUM(J634:J644)</f>
        <v>0</v>
      </c>
      <c r="K645" s="80">
        <f>SUM(K634:K644)</f>
        <v>0</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344" t="s">
        <v>197</v>
      </c>
      <c r="B651" s="344"/>
      <c r="C651" s="344"/>
      <c r="D651" s="344"/>
      <c r="E651" s="344"/>
      <c r="F651" s="344"/>
      <c r="G651" s="344"/>
      <c r="H651" s="344"/>
      <c r="I651" s="344"/>
      <c r="J651" s="344"/>
      <c r="K651" s="344"/>
    </row>
    <row r="652" spans="1:11">
      <c r="A652" s="12" t="str">
        <f>$A$42</f>
        <v xml:space="preserve">NAME: </v>
      </c>
      <c r="B652" s="12"/>
      <c r="C652" s="1" t="str">
        <f>$D$20</f>
        <v>University of Colorado</v>
      </c>
      <c r="G652" s="65"/>
      <c r="H652" s="57"/>
      <c r="K652" s="14" t="str">
        <f>$K$3</f>
        <v>Due Date: October 18, 2023</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2022-2023</v>
      </c>
      <c r="I654" s="19"/>
      <c r="J654" s="20"/>
      <c r="K654" s="21" t="str">
        <f>K617</f>
        <v>2023-2024</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121">
        <v>246.78</v>
      </c>
      <c r="H662" s="140">
        <v>26382599</v>
      </c>
      <c r="I662" s="24"/>
      <c r="J662" s="121">
        <v>243</v>
      </c>
      <c r="K662" s="140">
        <v>27891796</v>
      </c>
    </row>
    <row r="663" spans="1:11">
      <c r="A663" s="1">
        <v>7</v>
      </c>
      <c r="C663" s="7" t="s">
        <v>191</v>
      </c>
      <c r="E663" s="1">
        <v>7</v>
      </c>
      <c r="F663" s="8"/>
      <c r="G663" s="85"/>
      <c r="H663" s="140">
        <v>8568894</v>
      </c>
      <c r="I663" s="70"/>
      <c r="J663" s="85"/>
      <c r="K663" s="140">
        <v>9245800</v>
      </c>
    </row>
    <row r="664" spans="1:11">
      <c r="A664" s="1">
        <v>8</v>
      </c>
      <c r="C664" s="7" t="s">
        <v>192</v>
      </c>
      <c r="E664" s="1">
        <v>8</v>
      </c>
      <c r="F664" s="8"/>
      <c r="G664" s="85">
        <f>SUM(G662:G663)</f>
        <v>246.78</v>
      </c>
      <c r="H664" s="141">
        <f>SUM(H662:H663)</f>
        <v>34951493</v>
      </c>
      <c r="I664" s="70"/>
      <c r="J664" s="95">
        <f>SUM(J662:J663)</f>
        <v>243</v>
      </c>
      <c r="K664" s="141">
        <f>SUM(K662:K663)</f>
        <v>37137596</v>
      </c>
    </row>
    <row r="665" spans="1:11">
      <c r="A665" s="1">
        <v>9</v>
      </c>
      <c r="C665" s="7"/>
      <c r="E665" s="1">
        <v>9</v>
      </c>
      <c r="F665" s="8"/>
      <c r="G665" s="85"/>
      <c r="H665" s="141"/>
      <c r="I665" s="24"/>
      <c r="J665" s="85"/>
      <c r="K665" s="141"/>
    </row>
    <row r="666" spans="1:11">
      <c r="A666" s="1">
        <v>10</v>
      </c>
      <c r="C666" s="7"/>
      <c r="E666" s="1">
        <v>10</v>
      </c>
      <c r="F666" s="8"/>
      <c r="G666" s="85"/>
      <c r="H666" s="141"/>
      <c r="I666" s="24"/>
      <c r="J666" s="85"/>
      <c r="K666" s="141"/>
    </row>
    <row r="667" spans="1:11">
      <c r="A667" s="1">
        <v>11</v>
      </c>
      <c r="C667" s="7" t="s">
        <v>174</v>
      </c>
      <c r="E667" s="1">
        <v>11</v>
      </c>
      <c r="G667" s="120">
        <v>19.75</v>
      </c>
      <c r="H667" s="142">
        <v>1100714</v>
      </c>
      <c r="I667" s="24"/>
      <c r="J667" s="120">
        <v>21.75</v>
      </c>
      <c r="K667" s="142">
        <v>1263965</v>
      </c>
    </row>
    <row r="668" spans="1:11" s="30" customFormat="1">
      <c r="A668" s="1">
        <v>12</v>
      </c>
      <c r="B668" s="1"/>
      <c r="C668" s="7" t="s">
        <v>175</v>
      </c>
      <c r="D668" s="1"/>
      <c r="E668" s="1">
        <v>12</v>
      </c>
      <c r="F668" s="1"/>
      <c r="G668" s="80"/>
      <c r="H668" s="142">
        <v>546842</v>
      </c>
      <c r="I668" s="24"/>
      <c r="J668" s="80"/>
      <c r="K668" s="142">
        <v>662687</v>
      </c>
    </row>
    <row r="669" spans="1:11" s="30" customFormat="1">
      <c r="A669" s="1">
        <v>13</v>
      </c>
      <c r="B669" s="1"/>
      <c r="C669" s="7" t="s">
        <v>193</v>
      </c>
      <c r="D669" s="1"/>
      <c r="E669" s="1">
        <v>13</v>
      </c>
      <c r="F669" s="8"/>
      <c r="G669" s="85">
        <f>SUM(G667:G668)</f>
        <v>19.75</v>
      </c>
      <c r="H669" s="141">
        <f>SUM(H667:H668)</f>
        <v>1647556</v>
      </c>
      <c r="I669" s="70"/>
      <c r="J669" s="95">
        <f>SUM(J667:J668)</f>
        <v>21.75</v>
      </c>
      <c r="K669" s="141">
        <f>SUM(K667:K668)</f>
        <v>1926652</v>
      </c>
    </row>
    <row r="670" spans="1:11">
      <c r="A670" s="1">
        <v>14</v>
      </c>
      <c r="E670" s="1">
        <v>14</v>
      </c>
      <c r="F670" s="8"/>
      <c r="G670" s="85"/>
      <c r="H670" s="141"/>
      <c r="I670" s="70"/>
      <c r="J670" s="85"/>
      <c r="K670" s="141"/>
    </row>
    <row r="671" spans="1:11">
      <c r="A671" s="1">
        <v>15</v>
      </c>
      <c r="C671" s="7" t="s">
        <v>177</v>
      </c>
      <c r="E671" s="1">
        <v>15</v>
      </c>
      <c r="F671" s="8"/>
      <c r="G671" s="85">
        <f>G664+G669</f>
        <v>266.52999999999997</v>
      </c>
      <c r="H671" s="141">
        <f>H664+H669</f>
        <v>36599049</v>
      </c>
      <c r="I671" s="70"/>
      <c r="J671" s="95">
        <f>J664+J669</f>
        <v>264.75</v>
      </c>
      <c r="K671" s="141">
        <f>K664+K669</f>
        <v>39064248</v>
      </c>
    </row>
    <row r="672" spans="1:11">
      <c r="A672" s="1">
        <v>16</v>
      </c>
      <c r="E672" s="1">
        <v>16</v>
      </c>
      <c r="F672" s="8"/>
      <c r="G672" s="85"/>
      <c r="H672" s="141"/>
      <c r="I672" s="70"/>
      <c r="J672" s="85"/>
      <c r="K672" s="141"/>
    </row>
    <row r="673" spans="1:11">
      <c r="A673" s="1">
        <v>17</v>
      </c>
      <c r="C673" s="7" t="s">
        <v>178</v>
      </c>
      <c r="E673" s="1">
        <v>17</v>
      </c>
      <c r="F673" s="8"/>
      <c r="G673" s="133"/>
      <c r="H673" s="140">
        <v>285392</v>
      </c>
      <c r="I673" s="70"/>
      <c r="J673" s="121"/>
      <c r="K673" s="140">
        <v>280615</v>
      </c>
    </row>
    <row r="674" spans="1:11">
      <c r="A674" s="1">
        <v>18</v>
      </c>
      <c r="C674" s="7"/>
      <c r="E674" s="1">
        <v>18</v>
      </c>
      <c r="F674" s="8"/>
      <c r="G674" s="95"/>
      <c r="H674" s="141"/>
      <c r="I674" s="70"/>
      <c r="J674" s="85"/>
      <c r="K674" s="141"/>
    </row>
    <row r="675" spans="1:11">
      <c r="A675" s="1">
        <v>19</v>
      </c>
      <c r="C675" s="7" t="s">
        <v>179</v>
      </c>
      <c r="E675" s="1">
        <v>19</v>
      </c>
      <c r="F675" s="8"/>
      <c r="G675" s="95"/>
      <c r="H675" s="140">
        <v>312260</v>
      </c>
      <c r="I675" s="70"/>
      <c r="J675" s="85"/>
      <c r="K675" s="140">
        <v>224933</v>
      </c>
    </row>
    <row r="676" spans="1:11">
      <c r="A676" s="1">
        <v>20</v>
      </c>
      <c r="C676" s="7" t="s">
        <v>180</v>
      </c>
      <c r="E676" s="1">
        <v>20</v>
      </c>
      <c r="F676" s="8"/>
      <c r="G676" s="95"/>
      <c r="H676" s="140">
        <v>11672015</v>
      </c>
      <c r="I676" s="70"/>
      <c r="J676" s="85"/>
      <c r="K676" s="140">
        <v>13055476</v>
      </c>
    </row>
    <row r="677" spans="1:11">
      <c r="A677" s="1">
        <v>21</v>
      </c>
      <c r="C677" s="7"/>
      <c r="E677" s="1">
        <v>21</v>
      </c>
      <c r="F677" s="8"/>
      <c r="G677" s="95"/>
      <c r="H677" s="141"/>
      <c r="I677" s="70"/>
      <c r="J677" s="85"/>
      <c r="K677" s="141"/>
    </row>
    <row r="678" spans="1:11">
      <c r="A678" s="1">
        <v>22</v>
      </c>
      <c r="C678" s="7"/>
      <c r="E678" s="1">
        <v>22</v>
      </c>
      <c r="F678" s="8"/>
      <c r="G678" s="95"/>
      <c r="H678" s="141"/>
      <c r="I678" s="70"/>
      <c r="J678" s="85"/>
      <c r="K678" s="141"/>
    </row>
    <row r="679" spans="1:11">
      <c r="A679" s="1">
        <v>23</v>
      </c>
      <c r="C679" s="7" t="s">
        <v>194</v>
      </c>
      <c r="E679" s="1">
        <v>23</v>
      </c>
      <c r="F679" s="8"/>
      <c r="G679" s="95"/>
      <c r="H679" s="140">
        <v>829443</v>
      </c>
      <c r="I679" s="70"/>
      <c r="J679" s="85"/>
      <c r="K679" s="140">
        <v>0</v>
      </c>
    </row>
    <row r="680" spans="1:11">
      <c r="A680" s="1">
        <v>24</v>
      </c>
      <c r="C680" s="7"/>
      <c r="E680" s="1">
        <v>24</v>
      </c>
      <c r="F680" s="8"/>
      <c r="G680" s="95"/>
      <c r="H680" s="141"/>
      <c r="I680" s="70"/>
      <c r="J680" s="85"/>
      <c r="K680" s="141"/>
    </row>
    <row r="681" spans="1:11">
      <c r="E681" s="29"/>
      <c r="F681" s="60" t="s">
        <v>6</v>
      </c>
      <c r="G681" s="17" t="s">
        <v>6</v>
      </c>
      <c r="H681" s="17" t="s">
        <v>6</v>
      </c>
      <c r="I681" s="60" t="s">
        <v>6</v>
      </c>
      <c r="J681" s="17" t="s">
        <v>6</v>
      </c>
      <c r="K681" s="17" t="s">
        <v>6</v>
      </c>
    </row>
    <row r="682" spans="1:11">
      <c r="A682" s="1">
        <v>25</v>
      </c>
      <c r="C682" s="7" t="s">
        <v>198</v>
      </c>
      <c r="E682" s="1">
        <v>25</v>
      </c>
      <c r="G682" s="80">
        <f>SUM(G671:G681)</f>
        <v>266.52999999999997</v>
      </c>
      <c r="H682" s="80">
        <f>SUM(H671:H681)</f>
        <v>49698159</v>
      </c>
      <c r="I682" s="81"/>
      <c r="J682" s="80">
        <f>SUM(J671:J681)</f>
        <v>264.75</v>
      </c>
      <c r="K682" s="80">
        <f>SUM(K671:K681)</f>
        <v>52625272</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344" t="s">
        <v>200</v>
      </c>
      <c r="B688" s="344"/>
      <c r="C688" s="344"/>
      <c r="D688" s="344"/>
      <c r="E688" s="344"/>
      <c r="F688" s="344"/>
      <c r="G688" s="344"/>
      <c r="H688" s="344"/>
      <c r="I688" s="344"/>
      <c r="J688" s="344"/>
      <c r="K688" s="344"/>
    </row>
    <row r="689" spans="1:11">
      <c r="A689" s="12" t="str">
        <f>$A$42</f>
        <v xml:space="preserve">NAME: </v>
      </c>
      <c r="C689" s="1" t="str">
        <f>$D$20</f>
        <v>University of Colorado</v>
      </c>
      <c r="G689" s="65"/>
      <c r="H689" s="57"/>
      <c r="K689" s="14" t="str">
        <f>$K$3</f>
        <v>Due Date: October 18, 2023</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2022-2023</v>
      </c>
      <c r="I691" s="19"/>
      <c r="J691" s="20"/>
      <c r="K691" s="21" t="str">
        <f>K654</f>
        <v>2023-2024</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121">
        <v>30.06</v>
      </c>
      <c r="H699" s="140">
        <v>3411753</v>
      </c>
      <c r="I699" s="24"/>
      <c r="J699" s="121">
        <v>25.97</v>
      </c>
      <c r="K699" s="140">
        <v>3228284</v>
      </c>
    </row>
    <row r="700" spans="1:11">
      <c r="A700" s="1">
        <v>7</v>
      </c>
      <c r="C700" s="7" t="s">
        <v>191</v>
      </c>
      <c r="E700" s="1">
        <v>7</v>
      </c>
      <c r="F700" s="8"/>
      <c r="G700" s="85"/>
      <c r="H700" s="140">
        <v>1037299</v>
      </c>
      <c r="I700" s="70"/>
      <c r="J700" s="85"/>
      <c r="K700" s="140">
        <v>980893</v>
      </c>
    </row>
    <row r="701" spans="1:11">
      <c r="A701" s="1">
        <v>8</v>
      </c>
      <c r="C701" s="7" t="s">
        <v>192</v>
      </c>
      <c r="E701" s="1">
        <v>8</v>
      </c>
      <c r="F701" s="8"/>
      <c r="G701" s="85">
        <f>SUM(G699:G700)</f>
        <v>30.06</v>
      </c>
      <c r="H701" s="141">
        <f>SUM(H699:H700)</f>
        <v>4449052</v>
      </c>
      <c r="I701" s="70"/>
      <c r="J701" s="85">
        <f>SUM(J699:J700)</f>
        <v>25.97</v>
      </c>
      <c r="K701" s="141">
        <f>SUM(K699:K700)</f>
        <v>4209177</v>
      </c>
    </row>
    <row r="702" spans="1:11">
      <c r="A702" s="1">
        <v>9</v>
      </c>
      <c r="C702" s="7"/>
      <c r="E702" s="1">
        <v>9</v>
      </c>
      <c r="F702" s="8"/>
      <c r="G702" s="85"/>
      <c r="H702" s="141"/>
      <c r="I702" s="24"/>
      <c r="J702" s="85"/>
      <c r="K702" s="141"/>
    </row>
    <row r="703" spans="1:11" ht="24.75" customHeight="1">
      <c r="A703" s="1">
        <v>10</v>
      </c>
      <c r="C703" s="7"/>
      <c r="E703" s="1">
        <v>10</v>
      </c>
      <c r="F703" s="8"/>
      <c r="G703" s="85"/>
      <c r="H703" s="141"/>
      <c r="I703" s="24"/>
      <c r="J703" s="85"/>
      <c r="K703" s="141"/>
    </row>
    <row r="704" spans="1:11" s="67" customFormat="1">
      <c r="A704" s="1">
        <v>11</v>
      </c>
      <c r="B704" s="1"/>
      <c r="C704" s="7" t="s">
        <v>174</v>
      </c>
      <c r="D704" s="1"/>
      <c r="E704" s="1">
        <v>11</v>
      </c>
      <c r="F704" s="1"/>
      <c r="G704" s="120">
        <v>0</v>
      </c>
      <c r="H704" s="142">
        <v>58516</v>
      </c>
      <c r="I704" s="24"/>
      <c r="J704" s="120">
        <v>0</v>
      </c>
      <c r="K704" s="142">
        <v>0</v>
      </c>
    </row>
    <row r="705" spans="1:11">
      <c r="A705" s="1">
        <v>12</v>
      </c>
      <c r="C705" s="7" t="s">
        <v>175</v>
      </c>
      <c r="E705" s="1">
        <v>12</v>
      </c>
      <c r="G705" s="80"/>
      <c r="H705" s="142">
        <v>21710</v>
      </c>
      <c r="I705" s="24"/>
      <c r="J705" s="80"/>
      <c r="K705" s="142">
        <v>0</v>
      </c>
    </row>
    <row r="706" spans="1:11">
      <c r="A706" s="1">
        <v>13</v>
      </c>
      <c r="C706" s="7" t="s">
        <v>193</v>
      </c>
      <c r="E706" s="1">
        <v>13</v>
      </c>
      <c r="F706" s="8"/>
      <c r="G706" s="85">
        <f>SUM(G704:G705)</f>
        <v>0</v>
      </c>
      <c r="H706" s="141">
        <f>SUM(H704:H705)</f>
        <v>80226</v>
      </c>
      <c r="I706" s="70"/>
      <c r="J706" s="95">
        <f>SUM(J704:J705)</f>
        <v>0</v>
      </c>
      <c r="K706" s="141">
        <f>SUM(K704:K705)</f>
        <v>0</v>
      </c>
    </row>
    <row r="707" spans="1:11" s="30" customFormat="1">
      <c r="A707" s="1">
        <v>14</v>
      </c>
      <c r="B707" s="1"/>
      <c r="C707" s="1"/>
      <c r="D707" s="1"/>
      <c r="E707" s="1">
        <v>14</v>
      </c>
      <c r="F707" s="8"/>
      <c r="G707" s="85"/>
      <c r="H707" s="141"/>
      <c r="I707" s="70"/>
      <c r="J707" s="85"/>
      <c r="K707" s="141"/>
    </row>
    <row r="708" spans="1:11" s="30" customFormat="1">
      <c r="A708" s="1">
        <v>15</v>
      </c>
      <c r="B708" s="1"/>
      <c r="C708" s="7" t="s">
        <v>177</v>
      </c>
      <c r="D708" s="1"/>
      <c r="E708" s="1">
        <v>15</v>
      </c>
      <c r="F708" s="8"/>
      <c r="G708" s="85">
        <f>G701+G706</f>
        <v>30.06</v>
      </c>
      <c r="H708" s="141">
        <f>H701+H706</f>
        <v>4529278</v>
      </c>
      <c r="I708" s="70"/>
      <c r="J708" s="85">
        <f>J701+J706</f>
        <v>25.97</v>
      </c>
      <c r="K708" s="141">
        <f>K701+K706</f>
        <v>4209177</v>
      </c>
    </row>
    <row r="709" spans="1:11">
      <c r="A709" s="1">
        <v>16</v>
      </c>
      <c r="E709" s="1">
        <v>16</v>
      </c>
      <c r="F709" s="8"/>
      <c r="G709" s="85"/>
      <c r="H709" s="141"/>
      <c r="I709" s="70"/>
      <c r="J709" s="85"/>
      <c r="K709" s="141"/>
    </row>
    <row r="710" spans="1:11">
      <c r="A710" s="1">
        <v>17</v>
      </c>
      <c r="C710" s="7" t="s">
        <v>178</v>
      </c>
      <c r="E710" s="1">
        <v>17</v>
      </c>
      <c r="F710" s="8"/>
      <c r="G710" s="85"/>
      <c r="H710" s="140">
        <v>29279</v>
      </c>
      <c r="I710" s="70"/>
      <c r="J710" s="85"/>
      <c r="K710" s="140">
        <v>87772</v>
      </c>
    </row>
    <row r="711" spans="1:11">
      <c r="A711" s="1">
        <v>18</v>
      </c>
      <c r="C711" s="7"/>
      <c r="E711" s="1">
        <v>18</v>
      </c>
      <c r="F711" s="8"/>
      <c r="G711" s="85"/>
      <c r="H711" s="141"/>
      <c r="I711" s="70"/>
      <c r="J711" s="85"/>
      <c r="K711" s="141"/>
    </row>
    <row r="712" spans="1:11">
      <c r="A712" s="1">
        <v>19</v>
      </c>
      <c r="C712" s="7" t="s">
        <v>179</v>
      </c>
      <c r="E712" s="1">
        <v>19</v>
      </c>
      <c r="F712" s="8"/>
      <c r="G712" s="85"/>
      <c r="H712" s="140">
        <v>28021</v>
      </c>
      <c r="I712" s="70"/>
      <c r="J712" s="85"/>
      <c r="K712" s="140">
        <v>105239</v>
      </c>
    </row>
    <row r="713" spans="1:11">
      <c r="A713" s="1">
        <v>20</v>
      </c>
      <c r="C713" s="7" t="s">
        <v>180</v>
      </c>
      <c r="E713" s="1">
        <v>20</v>
      </c>
      <c r="F713" s="8"/>
      <c r="G713" s="85"/>
      <c r="H713" s="140">
        <v>185795</v>
      </c>
      <c r="I713" s="70"/>
      <c r="J713" s="85"/>
      <c r="K713" s="140">
        <v>340409</v>
      </c>
    </row>
    <row r="714" spans="1:11">
      <c r="A714" s="1">
        <v>21</v>
      </c>
      <c r="C714" s="7"/>
      <c r="E714" s="1">
        <v>21</v>
      </c>
      <c r="F714" s="8"/>
      <c r="G714" s="85"/>
      <c r="H714" s="141"/>
      <c r="I714" s="70"/>
      <c r="J714" s="85"/>
      <c r="K714" s="141"/>
    </row>
    <row r="715" spans="1:11">
      <c r="A715" s="1">
        <v>22</v>
      </c>
      <c r="C715" s="7"/>
      <c r="E715" s="1">
        <v>22</v>
      </c>
      <c r="F715" s="8"/>
      <c r="G715" s="95"/>
      <c r="H715" s="141"/>
      <c r="I715" s="70"/>
      <c r="J715" s="85"/>
      <c r="K715" s="141"/>
    </row>
    <row r="716" spans="1:11">
      <c r="A716" s="1">
        <v>23</v>
      </c>
      <c r="C716" s="7" t="s">
        <v>194</v>
      </c>
      <c r="E716" s="1">
        <v>23</v>
      </c>
      <c r="F716" s="8"/>
      <c r="G716" s="95"/>
      <c r="H716" s="140">
        <v>73500</v>
      </c>
      <c r="I716" s="70"/>
      <c r="J716" s="85"/>
      <c r="K716" s="140"/>
    </row>
    <row r="717" spans="1:11">
      <c r="A717" s="1">
        <v>24</v>
      </c>
      <c r="C717" s="7"/>
      <c r="E717" s="1">
        <v>24</v>
      </c>
      <c r="F717" s="8"/>
      <c r="G717" s="95"/>
      <c r="H717" s="141"/>
      <c r="I717" s="70"/>
      <c r="J717" s="85"/>
      <c r="K717" s="84"/>
    </row>
    <row r="718" spans="1:11">
      <c r="E718" s="29"/>
      <c r="F718" s="60" t="s">
        <v>6</v>
      </c>
      <c r="G718" s="17" t="s">
        <v>6</v>
      </c>
      <c r="H718" s="17" t="s">
        <v>6</v>
      </c>
      <c r="I718" s="60" t="s">
        <v>6</v>
      </c>
      <c r="J718" s="17" t="s">
        <v>6</v>
      </c>
      <c r="K718" s="17" t="s">
        <v>6</v>
      </c>
    </row>
    <row r="719" spans="1:11">
      <c r="A719" s="1">
        <v>25</v>
      </c>
      <c r="C719" s="7" t="s">
        <v>201</v>
      </c>
      <c r="E719" s="1">
        <v>25</v>
      </c>
      <c r="G719" s="80">
        <f>SUM(G708:G718)</f>
        <v>30.06</v>
      </c>
      <c r="H719" s="80">
        <f>SUM(H708:H718)</f>
        <v>4845873</v>
      </c>
      <c r="I719" s="81"/>
      <c r="J719" s="80">
        <f>SUM(J708:J718)</f>
        <v>25.97</v>
      </c>
      <c r="K719" s="80">
        <f>SUM(K708:K718)</f>
        <v>4742597</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202</v>
      </c>
    </row>
    <row r="725" spans="1:16">
      <c r="A725" s="344" t="s">
        <v>203</v>
      </c>
      <c r="B725" s="344"/>
      <c r="C725" s="344"/>
      <c r="D725" s="344"/>
      <c r="E725" s="344"/>
      <c r="F725" s="344"/>
      <c r="G725" s="344"/>
      <c r="H725" s="344"/>
      <c r="I725" s="344"/>
      <c r="J725" s="344"/>
      <c r="K725" s="344"/>
    </row>
    <row r="726" spans="1:16">
      <c r="A726" s="12" t="str">
        <f>$A$42</f>
        <v xml:space="preserve">NAME: </v>
      </c>
      <c r="C726" s="1" t="str">
        <f>$D$20</f>
        <v>University of Colorado</v>
      </c>
      <c r="F726" s="62"/>
      <c r="G726" s="56"/>
      <c r="K726" s="14" t="str">
        <f>$K$3</f>
        <v>Due Date: October 18, 2023</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2022-2023</v>
      </c>
      <c r="I728" s="19"/>
      <c r="J728" s="20"/>
      <c r="K728" s="21" t="str">
        <f>K691</f>
        <v>2023-2024</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227</v>
      </c>
      <c r="D731" s="98"/>
      <c r="E731" s="98">
        <v>1</v>
      </c>
      <c r="F731" s="99"/>
      <c r="G731" s="100"/>
      <c r="H731" s="101"/>
      <c r="I731" s="102"/>
      <c r="J731" s="103"/>
      <c r="K731" s="104"/>
    </row>
    <row r="732" spans="1:16">
      <c r="A732" s="98">
        <v>2</v>
      </c>
      <c r="B732" s="98"/>
      <c r="C732" s="98" t="s">
        <v>227</v>
      </c>
      <c r="D732" s="98"/>
      <c r="E732" s="98">
        <v>2</v>
      </c>
      <c r="F732" s="99"/>
      <c r="G732" s="100"/>
      <c r="H732" s="101"/>
      <c r="I732" s="102"/>
      <c r="J732" s="103"/>
      <c r="K732" s="101"/>
    </row>
    <row r="733" spans="1:16">
      <c r="A733" s="98">
        <v>3</v>
      </c>
      <c r="B733" s="98"/>
      <c r="C733" s="98" t="s">
        <v>227</v>
      </c>
      <c r="D733" s="98"/>
      <c r="E733" s="98">
        <v>3</v>
      </c>
      <c r="F733" s="99"/>
      <c r="G733" s="100"/>
      <c r="H733" s="101"/>
      <c r="I733" s="102"/>
      <c r="J733" s="103"/>
      <c r="K733" s="101"/>
    </row>
    <row r="734" spans="1:16">
      <c r="A734" s="98">
        <v>4</v>
      </c>
      <c r="B734" s="98"/>
      <c r="C734" s="98" t="s">
        <v>227</v>
      </c>
      <c r="D734" s="98"/>
      <c r="E734" s="98">
        <v>4</v>
      </c>
      <c r="F734" s="99"/>
      <c r="G734" s="100"/>
      <c r="H734" s="101"/>
      <c r="I734" s="105"/>
      <c r="J734" s="103"/>
      <c r="K734" s="101"/>
    </row>
    <row r="735" spans="1:16">
      <c r="A735" s="98">
        <v>5</v>
      </c>
      <c r="B735" s="98"/>
      <c r="C735" s="98" t="s">
        <v>227</v>
      </c>
      <c r="D735" s="98"/>
      <c r="E735" s="98">
        <v>5</v>
      </c>
      <c r="F735" s="99"/>
      <c r="G735" s="103"/>
      <c r="H735" s="101"/>
      <c r="I735" s="105"/>
      <c r="J735" s="103"/>
      <c r="K735" s="101"/>
    </row>
    <row r="736" spans="1:16">
      <c r="A736" s="1">
        <v>6</v>
      </c>
      <c r="C736" s="7" t="s">
        <v>190</v>
      </c>
      <c r="E736" s="1">
        <v>6</v>
      </c>
      <c r="F736" s="8"/>
      <c r="G736" s="121">
        <v>336.93</v>
      </c>
      <c r="H736" s="140">
        <v>28562901</v>
      </c>
      <c r="I736" s="24"/>
      <c r="J736" s="121">
        <v>380.96</v>
      </c>
      <c r="K736" s="140">
        <v>34092449</v>
      </c>
    </row>
    <row r="737" spans="1:13">
      <c r="A737" s="1">
        <v>7</v>
      </c>
      <c r="C737" s="7" t="s">
        <v>191</v>
      </c>
      <c r="E737" s="1">
        <v>7</v>
      </c>
      <c r="F737" s="8"/>
      <c r="G737" s="85"/>
      <c r="H737" s="140">
        <v>10921343</v>
      </c>
      <c r="I737" s="70"/>
      <c r="J737" s="85"/>
      <c r="K737" s="140">
        <v>12984672</v>
      </c>
    </row>
    <row r="738" spans="1:13">
      <c r="A738" s="1">
        <v>8</v>
      </c>
      <c r="C738" s="7" t="s">
        <v>192</v>
      </c>
      <c r="E738" s="1">
        <v>8</v>
      </c>
      <c r="F738" s="8"/>
      <c r="G738" s="85">
        <f>SUM(G736:G737)</f>
        <v>336.93</v>
      </c>
      <c r="H738" s="141">
        <f>SUM(H736:H737)</f>
        <v>39484244</v>
      </c>
      <c r="I738" s="70"/>
      <c r="J738" s="95">
        <f>SUM(J736:J737)</f>
        <v>380.96</v>
      </c>
      <c r="K738" s="141">
        <f>SUM(K736:K737)</f>
        <v>47077121</v>
      </c>
    </row>
    <row r="739" spans="1:13">
      <c r="A739" s="1">
        <v>9</v>
      </c>
      <c r="C739" s="7"/>
      <c r="E739" s="1">
        <v>9</v>
      </c>
      <c r="F739" s="8"/>
      <c r="G739" s="95"/>
      <c r="H739" s="141"/>
      <c r="I739" s="24"/>
      <c r="J739" s="85"/>
      <c r="K739" s="141"/>
    </row>
    <row r="740" spans="1:13">
      <c r="A740" s="1">
        <v>10</v>
      </c>
      <c r="C740" s="7"/>
      <c r="E740" s="1">
        <v>10</v>
      </c>
      <c r="F740" s="8"/>
      <c r="G740" s="95"/>
      <c r="H740" s="141"/>
      <c r="I740" s="24"/>
      <c r="J740" s="85"/>
      <c r="K740" s="141"/>
    </row>
    <row r="741" spans="1:13">
      <c r="A741" s="1">
        <v>11</v>
      </c>
      <c r="C741" s="7" t="s">
        <v>174</v>
      </c>
      <c r="E741" s="1">
        <v>11</v>
      </c>
      <c r="G741" s="120">
        <v>19.39</v>
      </c>
      <c r="H741" s="142">
        <v>660745</v>
      </c>
      <c r="I741" s="24"/>
      <c r="J741" s="120">
        <v>18.440000000000001</v>
      </c>
      <c r="K741" s="142">
        <v>980547</v>
      </c>
    </row>
    <row r="742" spans="1:13">
      <c r="A742" s="1">
        <v>12</v>
      </c>
      <c r="C742" s="7" t="s">
        <v>175</v>
      </c>
      <c r="E742" s="1">
        <v>12</v>
      </c>
      <c r="G742" s="96"/>
      <c r="H742" s="142">
        <v>352714</v>
      </c>
      <c r="I742" s="24"/>
      <c r="J742" s="80"/>
      <c r="K742" s="142">
        <v>428601</v>
      </c>
    </row>
    <row r="743" spans="1:13">
      <c r="A743" s="1">
        <v>13</v>
      </c>
      <c r="C743" s="7" t="s">
        <v>193</v>
      </c>
      <c r="E743" s="1">
        <v>13</v>
      </c>
      <c r="F743" s="8"/>
      <c r="G743" s="85">
        <f>SUM(G741:G742)</f>
        <v>19.39</v>
      </c>
      <c r="H743" s="141">
        <f>SUM(H741:H742)</f>
        <v>1013459</v>
      </c>
      <c r="I743" s="70"/>
      <c r="J743" s="95">
        <f>SUM(J741:J742)</f>
        <v>18.440000000000001</v>
      </c>
      <c r="K743" s="141">
        <f>SUM(K741:K742)</f>
        <v>1409148</v>
      </c>
    </row>
    <row r="744" spans="1:13">
      <c r="A744" s="1">
        <v>14</v>
      </c>
      <c r="E744" s="1">
        <v>14</v>
      </c>
      <c r="F744" s="8"/>
      <c r="G744" s="85"/>
      <c r="H744" s="141"/>
      <c r="I744" s="70"/>
      <c r="J744" s="85"/>
      <c r="K744" s="141"/>
    </row>
    <row r="745" spans="1:13">
      <c r="A745" s="1">
        <v>15</v>
      </c>
      <c r="C745" s="7" t="s">
        <v>177</v>
      </c>
      <c r="E745" s="1">
        <v>15</v>
      </c>
      <c r="F745" s="8"/>
      <c r="G745" s="85">
        <f>G738+G743</f>
        <v>356.32</v>
      </c>
      <c r="H745" s="141">
        <f>H738+H743</f>
        <v>40497703</v>
      </c>
      <c r="I745" s="70"/>
      <c r="J745" s="95">
        <f>J738+J743</f>
        <v>399.4</v>
      </c>
      <c r="K745" s="141">
        <f>K738+K743</f>
        <v>48486269</v>
      </c>
    </row>
    <row r="746" spans="1:13">
      <c r="A746" s="1">
        <v>16</v>
      </c>
      <c r="E746" s="1">
        <v>16</v>
      </c>
      <c r="F746" s="8"/>
      <c r="G746" s="95"/>
      <c r="H746" s="141"/>
      <c r="I746" s="70"/>
      <c r="J746" s="85"/>
      <c r="K746" s="141"/>
    </row>
    <row r="747" spans="1:13">
      <c r="A747" s="1">
        <v>17</v>
      </c>
      <c r="C747" s="7" t="s">
        <v>178</v>
      </c>
      <c r="E747" s="1">
        <v>17</v>
      </c>
      <c r="F747" s="8"/>
      <c r="G747" s="95"/>
      <c r="H747" s="140">
        <v>270155</v>
      </c>
      <c r="I747" s="70"/>
      <c r="J747" s="85"/>
      <c r="K747" s="140">
        <v>118603</v>
      </c>
    </row>
    <row r="748" spans="1:13">
      <c r="A748" s="1">
        <v>18</v>
      </c>
      <c r="C748" s="7"/>
      <c r="E748" s="1">
        <v>18</v>
      </c>
      <c r="F748" s="8"/>
      <c r="G748" s="95"/>
      <c r="H748" s="141"/>
      <c r="I748" s="70"/>
      <c r="J748" s="85"/>
      <c r="K748" s="141"/>
    </row>
    <row r="749" spans="1:13">
      <c r="A749" s="1">
        <v>19</v>
      </c>
      <c r="C749" s="7" t="s">
        <v>179</v>
      </c>
      <c r="E749" s="1">
        <v>19</v>
      </c>
      <c r="F749" s="8"/>
      <c r="G749" s="95"/>
      <c r="H749" s="140">
        <v>112386</v>
      </c>
      <c r="I749" s="70"/>
      <c r="J749" s="85"/>
      <c r="K749" s="140"/>
    </row>
    <row r="750" spans="1:13">
      <c r="A750" s="1">
        <v>20</v>
      </c>
      <c r="C750" s="7" t="s">
        <v>180</v>
      </c>
      <c r="E750" s="1">
        <v>20</v>
      </c>
      <c r="F750" s="8"/>
      <c r="G750" s="95"/>
      <c r="H750" s="140">
        <v>4059664</v>
      </c>
      <c r="I750" s="70"/>
      <c r="J750" s="85"/>
      <c r="K750" s="140">
        <v>4043014</v>
      </c>
      <c r="M750" s="74"/>
    </row>
    <row r="751" spans="1:13">
      <c r="A751" s="1">
        <v>21</v>
      </c>
      <c r="C751" s="7"/>
      <c r="E751" s="1">
        <v>21</v>
      </c>
      <c r="F751" s="8"/>
      <c r="G751" s="95"/>
      <c r="H751" s="141"/>
      <c r="I751" s="70"/>
      <c r="J751" s="85"/>
      <c r="K751" s="141"/>
    </row>
    <row r="752" spans="1:13">
      <c r="A752" s="1">
        <v>22</v>
      </c>
      <c r="C752" s="7"/>
      <c r="E752" s="1">
        <v>22</v>
      </c>
      <c r="F752" s="8"/>
      <c r="G752" s="95"/>
      <c r="H752" s="141"/>
      <c r="I752" s="70"/>
      <c r="J752" s="85"/>
      <c r="K752" s="141"/>
    </row>
    <row r="753" spans="1:11">
      <c r="A753" s="1">
        <v>23</v>
      </c>
      <c r="C753" s="7" t="s">
        <v>194</v>
      </c>
      <c r="E753" s="1">
        <v>23</v>
      </c>
      <c r="F753" s="8"/>
      <c r="G753" s="95"/>
      <c r="H753" s="140">
        <v>4298336</v>
      </c>
      <c r="I753" s="70"/>
      <c r="J753" s="85"/>
      <c r="K753" s="140">
        <v>2000000</v>
      </c>
    </row>
    <row r="754" spans="1:11">
      <c r="A754" s="1">
        <v>24</v>
      </c>
      <c r="C754" s="7"/>
      <c r="E754" s="1">
        <v>24</v>
      </c>
      <c r="F754" s="8"/>
      <c r="G754" s="95"/>
      <c r="H754" s="141"/>
      <c r="I754" s="70"/>
      <c r="J754" s="85"/>
      <c r="K754" s="141"/>
    </row>
    <row r="755" spans="1:11">
      <c r="E755" s="29"/>
      <c r="F755" s="60" t="s">
        <v>6</v>
      </c>
      <c r="G755" s="17" t="s">
        <v>6</v>
      </c>
      <c r="H755" s="17" t="s">
        <v>6</v>
      </c>
      <c r="I755" s="60" t="s">
        <v>6</v>
      </c>
      <c r="J755" s="17" t="s">
        <v>6</v>
      </c>
      <c r="K755" s="17" t="s">
        <v>6</v>
      </c>
    </row>
    <row r="756" spans="1:11">
      <c r="A756" s="1">
        <v>25</v>
      </c>
      <c r="C756" s="7" t="s">
        <v>204</v>
      </c>
      <c r="E756" s="1">
        <v>25</v>
      </c>
      <c r="G756" s="80">
        <f>SUM(G745:G755)</f>
        <v>356.32</v>
      </c>
      <c r="H756" s="80">
        <f>SUM(H745:H755)</f>
        <v>49238244</v>
      </c>
      <c r="I756" s="81"/>
      <c r="J756" s="80">
        <f>SUM(J745:J755)</f>
        <v>399.4</v>
      </c>
      <c r="K756" s="80">
        <f>SUM(K745:K755)</f>
        <v>54647886</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205</v>
      </c>
    </row>
    <row r="762" spans="1:11">
      <c r="A762" s="344" t="s">
        <v>206</v>
      </c>
      <c r="B762" s="344"/>
      <c r="C762" s="344"/>
      <c r="D762" s="344"/>
      <c r="E762" s="344"/>
      <c r="F762" s="344"/>
      <c r="G762" s="344"/>
      <c r="H762" s="344"/>
      <c r="I762" s="344"/>
      <c r="J762" s="344"/>
      <c r="K762" s="344"/>
    </row>
    <row r="763" spans="1:11">
      <c r="A763" s="12" t="str">
        <f>$A$42</f>
        <v xml:space="preserve">NAME: </v>
      </c>
      <c r="C763" s="1" t="str">
        <f>$D$20</f>
        <v>University of Colorado</v>
      </c>
      <c r="F763" s="62"/>
      <c r="G763" s="56"/>
      <c r="H763" s="57"/>
      <c r="K763" s="14" t="str">
        <f>$K$3</f>
        <v>Due Date: October 18, 2023</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2022-2023</v>
      </c>
      <c r="I765" s="19"/>
      <c r="J765" s="20"/>
      <c r="K765" s="21" t="str">
        <f>K728</f>
        <v>2023-2024</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103"/>
      <c r="K771" s="101"/>
    </row>
    <row r="772" spans="1:11">
      <c r="A772" s="98">
        <v>5</v>
      </c>
      <c r="B772" s="98"/>
      <c r="C772" s="98" t="s">
        <v>227</v>
      </c>
      <c r="D772" s="98"/>
      <c r="E772" s="98">
        <v>5</v>
      </c>
      <c r="F772" s="99"/>
      <c r="G772" s="100"/>
      <c r="H772" s="101"/>
      <c r="I772" s="105"/>
      <c r="J772" s="103"/>
      <c r="K772" s="101"/>
    </row>
    <row r="773" spans="1:11">
      <c r="A773" s="1">
        <v>6</v>
      </c>
      <c r="C773" s="7" t="s">
        <v>190</v>
      </c>
      <c r="E773" s="1">
        <v>6</v>
      </c>
      <c r="F773" s="8"/>
      <c r="G773" s="133">
        <v>100.3</v>
      </c>
      <c r="H773" s="140">
        <v>5550546</v>
      </c>
      <c r="I773" s="24"/>
      <c r="J773" s="121">
        <v>109.83</v>
      </c>
      <c r="K773" s="140">
        <v>6111449</v>
      </c>
    </row>
    <row r="774" spans="1:11">
      <c r="A774" s="1">
        <v>7</v>
      </c>
      <c r="C774" s="7" t="s">
        <v>191</v>
      </c>
      <c r="E774" s="1">
        <v>7</v>
      </c>
      <c r="F774" s="8"/>
      <c r="G774" s="95"/>
      <c r="H774" s="140">
        <v>3463235</v>
      </c>
      <c r="I774" s="70"/>
      <c r="J774" s="85"/>
      <c r="K774" s="140">
        <v>3164211</v>
      </c>
    </row>
    <row r="775" spans="1:11">
      <c r="A775" s="1">
        <v>8</v>
      </c>
      <c r="C775" s="7" t="s">
        <v>192</v>
      </c>
      <c r="E775" s="1">
        <v>8</v>
      </c>
      <c r="F775" s="8"/>
      <c r="G775" s="95">
        <f>SUM(G773:G774)</f>
        <v>100.3</v>
      </c>
      <c r="H775" s="141">
        <f>SUM(H773:H774)</f>
        <v>9013781</v>
      </c>
      <c r="I775" s="70"/>
      <c r="J775" s="95">
        <f>SUM(J773:J774)</f>
        <v>109.83</v>
      </c>
      <c r="K775" s="141">
        <f>SUM(K773:K774)</f>
        <v>9275660</v>
      </c>
    </row>
    <row r="776" spans="1:11">
      <c r="A776" s="1">
        <v>9</v>
      </c>
      <c r="C776" s="7"/>
      <c r="E776" s="1">
        <v>9</v>
      </c>
      <c r="F776" s="8"/>
      <c r="G776" s="95"/>
      <c r="H776" s="141"/>
      <c r="I776" s="24"/>
      <c r="J776" s="85"/>
      <c r="K776" s="141"/>
    </row>
    <row r="777" spans="1:11">
      <c r="A777" s="1">
        <v>10</v>
      </c>
      <c r="C777" s="7"/>
      <c r="E777" s="1">
        <v>10</v>
      </c>
      <c r="F777" s="8"/>
      <c r="G777" s="95"/>
      <c r="H777" s="141"/>
      <c r="I777" s="24"/>
      <c r="J777" s="85"/>
      <c r="K777" s="141"/>
    </row>
    <row r="778" spans="1:11">
      <c r="A778" s="1">
        <v>11</v>
      </c>
      <c r="C778" s="7" t="s">
        <v>174</v>
      </c>
      <c r="E778" s="1">
        <v>11</v>
      </c>
      <c r="G778" s="120">
        <v>127.58</v>
      </c>
      <c r="H778" s="142">
        <v>6627847</v>
      </c>
      <c r="I778" s="24"/>
      <c r="J778" s="120">
        <v>122.9</v>
      </c>
      <c r="K778" s="142">
        <v>8729117</v>
      </c>
    </row>
    <row r="779" spans="1:11">
      <c r="A779" s="1">
        <v>12</v>
      </c>
      <c r="C779" s="7" t="s">
        <v>175</v>
      </c>
      <c r="E779" s="1">
        <v>12</v>
      </c>
      <c r="G779" s="96"/>
      <c r="H779" s="142">
        <v>3253092</v>
      </c>
      <c r="I779" s="24"/>
      <c r="J779" s="80"/>
      <c r="K779" s="142">
        <v>4032559</v>
      </c>
    </row>
    <row r="780" spans="1:11">
      <c r="A780" s="1">
        <v>13</v>
      </c>
      <c r="C780" s="7" t="s">
        <v>193</v>
      </c>
      <c r="E780" s="1">
        <v>13</v>
      </c>
      <c r="F780" s="8"/>
      <c r="G780" s="95">
        <f>SUM(G778:G779)</f>
        <v>127.58</v>
      </c>
      <c r="H780" s="141">
        <f>SUM(H778:H779)</f>
        <v>9880939</v>
      </c>
      <c r="I780" s="70"/>
      <c r="J780" s="95">
        <f>SUM(J778:J779)</f>
        <v>122.9</v>
      </c>
      <c r="K780" s="141">
        <f>SUM(K778:K779)</f>
        <v>12761676</v>
      </c>
    </row>
    <row r="781" spans="1:11">
      <c r="A781" s="1">
        <v>14</v>
      </c>
      <c r="E781" s="1">
        <v>14</v>
      </c>
      <c r="F781" s="8"/>
      <c r="G781" s="95"/>
      <c r="H781" s="141"/>
      <c r="I781" s="70"/>
      <c r="J781" s="85"/>
      <c r="K781" s="141"/>
    </row>
    <row r="782" spans="1:11">
      <c r="A782" s="1">
        <v>15</v>
      </c>
      <c r="C782" s="7" t="s">
        <v>177</v>
      </c>
      <c r="E782" s="1">
        <v>15</v>
      </c>
      <c r="F782" s="8"/>
      <c r="G782" s="95">
        <f>G775+G780</f>
        <v>227.88</v>
      </c>
      <c r="H782" s="141">
        <f>H775+H780</f>
        <v>18894720</v>
      </c>
      <c r="I782" s="70"/>
      <c r="J782" s="95">
        <f>J775+J780</f>
        <v>232.73000000000002</v>
      </c>
      <c r="K782" s="141">
        <f>K775+K780</f>
        <v>22037336</v>
      </c>
    </row>
    <row r="783" spans="1:11">
      <c r="A783" s="1">
        <v>16</v>
      </c>
      <c r="E783" s="1">
        <v>16</v>
      </c>
      <c r="F783" s="8"/>
      <c r="G783" s="95"/>
      <c r="H783" s="141"/>
      <c r="I783" s="70"/>
      <c r="J783" s="85"/>
      <c r="K783" s="141"/>
    </row>
    <row r="784" spans="1:11">
      <c r="A784" s="1">
        <v>17</v>
      </c>
      <c r="C784" s="7" t="s">
        <v>178</v>
      </c>
      <c r="E784" s="1">
        <v>17</v>
      </c>
      <c r="F784" s="8"/>
      <c r="G784" s="95"/>
      <c r="H784" s="140">
        <v>145302</v>
      </c>
      <c r="I784" s="70"/>
      <c r="J784" s="85"/>
      <c r="K784" s="140">
        <v>97166</v>
      </c>
    </row>
    <row r="785" spans="1:11">
      <c r="A785" s="1">
        <v>18</v>
      </c>
      <c r="C785" s="7"/>
      <c r="E785" s="1">
        <v>18</v>
      </c>
      <c r="F785" s="8"/>
      <c r="G785" s="95"/>
      <c r="H785" s="141"/>
      <c r="I785" s="70"/>
      <c r="J785" s="85"/>
      <c r="K785" s="141"/>
    </row>
    <row r="786" spans="1:11">
      <c r="A786" s="1">
        <v>19</v>
      </c>
      <c r="C786" s="7" t="s">
        <v>179</v>
      </c>
      <c r="E786" s="1">
        <v>19</v>
      </c>
      <c r="F786" s="8"/>
      <c r="G786" s="95"/>
      <c r="H786" s="140">
        <v>55452</v>
      </c>
      <c r="I786" s="70"/>
      <c r="J786" s="85"/>
      <c r="K786" s="140">
        <v>18049</v>
      </c>
    </row>
    <row r="787" spans="1:11">
      <c r="A787" s="1">
        <v>20</v>
      </c>
      <c r="C787" s="7" t="s">
        <v>180</v>
      </c>
      <c r="E787" s="1">
        <v>20</v>
      </c>
      <c r="F787" s="8"/>
      <c r="G787" s="95"/>
      <c r="H787" s="140">
        <v>1675772</v>
      </c>
      <c r="I787" s="70"/>
      <c r="J787" s="85"/>
      <c r="K787" s="140">
        <v>1106619</v>
      </c>
    </row>
    <row r="788" spans="1:11">
      <c r="A788" s="1">
        <v>21</v>
      </c>
      <c r="C788" s="7" t="s">
        <v>225</v>
      </c>
      <c r="E788" s="1">
        <v>21</v>
      </c>
      <c r="F788" s="8"/>
      <c r="G788" s="95"/>
      <c r="H788" s="140">
        <v>3229439</v>
      </c>
      <c r="I788" s="70"/>
      <c r="J788" s="85"/>
      <c r="K788" s="140">
        <v>5323266</v>
      </c>
    </row>
    <row r="789" spans="1:11">
      <c r="A789" s="1">
        <v>22</v>
      </c>
      <c r="C789" s="7"/>
      <c r="E789" s="1">
        <v>22</v>
      </c>
      <c r="F789" s="8"/>
      <c r="G789" s="95"/>
      <c r="H789" s="141"/>
      <c r="I789" s="70"/>
      <c r="J789" s="85"/>
      <c r="K789" s="141"/>
    </row>
    <row r="790" spans="1:11">
      <c r="A790" s="1">
        <v>23</v>
      </c>
      <c r="C790" s="7" t="s">
        <v>194</v>
      </c>
      <c r="E790" s="1">
        <v>23</v>
      </c>
      <c r="F790" s="8"/>
      <c r="G790" s="95"/>
      <c r="H790" s="140">
        <v>744479</v>
      </c>
      <c r="I790" s="70"/>
      <c r="J790" s="85"/>
      <c r="K790" s="140"/>
    </row>
    <row r="791" spans="1:11">
      <c r="A791" s="1">
        <v>24</v>
      </c>
      <c r="C791" s="7"/>
      <c r="E791" s="1">
        <v>24</v>
      </c>
      <c r="F791" s="8"/>
      <c r="G791" s="95"/>
      <c r="H791" s="141"/>
      <c r="I791" s="70"/>
      <c r="J791" s="85"/>
      <c r="K791" s="141"/>
    </row>
    <row r="792" spans="1:11">
      <c r="E792" s="29"/>
      <c r="F792" s="60" t="s">
        <v>6</v>
      </c>
      <c r="G792" s="17" t="s">
        <v>6</v>
      </c>
      <c r="H792" s="17" t="s">
        <v>6</v>
      </c>
      <c r="I792" s="60" t="s">
        <v>6</v>
      </c>
      <c r="J792" s="17" t="s">
        <v>6</v>
      </c>
      <c r="K792" s="17" t="s">
        <v>6</v>
      </c>
    </row>
    <row r="793" spans="1:11">
      <c r="A793" s="1">
        <v>25</v>
      </c>
      <c r="C793" s="7" t="s">
        <v>207</v>
      </c>
      <c r="E793" s="1">
        <v>25</v>
      </c>
      <c r="G793" s="80">
        <f>SUM(G782:G792)</f>
        <v>227.88</v>
      </c>
      <c r="H793" s="80">
        <f>SUM(H782:H792)</f>
        <v>24745164</v>
      </c>
      <c r="I793" s="81"/>
      <c r="J793" s="80">
        <f>SUM(J782:J792)</f>
        <v>232.73000000000002</v>
      </c>
      <c r="K793" s="80">
        <f>SUM(K782:K792)</f>
        <v>28582436</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344" t="s">
        <v>209</v>
      </c>
      <c r="B799" s="344"/>
      <c r="C799" s="344"/>
      <c r="D799" s="344"/>
      <c r="E799" s="344"/>
      <c r="F799" s="344"/>
      <c r="G799" s="344"/>
      <c r="H799" s="344"/>
      <c r="I799" s="344"/>
      <c r="J799" s="344"/>
      <c r="K799" s="344"/>
    </row>
    <row r="800" spans="1:11">
      <c r="A800" s="12" t="str">
        <f>$A$42</f>
        <v xml:space="preserve">NAME: </v>
      </c>
      <c r="C800" s="1" t="str">
        <f>$D$20</f>
        <v>University of Colorado</v>
      </c>
      <c r="F800" s="62"/>
      <c r="G800" s="56"/>
      <c r="H800" s="57"/>
      <c r="K800" s="14" t="str">
        <f>$K$3</f>
        <v>Due Date: October 18, 2023</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2022-2023</v>
      </c>
      <c r="I802" s="19"/>
      <c r="J802" s="20"/>
      <c r="K802" s="21" t="str">
        <f>K765</f>
        <v>2023-2024</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2">
        <v>2669917</v>
      </c>
      <c r="I805" s="91"/>
      <c r="J805" s="91"/>
      <c r="K805" s="132">
        <v>2853813</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2669917</v>
      </c>
      <c r="I830" s="89"/>
      <c r="J830" s="88"/>
      <c r="K830" s="89">
        <f>SUM(K805:K828)</f>
        <v>2853813</v>
      </c>
    </row>
    <row r="831" spans="1:11">
      <c r="D831" s="22"/>
      <c r="F831" s="60" t="s">
        <v>6</v>
      </c>
      <c r="G831" s="16" t="s">
        <v>6</v>
      </c>
      <c r="H831" s="17"/>
      <c r="I831" s="60"/>
      <c r="J831" s="16"/>
      <c r="K831" s="17"/>
    </row>
    <row r="832" spans="1:11">
      <c r="F832" s="60"/>
      <c r="G832" s="16"/>
      <c r="H832" s="17"/>
      <c r="I832" s="60"/>
      <c r="J832" s="16"/>
      <c r="K832" s="17"/>
    </row>
    <row r="833" spans="1:11">
      <c r="C833" s="341" t="s">
        <v>235</v>
      </c>
      <c r="D833" s="341"/>
      <c r="E833" s="341"/>
      <c r="F833" s="341"/>
      <c r="G833" s="341"/>
      <c r="H833" s="341"/>
      <c r="I833" s="341"/>
      <c r="J833" s="341"/>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344" t="s">
        <v>213</v>
      </c>
      <c r="B837" s="344"/>
      <c r="C837" s="344"/>
      <c r="D837" s="344"/>
      <c r="E837" s="344"/>
      <c r="F837" s="344"/>
      <c r="G837" s="344"/>
      <c r="H837" s="344"/>
      <c r="I837" s="344"/>
      <c r="J837" s="344"/>
      <c r="K837" s="344"/>
    </row>
    <row r="838" spans="1:11">
      <c r="A838" s="12" t="str">
        <f>$A$42</f>
        <v xml:space="preserve">NAME: </v>
      </c>
      <c r="C838" s="1" t="str">
        <f>$D$20</f>
        <v>University of Colorado</v>
      </c>
      <c r="G838" s="65"/>
      <c r="K838" s="14" t="str">
        <f>$K$3</f>
        <v>Due Date: October 18, 2023</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2022-2023</v>
      </c>
      <c r="I840" s="19"/>
      <c r="J840" s="20"/>
      <c r="K840" s="21" t="str">
        <f>K802</f>
        <v>2023-2024</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29">
        <v>7.55</v>
      </c>
      <c r="H848" s="136">
        <v>497153</v>
      </c>
      <c r="I848" s="91"/>
      <c r="J848" s="129">
        <v>6.55</v>
      </c>
      <c r="K848" s="136">
        <v>481359</v>
      </c>
    </row>
    <row r="849" spans="1:11">
      <c r="A849" s="1">
        <v>7</v>
      </c>
      <c r="C849" s="7" t="s">
        <v>171</v>
      </c>
      <c r="E849" s="1">
        <v>7</v>
      </c>
      <c r="F849" s="8"/>
      <c r="G849" s="90"/>
      <c r="H849" s="136">
        <v>167830</v>
      </c>
      <c r="I849" s="91"/>
      <c r="J849" s="90"/>
      <c r="K849" s="136">
        <v>172929</v>
      </c>
    </row>
    <row r="850" spans="1:11">
      <c r="A850" s="1">
        <v>8</v>
      </c>
      <c r="C850" s="7" t="s">
        <v>214</v>
      </c>
      <c r="E850" s="1">
        <v>8</v>
      </c>
      <c r="F850" s="8"/>
      <c r="G850" s="129"/>
      <c r="H850" s="136"/>
      <c r="I850" s="91"/>
      <c r="J850" s="129"/>
      <c r="K850" s="136"/>
    </row>
    <row r="851" spans="1:11">
      <c r="A851" s="1">
        <v>9</v>
      </c>
      <c r="C851" s="7" t="s">
        <v>185</v>
      </c>
      <c r="E851" s="1">
        <v>9</v>
      </c>
      <c r="F851" s="8"/>
      <c r="G851" s="90">
        <f>SUM(G848:G850)</f>
        <v>7.55</v>
      </c>
      <c r="H851" s="137">
        <f>SUM(H848:H850)</f>
        <v>664983</v>
      </c>
      <c r="I851" s="90"/>
      <c r="J851" s="90">
        <f>SUM(J848:J850)</f>
        <v>6.55</v>
      </c>
      <c r="K851" s="137">
        <f>SUM(K848:K850)</f>
        <v>654288</v>
      </c>
    </row>
    <row r="852" spans="1:11">
      <c r="A852" s="1">
        <v>10</v>
      </c>
      <c r="C852" s="7"/>
      <c r="E852" s="1">
        <v>10</v>
      </c>
      <c r="F852" s="8"/>
      <c r="G852" s="90"/>
      <c r="H852" s="137"/>
      <c r="I852" s="91"/>
      <c r="J852" s="90"/>
      <c r="K852" s="137"/>
    </row>
    <row r="853" spans="1:11">
      <c r="A853" s="1">
        <v>11</v>
      </c>
      <c r="C853" s="7" t="s">
        <v>174</v>
      </c>
      <c r="E853" s="1">
        <v>11</v>
      </c>
      <c r="F853" s="8"/>
      <c r="G853" s="129"/>
      <c r="H853" s="136"/>
      <c r="I853" s="91"/>
      <c r="J853" s="129"/>
      <c r="K853" s="136"/>
    </row>
    <row r="854" spans="1:11">
      <c r="A854" s="1">
        <v>12</v>
      </c>
      <c r="C854" s="7" t="s">
        <v>175</v>
      </c>
      <c r="E854" s="1">
        <v>12</v>
      </c>
      <c r="F854" s="8"/>
      <c r="G854" s="90"/>
      <c r="H854" s="136"/>
      <c r="I854" s="91"/>
      <c r="J854" s="90"/>
      <c r="K854" s="136"/>
    </row>
    <row r="855" spans="1:11">
      <c r="A855" s="1">
        <v>13</v>
      </c>
      <c r="C855" s="7" t="s">
        <v>186</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177</v>
      </c>
      <c r="E857" s="1">
        <v>15</v>
      </c>
      <c r="G857" s="93">
        <f>SUM(G851+G855)</f>
        <v>7.55</v>
      </c>
      <c r="H857" s="138">
        <f>SUM(H851+H855)</f>
        <v>664983</v>
      </c>
      <c r="I857" s="89"/>
      <c r="J857" s="93">
        <f>SUM(J851+J855)</f>
        <v>6.55</v>
      </c>
      <c r="K857" s="138">
        <f>SUM(K851+K855)</f>
        <v>654288</v>
      </c>
    </row>
    <row r="858" spans="1:11">
      <c r="A858" s="1">
        <v>16</v>
      </c>
      <c r="E858" s="1">
        <v>16</v>
      </c>
      <c r="G858" s="93"/>
      <c r="H858" s="138"/>
      <c r="I858" s="89"/>
      <c r="J858" s="93"/>
      <c r="K858" s="138"/>
    </row>
    <row r="859" spans="1:11">
      <c r="A859" s="1">
        <v>17</v>
      </c>
      <c r="C859" s="7" t="s">
        <v>178</v>
      </c>
      <c r="E859" s="1">
        <v>17</v>
      </c>
      <c r="F859" s="8"/>
      <c r="G859" s="90"/>
      <c r="H859" s="136"/>
      <c r="I859" s="91"/>
      <c r="J859" s="90"/>
      <c r="K859" s="136"/>
    </row>
    <row r="860" spans="1:11">
      <c r="A860" s="1">
        <v>18</v>
      </c>
      <c r="E860" s="1">
        <v>18</v>
      </c>
      <c r="F860" s="8"/>
      <c r="G860" s="90"/>
      <c r="H860" s="137"/>
      <c r="I860" s="91"/>
      <c r="J860" s="90"/>
      <c r="K860" s="137"/>
    </row>
    <row r="861" spans="1:11">
      <c r="A861" s="1">
        <v>19</v>
      </c>
      <c r="C861" s="7" t="s">
        <v>179</v>
      </c>
      <c r="E861" s="1">
        <v>19</v>
      </c>
      <c r="F861" s="8"/>
      <c r="G861" s="90"/>
      <c r="H861" s="136"/>
      <c r="I861" s="91"/>
      <c r="J861" s="90"/>
      <c r="K861" s="136"/>
    </row>
    <row r="862" spans="1:11">
      <c r="A862" s="1">
        <v>20</v>
      </c>
      <c r="C862" s="66" t="s">
        <v>180</v>
      </c>
      <c r="E862" s="1">
        <v>20</v>
      </c>
      <c r="F862" s="8"/>
      <c r="G862" s="90"/>
      <c r="H862" s="136">
        <v>624305</v>
      </c>
      <c r="I862" s="91"/>
      <c r="J862" s="90"/>
      <c r="K862" s="136">
        <v>418530</v>
      </c>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181</v>
      </c>
      <c r="E865" s="1">
        <v>23</v>
      </c>
      <c r="G865" s="90"/>
      <c r="H865" s="136">
        <v>100999</v>
      </c>
      <c r="I865" s="91"/>
      <c r="J865" s="90"/>
      <c r="K865" s="136"/>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215</v>
      </c>
      <c r="G868" s="93">
        <f>SUM(G857:G866)</f>
        <v>7.55</v>
      </c>
      <c r="H868" s="89">
        <f>SUM(H857:H866)</f>
        <v>1390287</v>
      </c>
      <c r="I868" s="94"/>
      <c r="J868" s="93">
        <f>SUM(J857:J866)</f>
        <v>6.55</v>
      </c>
      <c r="K868" s="89">
        <f>SUM(K857:K866)</f>
        <v>1072818</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216</v>
      </c>
    </row>
    <row r="874" spans="1:11">
      <c r="A874" s="347" t="s">
        <v>217</v>
      </c>
      <c r="B874" s="347"/>
      <c r="C874" s="347"/>
      <c r="D874" s="347"/>
      <c r="E874" s="347"/>
      <c r="F874" s="347"/>
      <c r="G874" s="347"/>
      <c r="H874" s="347"/>
      <c r="I874" s="347"/>
      <c r="J874" s="347"/>
      <c r="K874" s="347"/>
    </row>
    <row r="875" spans="1:11">
      <c r="A875" s="12" t="str">
        <f>$A$42</f>
        <v xml:space="preserve">NAME: </v>
      </c>
      <c r="C875" s="1" t="str">
        <f>$D$20</f>
        <v>University of Colorado</v>
      </c>
      <c r="H875" s="72"/>
      <c r="K875" s="14" t="str">
        <f>$K$3</f>
        <v>Due Date: October 18, 2023</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2022-2023</v>
      </c>
      <c r="I877" s="19"/>
      <c r="J877" s="20"/>
      <c r="K877" s="21" t="str">
        <f>K840</f>
        <v>2023-2024</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218</v>
      </c>
      <c r="E880" s="63">
        <v>1</v>
      </c>
      <c r="F880" s="8"/>
      <c r="G880" s="91"/>
      <c r="H880" s="132">
        <v>4638830</v>
      </c>
      <c r="I880" s="91"/>
      <c r="J880" s="91"/>
      <c r="K880" s="132">
        <v>4705231</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219</v>
      </c>
      <c r="E890" s="63">
        <v>10</v>
      </c>
      <c r="G890" s="88"/>
      <c r="H890" s="91">
        <f>SUM(H880:H888)</f>
        <v>4638830</v>
      </c>
      <c r="I890" s="89"/>
      <c r="J890" s="88"/>
      <c r="K890" s="91">
        <f>SUM(K880:K888)</f>
        <v>4705231</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220</v>
      </c>
      <c r="E893" s="63">
        <v>12</v>
      </c>
      <c r="F893" s="8"/>
      <c r="G893" s="91"/>
      <c r="H893" s="132">
        <v>90866213</v>
      </c>
      <c r="I893" s="91"/>
      <c r="J893" s="91"/>
      <c r="K893" s="132">
        <v>60312512</v>
      </c>
    </row>
    <row r="894" spans="1:11">
      <c r="A894" s="63">
        <v>13</v>
      </c>
      <c r="C894" s="8" t="s">
        <v>221</v>
      </c>
      <c r="E894" s="63">
        <v>13</v>
      </c>
      <c r="F894" s="8"/>
      <c r="G894" s="91"/>
      <c r="H894" s="132"/>
      <c r="I894" s="91"/>
      <c r="J894" s="91"/>
      <c r="K894" s="132"/>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222</v>
      </c>
      <c r="E901" s="63">
        <v>19</v>
      </c>
      <c r="G901" s="89"/>
      <c r="H901" s="89">
        <f>SUM(H892:H899)</f>
        <v>90866213</v>
      </c>
      <c r="I901" s="91"/>
      <c r="J901" s="91"/>
      <c r="K901" s="89">
        <f>SUM(K892:K899)</f>
        <v>60312512</v>
      </c>
    </row>
    <row r="902" spans="1:11">
      <c r="A902" s="63"/>
      <c r="C902" s="8"/>
      <c r="E902" s="63"/>
      <c r="F902" s="60" t="s">
        <v>6</v>
      </c>
      <c r="G902" s="16" t="s">
        <v>6</v>
      </c>
      <c r="H902" s="17"/>
      <c r="I902" s="60"/>
      <c r="J902" s="16"/>
      <c r="K902" s="17"/>
    </row>
    <row r="903" spans="1:11">
      <c r="A903" s="63"/>
      <c r="E903" s="63"/>
      <c r="H903" s="10"/>
    </row>
    <row r="904" spans="1:11">
      <c r="A904" s="63">
        <v>20</v>
      </c>
      <c r="C904" s="7" t="s">
        <v>223</v>
      </c>
      <c r="E904" s="63">
        <v>20</v>
      </c>
      <c r="G904" s="88"/>
      <c r="H904" s="89">
        <f>SUM(H890,H901)</f>
        <v>95505043</v>
      </c>
      <c r="I904" s="89"/>
      <c r="J904" s="88"/>
      <c r="K904" s="89">
        <f>SUM(K890,K901)</f>
        <v>65017743</v>
      </c>
    </row>
    <row r="905" spans="1:11">
      <c r="C905" s="25" t="s">
        <v>224</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1">
    <mergeCell ref="A874:K874"/>
    <mergeCell ref="A688:K688"/>
    <mergeCell ref="A725:K725"/>
    <mergeCell ref="A762:K762"/>
    <mergeCell ref="A799:K799"/>
    <mergeCell ref="C833:J833"/>
    <mergeCell ref="A837:K837"/>
    <mergeCell ref="M90:O100"/>
    <mergeCell ref="C121:J121"/>
    <mergeCell ref="A128:K128"/>
    <mergeCell ref="A651:K651"/>
    <mergeCell ref="C139:D139"/>
    <mergeCell ref="A162:K162"/>
    <mergeCell ref="A202:K202"/>
    <mergeCell ref="A241:K241"/>
    <mergeCell ref="C279:I279"/>
    <mergeCell ref="B285:K285"/>
    <mergeCell ref="C365:J365"/>
    <mergeCell ref="A500:K500"/>
    <mergeCell ref="A538:K538"/>
    <mergeCell ref="A577:K577"/>
    <mergeCell ref="A614:K614"/>
    <mergeCell ref="C135:D135"/>
    <mergeCell ref="A5:K5"/>
    <mergeCell ref="A8:K8"/>
    <mergeCell ref="A9:K9"/>
    <mergeCell ref="A20:C20"/>
    <mergeCell ref="A36:K36"/>
    <mergeCell ref="A41:K41"/>
    <mergeCell ref="C79:J79"/>
    <mergeCell ref="A84:K84"/>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pageSetUpPr fitToPage="1"/>
  </sheetPr>
  <dimension ref="A2:IT970"/>
  <sheetViews>
    <sheetView showGridLines="0" view="pageBreakPreview" zoomScaleNormal="90" zoomScaleSheetLayoutView="100" workbookViewId="0">
      <selection activeCell="E28" sqref="E28"/>
    </sheetView>
  </sheetViews>
  <sheetFormatPr defaultColWidth="9.625" defaultRowHeight="12.75"/>
  <cols>
    <col min="1" max="1" width="4.625" style="155" customWidth="1"/>
    <col min="2" max="2" width="1.75" style="155" customWidth="1"/>
    <col min="3" max="3" width="30.625" style="155" customWidth="1"/>
    <col min="4" max="4" width="28.625" style="155" customWidth="1"/>
    <col min="5" max="5" width="8.125" style="155" customWidth="1"/>
    <col min="6" max="6" width="7.5" style="155" customWidth="1"/>
    <col min="7" max="7" width="14.75" style="156" customWidth="1"/>
    <col min="8" max="8" width="14.75" style="157" customWidth="1"/>
    <col min="9" max="9" width="6.625" style="155" customWidth="1"/>
    <col min="10" max="10" width="13.25" style="156" customWidth="1"/>
    <col min="11" max="11" width="21.625" style="157" customWidth="1"/>
    <col min="12" max="12" width="11.25" style="155" customWidth="1"/>
    <col min="13" max="13" width="10.5" style="155" customWidth="1"/>
    <col min="14" max="16" width="9.625" style="155" customWidth="1"/>
    <col min="17" max="17" width="19.5" style="155" customWidth="1"/>
    <col min="18" max="256" width="9.625" style="155"/>
    <col min="257" max="257" width="4.625" style="155" customWidth="1"/>
    <col min="258" max="258" width="1.75" style="155" customWidth="1"/>
    <col min="259" max="259" width="30.625" style="155" customWidth="1"/>
    <col min="260" max="260" width="28.625" style="155" customWidth="1"/>
    <col min="261" max="261" width="8.125" style="155" customWidth="1"/>
    <col min="262" max="262" width="7.5" style="155" customWidth="1"/>
    <col min="263" max="264" width="14.75" style="155" customWidth="1"/>
    <col min="265" max="265" width="6.625" style="155" customWidth="1"/>
    <col min="266" max="266" width="13.25" style="155" customWidth="1"/>
    <col min="267" max="267" width="17" style="155" customWidth="1"/>
    <col min="268" max="512" width="9.625" style="155"/>
    <col min="513" max="513" width="4.625" style="155" customWidth="1"/>
    <col min="514" max="514" width="1.75" style="155" customWidth="1"/>
    <col min="515" max="515" width="30.625" style="155" customWidth="1"/>
    <col min="516" max="516" width="28.625" style="155" customWidth="1"/>
    <col min="517" max="517" width="8.125" style="155" customWidth="1"/>
    <col min="518" max="518" width="7.5" style="155" customWidth="1"/>
    <col min="519" max="520" width="14.75" style="155" customWidth="1"/>
    <col min="521" max="521" width="6.625" style="155" customWidth="1"/>
    <col min="522" max="522" width="13.25" style="155" customWidth="1"/>
    <col min="523" max="523" width="17" style="155" customWidth="1"/>
    <col min="524" max="768" width="9.625" style="155"/>
    <col min="769" max="769" width="4.625" style="155" customWidth="1"/>
    <col min="770" max="770" width="1.75" style="155" customWidth="1"/>
    <col min="771" max="771" width="30.625" style="155" customWidth="1"/>
    <col min="772" max="772" width="28.625" style="155" customWidth="1"/>
    <col min="773" max="773" width="8.125" style="155" customWidth="1"/>
    <col min="774" max="774" width="7.5" style="155" customWidth="1"/>
    <col min="775" max="776" width="14.75" style="155" customWidth="1"/>
    <col min="777" max="777" width="6.625" style="155" customWidth="1"/>
    <col min="778" max="778" width="13.25" style="155" customWidth="1"/>
    <col min="779" max="779" width="17" style="155" customWidth="1"/>
    <col min="780" max="1024" width="9.625" style="155"/>
    <col min="1025" max="1025" width="4.625" style="155" customWidth="1"/>
    <col min="1026" max="1026" width="1.75" style="155" customWidth="1"/>
    <col min="1027" max="1027" width="30.625" style="155" customWidth="1"/>
    <col min="1028" max="1028" width="28.625" style="155" customWidth="1"/>
    <col min="1029" max="1029" width="8.125" style="155" customWidth="1"/>
    <col min="1030" max="1030" width="7.5" style="155" customWidth="1"/>
    <col min="1031" max="1032" width="14.75" style="155" customWidth="1"/>
    <col min="1033" max="1033" width="6.625" style="155" customWidth="1"/>
    <col min="1034" max="1034" width="13.25" style="155" customWidth="1"/>
    <col min="1035" max="1035" width="17" style="155" customWidth="1"/>
    <col min="1036" max="1280" width="9.625" style="155"/>
    <col min="1281" max="1281" width="4.625" style="155" customWidth="1"/>
    <col min="1282" max="1282" width="1.75" style="155" customWidth="1"/>
    <col min="1283" max="1283" width="30.625" style="155" customWidth="1"/>
    <col min="1284" max="1284" width="28.625" style="155" customWidth="1"/>
    <col min="1285" max="1285" width="8.125" style="155" customWidth="1"/>
    <col min="1286" max="1286" width="7.5" style="155" customWidth="1"/>
    <col min="1287" max="1288" width="14.75" style="155" customWidth="1"/>
    <col min="1289" max="1289" width="6.625" style="155" customWidth="1"/>
    <col min="1290" max="1290" width="13.25" style="155" customWidth="1"/>
    <col min="1291" max="1291" width="17" style="155" customWidth="1"/>
    <col min="1292" max="1536" width="9.625" style="155"/>
    <col min="1537" max="1537" width="4.625" style="155" customWidth="1"/>
    <col min="1538" max="1538" width="1.75" style="155" customWidth="1"/>
    <col min="1539" max="1539" width="30.625" style="155" customWidth="1"/>
    <col min="1540" max="1540" width="28.625" style="155" customWidth="1"/>
    <col min="1541" max="1541" width="8.125" style="155" customWidth="1"/>
    <col min="1542" max="1542" width="7.5" style="155" customWidth="1"/>
    <col min="1543" max="1544" width="14.75" style="155" customWidth="1"/>
    <col min="1545" max="1545" width="6.625" style="155" customWidth="1"/>
    <col min="1546" max="1546" width="13.25" style="155" customWidth="1"/>
    <col min="1547" max="1547" width="17" style="155" customWidth="1"/>
    <col min="1548" max="1792" width="9.625" style="155"/>
    <col min="1793" max="1793" width="4.625" style="155" customWidth="1"/>
    <col min="1794" max="1794" width="1.75" style="155" customWidth="1"/>
    <col min="1795" max="1795" width="30.625" style="155" customWidth="1"/>
    <col min="1796" max="1796" width="28.625" style="155" customWidth="1"/>
    <col min="1797" max="1797" width="8.125" style="155" customWidth="1"/>
    <col min="1798" max="1798" width="7.5" style="155" customWidth="1"/>
    <col min="1799" max="1800" width="14.75" style="155" customWidth="1"/>
    <col min="1801" max="1801" width="6.625" style="155" customWidth="1"/>
    <col min="1802" max="1802" width="13.25" style="155" customWidth="1"/>
    <col min="1803" max="1803" width="17" style="155" customWidth="1"/>
    <col min="1804" max="2048" width="9.625" style="155"/>
    <col min="2049" max="2049" width="4.625" style="155" customWidth="1"/>
    <col min="2050" max="2050" width="1.75" style="155" customWidth="1"/>
    <col min="2051" max="2051" width="30.625" style="155" customWidth="1"/>
    <col min="2052" max="2052" width="28.625" style="155" customWidth="1"/>
    <col min="2053" max="2053" width="8.125" style="155" customWidth="1"/>
    <col min="2054" max="2054" width="7.5" style="155" customWidth="1"/>
    <col min="2055" max="2056" width="14.75" style="155" customWidth="1"/>
    <col min="2057" max="2057" width="6.625" style="155" customWidth="1"/>
    <col min="2058" max="2058" width="13.25" style="155" customWidth="1"/>
    <col min="2059" max="2059" width="17" style="155" customWidth="1"/>
    <col min="2060" max="2304" width="9.625" style="155"/>
    <col min="2305" max="2305" width="4.625" style="155" customWidth="1"/>
    <col min="2306" max="2306" width="1.75" style="155" customWidth="1"/>
    <col min="2307" max="2307" width="30.625" style="155" customWidth="1"/>
    <col min="2308" max="2308" width="28.625" style="155" customWidth="1"/>
    <col min="2309" max="2309" width="8.125" style="155" customWidth="1"/>
    <col min="2310" max="2310" width="7.5" style="155" customWidth="1"/>
    <col min="2311" max="2312" width="14.75" style="155" customWidth="1"/>
    <col min="2313" max="2313" width="6.625" style="155" customWidth="1"/>
    <col min="2314" max="2314" width="13.25" style="155" customWidth="1"/>
    <col min="2315" max="2315" width="17" style="155" customWidth="1"/>
    <col min="2316" max="2560" width="9.625" style="155"/>
    <col min="2561" max="2561" width="4.625" style="155" customWidth="1"/>
    <col min="2562" max="2562" width="1.75" style="155" customWidth="1"/>
    <col min="2563" max="2563" width="30.625" style="155" customWidth="1"/>
    <col min="2564" max="2564" width="28.625" style="155" customWidth="1"/>
    <col min="2565" max="2565" width="8.125" style="155" customWidth="1"/>
    <col min="2566" max="2566" width="7.5" style="155" customWidth="1"/>
    <col min="2567" max="2568" width="14.75" style="155" customWidth="1"/>
    <col min="2569" max="2569" width="6.625" style="155" customWidth="1"/>
    <col min="2570" max="2570" width="13.25" style="155" customWidth="1"/>
    <col min="2571" max="2571" width="17" style="155" customWidth="1"/>
    <col min="2572" max="2816" width="9.625" style="155"/>
    <col min="2817" max="2817" width="4.625" style="155" customWidth="1"/>
    <col min="2818" max="2818" width="1.75" style="155" customWidth="1"/>
    <col min="2819" max="2819" width="30.625" style="155" customWidth="1"/>
    <col min="2820" max="2820" width="28.625" style="155" customWidth="1"/>
    <col min="2821" max="2821" width="8.125" style="155" customWidth="1"/>
    <col min="2822" max="2822" width="7.5" style="155" customWidth="1"/>
    <col min="2823" max="2824" width="14.75" style="155" customWidth="1"/>
    <col min="2825" max="2825" width="6.625" style="155" customWidth="1"/>
    <col min="2826" max="2826" width="13.25" style="155" customWidth="1"/>
    <col min="2827" max="2827" width="17" style="155" customWidth="1"/>
    <col min="2828" max="3072" width="9.625" style="155"/>
    <col min="3073" max="3073" width="4.625" style="155" customWidth="1"/>
    <col min="3074" max="3074" width="1.75" style="155" customWidth="1"/>
    <col min="3075" max="3075" width="30.625" style="155" customWidth="1"/>
    <col min="3076" max="3076" width="28.625" style="155" customWidth="1"/>
    <col min="3077" max="3077" width="8.125" style="155" customWidth="1"/>
    <col min="3078" max="3078" width="7.5" style="155" customWidth="1"/>
    <col min="3079" max="3080" width="14.75" style="155" customWidth="1"/>
    <col min="3081" max="3081" width="6.625" style="155" customWidth="1"/>
    <col min="3082" max="3082" width="13.25" style="155" customWidth="1"/>
    <col min="3083" max="3083" width="17" style="155" customWidth="1"/>
    <col min="3084" max="3328" width="9.625" style="155"/>
    <col min="3329" max="3329" width="4.625" style="155" customWidth="1"/>
    <col min="3330" max="3330" width="1.75" style="155" customWidth="1"/>
    <col min="3331" max="3331" width="30.625" style="155" customWidth="1"/>
    <col min="3332" max="3332" width="28.625" style="155" customWidth="1"/>
    <col min="3333" max="3333" width="8.125" style="155" customWidth="1"/>
    <col min="3334" max="3334" width="7.5" style="155" customWidth="1"/>
    <col min="3335" max="3336" width="14.75" style="155" customWidth="1"/>
    <col min="3337" max="3337" width="6.625" style="155" customWidth="1"/>
    <col min="3338" max="3338" width="13.25" style="155" customWidth="1"/>
    <col min="3339" max="3339" width="17" style="155" customWidth="1"/>
    <col min="3340" max="3584" width="9.625" style="155"/>
    <col min="3585" max="3585" width="4.625" style="155" customWidth="1"/>
    <col min="3586" max="3586" width="1.75" style="155" customWidth="1"/>
    <col min="3587" max="3587" width="30.625" style="155" customWidth="1"/>
    <col min="3588" max="3588" width="28.625" style="155" customWidth="1"/>
    <col min="3589" max="3589" width="8.125" style="155" customWidth="1"/>
    <col min="3590" max="3590" width="7.5" style="155" customWidth="1"/>
    <col min="3591" max="3592" width="14.75" style="155" customWidth="1"/>
    <col min="3593" max="3593" width="6.625" style="155" customWidth="1"/>
    <col min="3594" max="3594" width="13.25" style="155" customWidth="1"/>
    <col min="3595" max="3595" width="17" style="155" customWidth="1"/>
    <col min="3596" max="3840" width="9.625" style="155"/>
    <col min="3841" max="3841" width="4.625" style="155" customWidth="1"/>
    <col min="3842" max="3842" width="1.75" style="155" customWidth="1"/>
    <col min="3843" max="3843" width="30.625" style="155" customWidth="1"/>
    <col min="3844" max="3844" width="28.625" style="155" customWidth="1"/>
    <col min="3845" max="3845" width="8.125" style="155" customWidth="1"/>
    <col min="3846" max="3846" width="7.5" style="155" customWidth="1"/>
    <col min="3847" max="3848" width="14.75" style="155" customWidth="1"/>
    <col min="3849" max="3849" width="6.625" style="155" customWidth="1"/>
    <col min="3850" max="3850" width="13.25" style="155" customWidth="1"/>
    <col min="3851" max="3851" width="17" style="155" customWidth="1"/>
    <col min="3852" max="4096" width="9.625" style="155"/>
    <col min="4097" max="4097" width="4.625" style="155" customWidth="1"/>
    <col min="4098" max="4098" width="1.75" style="155" customWidth="1"/>
    <col min="4099" max="4099" width="30.625" style="155" customWidth="1"/>
    <col min="4100" max="4100" width="28.625" style="155" customWidth="1"/>
    <col min="4101" max="4101" width="8.125" style="155" customWidth="1"/>
    <col min="4102" max="4102" width="7.5" style="155" customWidth="1"/>
    <col min="4103" max="4104" width="14.75" style="155" customWidth="1"/>
    <col min="4105" max="4105" width="6.625" style="155" customWidth="1"/>
    <col min="4106" max="4106" width="13.25" style="155" customWidth="1"/>
    <col min="4107" max="4107" width="17" style="155" customWidth="1"/>
    <col min="4108" max="4352" width="9.625" style="155"/>
    <col min="4353" max="4353" width="4.625" style="155" customWidth="1"/>
    <col min="4354" max="4354" width="1.75" style="155" customWidth="1"/>
    <col min="4355" max="4355" width="30.625" style="155" customWidth="1"/>
    <col min="4356" max="4356" width="28.625" style="155" customWidth="1"/>
    <col min="4357" max="4357" width="8.125" style="155" customWidth="1"/>
    <col min="4358" max="4358" width="7.5" style="155" customWidth="1"/>
    <col min="4359" max="4360" width="14.75" style="155" customWidth="1"/>
    <col min="4361" max="4361" width="6.625" style="155" customWidth="1"/>
    <col min="4362" max="4362" width="13.25" style="155" customWidth="1"/>
    <col min="4363" max="4363" width="17" style="155" customWidth="1"/>
    <col min="4364" max="4608" width="9.625" style="155"/>
    <col min="4609" max="4609" width="4.625" style="155" customWidth="1"/>
    <col min="4610" max="4610" width="1.75" style="155" customWidth="1"/>
    <col min="4611" max="4611" width="30.625" style="155" customWidth="1"/>
    <col min="4612" max="4612" width="28.625" style="155" customWidth="1"/>
    <col min="4613" max="4613" width="8.125" style="155" customWidth="1"/>
    <col min="4614" max="4614" width="7.5" style="155" customWidth="1"/>
    <col min="4615" max="4616" width="14.75" style="155" customWidth="1"/>
    <col min="4617" max="4617" width="6.625" style="155" customWidth="1"/>
    <col min="4618" max="4618" width="13.25" style="155" customWidth="1"/>
    <col min="4619" max="4619" width="17" style="155" customWidth="1"/>
    <col min="4620" max="4864" width="9.625" style="155"/>
    <col min="4865" max="4865" width="4.625" style="155" customWidth="1"/>
    <col min="4866" max="4866" width="1.75" style="155" customWidth="1"/>
    <col min="4867" max="4867" width="30.625" style="155" customWidth="1"/>
    <col min="4868" max="4868" width="28.625" style="155" customWidth="1"/>
    <col min="4869" max="4869" width="8.125" style="155" customWidth="1"/>
    <col min="4870" max="4870" width="7.5" style="155" customWidth="1"/>
    <col min="4871" max="4872" width="14.75" style="155" customWidth="1"/>
    <col min="4873" max="4873" width="6.625" style="155" customWidth="1"/>
    <col min="4874" max="4874" width="13.25" style="155" customWidth="1"/>
    <col min="4875" max="4875" width="17" style="155" customWidth="1"/>
    <col min="4876" max="5120" width="9.625" style="155"/>
    <col min="5121" max="5121" width="4.625" style="155" customWidth="1"/>
    <col min="5122" max="5122" width="1.75" style="155" customWidth="1"/>
    <col min="5123" max="5123" width="30.625" style="155" customWidth="1"/>
    <col min="5124" max="5124" width="28.625" style="155" customWidth="1"/>
    <col min="5125" max="5125" width="8.125" style="155" customWidth="1"/>
    <col min="5126" max="5126" width="7.5" style="155" customWidth="1"/>
    <col min="5127" max="5128" width="14.75" style="155" customWidth="1"/>
    <col min="5129" max="5129" width="6.625" style="155" customWidth="1"/>
    <col min="5130" max="5130" width="13.25" style="155" customWidth="1"/>
    <col min="5131" max="5131" width="17" style="155" customWidth="1"/>
    <col min="5132" max="5376" width="9.625" style="155"/>
    <col min="5377" max="5377" width="4.625" style="155" customWidth="1"/>
    <col min="5378" max="5378" width="1.75" style="155" customWidth="1"/>
    <col min="5379" max="5379" width="30.625" style="155" customWidth="1"/>
    <col min="5380" max="5380" width="28.625" style="155" customWidth="1"/>
    <col min="5381" max="5381" width="8.125" style="155" customWidth="1"/>
    <col min="5382" max="5382" width="7.5" style="155" customWidth="1"/>
    <col min="5383" max="5384" width="14.75" style="155" customWidth="1"/>
    <col min="5385" max="5385" width="6.625" style="155" customWidth="1"/>
    <col min="5386" max="5386" width="13.25" style="155" customWidth="1"/>
    <col min="5387" max="5387" width="17" style="155" customWidth="1"/>
    <col min="5388" max="5632" width="9.625" style="155"/>
    <col min="5633" max="5633" width="4.625" style="155" customWidth="1"/>
    <col min="5634" max="5634" width="1.75" style="155" customWidth="1"/>
    <col min="5635" max="5635" width="30.625" style="155" customWidth="1"/>
    <col min="5636" max="5636" width="28.625" style="155" customWidth="1"/>
    <col min="5637" max="5637" width="8.125" style="155" customWidth="1"/>
    <col min="5638" max="5638" width="7.5" style="155" customWidth="1"/>
    <col min="5639" max="5640" width="14.75" style="155" customWidth="1"/>
    <col min="5641" max="5641" width="6.625" style="155" customWidth="1"/>
    <col min="5642" max="5642" width="13.25" style="155" customWidth="1"/>
    <col min="5643" max="5643" width="17" style="155" customWidth="1"/>
    <col min="5644" max="5888" width="9.625" style="155"/>
    <col min="5889" max="5889" width="4.625" style="155" customWidth="1"/>
    <col min="5890" max="5890" width="1.75" style="155" customWidth="1"/>
    <col min="5891" max="5891" width="30.625" style="155" customWidth="1"/>
    <col min="5892" max="5892" width="28.625" style="155" customWidth="1"/>
    <col min="5893" max="5893" width="8.125" style="155" customWidth="1"/>
    <col min="5894" max="5894" width="7.5" style="155" customWidth="1"/>
    <col min="5895" max="5896" width="14.75" style="155" customWidth="1"/>
    <col min="5897" max="5897" width="6.625" style="155" customWidth="1"/>
    <col min="5898" max="5898" width="13.25" style="155" customWidth="1"/>
    <col min="5899" max="5899" width="17" style="155" customWidth="1"/>
    <col min="5900" max="6144" width="9.625" style="155"/>
    <col min="6145" max="6145" width="4.625" style="155" customWidth="1"/>
    <col min="6146" max="6146" width="1.75" style="155" customWidth="1"/>
    <col min="6147" max="6147" width="30.625" style="155" customWidth="1"/>
    <col min="6148" max="6148" width="28.625" style="155" customWidth="1"/>
    <col min="6149" max="6149" width="8.125" style="155" customWidth="1"/>
    <col min="6150" max="6150" width="7.5" style="155" customWidth="1"/>
    <col min="6151" max="6152" width="14.75" style="155" customWidth="1"/>
    <col min="6153" max="6153" width="6.625" style="155" customWidth="1"/>
    <col min="6154" max="6154" width="13.25" style="155" customWidth="1"/>
    <col min="6155" max="6155" width="17" style="155" customWidth="1"/>
    <col min="6156" max="6400" width="9.625" style="155"/>
    <col min="6401" max="6401" width="4.625" style="155" customWidth="1"/>
    <col min="6402" max="6402" width="1.75" style="155" customWidth="1"/>
    <col min="6403" max="6403" width="30.625" style="155" customWidth="1"/>
    <col min="6404" max="6404" width="28.625" style="155" customWidth="1"/>
    <col min="6405" max="6405" width="8.125" style="155" customWidth="1"/>
    <col min="6406" max="6406" width="7.5" style="155" customWidth="1"/>
    <col min="6407" max="6408" width="14.75" style="155" customWidth="1"/>
    <col min="6409" max="6409" width="6.625" style="155" customWidth="1"/>
    <col min="6410" max="6410" width="13.25" style="155" customWidth="1"/>
    <col min="6411" max="6411" width="17" style="155" customWidth="1"/>
    <col min="6412" max="6656" width="9.625" style="155"/>
    <col min="6657" max="6657" width="4.625" style="155" customWidth="1"/>
    <col min="6658" max="6658" width="1.75" style="155" customWidth="1"/>
    <col min="6659" max="6659" width="30.625" style="155" customWidth="1"/>
    <col min="6660" max="6660" width="28.625" style="155" customWidth="1"/>
    <col min="6661" max="6661" width="8.125" style="155" customWidth="1"/>
    <col min="6662" max="6662" width="7.5" style="155" customWidth="1"/>
    <col min="6663" max="6664" width="14.75" style="155" customWidth="1"/>
    <col min="6665" max="6665" width="6.625" style="155" customWidth="1"/>
    <col min="6666" max="6666" width="13.25" style="155" customWidth="1"/>
    <col min="6667" max="6667" width="17" style="155" customWidth="1"/>
    <col min="6668" max="6912" width="9.625" style="155"/>
    <col min="6913" max="6913" width="4.625" style="155" customWidth="1"/>
    <col min="6914" max="6914" width="1.75" style="155" customWidth="1"/>
    <col min="6915" max="6915" width="30.625" style="155" customWidth="1"/>
    <col min="6916" max="6916" width="28.625" style="155" customWidth="1"/>
    <col min="6917" max="6917" width="8.125" style="155" customWidth="1"/>
    <col min="6918" max="6918" width="7.5" style="155" customWidth="1"/>
    <col min="6919" max="6920" width="14.75" style="155" customWidth="1"/>
    <col min="6921" max="6921" width="6.625" style="155" customWidth="1"/>
    <col min="6922" max="6922" width="13.25" style="155" customWidth="1"/>
    <col min="6923" max="6923" width="17" style="155" customWidth="1"/>
    <col min="6924" max="7168" width="9.625" style="155"/>
    <col min="7169" max="7169" width="4.625" style="155" customWidth="1"/>
    <col min="7170" max="7170" width="1.75" style="155" customWidth="1"/>
    <col min="7171" max="7171" width="30.625" style="155" customWidth="1"/>
    <col min="7172" max="7172" width="28.625" style="155" customWidth="1"/>
    <col min="7173" max="7173" width="8.125" style="155" customWidth="1"/>
    <col min="7174" max="7174" width="7.5" style="155" customWidth="1"/>
    <col min="7175" max="7176" width="14.75" style="155" customWidth="1"/>
    <col min="7177" max="7177" width="6.625" style="155" customWidth="1"/>
    <col min="7178" max="7178" width="13.25" style="155" customWidth="1"/>
    <col min="7179" max="7179" width="17" style="155" customWidth="1"/>
    <col min="7180" max="7424" width="9.625" style="155"/>
    <col min="7425" max="7425" width="4.625" style="155" customWidth="1"/>
    <col min="7426" max="7426" width="1.75" style="155" customWidth="1"/>
    <col min="7427" max="7427" width="30.625" style="155" customWidth="1"/>
    <col min="7428" max="7428" width="28.625" style="155" customWidth="1"/>
    <col min="7429" max="7429" width="8.125" style="155" customWidth="1"/>
    <col min="7430" max="7430" width="7.5" style="155" customWidth="1"/>
    <col min="7431" max="7432" width="14.75" style="155" customWidth="1"/>
    <col min="7433" max="7433" width="6.625" style="155" customWidth="1"/>
    <col min="7434" max="7434" width="13.25" style="155" customWidth="1"/>
    <col min="7435" max="7435" width="17" style="155" customWidth="1"/>
    <col min="7436" max="7680" width="9.625" style="155"/>
    <col min="7681" max="7681" width="4.625" style="155" customWidth="1"/>
    <col min="7682" max="7682" width="1.75" style="155" customWidth="1"/>
    <col min="7683" max="7683" width="30.625" style="155" customWidth="1"/>
    <col min="7684" max="7684" width="28.625" style="155" customWidth="1"/>
    <col min="7685" max="7685" width="8.125" style="155" customWidth="1"/>
    <col min="7686" max="7686" width="7.5" style="155" customWidth="1"/>
    <col min="7687" max="7688" width="14.75" style="155" customWidth="1"/>
    <col min="7689" max="7689" width="6.625" style="155" customWidth="1"/>
    <col min="7690" max="7690" width="13.25" style="155" customWidth="1"/>
    <col min="7691" max="7691" width="17" style="155" customWidth="1"/>
    <col min="7692" max="7936" width="9.625" style="155"/>
    <col min="7937" max="7937" width="4.625" style="155" customWidth="1"/>
    <col min="7938" max="7938" width="1.75" style="155" customWidth="1"/>
    <col min="7939" max="7939" width="30.625" style="155" customWidth="1"/>
    <col min="7940" max="7940" width="28.625" style="155" customWidth="1"/>
    <col min="7941" max="7941" width="8.125" style="155" customWidth="1"/>
    <col min="7942" max="7942" width="7.5" style="155" customWidth="1"/>
    <col min="7943" max="7944" width="14.75" style="155" customWidth="1"/>
    <col min="7945" max="7945" width="6.625" style="155" customWidth="1"/>
    <col min="7946" max="7946" width="13.25" style="155" customWidth="1"/>
    <col min="7947" max="7947" width="17" style="155" customWidth="1"/>
    <col min="7948" max="8192" width="9.625" style="155"/>
    <col min="8193" max="8193" width="4.625" style="155" customWidth="1"/>
    <col min="8194" max="8194" width="1.75" style="155" customWidth="1"/>
    <col min="8195" max="8195" width="30.625" style="155" customWidth="1"/>
    <col min="8196" max="8196" width="28.625" style="155" customWidth="1"/>
    <col min="8197" max="8197" width="8.125" style="155" customWidth="1"/>
    <col min="8198" max="8198" width="7.5" style="155" customWidth="1"/>
    <col min="8199" max="8200" width="14.75" style="155" customWidth="1"/>
    <col min="8201" max="8201" width="6.625" style="155" customWidth="1"/>
    <col min="8202" max="8202" width="13.25" style="155" customWidth="1"/>
    <col min="8203" max="8203" width="17" style="155" customWidth="1"/>
    <col min="8204" max="8448" width="9.625" style="155"/>
    <col min="8449" max="8449" width="4.625" style="155" customWidth="1"/>
    <col min="8450" max="8450" width="1.75" style="155" customWidth="1"/>
    <col min="8451" max="8451" width="30.625" style="155" customWidth="1"/>
    <col min="8452" max="8452" width="28.625" style="155" customWidth="1"/>
    <col min="8453" max="8453" width="8.125" style="155" customWidth="1"/>
    <col min="8454" max="8454" width="7.5" style="155" customWidth="1"/>
    <col min="8455" max="8456" width="14.75" style="155" customWidth="1"/>
    <col min="8457" max="8457" width="6.625" style="155" customWidth="1"/>
    <col min="8458" max="8458" width="13.25" style="155" customWidth="1"/>
    <col min="8459" max="8459" width="17" style="155" customWidth="1"/>
    <col min="8460" max="8704" width="9.625" style="155"/>
    <col min="8705" max="8705" width="4.625" style="155" customWidth="1"/>
    <col min="8706" max="8706" width="1.75" style="155" customWidth="1"/>
    <col min="8707" max="8707" width="30.625" style="155" customWidth="1"/>
    <col min="8708" max="8708" width="28.625" style="155" customWidth="1"/>
    <col min="8709" max="8709" width="8.125" style="155" customWidth="1"/>
    <col min="8710" max="8710" width="7.5" style="155" customWidth="1"/>
    <col min="8711" max="8712" width="14.75" style="155" customWidth="1"/>
    <col min="8713" max="8713" width="6.625" style="155" customWidth="1"/>
    <col min="8714" max="8714" width="13.25" style="155" customWidth="1"/>
    <col min="8715" max="8715" width="17" style="155" customWidth="1"/>
    <col min="8716" max="8960" width="9.625" style="155"/>
    <col min="8961" max="8961" width="4.625" style="155" customWidth="1"/>
    <col min="8962" max="8962" width="1.75" style="155" customWidth="1"/>
    <col min="8963" max="8963" width="30.625" style="155" customWidth="1"/>
    <col min="8964" max="8964" width="28.625" style="155" customWidth="1"/>
    <col min="8965" max="8965" width="8.125" style="155" customWidth="1"/>
    <col min="8966" max="8966" width="7.5" style="155" customWidth="1"/>
    <col min="8967" max="8968" width="14.75" style="155" customWidth="1"/>
    <col min="8969" max="8969" width="6.625" style="155" customWidth="1"/>
    <col min="8970" max="8970" width="13.25" style="155" customWidth="1"/>
    <col min="8971" max="8971" width="17" style="155" customWidth="1"/>
    <col min="8972" max="9216" width="9.625" style="155"/>
    <col min="9217" max="9217" width="4.625" style="155" customWidth="1"/>
    <col min="9218" max="9218" width="1.75" style="155" customWidth="1"/>
    <col min="9219" max="9219" width="30.625" style="155" customWidth="1"/>
    <col min="9220" max="9220" width="28.625" style="155" customWidth="1"/>
    <col min="9221" max="9221" width="8.125" style="155" customWidth="1"/>
    <col min="9222" max="9222" width="7.5" style="155" customWidth="1"/>
    <col min="9223" max="9224" width="14.75" style="155" customWidth="1"/>
    <col min="9225" max="9225" width="6.625" style="155" customWidth="1"/>
    <col min="9226" max="9226" width="13.25" style="155" customWidth="1"/>
    <col min="9227" max="9227" width="17" style="155" customWidth="1"/>
    <col min="9228" max="9472" width="9.625" style="155"/>
    <col min="9473" max="9473" width="4.625" style="155" customWidth="1"/>
    <col min="9474" max="9474" width="1.75" style="155" customWidth="1"/>
    <col min="9475" max="9475" width="30.625" style="155" customWidth="1"/>
    <col min="9476" max="9476" width="28.625" style="155" customWidth="1"/>
    <col min="9477" max="9477" width="8.125" style="155" customWidth="1"/>
    <col min="9478" max="9478" width="7.5" style="155" customWidth="1"/>
    <col min="9479" max="9480" width="14.75" style="155" customWidth="1"/>
    <col min="9481" max="9481" width="6.625" style="155" customWidth="1"/>
    <col min="9482" max="9482" width="13.25" style="155" customWidth="1"/>
    <col min="9483" max="9483" width="17" style="155" customWidth="1"/>
    <col min="9484" max="9728" width="9.625" style="155"/>
    <col min="9729" max="9729" width="4.625" style="155" customWidth="1"/>
    <col min="9730" max="9730" width="1.75" style="155" customWidth="1"/>
    <col min="9731" max="9731" width="30.625" style="155" customWidth="1"/>
    <col min="9732" max="9732" width="28.625" style="155" customWidth="1"/>
    <col min="9733" max="9733" width="8.125" style="155" customWidth="1"/>
    <col min="9734" max="9734" width="7.5" style="155" customWidth="1"/>
    <col min="9735" max="9736" width="14.75" style="155" customWidth="1"/>
    <col min="9737" max="9737" width="6.625" style="155" customWidth="1"/>
    <col min="9738" max="9738" width="13.25" style="155" customWidth="1"/>
    <col min="9739" max="9739" width="17" style="155" customWidth="1"/>
    <col min="9740" max="9984" width="9.625" style="155"/>
    <col min="9985" max="9985" width="4.625" style="155" customWidth="1"/>
    <col min="9986" max="9986" width="1.75" style="155" customWidth="1"/>
    <col min="9987" max="9987" width="30.625" style="155" customWidth="1"/>
    <col min="9988" max="9988" width="28.625" style="155" customWidth="1"/>
    <col min="9989" max="9989" width="8.125" style="155" customWidth="1"/>
    <col min="9990" max="9990" width="7.5" style="155" customWidth="1"/>
    <col min="9991" max="9992" width="14.75" style="155" customWidth="1"/>
    <col min="9993" max="9993" width="6.625" style="155" customWidth="1"/>
    <col min="9994" max="9994" width="13.25" style="155" customWidth="1"/>
    <col min="9995" max="9995" width="17" style="155" customWidth="1"/>
    <col min="9996" max="10240" width="9.625" style="155"/>
    <col min="10241" max="10241" width="4.625" style="155" customWidth="1"/>
    <col min="10242" max="10242" width="1.75" style="155" customWidth="1"/>
    <col min="10243" max="10243" width="30.625" style="155" customWidth="1"/>
    <col min="10244" max="10244" width="28.625" style="155" customWidth="1"/>
    <col min="10245" max="10245" width="8.125" style="155" customWidth="1"/>
    <col min="10246" max="10246" width="7.5" style="155" customWidth="1"/>
    <col min="10247" max="10248" width="14.75" style="155" customWidth="1"/>
    <col min="10249" max="10249" width="6.625" style="155" customWidth="1"/>
    <col min="10250" max="10250" width="13.25" style="155" customWidth="1"/>
    <col min="10251" max="10251" width="17" style="155" customWidth="1"/>
    <col min="10252" max="10496" width="9.625" style="155"/>
    <col min="10497" max="10497" width="4.625" style="155" customWidth="1"/>
    <col min="10498" max="10498" width="1.75" style="155" customWidth="1"/>
    <col min="10499" max="10499" width="30.625" style="155" customWidth="1"/>
    <col min="10500" max="10500" width="28.625" style="155" customWidth="1"/>
    <col min="10501" max="10501" width="8.125" style="155" customWidth="1"/>
    <col min="10502" max="10502" width="7.5" style="155" customWidth="1"/>
    <col min="10503" max="10504" width="14.75" style="155" customWidth="1"/>
    <col min="10505" max="10505" width="6.625" style="155" customWidth="1"/>
    <col min="10506" max="10506" width="13.25" style="155" customWidth="1"/>
    <col min="10507" max="10507" width="17" style="155" customWidth="1"/>
    <col min="10508" max="10752" width="9.625" style="155"/>
    <col min="10753" max="10753" width="4.625" style="155" customWidth="1"/>
    <col min="10754" max="10754" width="1.75" style="155" customWidth="1"/>
    <col min="10755" max="10755" width="30.625" style="155" customWidth="1"/>
    <col min="10756" max="10756" width="28.625" style="155" customWidth="1"/>
    <col min="10757" max="10757" width="8.125" style="155" customWidth="1"/>
    <col min="10758" max="10758" width="7.5" style="155" customWidth="1"/>
    <col min="10759" max="10760" width="14.75" style="155" customWidth="1"/>
    <col min="10761" max="10761" width="6.625" style="155" customWidth="1"/>
    <col min="10762" max="10762" width="13.25" style="155" customWidth="1"/>
    <col min="10763" max="10763" width="17" style="155" customWidth="1"/>
    <col min="10764" max="11008" width="9.625" style="155"/>
    <col min="11009" max="11009" width="4.625" style="155" customWidth="1"/>
    <col min="11010" max="11010" width="1.75" style="155" customWidth="1"/>
    <col min="11011" max="11011" width="30.625" style="155" customWidth="1"/>
    <col min="11012" max="11012" width="28.625" style="155" customWidth="1"/>
    <col min="11013" max="11013" width="8.125" style="155" customWidth="1"/>
    <col min="11014" max="11014" width="7.5" style="155" customWidth="1"/>
    <col min="11015" max="11016" width="14.75" style="155" customWidth="1"/>
    <col min="11017" max="11017" width="6.625" style="155" customWidth="1"/>
    <col min="11018" max="11018" width="13.25" style="155" customWidth="1"/>
    <col min="11019" max="11019" width="17" style="155" customWidth="1"/>
    <col min="11020" max="11264" width="9.625" style="155"/>
    <col min="11265" max="11265" width="4.625" style="155" customWidth="1"/>
    <col min="11266" max="11266" width="1.75" style="155" customWidth="1"/>
    <col min="11267" max="11267" width="30.625" style="155" customWidth="1"/>
    <col min="11268" max="11268" width="28.625" style="155" customWidth="1"/>
    <col min="11269" max="11269" width="8.125" style="155" customWidth="1"/>
    <col min="11270" max="11270" width="7.5" style="155" customWidth="1"/>
    <col min="11271" max="11272" width="14.75" style="155" customWidth="1"/>
    <col min="11273" max="11273" width="6.625" style="155" customWidth="1"/>
    <col min="11274" max="11274" width="13.25" style="155" customWidth="1"/>
    <col min="11275" max="11275" width="17" style="155" customWidth="1"/>
    <col min="11276" max="11520" width="9.625" style="155"/>
    <col min="11521" max="11521" width="4.625" style="155" customWidth="1"/>
    <col min="11522" max="11522" width="1.75" style="155" customWidth="1"/>
    <col min="11523" max="11523" width="30.625" style="155" customWidth="1"/>
    <col min="11524" max="11524" width="28.625" style="155" customWidth="1"/>
    <col min="11525" max="11525" width="8.125" style="155" customWidth="1"/>
    <col min="11526" max="11526" width="7.5" style="155" customWidth="1"/>
    <col min="11527" max="11528" width="14.75" style="155" customWidth="1"/>
    <col min="11529" max="11529" width="6.625" style="155" customWidth="1"/>
    <col min="11530" max="11530" width="13.25" style="155" customWidth="1"/>
    <col min="11531" max="11531" width="17" style="155" customWidth="1"/>
    <col min="11532" max="11776" width="9.625" style="155"/>
    <col min="11777" max="11777" width="4.625" style="155" customWidth="1"/>
    <col min="11778" max="11778" width="1.75" style="155" customWidth="1"/>
    <col min="11779" max="11779" width="30.625" style="155" customWidth="1"/>
    <col min="11780" max="11780" width="28.625" style="155" customWidth="1"/>
    <col min="11781" max="11781" width="8.125" style="155" customWidth="1"/>
    <col min="11782" max="11782" width="7.5" style="155" customWidth="1"/>
    <col min="11783" max="11784" width="14.75" style="155" customWidth="1"/>
    <col min="11785" max="11785" width="6.625" style="155" customWidth="1"/>
    <col min="11786" max="11786" width="13.25" style="155" customWidth="1"/>
    <col min="11787" max="11787" width="17" style="155" customWidth="1"/>
    <col min="11788" max="12032" width="9.625" style="155"/>
    <col min="12033" max="12033" width="4.625" style="155" customWidth="1"/>
    <col min="12034" max="12034" width="1.75" style="155" customWidth="1"/>
    <col min="12035" max="12035" width="30.625" style="155" customWidth="1"/>
    <col min="12036" max="12036" width="28.625" style="155" customWidth="1"/>
    <col min="12037" max="12037" width="8.125" style="155" customWidth="1"/>
    <col min="12038" max="12038" width="7.5" style="155" customWidth="1"/>
    <col min="12039" max="12040" width="14.75" style="155" customWidth="1"/>
    <col min="12041" max="12041" width="6.625" style="155" customWidth="1"/>
    <col min="12042" max="12042" width="13.25" style="155" customWidth="1"/>
    <col min="12043" max="12043" width="17" style="155" customWidth="1"/>
    <col min="12044" max="12288" width="9.625" style="155"/>
    <col min="12289" max="12289" width="4.625" style="155" customWidth="1"/>
    <col min="12290" max="12290" width="1.75" style="155" customWidth="1"/>
    <col min="12291" max="12291" width="30.625" style="155" customWidth="1"/>
    <col min="12292" max="12292" width="28.625" style="155" customWidth="1"/>
    <col min="12293" max="12293" width="8.125" style="155" customWidth="1"/>
    <col min="12294" max="12294" width="7.5" style="155" customWidth="1"/>
    <col min="12295" max="12296" width="14.75" style="155" customWidth="1"/>
    <col min="12297" max="12297" width="6.625" style="155" customWidth="1"/>
    <col min="12298" max="12298" width="13.25" style="155" customWidth="1"/>
    <col min="12299" max="12299" width="17" style="155" customWidth="1"/>
    <col min="12300" max="12544" width="9.625" style="155"/>
    <col min="12545" max="12545" width="4.625" style="155" customWidth="1"/>
    <col min="12546" max="12546" width="1.75" style="155" customWidth="1"/>
    <col min="12547" max="12547" width="30.625" style="155" customWidth="1"/>
    <col min="12548" max="12548" width="28.625" style="155" customWidth="1"/>
    <col min="12549" max="12549" width="8.125" style="155" customWidth="1"/>
    <col min="12550" max="12550" width="7.5" style="155" customWidth="1"/>
    <col min="12551" max="12552" width="14.75" style="155" customWidth="1"/>
    <col min="12553" max="12553" width="6.625" style="155" customWidth="1"/>
    <col min="12554" max="12554" width="13.25" style="155" customWidth="1"/>
    <col min="12555" max="12555" width="17" style="155" customWidth="1"/>
    <col min="12556" max="12800" width="9.625" style="155"/>
    <col min="12801" max="12801" width="4.625" style="155" customWidth="1"/>
    <col min="12802" max="12802" width="1.75" style="155" customWidth="1"/>
    <col min="12803" max="12803" width="30.625" style="155" customWidth="1"/>
    <col min="12804" max="12804" width="28.625" style="155" customWidth="1"/>
    <col min="12805" max="12805" width="8.125" style="155" customWidth="1"/>
    <col min="12806" max="12806" width="7.5" style="155" customWidth="1"/>
    <col min="12807" max="12808" width="14.75" style="155" customWidth="1"/>
    <col min="12809" max="12809" width="6.625" style="155" customWidth="1"/>
    <col min="12810" max="12810" width="13.25" style="155" customWidth="1"/>
    <col min="12811" max="12811" width="17" style="155" customWidth="1"/>
    <col min="12812" max="13056" width="9.625" style="155"/>
    <col min="13057" max="13057" width="4.625" style="155" customWidth="1"/>
    <col min="13058" max="13058" width="1.75" style="155" customWidth="1"/>
    <col min="13059" max="13059" width="30.625" style="155" customWidth="1"/>
    <col min="13060" max="13060" width="28.625" style="155" customWidth="1"/>
    <col min="13061" max="13061" width="8.125" style="155" customWidth="1"/>
    <col min="13062" max="13062" width="7.5" style="155" customWidth="1"/>
    <col min="13063" max="13064" width="14.75" style="155" customWidth="1"/>
    <col min="13065" max="13065" width="6.625" style="155" customWidth="1"/>
    <col min="13066" max="13066" width="13.25" style="155" customWidth="1"/>
    <col min="13067" max="13067" width="17" style="155" customWidth="1"/>
    <col min="13068" max="13312" width="9.625" style="155"/>
    <col min="13313" max="13313" width="4.625" style="155" customWidth="1"/>
    <col min="13314" max="13314" width="1.75" style="155" customWidth="1"/>
    <col min="13315" max="13315" width="30.625" style="155" customWidth="1"/>
    <col min="13316" max="13316" width="28.625" style="155" customWidth="1"/>
    <col min="13317" max="13317" width="8.125" style="155" customWidth="1"/>
    <col min="13318" max="13318" width="7.5" style="155" customWidth="1"/>
    <col min="13319" max="13320" width="14.75" style="155" customWidth="1"/>
    <col min="13321" max="13321" width="6.625" style="155" customWidth="1"/>
    <col min="13322" max="13322" width="13.25" style="155" customWidth="1"/>
    <col min="13323" max="13323" width="17" style="155" customWidth="1"/>
    <col min="13324" max="13568" width="9.625" style="155"/>
    <col min="13569" max="13569" width="4.625" style="155" customWidth="1"/>
    <col min="13570" max="13570" width="1.75" style="155" customWidth="1"/>
    <col min="13571" max="13571" width="30.625" style="155" customWidth="1"/>
    <col min="13572" max="13572" width="28.625" style="155" customWidth="1"/>
    <col min="13573" max="13573" width="8.125" style="155" customWidth="1"/>
    <col min="13574" max="13574" width="7.5" style="155" customWidth="1"/>
    <col min="13575" max="13576" width="14.75" style="155" customWidth="1"/>
    <col min="13577" max="13577" width="6.625" style="155" customWidth="1"/>
    <col min="13578" max="13578" width="13.25" style="155" customWidth="1"/>
    <col min="13579" max="13579" width="17" style="155" customWidth="1"/>
    <col min="13580" max="13824" width="9.625" style="155"/>
    <col min="13825" max="13825" width="4.625" style="155" customWidth="1"/>
    <col min="13826" max="13826" width="1.75" style="155" customWidth="1"/>
    <col min="13827" max="13827" width="30.625" style="155" customWidth="1"/>
    <col min="13828" max="13828" width="28.625" style="155" customWidth="1"/>
    <col min="13829" max="13829" width="8.125" style="155" customWidth="1"/>
    <col min="13830" max="13830" width="7.5" style="155" customWidth="1"/>
    <col min="13831" max="13832" width="14.75" style="155" customWidth="1"/>
    <col min="13833" max="13833" width="6.625" style="155" customWidth="1"/>
    <col min="13834" max="13834" width="13.25" style="155" customWidth="1"/>
    <col min="13835" max="13835" width="17" style="155" customWidth="1"/>
    <col min="13836" max="14080" width="9.625" style="155"/>
    <col min="14081" max="14081" width="4.625" style="155" customWidth="1"/>
    <col min="14082" max="14082" width="1.75" style="155" customWidth="1"/>
    <col min="14083" max="14083" width="30.625" style="155" customWidth="1"/>
    <col min="14084" max="14084" width="28.625" style="155" customWidth="1"/>
    <col min="14085" max="14085" width="8.125" style="155" customWidth="1"/>
    <col min="14086" max="14086" width="7.5" style="155" customWidth="1"/>
    <col min="14087" max="14088" width="14.75" style="155" customWidth="1"/>
    <col min="14089" max="14089" width="6.625" style="155" customWidth="1"/>
    <col min="14090" max="14090" width="13.25" style="155" customWidth="1"/>
    <col min="14091" max="14091" width="17" style="155" customWidth="1"/>
    <col min="14092" max="14336" width="9.625" style="155"/>
    <col min="14337" max="14337" width="4.625" style="155" customWidth="1"/>
    <col min="14338" max="14338" width="1.75" style="155" customWidth="1"/>
    <col min="14339" max="14339" width="30.625" style="155" customWidth="1"/>
    <col min="14340" max="14340" width="28.625" style="155" customWidth="1"/>
    <col min="14341" max="14341" width="8.125" style="155" customWidth="1"/>
    <col min="14342" max="14342" width="7.5" style="155" customWidth="1"/>
    <col min="14343" max="14344" width="14.75" style="155" customWidth="1"/>
    <col min="14345" max="14345" width="6.625" style="155" customWidth="1"/>
    <col min="14346" max="14346" width="13.25" style="155" customWidth="1"/>
    <col min="14347" max="14347" width="17" style="155" customWidth="1"/>
    <col min="14348" max="14592" width="9.625" style="155"/>
    <col min="14593" max="14593" width="4.625" style="155" customWidth="1"/>
    <col min="14594" max="14594" width="1.75" style="155" customWidth="1"/>
    <col min="14595" max="14595" width="30.625" style="155" customWidth="1"/>
    <col min="14596" max="14596" width="28.625" style="155" customWidth="1"/>
    <col min="14597" max="14597" width="8.125" style="155" customWidth="1"/>
    <col min="14598" max="14598" width="7.5" style="155" customWidth="1"/>
    <col min="14599" max="14600" width="14.75" style="155" customWidth="1"/>
    <col min="14601" max="14601" width="6.625" style="155" customWidth="1"/>
    <col min="14602" max="14602" width="13.25" style="155" customWidth="1"/>
    <col min="14603" max="14603" width="17" style="155" customWidth="1"/>
    <col min="14604" max="14848" width="9.625" style="155"/>
    <col min="14849" max="14849" width="4.625" style="155" customWidth="1"/>
    <col min="14850" max="14850" width="1.75" style="155" customWidth="1"/>
    <col min="14851" max="14851" width="30.625" style="155" customWidth="1"/>
    <col min="14852" max="14852" width="28.625" style="155" customWidth="1"/>
    <col min="14853" max="14853" width="8.125" style="155" customWidth="1"/>
    <col min="14854" max="14854" width="7.5" style="155" customWidth="1"/>
    <col min="14855" max="14856" width="14.75" style="155" customWidth="1"/>
    <col min="14857" max="14857" width="6.625" style="155" customWidth="1"/>
    <col min="14858" max="14858" width="13.25" style="155" customWidth="1"/>
    <col min="14859" max="14859" width="17" style="155" customWidth="1"/>
    <col min="14860" max="15104" width="9.625" style="155"/>
    <col min="15105" max="15105" width="4.625" style="155" customWidth="1"/>
    <col min="15106" max="15106" width="1.75" style="155" customWidth="1"/>
    <col min="15107" max="15107" width="30.625" style="155" customWidth="1"/>
    <col min="15108" max="15108" width="28.625" style="155" customWidth="1"/>
    <col min="15109" max="15109" width="8.125" style="155" customWidth="1"/>
    <col min="15110" max="15110" width="7.5" style="155" customWidth="1"/>
    <col min="15111" max="15112" width="14.75" style="155" customWidth="1"/>
    <col min="15113" max="15113" width="6.625" style="155" customWidth="1"/>
    <col min="15114" max="15114" width="13.25" style="155" customWidth="1"/>
    <col min="15115" max="15115" width="17" style="155" customWidth="1"/>
    <col min="15116" max="15360" width="9.625" style="155"/>
    <col min="15361" max="15361" width="4.625" style="155" customWidth="1"/>
    <col min="15362" max="15362" width="1.75" style="155" customWidth="1"/>
    <col min="15363" max="15363" width="30.625" style="155" customWidth="1"/>
    <col min="15364" max="15364" width="28.625" style="155" customWidth="1"/>
    <col min="15365" max="15365" width="8.125" style="155" customWidth="1"/>
    <col min="15366" max="15366" width="7.5" style="155" customWidth="1"/>
    <col min="15367" max="15368" width="14.75" style="155" customWidth="1"/>
    <col min="15369" max="15369" width="6.625" style="155" customWidth="1"/>
    <col min="15370" max="15370" width="13.25" style="155" customWidth="1"/>
    <col min="15371" max="15371" width="17" style="155" customWidth="1"/>
    <col min="15372" max="15616" width="9.625" style="155"/>
    <col min="15617" max="15617" width="4.625" style="155" customWidth="1"/>
    <col min="15618" max="15618" width="1.75" style="155" customWidth="1"/>
    <col min="15619" max="15619" width="30.625" style="155" customWidth="1"/>
    <col min="15620" max="15620" width="28.625" style="155" customWidth="1"/>
    <col min="15621" max="15621" width="8.125" style="155" customWidth="1"/>
    <col min="15622" max="15622" width="7.5" style="155" customWidth="1"/>
    <col min="15623" max="15624" width="14.75" style="155" customWidth="1"/>
    <col min="15625" max="15625" width="6.625" style="155" customWidth="1"/>
    <col min="15626" max="15626" width="13.25" style="155" customWidth="1"/>
    <col min="15627" max="15627" width="17" style="155" customWidth="1"/>
    <col min="15628" max="15872" width="9.625" style="155"/>
    <col min="15873" max="15873" width="4.625" style="155" customWidth="1"/>
    <col min="15874" max="15874" width="1.75" style="155" customWidth="1"/>
    <col min="15875" max="15875" width="30.625" style="155" customWidth="1"/>
    <col min="15876" max="15876" width="28.625" style="155" customWidth="1"/>
    <col min="15877" max="15877" width="8.125" style="155" customWidth="1"/>
    <col min="15878" max="15878" width="7.5" style="155" customWidth="1"/>
    <col min="15879" max="15880" width="14.75" style="155" customWidth="1"/>
    <col min="15881" max="15881" width="6.625" style="155" customWidth="1"/>
    <col min="15882" max="15882" width="13.25" style="155" customWidth="1"/>
    <col min="15883" max="15883" width="17" style="155" customWidth="1"/>
    <col min="15884" max="16128" width="9.625" style="155"/>
    <col min="16129" max="16129" width="4.625" style="155" customWidth="1"/>
    <col min="16130" max="16130" width="1.75" style="155" customWidth="1"/>
    <col min="16131" max="16131" width="30.625" style="155" customWidth="1"/>
    <col min="16132" max="16132" width="28.625" style="155" customWidth="1"/>
    <col min="16133" max="16133" width="8.125" style="155" customWidth="1"/>
    <col min="16134" max="16134" width="7.5" style="155" customWidth="1"/>
    <col min="16135" max="16136" width="14.75" style="155" customWidth="1"/>
    <col min="16137" max="16137" width="6.625" style="155" customWidth="1"/>
    <col min="16138" max="16138" width="13.25" style="155" customWidth="1"/>
    <col min="16139" max="16139" width="17" style="155" customWidth="1"/>
    <col min="16140" max="16384" width="9.625" style="155"/>
  </cols>
  <sheetData>
    <row r="2" spans="1:11">
      <c r="K2" s="158" t="s">
        <v>0</v>
      </c>
    </row>
    <row r="3" spans="1:11">
      <c r="K3" s="159" t="s">
        <v>289</v>
      </c>
    </row>
    <row r="5" spans="1:11">
      <c r="A5" s="350" t="s">
        <v>1</v>
      </c>
      <c r="B5" s="350"/>
      <c r="C5" s="350"/>
      <c r="D5" s="350"/>
      <c r="E5" s="350"/>
      <c r="F5" s="350"/>
      <c r="G5" s="350"/>
      <c r="H5" s="350"/>
      <c r="I5" s="350"/>
      <c r="J5" s="350"/>
      <c r="K5" s="350"/>
    </row>
    <row r="8" spans="1:11">
      <c r="A8" s="351" t="s">
        <v>290</v>
      </c>
      <c r="B8" s="351"/>
      <c r="C8" s="351"/>
      <c r="D8" s="351"/>
      <c r="E8" s="351"/>
      <c r="F8" s="351"/>
      <c r="G8" s="351"/>
      <c r="H8" s="351"/>
      <c r="I8" s="351"/>
      <c r="J8" s="351"/>
      <c r="K8" s="351"/>
    </row>
    <row r="9" spans="1:11">
      <c r="A9" s="351" t="s">
        <v>266</v>
      </c>
      <c r="B9" s="351"/>
      <c r="C9" s="351"/>
      <c r="D9" s="351"/>
      <c r="E9" s="351"/>
      <c r="F9" s="351"/>
      <c r="G9" s="351"/>
      <c r="H9" s="351"/>
      <c r="I9" s="351"/>
      <c r="J9" s="351"/>
      <c r="K9" s="351"/>
    </row>
    <row r="20" spans="1:11" ht="14.25" thickBot="1">
      <c r="A20" s="352" t="s">
        <v>228</v>
      </c>
      <c r="B20" s="352"/>
      <c r="C20" s="352"/>
      <c r="D20" s="114" t="s">
        <v>275</v>
      </c>
      <c r="E20" s="161"/>
      <c r="F20" s="161"/>
      <c r="G20" s="161"/>
      <c r="H20" s="161"/>
      <c r="I20" s="161"/>
      <c r="J20" s="161"/>
      <c r="K20" s="161"/>
    </row>
    <row r="21" spans="1:11" ht="13.5" thickBot="1">
      <c r="C21" s="160" t="s">
        <v>229</v>
      </c>
      <c r="D21" s="113" t="s">
        <v>291</v>
      </c>
    </row>
    <row r="22" spans="1:11" ht="13.5" thickBot="1">
      <c r="C22" s="160" t="s">
        <v>230</v>
      </c>
      <c r="D22" s="113" t="s">
        <v>292</v>
      </c>
    </row>
    <row r="23" spans="1:11" ht="13.5" thickBot="1">
      <c r="C23" s="160" t="s">
        <v>231</v>
      </c>
      <c r="D23" s="162" t="s">
        <v>293</v>
      </c>
    </row>
    <row r="31" spans="1:11">
      <c r="C31" s="155" t="s">
        <v>2</v>
      </c>
    </row>
    <row r="36" spans="1:11">
      <c r="A36" s="353" t="s">
        <v>294</v>
      </c>
      <c r="B36" s="353"/>
      <c r="C36" s="353"/>
      <c r="D36" s="353"/>
      <c r="E36" s="353"/>
      <c r="F36" s="353"/>
      <c r="G36" s="353"/>
      <c r="H36" s="353"/>
      <c r="I36" s="353"/>
      <c r="J36" s="353"/>
      <c r="K36" s="353"/>
    </row>
    <row r="39" spans="1:11">
      <c r="C39" s="164"/>
      <c r="F39" s="165"/>
      <c r="G39" s="166"/>
      <c r="H39" s="167"/>
      <c r="I39" s="165"/>
      <c r="J39" s="166"/>
      <c r="K39" s="167"/>
    </row>
    <row r="40" spans="1:11">
      <c r="A40" s="168"/>
      <c r="K40" s="158" t="s">
        <v>3</v>
      </c>
    </row>
    <row r="41" spans="1:11">
      <c r="A41" s="349" t="s">
        <v>4</v>
      </c>
      <c r="B41" s="349"/>
      <c r="C41" s="349"/>
      <c r="D41" s="349"/>
      <c r="E41" s="349"/>
      <c r="F41" s="349"/>
      <c r="G41" s="349"/>
      <c r="H41" s="349"/>
      <c r="I41" s="349"/>
      <c r="J41" s="349"/>
      <c r="K41" s="349"/>
    </row>
    <row r="42" spans="1:11">
      <c r="A42" s="169" t="s">
        <v>5</v>
      </c>
      <c r="C42" s="155" t="str">
        <f>$D$20</f>
        <v>University of Colorado</v>
      </c>
      <c r="I42" s="170"/>
      <c r="K42" s="171" t="str">
        <f>$K$3</f>
        <v>Due Date: October 10, 2023</v>
      </c>
    </row>
    <row r="43" spans="1:11">
      <c r="A43" s="172" t="s">
        <v>6</v>
      </c>
      <c r="B43" s="172" t="s">
        <v>6</v>
      </c>
      <c r="C43" s="172" t="s">
        <v>6</v>
      </c>
      <c r="D43" s="172" t="s">
        <v>6</v>
      </c>
      <c r="E43" s="172" t="s">
        <v>6</v>
      </c>
      <c r="F43" s="172" t="s">
        <v>6</v>
      </c>
      <c r="G43" s="173" t="s">
        <v>6</v>
      </c>
      <c r="H43" s="174" t="s">
        <v>6</v>
      </c>
      <c r="I43" s="172" t="s">
        <v>6</v>
      </c>
      <c r="J43" s="173" t="s">
        <v>6</v>
      </c>
      <c r="K43" s="174" t="s">
        <v>6</v>
      </c>
    </row>
    <row r="44" spans="1:11">
      <c r="A44" s="175" t="s">
        <v>7</v>
      </c>
      <c r="C44" s="164" t="s">
        <v>8</v>
      </c>
      <c r="E44" s="175" t="s">
        <v>7</v>
      </c>
      <c r="F44" s="176"/>
      <c r="G44" s="177"/>
      <c r="H44" s="178" t="s">
        <v>271</v>
      </c>
      <c r="I44" s="176"/>
      <c r="J44" s="177"/>
      <c r="K44" s="179" t="s">
        <v>272</v>
      </c>
    </row>
    <row r="45" spans="1:11">
      <c r="A45" s="175" t="s">
        <v>9</v>
      </c>
      <c r="C45" s="176" t="s">
        <v>10</v>
      </c>
      <c r="E45" s="175" t="s">
        <v>9</v>
      </c>
      <c r="F45" s="176"/>
      <c r="G45" s="177" t="s">
        <v>11</v>
      </c>
      <c r="H45" s="179" t="s">
        <v>12</v>
      </c>
      <c r="I45" s="176"/>
      <c r="J45" s="177" t="s">
        <v>11</v>
      </c>
      <c r="K45" s="179" t="s">
        <v>13</v>
      </c>
    </row>
    <row r="46" spans="1:11">
      <c r="A46" s="172" t="s">
        <v>6</v>
      </c>
      <c r="B46" s="172" t="s">
        <v>6</v>
      </c>
      <c r="C46" s="172" t="s">
        <v>6</v>
      </c>
      <c r="D46" s="172" t="s">
        <v>6</v>
      </c>
      <c r="E46" s="172" t="s">
        <v>6</v>
      </c>
      <c r="F46" s="172" t="s">
        <v>6</v>
      </c>
      <c r="G46" s="173" t="s">
        <v>6</v>
      </c>
      <c r="H46" s="174" t="s">
        <v>6</v>
      </c>
      <c r="I46" s="172" t="s">
        <v>6</v>
      </c>
      <c r="J46" s="173" t="s">
        <v>6</v>
      </c>
      <c r="K46" s="174" t="s">
        <v>6</v>
      </c>
    </row>
    <row r="47" spans="1:11">
      <c r="A47" s="155">
        <v>1</v>
      </c>
      <c r="C47" s="164" t="s">
        <v>14</v>
      </c>
      <c r="D47" s="180" t="s">
        <v>15</v>
      </c>
      <c r="E47" s="155">
        <v>1</v>
      </c>
      <c r="G47" s="181">
        <v>0</v>
      </c>
      <c r="H47" s="181">
        <v>0</v>
      </c>
      <c r="I47" s="182"/>
      <c r="J47" s="181">
        <v>0</v>
      </c>
      <c r="K47" s="181">
        <v>0</v>
      </c>
    </row>
    <row r="48" spans="1:11">
      <c r="A48" s="155">
        <v>2</v>
      </c>
      <c r="C48" s="164" t="s">
        <v>16</v>
      </c>
      <c r="D48" s="180" t="s">
        <v>17</v>
      </c>
      <c r="E48" s="155">
        <v>2</v>
      </c>
      <c r="G48" s="181">
        <v>0</v>
      </c>
      <c r="H48" s="181">
        <v>0</v>
      </c>
      <c r="I48" s="182"/>
      <c r="J48" s="181">
        <v>0</v>
      </c>
      <c r="K48" s="181">
        <v>0</v>
      </c>
    </row>
    <row r="49" spans="1:15">
      <c r="A49" s="155">
        <v>3</v>
      </c>
      <c r="C49" s="164" t="s">
        <v>18</v>
      </c>
      <c r="D49" s="180" t="s">
        <v>19</v>
      </c>
      <c r="E49" s="155">
        <v>3</v>
      </c>
      <c r="G49" s="181">
        <v>0</v>
      </c>
      <c r="H49" s="181">
        <v>0</v>
      </c>
      <c r="I49" s="182"/>
      <c r="J49" s="181">
        <v>0</v>
      </c>
      <c r="K49" s="181">
        <v>0</v>
      </c>
    </row>
    <row r="50" spans="1:15">
      <c r="A50" s="155">
        <v>4</v>
      </c>
      <c r="C50" s="164" t="s">
        <v>20</v>
      </c>
      <c r="D50" s="180" t="s">
        <v>21</v>
      </c>
      <c r="E50" s="155">
        <v>4</v>
      </c>
      <c r="G50" s="181">
        <v>0</v>
      </c>
      <c r="H50" s="181">
        <v>0</v>
      </c>
      <c r="I50" s="182"/>
      <c r="J50" s="181">
        <v>0</v>
      </c>
      <c r="K50" s="181">
        <v>0</v>
      </c>
    </row>
    <row r="51" spans="1:15">
      <c r="A51" s="155">
        <v>5</v>
      </c>
      <c r="C51" s="164" t="s">
        <v>22</v>
      </c>
      <c r="D51" s="180" t="s">
        <v>23</v>
      </c>
      <c r="E51" s="155">
        <v>5</v>
      </c>
      <c r="G51" s="181">
        <v>0</v>
      </c>
      <c r="H51" s="181">
        <v>0</v>
      </c>
      <c r="I51" s="182"/>
      <c r="J51" s="181">
        <v>0</v>
      </c>
      <c r="K51" s="181">
        <v>0</v>
      </c>
    </row>
    <row r="52" spans="1:15">
      <c r="A52" s="155">
        <v>6</v>
      </c>
      <c r="C52" s="164" t="s">
        <v>24</v>
      </c>
      <c r="D52" s="180" t="s">
        <v>25</v>
      </c>
      <c r="E52" s="155">
        <v>6</v>
      </c>
      <c r="G52" s="181">
        <v>0</v>
      </c>
      <c r="H52" s="181">
        <v>0</v>
      </c>
      <c r="I52" s="182"/>
      <c r="J52" s="181">
        <v>0</v>
      </c>
      <c r="K52" s="181">
        <v>0</v>
      </c>
    </row>
    <row r="53" spans="1:15">
      <c r="A53" s="155">
        <v>7</v>
      </c>
      <c r="C53" s="164" t="s">
        <v>26</v>
      </c>
      <c r="D53" s="180" t="s">
        <v>27</v>
      </c>
      <c r="E53" s="155">
        <v>7</v>
      </c>
      <c r="G53" s="181">
        <v>0</v>
      </c>
      <c r="H53" s="181">
        <v>0</v>
      </c>
      <c r="I53" s="182"/>
      <c r="J53" s="181">
        <v>0</v>
      </c>
      <c r="K53" s="181">
        <v>0</v>
      </c>
    </row>
    <row r="54" spans="1:15">
      <c r="A54" s="155">
        <v>8</v>
      </c>
      <c r="C54" s="164" t="s">
        <v>28</v>
      </c>
      <c r="D54" s="180" t="s">
        <v>29</v>
      </c>
      <c r="E54" s="155">
        <v>8</v>
      </c>
      <c r="G54" s="181">
        <v>0</v>
      </c>
      <c r="H54" s="181">
        <v>0</v>
      </c>
      <c r="I54" s="182"/>
      <c r="J54" s="181">
        <v>0</v>
      </c>
      <c r="K54" s="181">
        <v>0</v>
      </c>
    </row>
    <row r="55" spans="1:15">
      <c r="A55" s="155">
        <v>9</v>
      </c>
      <c r="C55" s="164" t="s">
        <v>30</v>
      </c>
      <c r="D55" s="180" t="s">
        <v>31</v>
      </c>
      <c r="E55" s="155">
        <v>9</v>
      </c>
      <c r="G55" s="183">
        <v>0</v>
      </c>
      <c r="H55" s="183">
        <v>0</v>
      </c>
      <c r="I55" s="182" t="s">
        <v>38</v>
      </c>
      <c r="J55" s="183">
        <v>0</v>
      </c>
      <c r="K55" s="183">
        <v>0</v>
      </c>
    </row>
    <row r="56" spans="1:15">
      <c r="A56" s="155">
        <v>10</v>
      </c>
      <c r="C56" s="164" t="s">
        <v>32</v>
      </c>
      <c r="D56" s="180" t="s">
        <v>33</v>
      </c>
      <c r="E56" s="155">
        <v>10</v>
      </c>
      <c r="G56" s="181">
        <v>0</v>
      </c>
      <c r="H56" s="181">
        <v>0</v>
      </c>
      <c r="I56" s="182"/>
      <c r="J56" s="181">
        <v>0</v>
      </c>
      <c r="K56" s="181">
        <v>0</v>
      </c>
    </row>
    <row r="57" spans="1:15">
      <c r="C57" s="164"/>
      <c r="D57" s="180"/>
      <c r="F57" s="172" t="s">
        <v>6</v>
      </c>
      <c r="G57" s="173" t="s">
        <v>6</v>
      </c>
      <c r="H57" s="184"/>
      <c r="I57" s="185"/>
      <c r="J57" s="173"/>
      <c r="K57" s="184"/>
    </row>
    <row r="58" spans="1:15" ht="15" customHeight="1">
      <c r="A58" s="155">
        <v>11</v>
      </c>
      <c r="C58" s="164" t="s">
        <v>295</v>
      </c>
      <c r="E58" s="155">
        <v>11</v>
      </c>
      <c r="G58" s="181">
        <v>0</v>
      </c>
      <c r="H58" s="183">
        <v>0</v>
      </c>
      <c r="I58" s="182"/>
      <c r="J58" s="181">
        <v>0</v>
      </c>
      <c r="K58" s="183">
        <v>0</v>
      </c>
    </row>
    <row r="59" spans="1:15">
      <c r="F59" s="172" t="s">
        <v>6</v>
      </c>
      <c r="G59" s="173" t="s">
        <v>6</v>
      </c>
      <c r="H59" s="174"/>
      <c r="I59" s="185"/>
      <c r="J59" s="173"/>
      <c r="K59" s="174"/>
    </row>
    <row r="60" spans="1:15">
      <c r="F60" s="172"/>
      <c r="H60" s="174"/>
      <c r="I60" s="185"/>
      <c r="K60" s="174"/>
    </row>
    <row r="61" spans="1:15">
      <c r="A61" s="155">
        <v>12</v>
      </c>
      <c r="C61" s="164" t="s">
        <v>35</v>
      </c>
      <c r="E61" s="155">
        <v>12</v>
      </c>
      <c r="G61" s="182"/>
      <c r="H61" s="182"/>
      <c r="I61" s="182"/>
      <c r="J61" s="181"/>
      <c r="K61" s="182"/>
    </row>
    <row r="62" spans="1:15">
      <c r="A62" s="155">
        <v>13</v>
      </c>
      <c r="C62" s="164" t="s">
        <v>36</v>
      </c>
      <c r="D62" s="180" t="s">
        <v>37</v>
      </c>
      <c r="E62" s="155">
        <v>13</v>
      </c>
      <c r="G62" s="181"/>
      <c r="H62" s="183">
        <v>0</v>
      </c>
      <c r="I62" s="182"/>
      <c r="J62" s="181"/>
      <c r="K62" s="183">
        <v>0</v>
      </c>
      <c r="O62" s="155" t="s">
        <v>38</v>
      </c>
    </row>
    <row r="63" spans="1:15">
      <c r="A63" s="155">
        <v>14</v>
      </c>
      <c r="C63" s="164" t="s">
        <v>39</v>
      </c>
      <c r="D63" s="180" t="s">
        <v>40</v>
      </c>
      <c r="E63" s="155">
        <v>14</v>
      </c>
      <c r="G63" s="181"/>
      <c r="H63" s="183">
        <v>0</v>
      </c>
      <c r="I63" s="182"/>
      <c r="J63" s="181"/>
      <c r="K63" s="183">
        <v>0</v>
      </c>
    </row>
    <row r="64" spans="1:15">
      <c r="A64" s="155">
        <v>15</v>
      </c>
      <c r="C64" s="164" t="s">
        <v>41</v>
      </c>
      <c r="D64" s="180"/>
      <c r="E64" s="155">
        <v>15</v>
      </c>
      <c r="G64" s="181">
        <v>0</v>
      </c>
      <c r="H64" s="183">
        <v>0</v>
      </c>
      <c r="I64" s="182"/>
      <c r="J64" s="181">
        <v>0</v>
      </c>
      <c r="K64" s="183">
        <v>0</v>
      </c>
    </row>
    <row r="65" spans="1:254">
      <c r="A65" s="155">
        <v>16</v>
      </c>
      <c r="C65" s="164" t="s">
        <v>42</v>
      </c>
      <c r="D65" s="180"/>
      <c r="E65" s="155">
        <v>16</v>
      </c>
      <c r="G65" s="181"/>
      <c r="H65" s="183">
        <v>0</v>
      </c>
      <c r="I65" s="182"/>
      <c r="J65" s="181"/>
      <c r="K65" s="183">
        <v>0</v>
      </c>
    </row>
    <row r="66" spans="1:254">
      <c r="A66" s="180">
        <v>17</v>
      </c>
      <c r="B66" s="180"/>
      <c r="C66" s="163" t="s">
        <v>43</v>
      </c>
      <c r="D66" s="180"/>
      <c r="E66" s="180">
        <v>17</v>
      </c>
      <c r="F66" s="180"/>
      <c r="G66" s="181"/>
      <c r="H66" s="183">
        <v>0</v>
      </c>
      <c r="I66" s="163"/>
      <c r="J66" s="181"/>
      <c r="K66" s="183">
        <v>0</v>
      </c>
      <c r="L66" s="180"/>
      <c r="M66" s="163"/>
      <c r="N66" s="180"/>
      <c r="O66" s="163"/>
      <c r="P66" s="180"/>
      <c r="Q66" s="163"/>
      <c r="R66" s="180"/>
      <c r="S66" s="163"/>
      <c r="T66" s="180"/>
      <c r="U66" s="163"/>
      <c r="V66" s="180"/>
      <c r="W66" s="163"/>
      <c r="X66" s="180"/>
      <c r="Y66" s="163"/>
      <c r="Z66" s="180"/>
      <c r="AA66" s="163"/>
      <c r="AB66" s="180"/>
      <c r="AC66" s="163"/>
      <c r="AD66" s="180"/>
      <c r="AE66" s="163"/>
      <c r="AF66" s="180"/>
      <c r="AG66" s="163"/>
      <c r="AH66" s="180"/>
      <c r="AI66" s="163"/>
      <c r="AJ66" s="180"/>
      <c r="AK66" s="163"/>
      <c r="AL66" s="180"/>
      <c r="AM66" s="163"/>
      <c r="AN66" s="180"/>
      <c r="AO66" s="163"/>
      <c r="AP66" s="180"/>
      <c r="AQ66" s="163"/>
      <c r="AR66" s="180"/>
      <c r="AS66" s="163"/>
      <c r="AT66" s="180"/>
      <c r="AU66" s="163"/>
      <c r="AV66" s="180"/>
      <c r="AW66" s="163"/>
      <c r="AX66" s="180"/>
      <c r="AY66" s="163"/>
      <c r="AZ66" s="180"/>
      <c r="BA66" s="163"/>
      <c r="BB66" s="180"/>
      <c r="BC66" s="163"/>
      <c r="BD66" s="180"/>
      <c r="BE66" s="163"/>
      <c r="BF66" s="180"/>
      <c r="BG66" s="163"/>
      <c r="BH66" s="180"/>
      <c r="BI66" s="163"/>
      <c r="BJ66" s="180"/>
      <c r="BK66" s="163"/>
      <c r="BL66" s="180"/>
      <c r="BM66" s="163"/>
      <c r="BN66" s="180"/>
      <c r="BO66" s="163"/>
      <c r="BP66" s="180"/>
      <c r="BQ66" s="163"/>
      <c r="BR66" s="180"/>
      <c r="BS66" s="163"/>
      <c r="BT66" s="180"/>
      <c r="BU66" s="163"/>
      <c r="BV66" s="180"/>
      <c r="BW66" s="163"/>
      <c r="BX66" s="180"/>
      <c r="BY66" s="163"/>
      <c r="BZ66" s="180"/>
      <c r="CA66" s="163"/>
      <c r="CB66" s="180"/>
      <c r="CC66" s="163"/>
      <c r="CD66" s="180"/>
      <c r="CE66" s="163"/>
      <c r="CF66" s="180"/>
      <c r="CG66" s="163"/>
      <c r="CH66" s="180"/>
      <c r="CI66" s="163"/>
      <c r="CJ66" s="180"/>
      <c r="CK66" s="163"/>
      <c r="CL66" s="180"/>
      <c r="CM66" s="163"/>
      <c r="CN66" s="180"/>
      <c r="CO66" s="163"/>
      <c r="CP66" s="180"/>
      <c r="CQ66" s="163"/>
      <c r="CR66" s="180"/>
      <c r="CS66" s="163"/>
      <c r="CT66" s="180"/>
      <c r="CU66" s="163"/>
      <c r="CV66" s="180"/>
      <c r="CW66" s="163"/>
      <c r="CX66" s="180"/>
      <c r="CY66" s="163"/>
      <c r="CZ66" s="180"/>
      <c r="DA66" s="163"/>
      <c r="DB66" s="180"/>
      <c r="DC66" s="163"/>
      <c r="DD66" s="180"/>
      <c r="DE66" s="163"/>
      <c r="DF66" s="180"/>
      <c r="DG66" s="163"/>
      <c r="DH66" s="180"/>
      <c r="DI66" s="163"/>
      <c r="DJ66" s="180"/>
      <c r="DK66" s="163"/>
      <c r="DL66" s="180"/>
      <c r="DM66" s="163"/>
      <c r="DN66" s="180"/>
      <c r="DO66" s="163"/>
      <c r="DP66" s="180"/>
      <c r="DQ66" s="163"/>
      <c r="DR66" s="180"/>
      <c r="DS66" s="163"/>
      <c r="DT66" s="180"/>
      <c r="DU66" s="163"/>
      <c r="DV66" s="180"/>
      <c r="DW66" s="163"/>
      <c r="DX66" s="180"/>
      <c r="DY66" s="163"/>
      <c r="DZ66" s="180"/>
      <c r="EA66" s="163"/>
      <c r="EB66" s="180"/>
      <c r="EC66" s="163"/>
      <c r="ED66" s="180"/>
      <c r="EE66" s="163"/>
      <c r="EF66" s="180"/>
      <c r="EG66" s="163"/>
      <c r="EH66" s="180"/>
      <c r="EI66" s="163"/>
      <c r="EJ66" s="180"/>
      <c r="EK66" s="163"/>
      <c r="EL66" s="180"/>
      <c r="EM66" s="163"/>
      <c r="EN66" s="180"/>
      <c r="EO66" s="163"/>
      <c r="EP66" s="180"/>
      <c r="EQ66" s="163"/>
      <c r="ER66" s="180"/>
      <c r="ES66" s="163"/>
      <c r="ET66" s="180"/>
      <c r="EU66" s="163"/>
      <c r="EV66" s="180"/>
      <c r="EW66" s="163"/>
      <c r="EX66" s="180"/>
      <c r="EY66" s="163"/>
      <c r="EZ66" s="180"/>
      <c r="FA66" s="163"/>
      <c r="FB66" s="180"/>
      <c r="FC66" s="163"/>
      <c r="FD66" s="180"/>
      <c r="FE66" s="163"/>
      <c r="FF66" s="180"/>
      <c r="FG66" s="163"/>
      <c r="FH66" s="180"/>
      <c r="FI66" s="163"/>
      <c r="FJ66" s="180"/>
      <c r="FK66" s="163"/>
      <c r="FL66" s="180"/>
      <c r="FM66" s="163"/>
      <c r="FN66" s="180"/>
      <c r="FO66" s="163"/>
      <c r="FP66" s="180"/>
      <c r="FQ66" s="163"/>
      <c r="FR66" s="180"/>
      <c r="FS66" s="163"/>
      <c r="FT66" s="180"/>
      <c r="FU66" s="163"/>
      <c r="FV66" s="180"/>
      <c r="FW66" s="163"/>
      <c r="FX66" s="180"/>
      <c r="FY66" s="163"/>
      <c r="FZ66" s="180"/>
      <c r="GA66" s="163"/>
      <c r="GB66" s="180"/>
      <c r="GC66" s="163"/>
      <c r="GD66" s="180"/>
      <c r="GE66" s="163"/>
      <c r="GF66" s="180"/>
      <c r="GG66" s="163"/>
      <c r="GH66" s="180"/>
      <c r="GI66" s="163"/>
      <c r="GJ66" s="180"/>
      <c r="GK66" s="163"/>
      <c r="GL66" s="180"/>
      <c r="GM66" s="163"/>
      <c r="GN66" s="180"/>
      <c r="GO66" s="163"/>
      <c r="GP66" s="180"/>
      <c r="GQ66" s="163"/>
      <c r="GR66" s="180"/>
      <c r="GS66" s="163"/>
      <c r="GT66" s="180"/>
      <c r="GU66" s="163"/>
      <c r="GV66" s="180"/>
      <c r="GW66" s="163"/>
      <c r="GX66" s="180"/>
      <c r="GY66" s="163"/>
      <c r="GZ66" s="180"/>
      <c r="HA66" s="163"/>
      <c r="HB66" s="180"/>
      <c r="HC66" s="163"/>
      <c r="HD66" s="180"/>
      <c r="HE66" s="163"/>
      <c r="HF66" s="180"/>
      <c r="HG66" s="163"/>
      <c r="HH66" s="180"/>
      <c r="HI66" s="163"/>
      <c r="HJ66" s="180"/>
      <c r="HK66" s="163"/>
      <c r="HL66" s="180"/>
      <c r="HM66" s="163"/>
      <c r="HN66" s="180"/>
      <c r="HO66" s="163"/>
      <c r="HP66" s="180"/>
      <c r="HQ66" s="163"/>
      <c r="HR66" s="180"/>
      <c r="HS66" s="163"/>
      <c r="HT66" s="180"/>
      <c r="HU66" s="163"/>
      <c r="HV66" s="180"/>
      <c r="HW66" s="163"/>
      <c r="HX66" s="180"/>
      <c r="HY66" s="163"/>
      <c r="HZ66" s="180"/>
      <c r="IA66" s="163"/>
      <c r="IB66" s="180"/>
      <c r="IC66" s="163"/>
      <c r="ID66" s="180"/>
      <c r="IE66" s="163"/>
      <c r="IF66" s="180"/>
      <c r="IG66" s="163"/>
      <c r="IH66" s="180"/>
      <c r="II66" s="163"/>
      <c r="IJ66" s="180"/>
      <c r="IK66" s="163"/>
      <c r="IL66" s="180"/>
      <c r="IM66" s="163"/>
      <c r="IN66" s="180"/>
      <c r="IO66" s="163"/>
      <c r="IP66" s="180"/>
      <c r="IQ66" s="163"/>
      <c r="IR66" s="180"/>
      <c r="IS66" s="163"/>
      <c r="IT66" s="180"/>
    </row>
    <row r="67" spans="1:254">
      <c r="A67" s="155">
        <v>18</v>
      </c>
      <c r="C67" s="164" t="s">
        <v>44</v>
      </c>
      <c r="D67" s="180"/>
      <c r="E67" s="155">
        <v>18</v>
      </c>
      <c r="G67" s="181"/>
      <c r="H67" s="183">
        <v>0</v>
      </c>
      <c r="I67" s="182"/>
      <c r="J67" s="181"/>
      <c r="K67" s="183">
        <v>0</v>
      </c>
    </row>
    <row r="68" spans="1:254">
      <c r="A68" s="155">
        <v>19</v>
      </c>
      <c r="C68" s="164" t="s">
        <v>45</v>
      </c>
      <c r="D68" s="180"/>
      <c r="E68" s="155">
        <v>19</v>
      </c>
      <c r="G68" s="181"/>
      <c r="H68" s="183">
        <v>0</v>
      </c>
      <c r="I68" s="182"/>
      <c r="J68" s="181"/>
      <c r="K68" s="183">
        <v>0</v>
      </c>
    </row>
    <row r="69" spans="1:254">
      <c r="A69" s="155">
        <v>20</v>
      </c>
      <c r="C69" s="164" t="s">
        <v>46</v>
      </c>
      <c r="D69" s="180"/>
      <c r="E69" s="155">
        <v>20</v>
      </c>
      <c r="G69" s="181"/>
      <c r="H69" s="183">
        <v>0</v>
      </c>
      <c r="I69" s="182"/>
      <c r="J69" s="181"/>
      <c r="K69" s="183">
        <v>0</v>
      </c>
    </row>
    <row r="70" spans="1:254">
      <c r="A70" s="180">
        <v>21</v>
      </c>
      <c r="C70" s="164" t="s">
        <v>47</v>
      </c>
      <c r="D70" s="180"/>
      <c r="E70" s="155">
        <v>21</v>
      </c>
      <c r="G70" s="181"/>
      <c r="H70" s="183">
        <v>0</v>
      </c>
      <c r="I70" s="182"/>
      <c r="J70" s="181"/>
      <c r="K70" s="183">
        <v>0</v>
      </c>
    </row>
    <row r="71" spans="1:254">
      <c r="A71" s="180">
        <v>22</v>
      </c>
      <c r="C71" s="164"/>
      <c r="D71" s="180"/>
      <c r="E71" s="155">
        <v>22</v>
      </c>
      <c r="G71" s="181"/>
      <c r="H71" s="183">
        <v>0</v>
      </c>
      <c r="I71" s="182" t="s">
        <v>38</v>
      </c>
      <c r="J71" s="181"/>
      <c r="K71" s="183">
        <v>0</v>
      </c>
    </row>
    <row r="72" spans="1:254">
      <c r="A72" s="155">
        <v>23</v>
      </c>
      <c r="C72" s="186"/>
      <c r="E72" s="155">
        <v>23</v>
      </c>
      <c r="F72" s="172" t="s">
        <v>6</v>
      </c>
      <c r="G72" s="173"/>
      <c r="H72" s="174"/>
      <c r="I72" s="185"/>
      <c r="J72" s="173"/>
      <c r="K72" s="174"/>
    </row>
    <row r="73" spans="1:254">
      <c r="A73" s="155">
        <v>24</v>
      </c>
      <c r="C73" s="186"/>
      <c r="D73" s="164"/>
      <c r="E73" s="155">
        <v>24</v>
      </c>
    </row>
    <row r="74" spans="1:254">
      <c r="A74" s="155">
        <v>25</v>
      </c>
      <c r="C74" s="164" t="s">
        <v>238</v>
      </c>
      <c r="D74" s="180"/>
      <c r="E74" s="155">
        <v>25</v>
      </c>
      <c r="G74" s="181"/>
      <c r="H74" s="183">
        <v>0</v>
      </c>
      <c r="I74" s="182"/>
      <c r="J74" s="181"/>
      <c r="K74" s="183">
        <v>0</v>
      </c>
    </row>
    <row r="75" spans="1:254">
      <c r="A75" s="155">
        <v>26</v>
      </c>
      <c r="E75" s="155">
        <v>26</v>
      </c>
      <c r="F75" s="172" t="s">
        <v>6</v>
      </c>
      <c r="G75" s="173"/>
      <c r="H75" s="174"/>
      <c r="I75" s="185"/>
      <c r="J75" s="173"/>
      <c r="K75" s="174"/>
    </row>
    <row r="76" spans="1:254" ht="15" customHeight="1">
      <c r="A76" s="155">
        <v>27</v>
      </c>
      <c r="C76" s="164" t="s">
        <v>273</v>
      </c>
      <c r="E76" s="155">
        <v>27</v>
      </c>
      <c r="F76" s="170"/>
      <c r="G76" s="181"/>
      <c r="H76" s="183">
        <v>0</v>
      </c>
      <c r="I76" s="182"/>
      <c r="J76" s="181"/>
      <c r="K76" s="183">
        <v>0</v>
      </c>
    </row>
    <row r="77" spans="1:254">
      <c r="F77" s="172"/>
      <c r="G77" s="173"/>
      <c r="H77" s="174"/>
      <c r="I77" s="185"/>
      <c r="J77" s="173"/>
      <c r="K77" s="174"/>
    </row>
    <row r="78" spans="1:254">
      <c r="F78" s="187"/>
      <c r="G78" s="187"/>
      <c r="H78" s="187"/>
      <c r="I78" s="187"/>
      <c r="J78" s="187"/>
      <c r="K78" s="187"/>
    </row>
    <row r="79" spans="1:254" ht="30.75" customHeight="1">
      <c r="A79" s="188"/>
      <c r="B79" s="188"/>
      <c r="C79" s="354" t="s">
        <v>232</v>
      </c>
      <c r="D79" s="354"/>
      <c r="E79" s="354"/>
      <c r="F79" s="354"/>
      <c r="G79" s="354"/>
      <c r="H79" s="354"/>
      <c r="I79" s="354"/>
      <c r="J79" s="354"/>
      <c r="K79" s="189"/>
    </row>
    <row r="80" spans="1:254">
      <c r="D80" s="180"/>
      <c r="F80" s="172"/>
      <c r="G80" s="173"/>
      <c r="I80" s="185"/>
      <c r="J80" s="173"/>
      <c r="K80" s="174"/>
    </row>
    <row r="81" spans="1:15">
      <c r="C81" s="155" t="s">
        <v>49</v>
      </c>
      <c r="D81" s="180"/>
      <c r="F81" s="172"/>
      <c r="G81" s="173"/>
      <c r="I81" s="185"/>
      <c r="J81" s="173"/>
      <c r="K81" s="174"/>
    </row>
    <row r="82" spans="1:15">
      <c r="C82" s="164"/>
      <c r="F82" s="165"/>
      <c r="G82" s="166"/>
      <c r="H82" s="167"/>
      <c r="I82" s="165"/>
      <c r="J82" s="166"/>
      <c r="K82" s="167"/>
    </row>
    <row r="83" spans="1:15">
      <c r="A83" s="169" t="s">
        <v>58</v>
      </c>
      <c r="K83" s="158" t="s">
        <v>59</v>
      </c>
    </row>
    <row r="84" spans="1:15" s="190" customFormat="1">
      <c r="A84" s="349" t="s">
        <v>60</v>
      </c>
      <c r="B84" s="349"/>
      <c r="C84" s="349"/>
      <c r="D84" s="349"/>
      <c r="E84" s="349"/>
      <c r="F84" s="349"/>
      <c r="G84" s="349"/>
      <c r="H84" s="349"/>
      <c r="I84" s="349"/>
      <c r="J84" s="349"/>
      <c r="K84" s="349"/>
    </row>
    <row r="85" spans="1:15">
      <c r="A85" s="169" t="str">
        <f>$A$42</f>
        <v xml:space="preserve">NAME: </v>
      </c>
      <c r="C85" s="155" t="str">
        <f>$D$20</f>
        <v>University of Colorado</v>
      </c>
      <c r="I85" s="170"/>
      <c r="K85" s="171" t="str">
        <f>$K$3</f>
        <v>Due Date: October 10, 2023</v>
      </c>
    </row>
    <row r="86" spans="1:15">
      <c r="A86" s="172" t="s">
        <v>6</v>
      </c>
      <c r="B86" s="172" t="s">
        <v>6</v>
      </c>
      <c r="C86" s="172" t="s">
        <v>6</v>
      </c>
      <c r="D86" s="172" t="s">
        <v>6</v>
      </c>
      <c r="E86" s="172" t="s">
        <v>6</v>
      </c>
      <c r="F86" s="172" t="s">
        <v>6</v>
      </c>
      <c r="G86" s="173" t="s">
        <v>6</v>
      </c>
      <c r="H86" s="174" t="s">
        <v>6</v>
      </c>
      <c r="I86" s="172" t="s">
        <v>6</v>
      </c>
      <c r="J86" s="173" t="s">
        <v>6</v>
      </c>
      <c r="K86" s="174" t="s">
        <v>6</v>
      </c>
    </row>
    <row r="87" spans="1:15">
      <c r="A87" s="175" t="s">
        <v>7</v>
      </c>
      <c r="C87" s="164" t="s">
        <v>8</v>
      </c>
      <c r="E87" s="175" t="s">
        <v>7</v>
      </c>
      <c r="F87" s="176"/>
      <c r="G87" s="177"/>
      <c r="H87" s="179" t="str">
        <f>H44</f>
        <v>2022-23</v>
      </c>
      <c r="I87" s="176"/>
      <c r="J87" s="177"/>
      <c r="K87" s="179" t="str">
        <f>K44</f>
        <v>2023-24</v>
      </c>
    </row>
    <row r="88" spans="1:15">
      <c r="A88" s="175" t="s">
        <v>9</v>
      </c>
      <c r="C88" s="176" t="s">
        <v>10</v>
      </c>
      <c r="E88" s="175" t="s">
        <v>9</v>
      </c>
      <c r="F88" s="176"/>
      <c r="G88" s="177" t="s">
        <v>11</v>
      </c>
      <c r="H88" s="179" t="s">
        <v>12</v>
      </c>
      <c r="I88" s="176"/>
      <c r="J88" s="177" t="s">
        <v>11</v>
      </c>
      <c r="K88" s="179" t="s">
        <v>13</v>
      </c>
    </row>
    <row r="89" spans="1:15">
      <c r="A89" s="172" t="s">
        <v>6</v>
      </c>
      <c r="B89" s="172" t="s">
        <v>6</v>
      </c>
      <c r="C89" s="172" t="s">
        <v>6</v>
      </c>
      <c r="D89" s="172" t="s">
        <v>6</v>
      </c>
      <c r="E89" s="172" t="s">
        <v>6</v>
      </c>
      <c r="F89" s="172" t="s">
        <v>6</v>
      </c>
      <c r="G89" s="173" t="s">
        <v>6</v>
      </c>
      <c r="H89" s="173" t="s">
        <v>6</v>
      </c>
      <c r="I89" s="172" t="s">
        <v>6</v>
      </c>
      <c r="J89" s="173" t="s">
        <v>6</v>
      </c>
      <c r="K89" s="174" t="s">
        <v>6</v>
      </c>
    </row>
    <row r="90" spans="1:15">
      <c r="A90" s="155">
        <v>1</v>
      </c>
      <c r="C90" s="164" t="s">
        <v>14</v>
      </c>
      <c r="D90" s="180" t="s">
        <v>15</v>
      </c>
      <c r="E90" s="155">
        <v>1</v>
      </c>
      <c r="G90" s="183">
        <f>+G569</f>
        <v>3169</v>
      </c>
      <c r="H90" s="183">
        <f>+H569</f>
        <v>487818417.30999976</v>
      </c>
      <c r="I90" s="183"/>
      <c r="J90" s="183">
        <f>+J569</f>
        <v>3215</v>
      </c>
      <c r="K90" s="183">
        <f>+K569</f>
        <v>516384279.56602472</v>
      </c>
    </row>
    <row r="91" spans="1:15">
      <c r="A91" s="155">
        <v>2</v>
      </c>
      <c r="C91" s="164" t="s">
        <v>16</v>
      </c>
      <c r="D91" s="180" t="s">
        <v>17</v>
      </c>
      <c r="E91" s="155">
        <v>2</v>
      </c>
      <c r="G91" s="183">
        <f>+G608</f>
        <v>70</v>
      </c>
      <c r="H91" s="183">
        <f>+H608</f>
        <v>22016752.309999995</v>
      </c>
      <c r="I91" s="183"/>
      <c r="J91" s="183">
        <f>+J608</f>
        <v>71</v>
      </c>
      <c r="K91" s="183">
        <f>+K608</f>
        <v>23123992.913475003</v>
      </c>
    </row>
    <row r="92" spans="1:15">
      <c r="A92" s="155">
        <v>3</v>
      </c>
      <c r="C92" s="164" t="s">
        <v>18</v>
      </c>
      <c r="D92" s="180" t="s">
        <v>19</v>
      </c>
      <c r="E92" s="155">
        <v>3</v>
      </c>
      <c r="G92" s="183">
        <f>+G645</f>
        <v>2</v>
      </c>
      <c r="H92" s="183">
        <f>+H645</f>
        <v>424903.25</v>
      </c>
      <c r="I92" s="183"/>
      <c r="J92" s="183">
        <f>+J645</f>
        <v>2</v>
      </c>
      <c r="K92" s="183">
        <f>+K645</f>
        <v>447752.82669999998</v>
      </c>
    </row>
    <row r="93" spans="1:15">
      <c r="A93" s="155">
        <v>4</v>
      </c>
      <c r="C93" s="164" t="s">
        <v>20</v>
      </c>
      <c r="D93" s="180" t="s">
        <v>21</v>
      </c>
      <c r="E93" s="155">
        <v>4</v>
      </c>
      <c r="G93" s="183">
        <f>+G682</f>
        <v>717</v>
      </c>
      <c r="H93" s="183">
        <f>+H682</f>
        <v>118557031.44000003</v>
      </c>
      <c r="I93" s="183"/>
      <c r="J93" s="183">
        <f>+J682</f>
        <v>719</v>
      </c>
      <c r="K93" s="183">
        <f>+K682</f>
        <v>123552995.2854</v>
      </c>
    </row>
    <row r="94" spans="1:15">
      <c r="A94" s="155">
        <v>5</v>
      </c>
      <c r="C94" s="164" t="s">
        <v>22</v>
      </c>
      <c r="D94" s="180" t="s">
        <v>23</v>
      </c>
      <c r="E94" s="155">
        <v>5</v>
      </c>
      <c r="G94" s="183">
        <f>+G719</f>
        <v>438</v>
      </c>
      <c r="H94" s="183">
        <f>+H719</f>
        <v>49750729.75</v>
      </c>
      <c r="I94" s="183"/>
      <c r="J94" s="183">
        <f>+J719</f>
        <v>440</v>
      </c>
      <c r="K94" s="183">
        <f>+K719</f>
        <v>51845678.388050005</v>
      </c>
    </row>
    <row r="95" spans="1:15">
      <c r="A95" s="155">
        <v>6</v>
      </c>
      <c r="C95" s="164" t="s">
        <v>24</v>
      </c>
      <c r="D95" s="180" t="s">
        <v>25</v>
      </c>
      <c r="E95" s="155">
        <v>6</v>
      </c>
      <c r="G95" s="183">
        <f>+G756</f>
        <v>613</v>
      </c>
      <c r="H95" s="183">
        <f>+H756</f>
        <v>84975870.75999999</v>
      </c>
      <c r="I95" s="183"/>
      <c r="J95" s="183">
        <f>+J756</f>
        <v>617</v>
      </c>
      <c r="K95" s="183">
        <f>+K756</f>
        <v>90119203.752249986</v>
      </c>
    </row>
    <row r="96" spans="1:15">
      <c r="A96" s="155">
        <v>7</v>
      </c>
      <c r="C96" s="164" t="s">
        <v>26</v>
      </c>
      <c r="D96" s="180" t="s">
        <v>27</v>
      </c>
      <c r="E96" s="155">
        <v>7</v>
      </c>
      <c r="G96" s="183">
        <f>+G793</f>
        <v>544</v>
      </c>
      <c r="H96" s="183">
        <f>+H793</f>
        <v>96671320.140000001</v>
      </c>
      <c r="I96" s="183"/>
      <c r="J96" s="183">
        <f>+J793</f>
        <v>547</v>
      </c>
      <c r="K96" s="183">
        <f>+K793</f>
        <v>102824005.62784998</v>
      </c>
      <c r="O96" s="155" t="s">
        <v>38</v>
      </c>
    </row>
    <row r="97" spans="1:254">
      <c r="A97" s="155">
        <v>8</v>
      </c>
      <c r="C97" s="164" t="s">
        <v>28</v>
      </c>
      <c r="D97" s="180" t="s">
        <v>29</v>
      </c>
      <c r="E97" s="155">
        <v>8</v>
      </c>
      <c r="G97" s="183">
        <f>+G830</f>
        <v>0</v>
      </c>
      <c r="H97" s="183">
        <f>+H830</f>
        <v>98992794.139999986</v>
      </c>
      <c r="I97" s="183"/>
      <c r="J97" s="183">
        <f>+J830</f>
        <v>0</v>
      </c>
      <c r="K97" s="183">
        <f>+K830</f>
        <v>102756037</v>
      </c>
    </row>
    <row r="98" spans="1:254">
      <c r="A98" s="155">
        <v>9</v>
      </c>
      <c r="C98" s="164" t="s">
        <v>30</v>
      </c>
      <c r="D98" s="180" t="s">
        <v>31</v>
      </c>
      <c r="E98" s="155">
        <v>9</v>
      </c>
      <c r="G98" s="183">
        <f>+G868</f>
        <v>0</v>
      </c>
      <c r="H98" s="183">
        <f>+H868</f>
        <v>0</v>
      </c>
      <c r="I98" s="183" t="s">
        <v>38</v>
      </c>
      <c r="J98" s="183">
        <f>+J868</f>
        <v>0</v>
      </c>
      <c r="K98" s="183">
        <f>+K868</f>
        <v>0</v>
      </c>
    </row>
    <row r="99" spans="1:254">
      <c r="A99" s="155">
        <v>10</v>
      </c>
      <c r="C99" s="164" t="s">
        <v>32</v>
      </c>
      <c r="D99" s="180" t="s">
        <v>33</v>
      </c>
      <c r="E99" s="155">
        <v>10</v>
      </c>
      <c r="G99" s="183">
        <f>+G904</f>
        <v>0</v>
      </c>
      <c r="H99" s="183">
        <f>+H904</f>
        <v>71299906.879999995</v>
      </c>
      <c r="I99" s="183"/>
      <c r="J99" s="183">
        <f>+J904</f>
        <v>0</v>
      </c>
      <c r="K99" s="183">
        <f>+K904</f>
        <v>75511082</v>
      </c>
    </row>
    <row r="100" spans="1:254">
      <c r="C100" s="164"/>
      <c r="D100" s="180"/>
      <c r="F100" s="172" t="s">
        <v>6</v>
      </c>
      <c r="G100" s="184" t="s">
        <v>6</v>
      </c>
      <c r="H100" s="184"/>
      <c r="I100" s="184"/>
      <c r="J100" s="184"/>
      <c r="K100" s="184"/>
    </row>
    <row r="101" spans="1:254">
      <c r="A101" s="155">
        <v>11</v>
      </c>
      <c r="C101" s="164" t="s">
        <v>274</v>
      </c>
      <c r="E101" s="155">
        <v>11</v>
      </c>
      <c r="G101" s="183">
        <f>SUM(G90:G99)</f>
        <v>5553</v>
      </c>
      <c r="H101" s="183">
        <f>SUM(H90:H99)</f>
        <v>1030507725.9799998</v>
      </c>
      <c r="I101" s="183"/>
      <c r="J101" s="183">
        <f>SUM(J90:J99)</f>
        <v>5611</v>
      </c>
      <c r="K101" s="183">
        <f>SUM(K90:K99)</f>
        <v>1086565027.3597496</v>
      </c>
      <c r="M101" s="157"/>
      <c r="N101" s="157"/>
    </row>
    <row r="102" spans="1:254">
      <c r="F102" s="172" t="s">
        <v>6</v>
      </c>
      <c r="G102" s="173" t="s">
        <v>6</v>
      </c>
      <c r="H102" s="184"/>
      <c r="I102" s="185"/>
      <c r="J102" s="173"/>
      <c r="K102" s="174"/>
      <c r="M102" s="157"/>
    </row>
    <row r="103" spans="1:254">
      <c r="F103" s="172"/>
      <c r="I103" s="185"/>
      <c r="K103" s="174"/>
    </row>
    <row r="104" spans="1:254">
      <c r="A104" s="155">
        <v>12</v>
      </c>
      <c r="C104" s="164" t="s">
        <v>35</v>
      </c>
      <c r="E104" s="155">
        <v>12</v>
      </c>
      <c r="G104" s="182"/>
      <c r="H104" s="182"/>
      <c r="I104" s="182"/>
      <c r="J104" s="181"/>
      <c r="K104" s="182"/>
    </row>
    <row r="105" spans="1:254">
      <c r="A105" s="155">
        <v>13</v>
      </c>
      <c r="C105" s="164" t="s">
        <v>36</v>
      </c>
      <c r="D105" s="180" t="s">
        <v>37</v>
      </c>
      <c r="E105" s="155">
        <v>13</v>
      </c>
      <c r="G105" s="181"/>
      <c r="H105" s="183">
        <f>+H531</f>
        <v>44994608</v>
      </c>
      <c r="I105" s="182"/>
      <c r="J105" s="181"/>
      <c r="K105" s="183">
        <f>+K531</f>
        <v>48841930</v>
      </c>
    </row>
    <row r="106" spans="1:254">
      <c r="A106" s="155">
        <v>14</v>
      </c>
      <c r="C106" s="164" t="s">
        <v>39</v>
      </c>
      <c r="D106" s="180" t="s">
        <v>62</v>
      </c>
      <c r="E106" s="155">
        <v>14</v>
      </c>
      <c r="G106" s="181"/>
      <c r="H106" s="191">
        <f>H145</f>
        <v>56448538</v>
      </c>
      <c r="I106" s="182"/>
      <c r="J106" s="181"/>
      <c r="K106" s="191">
        <f>K145</f>
        <v>63635978</v>
      </c>
    </row>
    <row r="107" spans="1:254">
      <c r="A107" s="155">
        <v>15</v>
      </c>
      <c r="C107" s="164" t="s">
        <v>41</v>
      </c>
      <c r="D107" s="180"/>
      <c r="E107" s="155">
        <v>15</v>
      </c>
      <c r="G107" s="183">
        <f>H107/3120</f>
        <v>14421.348717948718</v>
      </c>
      <c r="H107" s="183">
        <f>H105</f>
        <v>44994608</v>
      </c>
      <c r="I107" s="182"/>
      <c r="J107" s="183">
        <f>K107/3480</f>
        <v>14035.03735632184</v>
      </c>
      <c r="K107" s="183">
        <f>K105</f>
        <v>48841930</v>
      </c>
      <c r="N107" s="192"/>
      <c r="O107" s="1" t="s">
        <v>296</v>
      </c>
    </row>
    <row r="108" spans="1:254">
      <c r="A108" s="155">
        <v>16</v>
      </c>
      <c r="C108" s="164" t="s">
        <v>42</v>
      </c>
      <c r="D108" s="180"/>
      <c r="E108" s="155">
        <v>16</v>
      </c>
      <c r="G108" s="181"/>
      <c r="H108" s="183">
        <f>+H352-H107</f>
        <v>216990244.52999997</v>
      </c>
      <c r="I108" s="182"/>
      <c r="J108" s="181"/>
      <c r="K108" s="183">
        <f>226011740</f>
        <v>226011740</v>
      </c>
      <c r="N108" s="192"/>
    </row>
    <row r="109" spans="1:254">
      <c r="A109" s="180">
        <v>17</v>
      </c>
      <c r="B109" s="180"/>
      <c r="C109" s="163" t="s">
        <v>63</v>
      </c>
      <c r="D109" s="180" t="s">
        <v>64</v>
      </c>
      <c r="E109" s="180">
        <v>17</v>
      </c>
      <c r="F109" s="180"/>
      <c r="G109" s="181"/>
      <c r="H109" s="183">
        <f>SUM(H107:H108)</f>
        <v>261984852.52999997</v>
      </c>
      <c r="I109" s="163"/>
      <c r="J109" s="181"/>
      <c r="K109" s="183">
        <f>SUM(K107:K108)</f>
        <v>274853670</v>
      </c>
      <c r="L109" s="180"/>
      <c r="M109" s="163"/>
      <c r="N109" s="180"/>
      <c r="O109" s="163"/>
      <c r="P109" s="180"/>
      <c r="Q109" s="163"/>
      <c r="R109" s="180"/>
      <c r="S109" s="163"/>
      <c r="T109" s="180"/>
      <c r="U109" s="163"/>
      <c r="V109" s="180"/>
      <c r="W109" s="163"/>
      <c r="X109" s="180"/>
      <c r="Y109" s="163"/>
      <c r="Z109" s="180"/>
      <c r="AA109" s="163"/>
      <c r="AB109" s="180"/>
      <c r="AC109" s="163"/>
      <c r="AD109" s="180"/>
      <c r="AE109" s="163"/>
      <c r="AF109" s="180"/>
      <c r="AG109" s="163"/>
      <c r="AH109" s="180"/>
      <c r="AI109" s="163"/>
      <c r="AJ109" s="180"/>
      <c r="AK109" s="163"/>
      <c r="AL109" s="180"/>
      <c r="AM109" s="163"/>
      <c r="AN109" s="180"/>
      <c r="AO109" s="163"/>
      <c r="AP109" s="180"/>
      <c r="AQ109" s="163"/>
      <c r="AR109" s="180"/>
      <c r="AS109" s="163"/>
      <c r="AT109" s="180"/>
      <c r="AU109" s="163"/>
      <c r="AV109" s="180"/>
      <c r="AW109" s="163"/>
      <c r="AX109" s="180"/>
      <c r="AY109" s="163"/>
      <c r="AZ109" s="180"/>
      <c r="BA109" s="163"/>
      <c r="BB109" s="180"/>
      <c r="BC109" s="163"/>
      <c r="BD109" s="180"/>
      <c r="BE109" s="163"/>
      <c r="BF109" s="180"/>
      <c r="BG109" s="163"/>
      <c r="BH109" s="180"/>
      <c r="BI109" s="163"/>
      <c r="BJ109" s="180"/>
      <c r="BK109" s="163"/>
      <c r="BL109" s="180"/>
      <c r="BM109" s="163"/>
      <c r="BN109" s="180"/>
      <c r="BO109" s="163"/>
      <c r="BP109" s="180"/>
      <c r="BQ109" s="163"/>
      <c r="BR109" s="180"/>
      <c r="BS109" s="163"/>
      <c r="BT109" s="180"/>
      <c r="BU109" s="163"/>
      <c r="BV109" s="180"/>
      <c r="BW109" s="163"/>
      <c r="BX109" s="180"/>
      <c r="BY109" s="163"/>
      <c r="BZ109" s="180"/>
      <c r="CA109" s="163"/>
      <c r="CB109" s="180"/>
      <c r="CC109" s="163"/>
      <c r="CD109" s="180"/>
      <c r="CE109" s="163"/>
      <c r="CF109" s="180"/>
      <c r="CG109" s="163"/>
      <c r="CH109" s="180"/>
      <c r="CI109" s="163"/>
      <c r="CJ109" s="180"/>
      <c r="CK109" s="163"/>
      <c r="CL109" s="180"/>
      <c r="CM109" s="163"/>
      <c r="CN109" s="180"/>
      <c r="CO109" s="163"/>
      <c r="CP109" s="180"/>
      <c r="CQ109" s="163"/>
      <c r="CR109" s="180"/>
      <c r="CS109" s="163"/>
      <c r="CT109" s="180"/>
      <c r="CU109" s="163"/>
      <c r="CV109" s="180"/>
      <c r="CW109" s="163"/>
      <c r="CX109" s="180"/>
      <c r="CY109" s="163"/>
      <c r="CZ109" s="180"/>
      <c r="DA109" s="163"/>
      <c r="DB109" s="180"/>
      <c r="DC109" s="163"/>
      <c r="DD109" s="180"/>
      <c r="DE109" s="163"/>
      <c r="DF109" s="180"/>
      <c r="DG109" s="163"/>
      <c r="DH109" s="180"/>
      <c r="DI109" s="163"/>
      <c r="DJ109" s="180"/>
      <c r="DK109" s="163"/>
      <c r="DL109" s="180"/>
      <c r="DM109" s="163"/>
      <c r="DN109" s="180"/>
      <c r="DO109" s="163"/>
      <c r="DP109" s="180"/>
      <c r="DQ109" s="163"/>
      <c r="DR109" s="180"/>
      <c r="DS109" s="163"/>
      <c r="DT109" s="180"/>
      <c r="DU109" s="163"/>
      <c r="DV109" s="180"/>
      <c r="DW109" s="163"/>
      <c r="DX109" s="180"/>
      <c r="DY109" s="163"/>
      <c r="DZ109" s="180"/>
      <c r="EA109" s="163"/>
      <c r="EB109" s="180"/>
      <c r="EC109" s="163"/>
      <c r="ED109" s="180"/>
      <c r="EE109" s="163"/>
      <c r="EF109" s="180"/>
      <c r="EG109" s="163"/>
      <c r="EH109" s="180"/>
      <c r="EI109" s="163"/>
      <c r="EJ109" s="180"/>
      <c r="EK109" s="163"/>
      <c r="EL109" s="180"/>
      <c r="EM109" s="163"/>
      <c r="EN109" s="180"/>
      <c r="EO109" s="163"/>
      <c r="EP109" s="180"/>
      <c r="EQ109" s="163"/>
      <c r="ER109" s="180"/>
      <c r="ES109" s="163"/>
      <c r="ET109" s="180"/>
      <c r="EU109" s="163"/>
      <c r="EV109" s="180"/>
      <c r="EW109" s="163"/>
      <c r="EX109" s="180"/>
      <c r="EY109" s="163"/>
      <c r="EZ109" s="180"/>
      <c r="FA109" s="163"/>
      <c r="FB109" s="180"/>
      <c r="FC109" s="163"/>
      <c r="FD109" s="180"/>
      <c r="FE109" s="163"/>
      <c r="FF109" s="180"/>
      <c r="FG109" s="163"/>
      <c r="FH109" s="180"/>
      <c r="FI109" s="163"/>
      <c r="FJ109" s="180"/>
      <c r="FK109" s="163"/>
      <c r="FL109" s="180"/>
      <c r="FM109" s="163"/>
      <c r="FN109" s="180"/>
      <c r="FO109" s="163"/>
      <c r="FP109" s="180"/>
      <c r="FQ109" s="163"/>
      <c r="FR109" s="180"/>
      <c r="FS109" s="163"/>
      <c r="FT109" s="180"/>
      <c r="FU109" s="163"/>
      <c r="FV109" s="180"/>
      <c r="FW109" s="163"/>
      <c r="FX109" s="180"/>
      <c r="FY109" s="163"/>
      <c r="FZ109" s="180"/>
      <c r="GA109" s="163"/>
      <c r="GB109" s="180"/>
      <c r="GC109" s="163"/>
      <c r="GD109" s="180"/>
      <c r="GE109" s="163"/>
      <c r="GF109" s="180"/>
      <c r="GG109" s="163"/>
      <c r="GH109" s="180"/>
      <c r="GI109" s="163"/>
      <c r="GJ109" s="180"/>
      <c r="GK109" s="163"/>
      <c r="GL109" s="180"/>
      <c r="GM109" s="163"/>
      <c r="GN109" s="180"/>
      <c r="GO109" s="163"/>
      <c r="GP109" s="180"/>
      <c r="GQ109" s="163"/>
      <c r="GR109" s="180"/>
      <c r="GS109" s="163"/>
      <c r="GT109" s="180"/>
      <c r="GU109" s="163"/>
      <c r="GV109" s="180"/>
      <c r="GW109" s="163"/>
      <c r="GX109" s="180"/>
      <c r="GY109" s="163"/>
      <c r="GZ109" s="180"/>
      <c r="HA109" s="163"/>
      <c r="HB109" s="180"/>
      <c r="HC109" s="163"/>
      <c r="HD109" s="180"/>
      <c r="HE109" s="163"/>
      <c r="HF109" s="180"/>
      <c r="HG109" s="163"/>
      <c r="HH109" s="180"/>
      <c r="HI109" s="163"/>
      <c r="HJ109" s="180"/>
      <c r="HK109" s="163"/>
      <c r="HL109" s="180"/>
      <c r="HM109" s="163"/>
      <c r="HN109" s="180"/>
      <c r="HO109" s="163"/>
      <c r="HP109" s="180"/>
      <c r="HQ109" s="163"/>
      <c r="HR109" s="180"/>
      <c r="HS109" s="163"/>
      <c r="HT109" s="180"/>
      <c r="HU109" s="163"/>
      <c r="HV109" s="180"/>
      <c r="HW109" s="163"/>
      <c r="HX109" s="180"/>
      <c r="HY109" s="163"/>
      <c r="HZ109" s="180"/>
      <c r="IA109" s="163"/>
      <c r="IB109" s="180"/>
      <c r="IC109" s="163"/>
      <c r="ID109" s="180"/>
      <c r="IE109" s="163"/>
      <c r="IF109" s="180"/>
      <c r="IG109" s="163"/>
      <c r="IH109" s="180"/>
      <c r="II109" s="163"/>
      <c r="IJ109" s="180"/>
      <c r="IK109" s="163"/>
      <c r="IL109" s="180"/>
      <c r="IM109" s="163"/>
      <c r="IN109" s="180"/>
      <c r="IO109" s="163"/>
      <c r="IP109" s="180"/>
      <c r="IQ109" s="163"/>
      <c r="IR109" s="180"/>
      <c r="IS109" s="163"/>
      <c r="IT109" s="180"/>
    </row>
    <row r="110" spans="1:254">
      <c r="A110" s="155">
        <v>18</v>
      </c>
      <c r="C110" s="164" t="s">
        <v>44</v>
      </c>
      <c r="D110" s="180" t="s">
        <v>64</v>
      </c>
      <c r="E110" s="155">
        <v>18</v>
      </c>
      <c r="G110" s="181"/>
      <c r="H110" s="183">
        <f>+H351</f>
        <v>50842945.959999993</v>
      </c>
      <c r="I110" s="182"/>
      <c r="J110" s="181"/>
      <c r="K110" s="191">
        <v>52467857</v>
      </c>
    </row>
    <row r="111" spans="1:254">
      <c r="A111" s="155">
        <v>19</v>
      </c>
      <c r="C111" s="164" t="s">
        <v>45</v>
      </c>
      <c r="D111" s="180" t="s">
        <v>64</v>
      </c>
      <c r="E111" s="155">
        <v>19</v>
      </c>
      <c r="G111" s="181"/>
      <c r="H111" s="183">
        <f>+H357</f>
        <v>564543421.96000004</v>
      </c>
      <c r="I111" s="182"/>
      <c r="J111" s="181"/>
      <c r="K111" s="191">
        <v>590451333</v>
      </c>
    </row>
    <row r="112" spans="1:254">
      <c r="A112" s="155">
        <v>20</v>
      </c>
      <c r="C112" s="164" t="s">
        <v>46</v>
      </c>
      <c r="D112" s="180" t="s">
        <v>64</v>
      </c>
      <c r="E112" s="155">
        <v>20</v>
      </c>
      <c r="G112" s="181"/>
      <c r="H112" s="183">
        <f>H109+H110+H111</f>
        <v>877371220.45000005</v>
      </c>
      <c r="I112" s="182"/>
      <c r="J112" s="181"/>
      <c r="K112" s="183">
        <f>K109+K110+K111</f>
        <v>917772860</v>
      </c>
    </row>
    <row r="113" spans="1:17">
      <c r="A113" s="180">
        <v>21</v>
      </c>
      <c r="C113" s="164"/>
      <c r="D113" s="180"/>
      <c r="E113" s="155">
        <v>21</v>
      </c>
      <c r="G113" s="181"/>
      <c r="H113" s="183">
        <f>+H396-H377</f>
        <v>0</v>
      </c>
      <c r="I113" s="182"/>
      <c r="J113" s="181"/>
      <c r="K113" s="183">
        <f>+K396-K377</f>
        <v>0</v>
      </c>
    </row>
    <row r="114" spans="1:17">
      <c r="A114" s="180">
        <v>22</v>
      </c>
      <c r="C114" s="164"/>
      <c r="D114" s="180"/>
      <c r="E114" s="155">
        <v>22</v>
      </c>
      <c r="G114" s="181"/>
      <c r="H114" s="183">
        <f>H377</f>
        <v>0</v>
      </c>
      <c r="I114" s="182" t="s">
        <v>38</v>
      </c>
      <c r="J114" s="181"/>
      <c r="K114" s="183">
        <f>K377</f>
        <v>0</v>
      </c>
    </row>
    <row r="115" spans="1:17">
      <c r="A115" s="155">
        <v>23</v>
      </c>
      <c r="C115" s="186"/>
      <c r="E115" s="155">
        <v>23</v>
      </c>
      <c r="F115" s="172" t="s">
        <v>6</v>
      </c>
      <c r="G115" s="173"/>
      <c r="H115" s="174"/>
      <c r="I115" s="185"/>
      <c r="J115" s="173"/>
      <c r="K115" s="174"/>
      <c r="Q115" s="155" t="s">
        <v>38</v>
      </c>
    </row>
    <row r="116" spans="1:17">
      <c r="A116" s="155">
        <v>24</v>
      </c>
      <c r="C116" s="186"/>
      <c r="D116" s="164"/>
      <c r="E116" s="155">
        <v>24</v>
      </c>
    </row>
    <row r="117" spans="1:17">
      <c r="A117" s="155">
        <v>25</v>
      </c>
      <c r="C117" s="164" t="s">
        <v>238</v>
      </c>
      <c r="D117" s="180" t="s">
        <v>65</v>
      </c>
      <c r="E117" s="155">
        <v>25</v>
      </c>
      <c r="G117" s="181"/>
      <c r="H117" s="183">
        <f>+H443</f>
        <v>96687968</v>
      </c>
      <c r="I117" s="182"/>
      <c r="J117" s="181"/>
      <c r="K117" s="183">
        <f>+K443</f>
        <v>105156189</v>
      </c>
      <c r="M117" s="193"/>
    </row>
    <row r="118" spans="1:17">
      <c r="A118" s="155">
        <v>26</v>
      </c>
      <c r="E118" s="155">
        <v>26</v>
      </c>
      <c r="F118" s="172" t="s">
        <v>6</v>
      </c>
      <c r="G118" s="173"/>
      <c r="H118" s="174"/>
      <c r="I118" s="185"/>
      <c r="J118" s="173"/>
      <c r="K118" s="174"/>
    </row>
    <row r="119" spans="1:17" s="194" customFormat="1">
      <c r="A119" s="194">
        <v>27</v>
      </c>
      <c r="C119" s="195" t="s">
        <v>273</v>
      </c>
      <c r="E119" s="194">
        <v>27</v>
      </c>
      <c r="F119" s="196"/>
      <c r="G119" s="197"/>
      <c r="H119" s="191">
        <f>H106+H112+H113+H114+H117</f>
        <v>1030507726.45</v>
      </c>
      <c r="I119" s="198"/>
      <c r="J119" s="199"/>
      <c r="K119" s="191">
        <f>K106+K112+K113+K114+K117</f>
        <v>1086565027</v>
      </c>
    </row>
    <row r="120" spans="1:17">
      <c r="C120" s="164"/>
      <c r="F120" s="200" t="s">
        <v>256</v>
      </c>
      <c r="G120" s="201"/>
      <c r="H120" s="201"/>
      <c r="I120" s="201"/>
      <c r="J120" s="202"/>
      <c r="K120" s="203"/>
    </row>
    <row r="121" spans="1:17" ht="29.25" customHeight="1">
      <c r="C121" s="354" t="s">
        <v>232</v>
      </c>
      <c r="D121" s="354"/>
      <c r="E121" s="354"/>
      <c r="F121" s="354"/>
      <c r="G121" s="354"/>
      <c r="H121" s="354"/>
      <c r="I121" s="354"/>
      <c r="J121" s="354"/>
      <c r="K121" s="204"/>
    </row>
    <row r="122" spans="1:17">
      <c r="D122" s="180"/>
      <c r="F122" s="172"/>
      <c r="G122" s="173"/>
      <c r="I122" s="185"/>
      <c r="J122" s="173"/>
      <c r="K122" s="174"/>
      <c r="M122" s="155" t="s">
        <v>38</v>
      </c>
    </row>
    <row r="123" spans="1:17">
      <c r="C123" s="155" t="s">
        <v>49</v>
      </c>
      <c r="G123" s="155"/>
      <c r="H123" s="155"/>
      <c r="J123" s="155"/>
      <c r="K123" s="155"/>
    </row>
    <row r="124" spans="1:17">
      <c r="D124" s="180"/>
      <c r="F124" s="172"/>
      <c r="G124" s="173"/>
      <c r="I124" s="185"/>
      <c r="J124" s="173"/>
      <c r="K124" s="174"/>
    </row>
    <row r="125" spans="1:17">
      <c r="E125" s="205"/>
    </row>
    <row r="126" spans="1:17">
      <c r="A126" s="190" t="s">
        <v>233</v>
      </c>
    </row>
    <row r="127" spans="1:17">
      <c r="A127" s="169" t="str">
        <f>$A$83</f>
        <v xml:space="preserve">Institution No.:  </v>
      </c>
      <c r="B127" s="190"/>
      <c r="C127" s="190"/>
      <c r="D127" s="190"/>
      <c r="E127" s="206"/>
      <c r="F127" s="190"/>
      <c r="G127" s="207"/>
      <c r="H127" s="208"/>
      <c r="I127" s="190"/>
      <c r="J127" s="207"/>
      <c r="K127" s="158" t="s">
        <v>50</v>
      </c>
    </row>
    <row r="128" spans="1:17" ht="15.75">
      <c r="A128" s="355" t="s">
        <v>297</v>
      </c>
      <c r="B128" s="355"/>
      <c r="C128" s="355"/>
      <c r="D128" s="355"/>
      <c r="E128" s="355"/>
      <c r="F128" s="355"/>
      <c r="G128" s="355"/>
      <c r="H128" s="355"/>
      <c r="I128" s="355"/>
      <c r="J128" s="355"/>
      <c r="K128" s="355"/>
    </row>
    <row r="129" spans="1:11">
      <c r="A129" s="169" t="str">
        <f>$A$42</f>
        <v xml:space="preserve">NAME: </v>
      </c>
      <c r="C129" s="155" t="str">
        <f>$D$20</f>
        <v>University of Colorado</v>
      </c>
      <c r="K129" s="171" t="str">
        <f>$K$3</f>
        <v>Due Date: October 10, 2023</v>
      </c>
    </row>
    <row r="130" spans="1:11">
      <c r="A130" s="172" t="s">
        <v>6</v>
      </c>
      <c r="B130" s="172" t="s">
        <v>6</v>
      </c>
      <c r="C130" s="172" t="s">
        <v>6</v>
      </c>
      <c r="D130" s="172" t="s">
        <v>6</v>
      </c>
      <c r="E130" s="172" t="s">
        <v>6</v>
      </c>
      <c r="F130" s="172" t="s">
        <v>6</v>
      </c>
      <c r="G130" s="173" t="s">
        <v>6</v>
      </c>
      <c r="H130" s="174" t="s">
        <v>6</v>
      </c>
      <c r="I130" s="172" t="s">
        <v>6</v>
      </c>
      <c r="J130" s="173" t="s">
        <v>6</v>
      </c>
      <c r="K130" s="174" t="s">
        <v>6</v>
      </c>
    </row>
    <row r="131" spans="1:11">
      <c r="A131" s="175" t="s">
        <v>7</v>
      </c>
      <c r="E131" s="175" t="s">
        <v>7</v>
      </c>
      <c r="F131" s="176"/>
      <c r="G131" s="177"/>
      <c r="H131" s="179" t="str">
        <f>H87</f>
        <v>2022-23</v>
      </c>
      <c r="I131" s="176"/>
      <c r="J131" s="177"/>
      <c r="K131" s="179" t="str">
        <f>K87</f>
        <v>2023-24</v>
      </c>
    </row>
    <row r="132" spans="1:11">
      <c r="A132" s="175" t="s">
        <v>9</v>
      </c>
      <c r="C132" s="176" t="s">
        <v>51</v>
      </c>
      <c r="E132" s="175" t="s">
        <v>9</v>
      </c>
      <c r="F132" s="176"/>
      <c r="G132" s="177"/>
      <c r="H132" s="179" t="s">
        <v>12</v>
      </c>
      <c r="I132" s="176"/>
      <c r="J132" s="177"/>
      <c r="K132" s="179" t="s">
        <v>13</v>
      </c>
    </row>
    <row r="133" spans="1:11">
      <c r="A133" s="172" t="s">
        <v>6</v>
      </c>
      <c r="B133" s="172" t="s">
        <v>6</v>
      </c>
      <c r="C133" s="172" t="s">
        <v>6</v>
      </c>
      <c r="D133" s="172" t="s">
        <v>6</v>
      </c>
      <c r="E133" s="172" t="s">
        <v>6</v>
      </c>
      <c r="F133" s="172" t="s">
        <v>6</v>
      </c>
      <c r="G133" s="173" t="s">
        <v>6</v>
      </c>
      <c r="H133" s="174" t="s">
        <v>6</v>
      </c>
      <c r="I133" s="172" t="s">
        <v>6</v>
      </c>
      <c r="J133" s="173" t="s">
        <v>6</v>
      </c>
      <c r="K133" s="174" t="s">
        <v>6</v>
      </c>
    </row>
    <row r="134" spans="1:11">
      <c r="A134" s="155">
        <v>1</v>
      </c>
      <c r="C134" s="155" t="s">
        <v>52</v>
      </c>
      <c r="E134" s="155">
        <v>1</v>
      </c>
    </row>
    <row r="135" spans="1:11" ht="33.75" customHeight="1">
      <c r="A135" s="210">
        <v>2</v>
      </c>
      <c r="C135" s="356" t="s">
        <v>66</v>
      </c>
      <c r="D135" s="356"/>
      <c r="E135" s="210">
        <v>2</v>
      </c>
      <c r="G135" s="211"/>
      <c r="H135" s="212">
        <v>0</v>
      </c>
      <c r="I135" s="213"/>
      <c r="J135" s="213"/>
      <c r="K135" s="212">
        <v>0</v>
      </c>
    </row>
    <row r="136" spans="1:11" ht="15.75" customHeight="1">
      <c r="A136" s="155">
        <v>3</v>
      </c>
      <c r="C136" s="155" t="s">
        <v>53</v>
      </c>
      <c r="E136" s="155">
        <v>3</v>
      </c>
      <c r="G136" s="211"/>
      <c r="H136" s="214">
        <v>0</v>
      </c>
      <c r="I136" s="211"/>
      <c r="J136" s="211"/>
      <c r="K136" s="214">
        <v>0</v>
      </c>
    </row>
    <row r="137" spans="1:11">
      <c r="A137" s="155">
        <v>4</v>
      </c>
      <c r="C137" s="155" t="s">
        <v>54</v>
      </c>
      <c r="E137" s="155">
        <v>4</v>
      </c>
      <c r="G137" s="211"/>
      <c r="H137" s="214">
        <v>56448538</v>
      </c>
      <c r="I137" s="211"/>
      <c r="J137" s="211"/>
      <c r="K137" s="214">
        <v>63635978</v>
      </c>
    </row>
    <row r="138" spans="1:11">
      <c r="A138" s="155">
        <v>5</v>
      </c>
      <c r="C138" s="155" t="s">
        <v>55</v>
      </c>
      <c r="E138" s="155">
        <v>5</v>
      </c>
      <c r="G138" s="211"/>
      <c r="H138" s="214">
        <v>0</v>
      </c>
      <c r="I138" s="211"/>
      <c r="J138" s="211"/>
      <c r="K138" s="214">
        <v>0</v>
      </c>
    </row>
    <row r="139" spans="1:11" ht="47.25" customHeight="1">
      <c r="A139" s="210">
        <v>6</v>
      </c>
      <c r="C139" s="356" t="s">
        <v>56</v>
      </c>
      <c r="D139" s="356"/>
      <c r="E139" s="210">
        <v>6</v>
      </c>
      <c r="G139" s="211"/>
      <c r="H139" s="212">
        <v>0</v>
      </c>
      <c r="I139" s="213"/>
      <c r="J139" s="213"/>
      <c r="K139" s="212">
        <v>0</v>
      </c>
    </row>
    <row r="140" spans="1:11">
      <c r="A140" s="155">
        <v>7</v>
      </c>
      <c r="E140" s="155">
        <v>7</v>
      </c>
      <c r="G140" s="211"/>
      <c r="H140" s="211"/>
      <c r="I140" s="211"/>
      <c r="J140" s="211"/>
      <c r="K140" s="211"/>
    </row>
    <row r="141" spans="1:11">
      <c r="A141" s="155">
        <v>8</v>
      </c>
      <c r="E141" s="155">
        <v>8</v>
      </c>
      <c r="G141" s="211"/>
      <c r="H141" s="211"/>
      <c r="I141" s="211"/>
      <c r="J141" s="211"/>
      <c r="K141" s="211"/>
    </row>
    <row r="142" spans="1:11">
      <c r="A142" s="155">
        <v>9</v>
      </c>
      <c r="E142" s="155">
        <v>9</v>
      </c>
      <c r="G142" s="211"/>
      <c r="H142" s="211"/>
      <c r="I142" s="211"/>
      <c r="J142" s="211"/>
      <c r="K142" s="211"/>
    </row>
    <row r="143" spans="1:11">
      <c r="A143" s="155">
        <v>10</v>
      </c>
      <c r="E143" s="155">
        <v>10</v>
      </c>
      <c r="G143" s="211"/>
      <c r="H143" s="211"/>
      <c r="I143" s="211"/>
      <c r="J143" s="211"/>
      <c r="K143" s="211"/>
    </row>
    <row r="144" spans="1:11">
      <c r="A144" s="155">
        <v>11</v>
      </c>
      <c r="E144" s="155">
        <v>11</v>
      </c>
      <c r="G144" s="211"/>
      <c r="H144" s="211"/>
      <c r="I144" s="211"/>
      <c r="J144" s="211"/>
      <c r="K144" s="211"/>
    </row>
    <row r="145" spans="1:11">
      <c r="A145" s="155">
        <v>12</v>
      </c>
      <c r="C145" s="155" t="s">
        <v>57</v>
      </c>
      <c r="E145" s="155">
        <v>12</v>
      </c>
      <c r="G145" s="211"/>
      <c r="H145" s="211">
        <f>SUM(H135:H144)</f>
        <v>56448538</v>
      </c>
      <c r="I145" s="211"/>
      <c r="J145" s="211"/>
      <c r="K145" s="211">
        <f>SUM(K135:K144)</f>
        <v>63635978</v>
      </c>
    </row>
    <row r="146" spans="1:11">
      <c r="E146" s="205"/>
    </row>
    <row r="147" spans="1:11">
      <c r="E147" s="205"/>
    </row>
    <row r="148" spans="1:11">
      <c r="E148" s="205"/>
    </row>
    <row r="149" spans="1:11">
      <c r="E149" s="205"/>
    </row>
    <row r="150" spans="1:11">
      <c r="E150" s="205"/>
    </row>
    <row r="151" spans="1:11">
      <c r="E151" s="205"/>
    </row>
    <row r="152" spans="1:11">
      <c r="E152" s="205"/>
    </row>
    <row r="154" spans="1:11">
      <c r="D154" s="215"/>
      <c r="F154" s="215"/>
      <c r="G154" s="216"/>
      <c r="H154" s="217"/>
    </row>
    <row r="155" spans="1:11">
      <c r="E155" s="205"/>
    </row>
    <row r="156" spans="1:11">
      <c r="E156" s="205"/>
    </row>
    <row r="157" spans="1:11">
      <c r="E157" s="205"/>
    </row>
    <row r="158" spans="1:11" ht="15.75">
      <c r="C158" s="155" t="s">
        <v>298</v>
      </c>
      <c r="E158" s="205"/>
    </row>
    <row r="159" spans="1:11">
      <c r="E159" s="205"/>
    </row>
    <row r="160" spans="1:11">
      <c r="E160" s="205"/>
    </row>
    <row r="161" spans="1:13">
      <c r="A161" s="169" t="str">
        <f>$A$83</f>
        <v xml:space="preserve">Institution No.:  </v>
      </c>
      <c r="B161" s="190"/>
      <c r="C161" s="190"/>
      <c r="D161" s="190"/>
      <c r="E161" s="206"/>
      <c r="F161" s="190"/>
      <c r="G161" s="207"/>
      <c r="H161" s="208"/>
      <c r="I161" s="190"/>
      <c r="J161" s="207"/>
      <c r="K161" s="158" t="s">
        <v>262</v>
      </c>
      <c r="L161" s="170"/>
      <c r="M161" s="218"/>
    </row>
    <row r="162" spans="1:13" s="190" customFormat="1">
      <c r="A162" s="357" t="s">
        <v>264</v>
      </c>
      <c r="B162" s="357"/>
      <c r="C162" s="357"/>
      <c r="D162" s="357"/>
      <c r="E162" s="357"/>
      <c r="F162" s="357"/>
      <c r="G162" s="357"/>
      <c r="H162" s="357"/>
      <c r="I162" s="357"/>
      <c r="J162" s="357"/>
      <c r="K162" s="357"/>
      <c r="L162" s="219"/>
      <c r="M162" s="220"/>
    </row>
    <row r="163" spans="1:13">
      <c r="A163" s="169" t="str">
        <f>$A$42</f>
        <v xml:space="preserve">NAME: </v>
      </c>
      <c r="C163" s="155" t="str">
        <f>$D$20</f>
        <v>University of Colorado</v>
      </c>
      <c r="G163" s="221"/>
      <c r="K163" s="171" t="str">
        <f>$K$3</f>
        <v>Due Date: October 10, 2023</v>
      </c>
      <c r="L163" s="170"/>
      <c r="M163" s="218"/>
    </row>
    <row r="164" spans="1:13">
      <c r="A164" s="172" t="s">
        <v>6</v>
      </c>
      <c r="B164" s="172" t="s">
        <v>6</v>
      </c>
      <c r="C164" s="172" t="s">
        <v>6</v>
      </c>
      <c r="D164" s="172" t="s">
        <v>6</v>
      </c>
      <c r="E164" s="172" t="s">
        <v>6</v>
      </c>
      <c r="F164" s="172" t="s">
        <v>6</v>
      </c>
      <c r="G164" s="173" t="s">
        <v>6</v>
      </c>
      <c r="H164" s="174" t="s">
        <v>6</v>
      </c>
      <c r="I164" s="172" t="s">
        <v>6</v>
      </c>
      <c r="J164" s="173" t="s">
        <v>6</v>
      </c>
      <c r="K164" s="174" t="s">
        <v>6</v>
      </c>
    </row>
    <row r="165" spans="1:13">
      <c r="A165" s="175" t="s">
        <v>7</v>
      </c>
      <c r="E165" s="175" t="s">
        <v>7</v>
      </c>
      <c r="F165" s="176"/>
      <c r="G165" s="177"/>
      <c r="H165" s="179" t="str">
        <f>H131</f>
        <v>2022-23</v>
      </c>
      <c r="I165" s="176"/>
      <c r="J165" s="177"/>
      <c r="K165" s="179" t="str">
        <f>K131</f>
        <v>2023-24</v>
      </c>
    </row>
    <row r="166" spans="1:13">
      <c r="A166" s="175" t="s">
        <v>9</v>
      </c>
      <c r="C166" s="176" t="s">
        <v>51</v>
      </c>
      <c r="E166" s="175" t="s">
        <v>9</v>
      </c>
      <c r="F166" s="176"/>
      <c r="G166" s="177" t="s">
        <v>11</v>
      </c>
      <c r="H166" s="179" t="s">
        <v>12</v>
      </c>
      <c r="I166" s="176"/>
      <c r="J166" s="177" t="s">
        <v>11</v>
      </c>
      <c r="K166" s="179" t="s">
        <v>13</v>
      </c>
    </row>
    <row r="167" spans="1:13">
      <c r="A167" s="172" t="s">
        <v>6</v>
      </c>
      <c r="B167" s="172" t="s">
        <v>6</v>
      </c>
      <c r="C167" s="172" t="s">
        <v>6</v>
      </c>
      <c r="D167" s="172" t="s">
        <v>6</v>
      </c>
      <c r="E167" s="172" t="s">
        <v>6</v>
      </c>
      <c r="F167" s="172" t="s">
        <v>6</v>
      </c>
      <c r="G167" s="173" t="s">
        <v>6</v>
      </c>
      <c r="H167" s="174" t="s">
        <v>6</v>
      </c>
      <c r="I167" s="172" t="s">
        <v>6</v>
      </c>
      <c r="J167" s="173" t="s">
        <v>6</v>
      </c>
      <c r="K167" s="174" t="s">
        <v>6</v>
      </c>
    </row>
    <row r="168" spans="1:13">
      <c r="A168" s="155">
        <v>1</v>
      </c>
      <c r="B168" s="172"/>
      <c r="C168" s="164" t="s">
        <v>165</v>
      </c>
      <c r="D168" s="172"/>
      <c r="E168" s="155">
        <v>1</v>
      </c>
      <c r="F168" s="172"/>
      <c r="G168" s="222">
        <f>G208</f>
        <v>1900</v>
      </c>
      <c r="H168" s="223">
        <f>H208</f>
        <v>234365838.17999995</v>
      </c>
      <c r="I168" s="224"/>
      <c r="J168" s="224">
        <f>J208</f>
        <v>1936</v>
      </c>
      <c r="K168" s="223">
        <f>K208</f>
        <v>248359030.45934993</v>
      </c>
    </row>
    <row r="169" spans="1:13">
      <c r="A169" s="155">
        <v>2</v>
      </c>
      <c r="B169" s="172"/>
      <c r="C169" s="164" t="s">
        <v>166</v>
      </c>
      <c r="D169" s="172"/>
      <c r="E169" s="155">
        <v>2</v>
      </c>
      <c r="F169" s="172"/>
      <c r="G169" s="225"/>
      <c r="H169" s="223">
        <f t="shared" ref="H169:H171" si="0">H209</f>
        <v>71062212.929999962</v>
      </c>
      <c r="I169" s="172"/>
      <c r="J169" s="226"/>
      <c r="K169" s="223">
        <f t="shared" ref="K169:K171" si="1">K209</f>
        <v>76370134.799849957</v>
      </c>
    </row>
    <row r="170" spans="1:13">
      <c r="A170" s="155">
        <v>3</v>
      </c>
      <c r="C170" s="164" t="s">
        <v>167</v>
      </c>
      <c r="E170" s="155">
        <v>3</v>
      </c>
      <c r="F170" s="165"/>
      <c r="G170" s="222">
        <f>G210</f>
        <v>672</v>
      </c>
      <c r="H170" s="223">
        <f t="shared" si="0"/>
        <v>46371683.670000009</v>
      </c>
      <c r="I170" s="227"/>
      <c r="J170" s="224">
        <f>J210</f>
        <v>678</v>
      </c>
      <c r="K170" s="223">
        <f t="shared" si="1"/>
        <v>48690267.853500001</v>
      </c>
    </row>
    <row r="171" spans="1:13">
      <c r="A171" s="155">
        <v>4</v>
      </c>
      <c r="C171" s="164" t="s">
        <v>168</v>
      </c>
      <c r="E171" s="155">
        <v>4</v>
      </c>
      <c r="F171" s="165"/>
      <c r="G171" s="222"/>
      <c r="H171" s="223">
        <f t="shared" si="0"/>
        <v>39753743.150000013</v>
      </c>
      <c r="I171" s="227"/>
      <c r="J171" s="224"/>
      <c r="K171" s="223">
        <f t="shared" si="1"/>
        <v>42337736.454750016</v>
      </c>
    </row>
    <row r="172" spans="1:13">
      <c r="A172" s="155">
        <v>5</v>
      </c>
      <c r="C172" s="164" t="s">
        <v>169</v>
      </c>
      <c r="E172" s="155">
        <v>5</v>
      </c>
      <c r="F172" s="165"/>
      <c r="G172" s="222">
        <f>G168+G170</f>
        <v>2572</v>
      </c>
      <c r="H172" s="223">
        <f>SUM(H168:H171)</f>
        <v>391553477.92999995</v>
      </c>
      <c r="I172" s="227"/>
      <c r="J172" s="224">
        <f>J168+J170</f>
        <v>2614</v>
      </c>
      <c r="K172" s="223">
        <f>SUM(K168:K171)</f>
        <v>415757169.56744987</v>
      </c>
    </row>
    <row r="173" spans="1:13">
      <c r="A173" s="155">
        <v>6</v>
      </c>
      <c r="C173" s="164" t="s">
        <v>170</v>
      </c>
      <c r="E173" s="155">
        <v>6</v>
      </c>
      <c r="F173" s="165"/>
      <c r="G173" s="222">
        <f>G213</f>
        <v>2340</v>
      </c>
      <c r="H173" s="223">
        <f t="shared" ref="H173:K174" si="2">H213</f>
        <v>181310753.89999998</v>
      </c>
      <c r="I173" s="224"/>
      <c r="J173" s="224">
        <f t="shared" si="2"/>
        <v>2356</v>
      </c>
      <c r="K173" s="223">
        <f t="shared" si="2"/>
        <v>189840357.08179998</v>
      </c>
    </row>
    <row r="174" spans="1:13">
      <c r="A174" s="155">
        <v>7</v>
      </c>
      <c r="C174" s="164" t="s">
        <v>171</v>
      </c>
      <c r="E174" s="155">
        <v>7</v>
      </c>
      <c r="F174" s="165"/>
      <c r="G174" s="222">
        <f>G214</f>
        <v>0</v>
      </c>
      <c r="H174" s="223">
        <f>H214</f>
        <v>67915859.649999991</v>
      </c>
      <c r="I174" s="227"/>
      <c r="J174" s="224">
        <f t="shared" si="2"/>
        <v>0</v>
      </c>
      <c r="K174" s="223">
        <f t="shared" si="2"/>
        <v>72011814.4498</v>
      </c>
    </row>
    <row r="175" spans="1:13">
      <c r="A175" s="155">
        <v>8</v>
      </c>
      <c r="C175" s="164" t="s">
        <v>172</v>
      </c>
      <c r="E175" s="155">
        <v>8</v>
      </c>
      <c r="F175" s="165"/>
      <c r="G175" s="222">
        <f>G172+G173+G174</f>
        <v>4912</v>
      </c>
      <c r="H175" s="223">
        <f>H172+H173+H174</f>
        <v>640780091.4799999</v>
      </c>
      <c r="I175" s="224"/>
      <c r="J175" s="224">
        <f>J172+J173+J174</f>
        <v>4970</v>
      </c>
      <c r="K175" s="223">
        <f>K172+K173+K174</f>
        <v>677609341.09904981</v>
      </c>
    </row>
    <row r="176" spans="1:13">
      <c r="A176" s="155">
        <v>9</v>
      </c>
      <c r="E176" s="155">
        <v>9</v>
      </c>
      <c r="F176" s="165"/>
      <c r="G176" s="222"/>
      <c r="H176" s="223"/>
      <c r="I176" s="228"/>
      <c r="J176" s="224"/>
      <c r="K176" s="223"/>
    </row>
    <row r="177" spans="1:11">
      <c r="A177" s="155">
        <v>10</v>
      </c>
      <c r="C177" s="164" t="s">
        <v>173</v>
      </c>
      <c r="E177" s="155">
        <v>10</v>
      </c>
      <c r="F177" s="165"/>
      <c r="G177" s="222">
        <f>G217</f>
        <v>0</v>
      </c>
      <c r="H177" s="223">
        <f>H217</f>
        <v>0</v>
      </c>
      <c r="I177" s="227"/>
      <c r="J177" s="224">
        <f>J217</f>
        <v>0</v>
      </c>
      <c r="K177" s="223">
        <f>K217</f>
        <v>0</v>
      </c>
    </row>
    <row r="178" spans="1:11">
      <c r="A178" s="155">
        <v>11</v>
      </c>
      <c r="C178" s="164" t="s">
        <v>174</v>
      </c>
      <c r="E178" s="155">
        <v>11</v>
      </c>
      <c r="F178" s="165"/>
      <c r="G178" s="222">
        <f>G218</f>
        <v>641</v>
      </c>
      <c r="H178" s="223">
        <f t="shared" ref="H178:H179" si="3">H218</f>
        <v>33858022.5</v>
      </c>
      <c r="I178" s="227"/>
      <c r="J178" s="224">
        <f>J218</f>
        <v>641</v>
      </c>
      <c r="K178" s="223">
        <f t="shared" ref="J178:K179" si="4">K218</f>
        <v>130637632.39129999</v>
      </c>
    </row>
    <row r="179" spans="1:11">
      <c r="A179" s="155">
        <v>12</v>
      </c>
      <c r="C179" s="164" t="s">
        <v>175</v>
      </c>
      <c r="E179" s="155">
        <v>12</v>
      </c>
      <c r="F179" s="165"/>
      <c r="G179" s="222">
        <f>G219</f>
        <v>0</v>
      </c>
      <c r="H179" s="223">
        <f t="shared" si="3"/>
        <v>14828913.989999998</v>
      </c>
      <c r="I179" s="227"/>
      <c r="J179" s="223">
        <f t="shared" si="4"/>
        <v>0</v>
      </c>
      <c r="K179" s="223">
        <f t="shared" si="4"/>
        <v>15777650.208499998</v>
      </c>
    </row>
    <row r="180" spans="1:11">
      <c r="A180" s="155">
        <v>13</v>
      </c>
      <c r="C180" s="164" t="s">
        <v>176</v>
      </c>
      <c r="E180" s="155">
        <v>13</v>
      </c>
      <c r="F180" s="165"/>
      <c r="G180" s="222">
        <f>SUM(G177:G179)</f>
        <v>641</v>
      </c>
      <c r="H180" s="223">
        <f>SUM(H177:H179)</f>
        <v>48686936.489999995</v>
      </c>
      <c r="I180" s="229"/>
      <c r="J180" s="224">
        <f>SUM(J177:J179)</f>
        <v>641</v>
      </c>
      <c r="K180" s="223">
        <f>SUM(K177:K179)</f>
        <v>146415282.59979999</v>
      </c>
    </row>
    <row r="181" spans="1:11">
      <c r="A181" s="155">
        <v>14</v>
      </c>
      <c r="E181" s="155">
        <v>14</v>
      </c>
      <c r="F181" s="165"/>
      <c r="G181" s="230"/>
      <c r="H181" s="223"/>
      <c r="I181" s="228"/>
      <c r="J181" s="231"/>
      <c r="K181" s="223"/>
    </row>
    <row r="182" spans="1:11">
      <c r="A182" s="155">
        <v>15</v>
      </c>
      <c r="C182" s="164" t="s">
        <v>177</v>
      </c>
      <c r="E182" s="155">
        <v>15</v>
      </c>
      <c r="G182" s="232">
        <f>SUM(G175+G180)</f>
        <v>5553</v>
      </c>
      <c r="H182" s="233">
        <f>SUM(H175+H180)</f>
        <v>689467027.96999991</v>
      </c>
      <c r="I182" s="228"/>
      <c r="J182" s="234">
        <f>SUM(J175+J180)</f>
        <v>5611</v>
      </c>
      <c r="K182" s="233">
        <f>SUM(K175+K180)</f>
        <v>824024623.6988498</v>
      </c>
    </row>
    <row r="183" spans="1:11">
      <c r="A183" s="155">
        <v>16</v>
      </c>
      <c r="E183" s="155">
        <v>16</v>
      </c>
      <c r="G183" s="232"/>
      <c r="H183" s="233"/>
      <c r="I183" s="228"/>
      <c r="J183" s="234"/>
      <c r="K183" s="233"/>
    </row>
    <row r="184" spans="1:11">
      <c r="A184" s="155">
        <v>17</v>
      </c>
      <c r="C184" s="164" t="s">
        <v>178</v>
      </c>
      <c r="E184" s="155">
        <v>17</v>
      </c>
      <c r="F184" s="165"/>
      <c r="G184" s="222">
        <f>G224</f>
        <v>0</v>
      </c>
      <c r="H184" s="223">
        <f>H224</f>
        <v>11395562.959999997</v>
      </c>
      <c r="I184" s="227"/>
      <c r="J184" s="223">
        <f t="shared" ref="J184:K184" si="5">J224</f>
        <v>0</v>
      </c>
      <c r="K184" s="223">
        <f t="shared" si="5"/>
        <v>11709881.735099997</v>
      </c>
    </row>
    <row r="185" spans="1:11">
      <c r="A185" s="155">
        <v>18</v>
      </c>
      <c r="E185" s="155">
        <v>18</v>
      </c>
      <c r="F185" s="165"/>
      <c r="G185" s="224"/>
      <c r="H185" s="223"/>
      <c r="I185" s="227"/>
      <c r="J185" s="224"/>
      <c r="K185" s="223"/>
    </row>
    <row r="186" spans="1:11">
      <c r="A186" s="155">
        <v>19</v>
      </c>
      <c r="C186" s="164" t="s">
        <v>179</v>
      </c>
      <c r="E186" s="155">
        <v>19</v>
      </c>
      <c r="F186" s="165"/>
      <c r="G186" s="224"/>
      <c r="H186" s="223">
        <v>0</v>
      </c>
      <c r="I186" s="227"/>
      <c r="J186" s="224"/>
      <c r="K186" s="223"/>
    </row>
    <row r="187" spans="1:11">
      <c r="A187" s="155">
        <v>20</v>
      </c>
      <c r="C187" s="235" t="s">
        <v>180</v>
      </c>
      <c r="E187" s="155">
        <v>20</v>
      </c>
      <c r="F187" s="165"/>
      <c r="G187" s="224"/>
      <c r="H187" s="223">
        <v>0</v>
      </c>
      <c r="I187" s="227"/>
      <c r="J187" s="224"/>
      <c r="K187" s="223">
        <v>0</v>
      </c>
    </row>
    <row r="188" spans="1:11">
      <c r="A188" s="155">
        <v>21</v>
      </c>
      <c r="C188" s="235"/>
      <c r="E188" s="155">
        <v>21</v>
      </c>
      <c r="F188" s="165"/>
      <c r="G188" s="224"/>
      <c r="H188" s="223"/>
      <c r="I188" s="227"/>
      <c r="J188" s="224"/>
      <c r="K188" s="223"/>
    </row>
    <row r="189" spans="1:11">
      <c r="A189" s="155">
        <v>22</v>
      </c>
      <c r="C189" s="164"/>
      <c r="E189" s="155">
        <v>22</v>
      </c>
      <c r="G189" s="224"/>
      <c r="H189" s="223"/>
      <c r="I189" s="227"/>
      <c r="J189" s="224"/>
      <c r="K189" s="223"/>
    </row>
    <row r="190" spans="1:11">
      <c r="A190" s="155">
        <v>23</v>
      </c>
      <c r="C190" s="164" t="s">
        <v>181</v>
      </c>
      <c r="E190" s="155">
        <v>23</v>
      </c>
      <c r="G190" s="224"/>
      <c r="H190" s="223">
        <v>0</v>
      </c>
      <c r="I190" s="227"/>
      <c r="J190" s="224"/>
      <c r="K190" s="223">
        <v>0</v>
      </c>
    </row>
    <row r="191" spans="1:11">
      <c r="A191" s="155">
        <v>24</v>
      </c>
      <c r="C191" s="164"/>
      <c r="E191" s="155">
        <v>24</v>
      </c>
      <c r="G191" s="224"/>
      <c r="H191" s="223"/>
      <c r="I191" s="227"/>
      <c r="J191" s="224"/>
      <c r="K191" s="223"/>
    </row>
    <row r="192" spans="1:11">
      <c r="F192" s="236" t="s">
        <v>6</v>
      </c>
      <c r="G192" s="226"/>
      <c r="H192" s="184"/>
      <c r="I192" s="236"/>
      <c r="J192" s="226"/>
      <c r="K192" s="174"/>
    </row>
    <row r="193" spans="1:11">
      <c r="A193" s="155">
        <v>25</v>
      </c>
      <c r="C193" s="164" t="s">
        <v>299</v>
      </c>
      <c r="E193" s="155">
        <v>25</v>
      </c>
      <c r="G193" s="232">
        <f>SUM(G182:G191)</f>
        <v>5553</v>
      </c>
      <c r="H193" s="233">
        <f>SUM(H182:H191)</f>
        <v>700862590.92999995</v>
      </c>
      <c r="I193" s="232"/>
      <c r="J193" s="234">
        <f>SUM(J182:J191)</f>
        <v>5611</v>
      </c>
      <c r="K193" s="228">
        <f>SUM(K182:K191)</f>
        <v>835734505.43394983</v>
      </c>
    </row>
    <row r="194" spans="1:11">
      <c r="F194" s="236" t="s">
        <v>6</v>
      </c>
      <c r="G194" s="173"/>
      <c r="H194" s="174"/>
      <c r="I194" s="236"/>
      <c r="J194" s="226"/>
      <c r="K194" s="174"/>
    </row>
    <row r="195" spans="1:11">
      <c r="F195" s="236"/>
      <c r="G195" s="173"/>
      <c r="H195" s="174"/>
      <c r="I195" s="236"/>
      <c r="J195" s="173"/>
      <c r="K195" s="174"/>
    </row>
    <row r="196" spans="1:11">
      <c r="C196" s="237"/>
      <c r="D196" s="237"/>
      <c r="E196" s="237"/>
      <c r="F196" s="236"/>
      <c r="G196" s="173"/>
      <c r="H196" s="174"/>
      <c r="I196" s="236"/>
      <c r="J196" s="173"/>
      <c r="K196" s="174"/>
    </row>
    <row r="197" spans="1:11">
      <c r="C197" s="155" t="s">
        <v>49</v>
      </c>
      <c r="F197" s="236"/>
      <c r="G197" s="173"/>
      <c r="H197" s="174"/>
      <c r="I197" s="236"/>
      <c r="J197" s="173"/>
      <c r="K197" s="174"/>
    </row>
    <row r="198" spans="1:11">
      <c r="A198" s="164"/>
    </row>
    <row r="199" spans="1:11">
      <c r="E199" s="205"/>
    </row>
    <row r="200" spans="1:11" ht="30" customHeight="1">
      <c r="E200" s="205"/>
    </row>
    <row r="201" spans="1:11">
      <c r="A201" s="169" t="str">
        <f>$A$83</f>
        <v xml:space="preserve">Institution No.:  </v>
      </c>
      <c r="B201" s="190"/>
      <c r="C201" s="190"/>
      <c r="D201" s="190"/>
      <c r="E201" s="206"/>
      <c r="F201" s="190"/>
      <c r="G201" s="207"/>
      <c r="H201" s="208"/>
      <c r="I201" s="190"/>
      <c r="J201" s="207"/>
      <c r="K201" s="158" t="s">
        <v>263</v>
      </c>
    </row>
    <row r="202" spans="1:11">
      <c r="A202" s="357" t="s">
        <v>265</v>
      </c>
      <c r="B202" s="357"/>
      <c r="C202" s="357"/>
      <c r="D202" s="357"/>
      <c r="E202" s="357"/>
      <c r="F202" s="357"/>
      <c r="G202" s="357"/>
      <c r="H202" s="357"/>
      <c r="I202" s="357"/>
      <c r="J202" s="357"/>
      <c r="K202" s="357"/>
    </row>
    <row r="203" spans="1:11">
      <c r="A203" s="169" t="str">
        <f>$A$42</f>
        <v xml:space="preserve">NAME: </v>
      </c>
      <c r="C203" s="155" t="str">
        <f>$D$20</f>
        <v>University of Colorado</v>
      </c>
      <c r="G203" s="221"/>
      <c r="K203" s="171" t="str">
        <f>$K$3</f>
        <v>Due Date: October 10, 2023</v>
      </c>
    </row>
    <row r="204" spans="1:11">
      <c r="A204" s="172" t="s">
        <v>6</v>
      </c>
      <c r="B204" s="172" t="s">
        <v>6</v>
      </c>
      <c r="C204" s="172" t="s">
        <v>6</v>
      </c>
      <c r="D204" s="172" t="s">
        <v>6</v>
      </c>
      <c r="E204" s="172" t="s">
        <v>6</v>
      </c>
      <c r="F204" s="172" t="s">
        <v>6</v>
      </c>
      <c r="G204" s="173" t="s">
        <v>6</v>
      </c>
      <c r="H204" s="174" t="s">
        <v>6</v>
      </c>
      <c r="I204" s="172" t="s">
        <v>6</v>
      </c>
      <c r="J204" s="173" t="s">
        <v>6</v>
      </c>
      <c r="K204" s="174" t="s">
        <v>6</v>
      </c>
    </row>
    <row r="205" spans="1:11">
      <c r="A205" s="175" t="s">
        <v>7</v>
      </c>
      <c r="E205" s="175" t="s">
        <v>7</v>
      </c>
      <c r="F205" s="176"/>
      <c r="G205" s="177"/>
      <c r="H205" s="179" t="str">
        <f>H165</f>
        <v>2022-23</v>
      </c>
      <c r="I205" s="176"/>
      <c r="J205" s="177"/>
      <c r="K205" s="179" t="str">
        <f>K165</f>
        <v>2023-24</v>
      </c>
    </row>
    <row r="206" spans="1:11">
      <c r="A206" s="175" t="s">
        <v>9</v>
      </c>
      <c r="C206" s="176" t="s">
        <v>51</v>
      </c>
      <c r="E206" s="175" t="s">
        <v>9</v>
      </c>
      <c r="F206" s="176"/>
      <c r="G206" s="177" t="s">
        <v>11</v>
      </c>
      <c r="H206" s="179" t="s">
        <v>12</v>
      </c>
      <c r="I206" s="176"/>
      <c r="J206" s="177" t="s">
        <v>11</v>
      </c>
      <c r="K206" s="179" t="s">
        <v>13</v>
      </c>
    </row>
    <row r="207" spans="1:11">
      <c r="A207" s="172" t="s">
        <v>6</v>
      </c>
      <c r="B207" s="172" t="s">
        <v>6</v>
      </c>
      <c r="C207" s="172" t="s">
        <v>6</v>
      </c>
      <c r="D207" s="172" t="s">
        <v>6</v>
      </c>
      <c r="E207" s="172" t="s">
        <v>6</v>
      </c>
      <c r="F207" s="172" t="s">
        <v>6</v>
      </c>
      <c r="G207" s="173" t="s">
        <v>6</v>
      </c>
      <c r="H207" s="174" t="s">
        <v>6</v>
      </c>
      <c r="I207" s="172" t="s">
        <v>6</v>
      </c>
      <c r="J207" s="173" t="s">
        <v>6</v>
      </c>
      <c r="K207" s="174" t="s">
        <v>6</v>
      </c>
    </row>
    <row r="208" spans="1:11">
      <c r="A208" s="155">
        <v>1</v>
      </c>
      <c r="B208" s="172"/>
      <c r="C208" s="164" t="s">
        <v>165</v>
      </c>
      <c r="D208" s="172"/>
      <c r="E208" s="155">
        <v>1</v>
      </c>
      <c r="F208" s="172"/>
      <c r="G208" s="222">
        <f>SUM(G544+G583)</f>
        <v>1900</v>
      </c>
      <c r="H208" s="223">
        <f>SUM(H544+H583)</f>
        <v>234365838.17999995</v>
      </c>
      <c r="I208" s="224"/>
      <c r="J208" s="224">
        <f>SUM(J544+J583)</f>
        <v>1936</v>
      </c>
      <c r="K208" s="223">
        <f t="shared" ref="K208:K211" si="6">SUM(K544+K583)</f>
        <v>248359030.45934993</v>
      </c>
    </row>
    <row r="209" spans="1:13">
      <c r="A209" s="155">
        <v>2</v>
      </c>
      <c r="B209" s="172"/>
      <c r="C209" s="164" t="s">
        <v>166</v>
      </c>
      <c r="D209" s="172"/>
      <c r="E209" s="155">
        <v>2</v>
      </c>
      <c r="F209" s="172"/>
      <c r="G209" s="222"/>
      <c r="H209" s="223">
        <f>SUM(H545+H584)</f>
        <v>71062212.929999962</v>
      </c>
      <c r="I209" s="172"/>
      <c r="J209" s="224"/>
      <c r="K209" s="223">
        <f t="shared" si="6"/>
        <v>76370134.799849957</v>
      </c>
    </row>
    <row r="210" spans="1:13">
      <c r="A210" s="155">
        <v>3</v>
      </c>
      <c r="C210" s="164" t="s">
        <v>167</v>
      </c>
      <c r="E210" s="155">
        <v>3</v>
      </c>
      <c r="F210" s="165"/>
      <c r="G210" s="222">
        <f>SUM(G546+G585)</f>
        <v>672</v>
      </c>
      <c r="H210" s="223">
        <f>SUM(H546+H585)</f>
        <v>46371683.670000009</v>
      </c>
      <c r="I210" s="227"/>
      <c r="J210" s="224">
        <f t="shared" ref="J210" si="7">SUM(J546+J585)</f>
        <v>678</v>
      </c>
      <c r="K210" s="223">
        <f t="shared" si="6"/>
        <v>48690267.853500001</v>
      </c>
    </row>
    <row r="211" spans="1:13">
      <c r="A211" s="155">
        <v>4</v>
      </c>
      <c r="C211" s="164" t="s">
        <v>168</v>
      </c>
      <c r="E211" s="155">
        <v>4</v>
      </c>
      <c r="F211" s="165"/>
      <c r="G211" s="222"/>
      <c r="H211" s="223">
        <f>SUM(H547+H586)</f>
        <v>39753743.150000013</v>
      </c>
      <c r="I211" s="227"/>
      <c r="J211" s="224"/>
      <c r="K211" s="223">
        <f t="shared" si="6"/>
        <v>42337736.454750016</v>
      </c>
      <c r="M211" s="218"/>
    </row>
    <row r="212" spans="1:13">
      <c r="A212" s="155">
        <v>5</v>
      </c>
      <c r="C212" s="164" t="s">
        <v>169</v>
      </c>
      <c r="E212" s="155">
        <v>5</v>
      </c>
      <c r="F212" s="165"/>
      <c r="G212" s="222">
        <f>G208+G210</f>
        <v>2572</v>
      </c>
      <c r="H212" s="223">
        <f>SUM(H208:H211)</f>
        <v>391553477.92999995</v>
      </c>
      <c r="I212" s="227"/>
      <c r="J212" s="224">
        <f>J208+J210</f>
        <v>2614</v>
      </c>
      <c r="K212" s="223">
        <f>SUM(K208:K211)</f>
        <v>415757169.56744987</v>
      </c>
    </row>
    <row r="213" spans="1:13">
      <c r="A213" s="155">
        <v>6</v>
      </c>
      <c r="C213" s="164" t="s">
        <v>170</v>
      </c>
      <c r="E213" s="155">
        <v>6</v>
      </c>
      <c r="F213" s="165"/>
      <c r="G213" s="222">
        <f>(SUM(G549+G588+G625+G662+G699+G736+G773+G848))</f>
        <v>2340</v>
      </c>
      <c r="H213" s="223">
        <f>(SUM(H549+H588+H625+H662+H699+H736+H773+H848))</f>
        <v>181310753.89999998</v>
      </c>
      <c r="I213" s="227"/>
      <c r="J213" s="227">
        <f t="shared" ref="J213:K214" si="8">(SUM(J549+J588+J625+J662+J699+J736+J773+J848))</f>
        <v>2356</v>
      </c>
      <c r="K213" s="227">
        <f t="shared" si="8"/>
        <v>189840357.08179998</v>
      </c>
    </row>
    <row r="214" spans="1:13">
      <c r="A214" s="155">
        <v>7</v>
      </c>
      <c r="C214" s="164" t="s">
        <v>171</v>
      </c>
      <c r="E214" s="155">
        <v>7</v>
      </c>
      <c r="F214" s="165"/>
      <c r="G214" s="222"/>
      <c r="H214" s="223">
        <f>(SUM(H550+H589+H626+H663+H700+H737+H774+H849))</f>
        <v>67915859.649999991</v>
      </c>
      <c r="I214" s="227"/>
      <c r="J214" s="227"/>
      <c r="K214" s="223">
        <f t="shared" si="8"/>
        <v>72011814.4498</v>
      </c>
    </row>
    <row r="215" spans="1:13">
      <c r="A215" s="155">
        <v>8</v>
      </c>
      <c r="C215" s="164" t="s">
        <v>172</v>
      </c>
      <c r="E215" s="155">
        <v>8</v>
      </c>
      <c r="F215" s="165"/>
      <c r="G215" s="222">
        <f>G212+G213+G214</f>
        <v>4912</v>
      </c>
      <c r="H215" s="223">
        <f>H212+H213+H214</f>
        <v>640780091.4799999</v>
      </c>
      <c r="I215" s="224"/>
      <c r="J215" s="224">
        <f>J212+J213+J214</f>
        <v>4970</v>
      </c>
      <c r="K215" s="223">
        <f>K212+K213+K214</f>
        <v>677609341.09904981</v>
      </c>
    </row>
    <row r="216" spans="1:13">
      <c r="A216" s="155">
        <v>9</v>
      </c>
      <c r="E216" s="155">
        <v>9</v>
      </c>
      <c r="F216" s="165"/>
      <c r="G216" s="222"/>
      <c r="H216" s="223"/>
      <c r="I216" s="228"/>
      <c r="J216" s="224"/>
      <c r="K216" s="223"/>
    </row>
    <row r="217" spans="1:13">
      <c r="A217" s="155">
        <v>10</v>
      </c>
      <c r="C217" s="164" t="s">
        <v>173</v>
      </c>
      <c r="E217" s="155">
        <v>10</v>
      </c>
      <c r="F217" s="165"/>
      <c r="G217" s="222">
        <f>SUM(G553+G592)</f>
        <v>0</v>
      </c>
      <c r="H217" s="223">
        <f>SUM(H553+H592)</f>
        <v>0</v>
      </c>
      <c r="I217" s="227"/>
      <c r="J217" s="227">
        <f t="shared" ref="J217:K217" si="9">SUM(J553+J592)</f>
        <v>0</v>
      </c>
      <c r="K217" s="223">
        <f t="shared" si="9"/>
        <v>0</v>
      </c>
    </row>
    <row r="218" spans="1:13">
      <c r="A218" s="155">
        <v>11</v>
      </c>
      <c r="C218" s="164" t="s">
        <v>174</v>
      </c>
      <c r="E218" s="155">
        <v>11</v>
      </c>
      <c r="F218" s="165"/>
      <c r="G218" s="222">
        <f>SUM(G554+G593+G630+G667+G704+G741+G778+G853)</f>
        <v>641</v>
      </c>
      <c r="H218" s="223">
        <f>SUM(H554+H593+H630+H667+H704+H741+H778+H853)</f>
        <v>33858022.5</v>
      </c>
      <c r="I218" s="227"/>
      <c r="J218" s="223">
        <f>SUM(J554+J593+J630+J667+J704+J741+J778+J853)</f>
        <v>641</v>
      </c>
      <c r="K218" s="223">
        <f>SUM(K554+K593+K625+K662+K704+K736+K773+K853)</f>
        <v>130637632.39129999</v>
      </c>
    </row>
    <row r="219" spans="1:13">
      <c r="A219" s="155">
        <v>12</v>
      </c>
      <c r="C219" s="164" t="s">
        <v>175</v>
      </c>
      <c r="E219" s="155">
        <v>12</v>
      </c>
      <c r="F219" s="165"/>
      <c r="G219" s="222"/>
      <c r="H219" s="223">
        <f>SUM(H555+H594+H631+H668+H705+H742+H779+H854)</f>
        <v>14828913.989999998</v>
      </c>
      <c r="I219" s="227"/>
      <c r="J219" s="223"/>
      <c r="K219" s="223">
        <f>SUM(K555+K594+K631+K668+K705+K742+K779+K854)</f>
        <v>15777650.208499998</v>
      </c>
    </row>
    <row r="220" spans="1:13">
      <c r="A220" s="155">
        <v>13</v>
      </c>
      <c r="C220" s="164" t="s">
        <v>176</v>
      </c>
      <c r="E220" s="155">
        <v>13</v>
      </c>
      <c r="F220" s="165"/>
      <c r="G220" s="222">
        <f>SUM(G217:G219)</f>
        <v>641</v>
      </c>
      <c r="H220" s="223">
        <f>SUM(H217:H219)</f>
        <v>48686936.489999995</v>
      </c>
      <c r="I220" s="229"/>
      <c r="J220" s="224">
        <f>SUM(J217:J219)</f>
        <v>641</v>
      </c>
      <c r="K220" s="223">
        <f>SUM(K217:K219)</f>
        <v>146415282.59979999</v>
      </c>
    </row>
    <row r="221" spans="1:13">
      <c r="A221" s="155">
        <v>14</v>
      </c>
      <c r="E221" s="155">
        <v>14</v>
      </c>
      <c r="F221" s="165"/>
      <c r="G221" s="230"/>
      <c r="H221" s="223"/>
      <c r="I221" s="228"/>
      <c r="J221" s="231"/>
      <c r="K221" s="223"/>
    </row>
    <row r="222" spans="1:13">
      <c r="A222" s="155">
        <v>15</v>
      </c>
      <c r="C222" s="164" t="s">
        <v>177</v>
      </c>
      <c r="E222" s="155">
        <v>15</v>
      </c>
      <c r="G222" s="232">
        <f>SUM(G558+G597+G634+G671+G708+G745+G782+G857)</f>
        <v>5553</v>
      </c>
      <c r="H222" s="233">
        <f>SUM(H558+H597+H634+H671+H708+H745+H782+H857)</f>
        <v>689467027.96999991</v>
      </c>
      <c r="I222" s="228"/>
      <c r="J222" s="228">
        <f t="shared" ref="J222:K222" si="10">SUM(J558+J597+J634+J671+J708+J745+J782+J857)</f>
        <v>5611</v>
      </c>
      <c r="K222" s="233">
        <f t="shared" si="10"/>
        <v>728960116.38254976</v>
      </c>
    </row>
    <row r="223" spans="1:13">
      <c r="A223" s="155">
        <v>16</v>
      </c>
      <c r="E223" s="155">
        <v>16</v>
      </c>
      <c r="G223" s="234"/>
      <c r="H223" s="233"/>
      <c r="I223" s="228"/>
      <c r="J223" s="234"/>
      <c r="K223" s="233"/>
    </row>
    <row r="224" spans="1:13">
      <c r="A224" s="155">
        <v>17</v>
      </c>
      <c r="C224" s="164" t="s">
        <v>178</v>
      </c>
      <c r="E224" s="155">
        <v>17</v>
      </c>
      <c r="F224" s="165"/>
      <c r="G224" s="228">
        <f t="shared" ref="G224:K224" si="11">SUM(G560+G599+G636+G673+G710+G747+G784+G859)</f>
        <v>0</v>
      </c>
      <c r="H224" s="233">
        <f t="shared" si="11"/>
        <v>11395562.959999997</v>
      </c>
      <c r="I224" s="228"/>
      <c r="J224" s="228">
        <f t="shared" si="11"/>
        <v>0</v>
      </c>
      <c r="K224" s="233">
        <f t="shared" si="11"/>
        <v>11709881.735099997</v>
      </c>
    </row>
    <row r="225" spans="1:11">
      <c r="A225" s="155">
        <v>18</v>
      </c>
      <c r="E225" s="155">
        <v>18</v>
      </c>
      <c r="F225" s="165"/>
      <c r="G225" s="224"/>
      <c r="H225" s="223"/>
      <c r="I225" s="227"/>
      <c r="J225" s="224"/>
      <c r="K225" s="223"/>
    </row>
    <row r="226" spans="1:11">
      <c r="A226" s="155">
        <v>19</v>
      </c>
      <c r="C226" s="164" t="s">
        <v>179</v>
      </c>
      <c r="E226" s="155">
        <v>19</v>
      </c>
      <c r="F226" s="165"/>
      <c r="G226" s="224"/>
      <c r="H226" s="223">
        <v>0</v>
      </c>
      <c r="I226" s="227"/>
      <c r="J226" s="224"/>
      <c r="K226" s="223"/>
    </row>
    <row r="227" spans="1:11">
      <c r="A227" s="155">
        <v>20</v>
      </c>
      <c r="C227" s="235" t="s">
        <v>180</v>
      </c>
      <c r="E227" s="155">
        <v>20</v>
      </c>
      <c r="F227" s="165"/>
      <c r="G227" s="224"/>
      <c r="H227" s="223">
        <v>0</v>
      </c>
      <c r="I227" s="227"/>
      <c r="J227" s="224"/>
      <c r="K227" s="223">
        <v>0</v>
      </c>
    </row>
    <row r="228" spans="1:11">
      <c r="A228" s="155">
        <v>21</v>
      </c>
      <c r="C228" s="235"/>
      <c r="E228" s="155">
        <v>21</v>
      </c>
      <c r="F228" s="165"/>
      <c r="G228" s="224"/>
      <c r="H228" s="223"/>
      <c r="I228" s="227"/>
      <c r="J228" s="224"/>
      <c r="K228" s="223"/>
    </row>
    <row r="229" spans="1:11">
      <c r="A229" s="155">
        <v>22</v>
      </c>
      <c r="C229" s="164"/>
      <c r="E229" s="155">
        <v>22</v>
      </c>
      <c r="G229" s="224"/>
      <c r="H229" s="223"/>
      <c r="I229" s="227"/>
      <c r="J229" s="224"/>
      <c r="K229" s="223"/>
    </row>
    <row r="230" spans="1:11">
      <c r="A230" s="155">
        <v>23</v>
      </c>
      <c r="C230" s="164" t="s">
        <v>181</v>
      </c>
      <c r="E230" s="155">
        <v>23</v>
      </c>
      <c r="G230" s="224"/>
      <c r="H230" s="223">
        <v>0</v>
      </c>
      <c r="I230" s="227"/>
      <c r="J230" s="224"/>
      <c r="K230" s="223">
        <v>0</v>
      </c>
    </row>
    <row r="231" spans="1:11">
      <c r="A231" s="155">
        <v>24</v>
      </c>
      <c r="C231" s="164"/>
      <c r="E231" s="155">
        <v>24</v>
      </c>
      <c r="G231" s="224"/>
      <c r="H231" s="223"/>
      <c r="I231" s="227"/>
      <c r="J231" s="224"/>
      <c r="K231" s="223"/>
    </row>
    <row r="232" spans="1:11">
      <c r="F232" s="236" t="s">
        <v>6</v>
      </c>
      <c r="G232" s="226"/>
      <c r="H232" s="184"/>
      <c r="I232" s="236"/>
      <c r="J232" s="226"/>
      <c r="K232" s="184"/>
    </row>
    <row r="233" spans="1:11">
      <c r="A233" s="155">
        <v>25</v>
      </c>
      <c r="C233" s="164" t="s">
        <v>299</v>
      </c>
      <c r="E233" s="155">
        <v>25</v>
      </c>
      <c r="G233" s="232">
        <f>SUM(G222:G231)</f>
        <v>5553</v>
      </c>
      <c r="H233" s="233">
        <f>SUM(H222:H231)</f>
        <v>700862590.92999995</v>
      </c>
      <c r="I233" s="232"/>
      <c r="J233" s="228">
        <f>SUM(J222:J231)</f>
        <v>5611</v>
      </c>
      <c r="K233" s="233">
        <f>SUM(K222:K231)</f>
        <v>740669998.11764979</v>
      </c>
    </row>
    <row r="234" spans="1:11">
      <c r="F234" s="236" t="s">
        <v>6</v>
      </c>
      <c r="G234" s="173"/>
      <c r="H234" s="184"/>
      <c r="I234" s="236"/>
      <c r="J234" s="173"/>
      <c r="K234" s="174"/>
    </row>
    <row r="235" spans="1:11">
      <c r="F235" s="236"/>
      <c r="G235" s="173"/>
      <c r="H235" s="174"/>
      <c r="I235" s="236"/>
      <c r="J235" s="173"/>
      <c r="K235" s="174"/>
    </row>
    <row r="236" spans="1:11">
      <c r="C236" s="237"/>
      <c r="D236" s="237"/>
      <c r="E236" s="237"/>
      <c r="F236" s="236"/>
      <c r="G236" s="173"/>
      <c r="H236" s="174"/>
      <c r="I236" s="236"/>
      <c r="J236" s="173"/>
      <c r="K236" s="174"/>
    </row>
    <row r="237" spans="1:11">
      <c r="C237" s="155" t="s">
        <v>49</v>
      </c>
      <c r="F237" s="236"/>
      <c r="G237" s="173"/>
      <c r="H237" s="174"/>
      <c r="I237" s="236"/>
      <c r="J237" s="173"/>
      <c r="K237" s="174"/>
    </row>
    <row r="238" spans="1:11">
      <c r="A238" s="164"/>
    </row>
    <row r="239" spans="1:11">
      <c r="E239" s="205"/>
    </row>
    <row r="240" spans="1:11">
      <c r="A240" s="169" t="str">
        <f>$A$83</f>
        <v xml:space="preserve">Institution No.:  </v>
      </c>
      <c r="E240" s="205"/>
      <c r="K240" s="158" t="s">
        <v>67</v>
      </c>
    </row>
    <row r="241" spans="1:12">
      <c r="A241" s="355" t="s">
        <v>68</v>
      </c>
      <c r="B241" s="355"/>
      <c r="C241" s="355"/>
      <c r="D241" s="355"/>
      <c r="E241" s="355"/>
      <c r="F241" s="355"/>
      <c r="G241" s="355"/>
      <c r="H241" s="355"/>
      <c r="I241" s="355"/>
      <c r="J241" s="355"/>
      <c r="K241" s="355"/>
    </row>
    <row r="242" spans="1:12">
      <c r="A242" s="169" t="str">
        <f>$A$42</f>
        <v xml:space="preserve">NAME: </v>
      </c>
      <c r="C242" s="155" t="str">
        <f>$D$20</f>
        <v>University of Colorado</v>
      </c>
      <c r="K242" s="171" t="str">
        <f>$K$3</f>
        <v>Due Date: October 10, 2023</v>
      </c>
    </row>
    <row r="243" spans="1:12">
      <c r="A243" s="172" t="s">
        <v>6</v>
      </c>
      <c r="B243" s="172" t="s">
        <v>6</v>
      </c>
      <c r="C243" s="172" t="s">
        <v>6</v>
      </c>
      <c r="D243" s="172" t="s">
        <v>6</v>
      </c>
      <c r="E243" s="172" t="s">
        <v>6</v>
      </c>
      <c r="F243" s="172" t="s">
        <v>6</v>
      </c>
      <c r="G243" s="173" t="s">
        <v>6</v>
      </c>
      <c r="H243" s="174" t="s">
        <v>6</v>
      </c>
      <c r="I243" s="172" t="s">
        <v>6</v>
      </c>
      <c r="J243" s="173" t="s">
        <v>6</v>
      </c>
      <c r="K243" s="174" t="s">
        <v>6</v>
      </c>
    </row>
    <row r="244" spans="1:12">
      <c r="A244" s="175" t="s">
        <v>7</v>
      </c>
      <c r="E244" s="175" t="s">
        <v>7</v>
      </c>
      <c r="G244" s="177"/>
      <c r="H244" s="179" t="str">
        <f>H131</f>
        <v>2022-23</v>
      </c>
      <c r="I244" s="176"/>
      <c r="J244" s="155"/>
      <c r="K244" s="179" t="str">
        <f>K205</f>
        <v>2023-24</v>
      </c>
    </row>
    <row r="245" spans="1:12">
      <c r="A245" s="175" t="s">
        <v>9</v>
      </c>
      <c r="E245" s="175" t="s">
        <v>9</v>
      </c>
      <c r="G245" s="177"/>
      <c r="H245" s="179" t="s">
        <v>12</v>
      </c>
      <c r="I245" s="176"/>
      <c r="J245" s="155"/>
      <c r="K245" s="179" t="str">
        <f>K132</f>
        <v>Estimate</v>
      </c>
    </row>
    <row r="246" spans="1:12">
      <c r="A246" s="172" t="s">
        <v>6</v>
      </c>
      <c r="B246" s="172" t="s">
        <v>6</v>
      </c>
      <c r="C246" s="172" t="s">
        <v>6</v>
      </c>
      <c r="D246" s="172" t="s">
        <v>6</v>
      </c>
      <c r="E246" s="172" t="s">
        <v>6</v>
      </c>
      <c r="F246" s="172" t="s">
        <v>6</v>
      </c>
      <c r="G246" s="173" t="s">
        <v>6</v>
      </c>
      <c r="H246" s="174" t="s">
        <v>6</v>
      </c>
      <c r="I246" s="172" t="s">
        <v>6</v>
      </c>
      <c r="J246" s="173" t="s">
        <v>6</v>
      </c>
      <c r="K246" s="173" t="s">
        <v>6</v>
      </c>
    </row>
    <row r="247" spans="1:12">
      <c r="A247" s="155">
        <v>1</v>
      </c>
      <c r="C247" s="164" t="s">
        <v>69</v>
      </c>
      <c r="E247" s="155">
        <v>1</v>
      </c>
      <c r="H247" s="182"/>
      <c r="J247" s="155"/>
      <c r="K247" s="155"/>
    </row>
    <row r="248" spans="1:12">
      <c r="A248" s="180" t="s">
        <v>70</v>
      </c>
      <c r="C248" s="164" t="s">
        <v>71</v>
      </c>
      <c r="E248" s="180" t="s">
        <v>70</v>
      </c>
      <c r="F248" s="238"/>
      <c r="G248" s="239"/>
      <c r="H248" s="240">
        <f>G107</f>
        <v>14421.348717948718</v>
      </c>
      <c r="I248" s="239"/>
      <c r="J248" s="155"/>
      <c r="K248" s="240">
        <f>J107</f>
        <v>14035.03735632184</v>
      </c>
      <c r="L248" s="241"/>
    </row>
    <row r="249" spans="1:12">
      <c r="A249" s="180" t="s">
        <v>72</v>
      </c>
      <c r="C249" s="164" t="s">
        <v>73</v>
      </c>
      <c r="E249" s="180" t="s">
        <v>72</v>
      </c>
      <c r="F249" s="238"/>
      <c r="G249" s="239"/>
      <c r="H249" s="242"/>
      <c r="I249" s="239"/>
      <c r="J249" s="155"/>
      <c r="K249" s="243"/>
      <c r="L249" s="241"/>
    </row>
    <row r="250" spans="1:12">
      <c r="A250" s="180" t="s">
        <v>74</v>
      </c>
      <c r="C250" s="164" t="s">
        <v>75</v>
      </c>
      <c r="E250" s="180" t="s">
        <v>74</v>
      </c>
      <c r="F250" s="238"/>
      <c r="G250" s="239"/>
      <c r="H250" s="240">
        <v>15710</v>
      </c>
      <c r="I250" s="239"/>
      <c r="J250" s="155"/>
      <c r="K250" s="239">
        <v>16558</v>
      </c>
      <c r="L250" s="241"/>
    </row>
    <row r="251" spans="1:12">
      <c r="A251" s="155">
        <v>3</v>
      </c>
      <c r="C251" s="164" t="s">
        <v>76</v>
      </c>
      <c r="E251" s="155">
        <v>3</v>
      </c>
      <c r="F251" s="238"/>
      <c r="G251" s="239"/>
      <c r="H251" s="240">
        <v>2464</v>
      </c>
      <c r="I251" s="239"/>
      <c r="J251" s="155"/>
      <c r="K251" s="239">
        <v>2421</v>
      </c>
      <c r="L251" s="241"/>
    </row>
    <row r="252" spans="1:12">
      <c r="A252" s="155">
        <v>4</v>
      </c>
      <c r="C252" s="164" t="s">
        <v>77</v>
      </c>
      <c r="E252" s="155">
        <v>4</v>
      </c>
      <c r="F252" s="238"/>
      <c r="G252" s="239"/>
      <c r="H252" s="240">
        <f>SUM(H250:H251)</f>
        <v>18174</v>
      </c>
      <c r="I252" s="239"/>
      <c r="J252" s="155"/>
      <c r="K252" s="239">
        <f>SUM(K250:K251)</f>
        <v>18979</v>
      </c>
      <c r="L252" s="241"/>
    </row>
    <row r="253" spans="1:12">
      <c r="A253" s="155">
        <v>5</v>
      </c>
      <c r="E253" s="155">
        <v>5</v>
      </c>
      <c r="F253" s="238"/>
      <c r="G253" s="239"/>
      <c r="H253" s="240"/>
      <c r="I253" s="239"/>
      <c r="J253" s="155"/>
      <c r="K253" s="244"/>
      <c r="L253" s="241"/>
    </row>
    <row r="254" spans="1:12">
      <c r="A254" s="155">
        <v>6</v>
      </c>
      <c r="C254" s="164" t="s">
        <v>78</v>
      </c>
      <c r="E254" s="155">
        <v>6</v>
      </c>
      <c r="F254" s="238"/>
      <c r="G254" s="239"/>
      <c r="H254" s="240">
        <v>12013</v>
      </c>
      <c r="I254" s="239"/>
      <c r="J254" s="155"/>
      <c r="K254" s="239">
        <v>12221</v>
      </c>
      <c r="L254" s="241"/>
    </row>
    <row r="255" spans="1:12">
      <c r="A255" s="155">
        <v>7</v>
      </c>
      <c r="C255" s="164" t="s">
        <v>79</v>
      </c>
      <c r="E255" s="155">
        <v>7</v>
      </c>
      <c r="F255" s="238"/>
      <c r="G255" s="239"/>
      <c r="H255" s="240">
        <v>1945</v>
      </c>
      <c r="I255" s="239"/>
      <c r="J255" s="155"/>
      <c r="K255" s="239">
        <v>1925</v>
      </c>
      <c r="L255" s="241"/>
    </row>
    <row r="256" spans="1:12">
      <c r="A256" s="155">
        <v>8</v>
      </c>
      <c r="C256" s="164" t="s">
        <v>80</v>
      </c>
      <c r="E256" s="155">
        <v>8</v>
      </c>
      <c r="F256" s="238"/>
      <c r="G256" s="239"/>
      <c r="H256" s="239">
        <f>SUM(H254:H255)</f>
        <v>13958</v>
      </c>
      <c r="I256" s="239"/>
      <c r="J256" s="155"/>
      <c r="K256" s="239">
        <f>SUM(K254:K255)</f>
        <v>14146</v>
      </c>
      <c r="L256" s="241"/>
    </row>
    <row r="257" spans="1:12">
      <c r="A257" s="155">
        <v>9</v>
      </c>
      <c r="E257" s="155">
        <v>9</v>
      </c>
      <c r="F257" s="238"/>
      <c r="G257" s="239"/>
      <c r="H257" s="239"/>
      <c r="I257" s="239"/>
      <c r="J257" s="155"/>
      <c r="K257" s="239"/>
      <c r="L257" s="241"/>
    </row>
    <row r="258" spans="1:12">
      <c r="A258" s="155">
        <v>10</v>
      </c>
      <c r="C258" s="164" t="s">
        <v>81</v>
      </c>
      <c r="E258" s="155">
        <v>10</v>
      </c>
      <c r="F258" s="238"/>
      <c r="G258" s="239"/>
      <c r="H258" s="239">
        <f>H250+H254</f>
        <v>27723</v>
      </c>
      <c r="I258" s="239"/>
      <c r="J258" s="155"/>
      <c r="K258" s="239">
        <f>K250+K254</f>
        <v>28779</v>
      </c>
      <c r="L258" s="241"/>
    </row>
    <row r="259" spans="1:12">
      <c r="A259" s="155">
        <v>11</v>
      </c>
      <c r="C259" s="164" t="s">
        <v>82</v>
      </c>
      <c r="E259" s="155">
        <v>11</v>
      </c>
      <c r="F259" s="238"/>
      <c r="G259" s="239"/>
      <c r="H259" s="239">
        <f>H251+H255</f>
        <v>4409</v>
      </c>
      <c r="I259" s="239"/>
      <c r="J259" s="155"/>
      <c r="K259" s="239">
        <f>K251+K255</f>
        <v>4346</v>
      </c>
      <c r="L259" s="241"/>
    </row>
    <row r="260" spans="1:12">
      <c r="A260" s="155">
        <v>12</v>
      </c>
      <c r="C260" s="164" t="s">
        <v>83</v>
      </c>
      <c r="E260" s="155">
        <v>12</v>
      </c>
      <c r="F260" s="238"/>
      <c r="G260" s="239"/>
      <c r="H260" s="239">
        <f>H258+H259</f>
        <v>32132</v>
      </c>
      <c r="I260" s="239"/>
      <c r="J260" s="155"/>
      <c r="K260" s="239">
        <f>K258+K259</f>
        <v>33125</v>
      </c>
      <c r="L260" s="241"/>
    </row>
    <row r="261" spans="1:12">
      <c r="A261" s="155">
        <v>13</v>
      </c>
      <c r="E261" s="155">
        <v>13</v>
      </c>
      <c r="G261" s="239"/>
      <c r="H261" s="245"/>
      <c r="I261" s="245"/>
      <c r="J261" s="155"/>
      <c r="K261" s="246"/>
      <c r="L261" s="241"/>
    </row>
    <row r="262" spans="1:12" s="190" customFormat="1">
      <c r="A262" s="155">
        <v>15</v>
      </c>
      <c r="B262" s="155"/>
      <c r="C262" s="164" t="s">
        <v>84</v>
      </c>
      <c r="D262" s="155"/>
      <c r="E262" s="155">
        <v>15</v>
      </c>
      <c r="F262" s="155"/>
      <c r="G262" s="239"/>
      <c r="H262" s="247"/>
      <c r="I262" s="245"/>
      <c r="J262" s="155"/>
      <c r="K262" s="248"/>
    </row>
    <row r="263" spans="1:12" s="190" customFormat="1">
      <c r="A263" s="155">
        <v>16</v>
      </c>
      <c r="B263" s="155"/>
      <c r="C263" s="164" t="s">
        <v>85</v>
      </c>
      <c r="D263" s="155"/>
      <c r="E263" s="155">
        <v>16</v>
      </c>
      <c r="F263" s="155"/>
      <c r="G263" s="239"/>
      <c r="H263" s="245">
        <f>(H119-H411)/H260</f>
        <v>29651.755833748291</v>
      </c>
      <c r="I263" s="249"/>
      <c r="J263" s="155"/>
      <c r="K263" s="246"/>
    </row>
    <row r="264" spans="1:12">
      <c r="A264" s="155">
        <v>17</v>
      </c>
      <c r="C264" s="164" t="s">
        <v>86</v>
      </c>
      <c r="E264" s="155">
        <v>17</v>
      </c>
      <c r="G264" s="239"/>
      <c r="H264" s="250">
        <f>104*30</f>
        <v>3120</v>
      </c>
      <c r="I264" s="245"/>
      <c r="J264" s="155"/>
      <c r="K264" s="245"/>
    </row>
    <row r="265" spans="1:12">
      <c r="A265" s="155">
        <v>18</v>
      </c>
      <c r="E265" s="155">
        <v>18</v>
      </c>
      <c r="G265" s="239"/>
      <c r="H265" s="245"/>
      <c r="I265" s="245"/>
      <c r="J265" s="155"/>
      <c r="K265" s="245"/>
    </row>
    <row r="266" spans="1:12">
      <c r="A266" s="155">
        <v>19</v>
      </c>
      <c r="C266" s="164" t="s">
        <v>87</v>
      </c>
      <c r="E266" s="155">
        <v>19</v>
      </c>
      <c r="G266" s="239"/>
      <c r="H266" s="245"/>
      <c r="I266" s="245"/>
      <c r="J266" s="155"/>
      <c r="K266" s="245"/>
    </row>
    <row r="267" spans="1:12" ht="21" customHeight="1">
      <c r="A267" s="155">
        <v>20</v>
      </c>
      <c r="C267" s="164" t="s">
        <v>88</v>
      </c>
      <c r="E267" s="155">
        <v>20</v>
      </c>
      <c r="F267" s="165"/>
      <c r="G267" s="251"/>
      <c r="H267" s="251">
        <f>G548+G587</f>
        <v>2572</v>
      </c>
      <c r="I267" s="251"/>
      <c r="J267" s="155"/>
      <c r="K267" s="252"/>
    </row>
    <row r="268" spans="1:12">
      <c r="A268" s="155">
        <v>21</v>
      </c>
      <c r="C268" s="164" t="s">
        <v>89</v>
      </c>
      <c r="E268" s="155">
        <v>21</v>
      </c>
      <c r="F268" s="165"/>
      <c r="G268" s="251"/>
      <c r="H268" s="251">
        <f>G544+G583</f>
        <v>1900</v>
      </c>
      <c r="I268" s="251"/>
      <c r="J268" s="155"/>
      <c r="K268" s="252"/>
    </row>
    <row r="269" spans="1:12">
      <c r="A269" s="155">
        <v>22</v>
      </c>
      <c r="C269" s="164" t="s">
        <v>90</v>
      </c>
      <c r="E269" s="155">
        <v>22</v>
      </c>
      <c r="F269" s="165"/>
      <c r="G269" s="251"/>
      <c r="H269" s="251">
        <f>G546+G585</f>
        <v>672</v>
      </c>
      <c r="I269" s="251"/>
      <c r="J269" s="155"/>
      <c r="K269" s="252"/>
    </row>
    <row r="270" spans="1:12">
      <c r="A270" s="155">
        <v>23</v>
      </c>
      <c r="E270" s="155">
        <v>23</v>
      </c>
      <c r="F270" s="165"/>
      <c r="G270" s="251"/>
      <c r="H270" s="251"/>
      <c r="I270" s="251"/>
      <c r="J270" s="155"/>
      <c r="K270" s="252"/>
    </row>
    <row r="271" spans="1:12">
      <c r="A271" s="155">
        <v>24</v>
      </c>
      <c r="C271" s="164" t="s">
        <v>91</v>
      </c>
      <c r="E271" s="155">
        <v>24</v>
      </c>
      <c r="F271" s="165"/>
      <c r="G271" s="251"/>
      <c r="H271" s="251"/>
      <c r="I271" s="251"/>
      <c r="K271" s="251"/>
    </row>
    <row r="272" spans="1:12">
      <c r="A272" s="155">
        <v>25</v>
      </c>
      <c r="C272" s="164" t="s">
        <v>92</v>
      </c>
      <c r="E272" s="155">
        <v>25</v>
      </c>
      <c r="G272" s="239"/>
      <c r="H272" s="253">
        <f>IF(OR(G548&gt;0,G587&gt;0),(H587+H548)/(G587+G548),0)</f>
        <v>152236.96653576978</v>
      </c>
      <c r="I272" s="245"/>
      <c r="K272" s="253"/>
    </row>
    <row r="273" spans="1:11">
      <c r="A273" s="155">
        <v>26</v>
      </c>
      <c r="C273" s="164" t="s">
        <v>93</v>
      </c>
      <c r="E273" s="155">
        <v>26</v>
      </c>
      <c r="G273" s="239"/>
      <c r="H273" s="245">
        <f>IF(H268=0,0,(H544+H545+H583+H584)/H268)</f>
        <v>160751.60584736837</v>
      </c>
      <c r="I273" s="245"/>
      <c r="J273" s="155"/>
      <c r="K273" s="245"/>
    </row>
    <row r="274" spans="1:11">
      <c r="A274" s="155">
        <v>27</v>
      </c>
      <c r="C274" s="164" t="s">
        <v>94</v>
      </c>
      <c r="E274" s="155">
        <v>27</v>
      </c>
      <c r="G274" s="239"/>
      <c r="H274" s="245">
        <f>IF(H269=0,0,(H546+H547+H585+H586)/H269)</f>
        <v>128162.83752976196</v>
      </c>
      <c r="I274" s="245"/>
      <c r="J274" s="155"/>
      <c r="K274" s="245"/>
    </row>
    <row r="275" spans="1:11">
      <c r="A275" s="155">
        <v>28</v>
      </c>
      <c r="E275" s="155">
        <v>28</v>
      </c>
      <c r="G275" s="239"/>
      <c r="H275" s="245"/>
      <c r="I275" s="245"/>
      <c r="J275" s="155"/>
      <c r="K275" s="245"/>
    </row>
    <row r="276" spans="1:11">
      <c r="A276" s="155">
        <v>29</v>
      </c>
      <c r="C276" s="164" t="s">
        <v>95</v>
      </c>
      <c r="E276" s="155">
        <v>29</v>
      </c>
      <c r="F276" s="254"/>
      <c r="G276" s="239"/>
      <c r="H276" s="239">
        <f>G101</f>
        <v>5553</v>
      </c>
      <c r="I276" s="239"/>
      <c r="J276" s="155"/>
      <c r="K276" s="244"/>
    </row>
    <row r="277" spans="1:11">
      <c r="A277" s="164"/>
      <c r="J277" s="155"/>
      <c r="K277" s="155"/>
    </row>
    <row r="278" spans="1:11">
      <c r="A278" s="164"/>
    </row>
    <row r="279" spans="1:11">
      <c r="A279" s="164"/>
      <c r="C279" s="358" t="s">
        <v>96</v>
      </c>
      <c r="D279" s="358"/>
      <c r="E279" s="358"/>
      <c r="F279" s="358"/>
      <c r="G279" s="358"/>
      <c r="H279" s="358"/>
      <c r="I279" s="358"/>
    </row>
    <row r="280" spans="1:11">
      <c r="A280" s="164"/>
    </row>
    <row r="281" spans="1:11">
      <c r="A281" s="164"/>
    </row>
    <row r="282" spans="1:11">
      <c r="E282" s="205"/>
      <c r="I282" s="170"/>
    </row>
    <row r="283" spans="1:11">
      <c r="A283" s="164"/>
    </row>
    <row r="284" spans="1:11">
      <c r="A284" s="169" t="str">
        <f>$A$83</f>
        <v xml:space="preserve">Institution No.:  </v>
      </c>
      <c r="C284" s="255"/>
      <c r="G284" s="155"/>
      <c r="H284" s="155"/>
      <c r="I284" s="163" t="s">
        <v>97</v>
      </c>
      <c r="J284" s="155"/>
      <c r="K284" s="155"/>
    </row>
    <row r="285" spans="1:11">
      <c r="A285" s="209"/>
      <c r="B285" s="359" t="s">
        <v>98</v>
      </c>
      <c r="C285" s="359"/>
      <c r="D285" s="359"/>
      <c r="E285" s="359"/>
      <c r="F285" s="359"/>
      <c r="G285" s="359"/>
      <c r="H285" s="359"/>
      <c r="I285" s="359"/>
      <c r="J285" s="359"/>
      <c r="K285" s="359"/>
    </row>
    <row r="286" spans="1:11">
      <c r="A286" s="169" t="str">
        <f>$A$42</f>
        <v xml:space="preserve">NAME: </v>
      </c>
      <c r="C286" s="155" t="str">
        <f>$D$20</f>
        <v>University of Colorado</v>
      </c>
      <c r="G286" s="155"/>
      <c r="H286" s="155"/>
      <c r="I286" s="171" t="str">
        <f>$K$3</f>
        <v>Due Date: October 10, 2023</v>
      </c>
      <c r="J286" s="155"/>
      <c r="K286" s="155"/>
    </row>
    <row r="287" spans="1:11">
      <c r="A287" s="172"/>
      <c r="C287" s="172" t="s">
        <v>6</v>
      </c>
      <c r="D287" s="172" t="s">
        <v>6</v>
      </c>
      <c r="E287" s="172" t="s">
        <v>6</v>
      </c>
      <c r="F287" s="172" t="s">
        <v>6</v>
      </c>
      <c r="G287" s="172" t="s">
        <v>6</v>
      </c>
      <c r="H287" s="172" t="s">
        <v>6</v>
      </c>
      <c r="I287" s="172" t="s">
        <v>6</v>
      </c>
      <c r="J287" s="172" t="s">
        <v>6</v>
      </c>
      <c r="K287" s="155"/>
    </row>
    <row r="288" spans="1:11">
      <c r="A288" s="175"/>
      <c r="D288" s="176" t="s">
        <v>300</v>
      </c>
      <c r="G288" s="155"/>
      <c r="H288" s="155"/>
      <c r="J288" s="155"/>
      <c r="K288" s="155"/>
    </row>
    <row r="289" spans="1:11">
      <c r="A289" s="175"/>
      <c r="D289" s="176" t="s">
        <v>12</v>
      </c>
      <c r="G289" s="155"/>
      <c r="H289" s="155"/>
      <c r="J289" s="155"/>
      <c r="K289" s="155"/>
    </row>
    <row r="290" spans="1:11">
      <c r="A290" s="172"/>
      <c r="D290" s="176" t="s">
        <v>99</v>
      </c>
      <c r="E290" s="176" t="s">
        <v>99</v>
      </c>
      <c r="F290" s="176" t="s">
        <v>100</v>
      </c>
      <c r="G290" s="176"/>
      <c r="H290" s="155"/>
      <c r="J290" s="155"/>
      <c r="K290" s="155"/>
    </row>
    <row r="291" spans="1:11">
      <c r="A291" s="164"/>
      <c r="C291" s="176" t="s">
        <v>101</v>
      </c>
      <c r="D291" s="176" t="s">
        <v>102</v>
      </c>
      <c r="E291" s="176" t="s">
        <v>103</v>
      </c>
      <c r="F291" s="176" t="s">
        <v>104</v>
      </c>
      <c r="G291" s="176"/>
      <c r="H291" s="155"/>
      <c r="J291" s="155"/>
      <c r="K291" s="155"/>
    </row>
    <row r="292" spans="1:11">
      <c r="A292" s="164"/>
      <c r="C292" s="172" t="s">
        <v>6</v>
      </c>
      <c r="D292" s="172" t="s">
        <v>6</v>
      </c>
      <c r="E292" s="172" t="s">
        <v>6</v>
      </c>
      <c r="F292" s="172" t="s">
        <v>6</v>
      </c>
      <c r="G292" s="172" t="s">
        <v>6</v>
      </c>
      <c r="H292" s="155"/>
      <c r="J292" s="155"/>
      <c r="K292" s="155"/>
    </row>
    <row r="293" spans="1:11">
      <c r="A293" s="164"/>
      <c r="G293" s="155"/>
      <c r="H293" s="155"/>
      <c r="J293" s="155"/>
      <c r="K293" s="155"/>
    </row>
    <row r="294" spans="1:11">
      <c r="A294" s="164"/>
      <c r="C294" s="164" t="s">
        <v>105</v>
      </c>
      <c r="D294" s="256">
        <v>0</v>
      </c>
      <c r="E294" s="256">
        <v>0</v>
      </c>
      <c r="F294" s="257" t="e">
        <f>D294/E294</f>
        <v>#DIV/0!</v>
      </c>
      <c r="G294" s="155"/>
      <c r="H294" s="155"/>
      <c r="J294" s="155"/>
      <c r="K294" s="155"/>
    </row>
    <row r="295" spans="1:11">
      <c r="A295" s="164"/>
      <c r="D295" s="258"/>
      <c r="E295" s="256"/>
      <c r="F295" s="258"/>
      <c r="G295" s="155"/>
      <c r="H295" s="155"/>
      <c r="J295" s="155"/>
      <c r="K295" s="155"/>
    </row>
    <row r="296" spans="1:11">
      <c r="A296" s="164"/>
      <c r="C296" s="164" t="s">
        <v>106</v>
      </c>
      <c r="D296" s="250">
        <v>13373</v>
      </c>
      <c r="E296" s="256">
        <v>0</v>
      </c>
      <c r="F296" s="244" t="e">
        <f>D296/E296</f>
        <v>#DIV/0!</v>
      </c>
      <c r="G296" s="155"/>
      <c r="H296" s="155"/>
      <c r="J296" s="155"/>
      <c r="K296" s="155"/>
    </row>
    <row r="297" spans="1:11">
      <c r="A297" s="164"/>
      <c r="D297" s="250"/>
      <c r="E297" s="259"/>
      <c r="F297" s="246"/>
      <c r="G297" s="155"/>
      <c r="H297" s="155"/>
      <c r="J297" s="155"/>
      <c r="K297" s="155"/>
    </row>
    <row r="298" spans="1:11">
      <c r="A298" s="164"/>
      <c r="C298" s="164" t="s">
        <v>107</v>
      </c>
      <c r="D298" s="250">
        <v>14350</v>
      </c>
      <c r="E298" s="256">
        <v>0</v>
      </c>
      <c r="F298" s="244" t="e">
        <f>D298/E298</f>
        <v>#DIV/0!</v>
      </c>
      <c r="G298" s="155"/>
      <c r="H298" s="155"/>
      <c r="J298" s="155"/>
      <c r="K298" s="155"/>
    </row>
    <row r="299" spans="1:11">
      <c r="A299" s="164"/>
      <c r="D299" s="250"/>
      <c r="E299" s="259"/>
      <c r="F299" s="246"/>
      <c r="G299" s="155"/>
      <c r="H299" s="155"/>
      <c r="J299" s="155"/>
      <c r="K299" s="155"/>
    </row>
    <row r="300" spans="1:11" ht="36" customHeight="1">
      <c r="A300" s="164"/>
      <c r="C300" s="164" t="s">
        <v>108</v>
      </c>
      <c r="D300" s="240">
        <f>SUM(D294:D298)</f>
        <v>27723</v>
      </c>
      <c r="E300" s="257">
        <f>SUM(E294:E298)</f>
        <v>0</v>
      </c>
      <c r="F300" s="244" t="e">
        <f>D300/E300</f>
        <v>#DIV/0!</v>
      </c>
      <c r="G300" s="182"/>
      <c r="H300" s="260"/>
      <c r="J300" s="155"/>
      <c r="K300" s="155"/>
    </row>
    <row r="301" spans="1:11">
      <c r="A301" s="164"/>
      <c r="D301" s="261"/>
      <c r="E301" s="262"/>
      <c r="F301" s="263"/>
      <c r="G301" s="155"/>
      <c r="H301" s="155"/>
      <c r="J301" s="155"/>
      <c r="K301" s="155"/>
    </row>
    <row r="302" spans="1:11">
      <c r="A302" s="164"/>
      <c r="D302" s="261"/>
      <c r="E302" s="262"/>
      <c r="F302" s="263"/>
      <c r="G302" s="155"/>
      <c r="H302" s="155"/>
      <c r="J302" s="155"/>
      <c r="K302" s="155"/>
    </row>
    <row r="303" spans="1:11">
      <c r="A303" s="164"/>
      <c r="C303" s="164" t="s">
        <v>109</v>
      </c>
      <c r="D303" s="250">
        <v>2204</v>
      </c>
      <c r="E303" s="256">
        <v>0</v>
      </c>
      <c r="F303" s="244" t="e">
        <f>D303/E303</f>
        <v>#DIV/0!</v>
      </c>
      <c r="G303" s="155"/>
      <c r="H303" s="155"/>
      <c r="J303" s="155"/>
      <c r="K303" s="155"/>
    </row>
    <row r="304" spans="1:11" s="190" customFormat="1">
      <c r="A304" s="164"/>
      <c r="B304" s="155"/>
      <c r="C304" s="155"/>
      <c r="D304" s="250"/>
      <c r="E304" s="259"/>
      <c r="F304" s="244"/>
      <c r="G304" s="155"/>
      <c r="H304" s="155"/>
      <c r="I304" s="155"/>
      <c r="J304" s="155"/>
      <c r="K304" s="155"/>
    </row>
    <row r="305" spans="1:11" s="190" customFormat="1">
      <c r="A305" s="164"/>
      <c r="B305" s="164" t="s">
        <v>38</v>
      </c>
      <c r="C305" s="164" t="s">
        <v>110</v>
      </c>
      <c r="D305" s="250">
        <v>2206</v>
      </c>
      <c r="E305" s="256">
        <v>0</v>
      </c>
      <c r="F305" s="244" t="e">
        <f>D305/E305</f>
        <v>#DIV/0!</v>
      </c>
      <c r="G305" s="155"/>
      <c r="H305" s="155"/>
      <c r="I305" s="155"/>
      <c r="J305" s="155"/>
      <c r="K305" s="155"/>
    </row>
    <row r="306" spans="1:11">
      <c r="A306" s="164"/>
      <c r="D306" s="250"/>
      <c r="E306" s="258"/>
      <c r="F306" s="244"/>
      <c r="G306" s="155"/>
      <c r="H306" s="155"/>
      <c r="J306" s="155"/>
      <c r="K306" s="155"/>
    </row>
    <row r="307" spans="1:11">
      <c r="A307" s="164"/>
      <c r="C307" s="164" t="s">
        <v>111</v>
      </c>
      <c r="D307" s="245">
        <f>SUM(D303:D305)</f>
        <v>4410</v>
      </c>
      <c r="E307" s="246">
        <f>SUM(E303:E305)</f>
        <v>0</v>
      </c>
      <c r="F307" s="244" t="e">
        <f>D307/E307</f>
        <v>#DIV/0!</v>
      </c>
      <c r="G307" s="155"/>
      <c r="H307" s="155"/>
      <c r="J307" s="155"/>
      <c r="K307" s="155"/>
    </row>
    <row r="308" spans="1:11">
      <c r="A308" s="164"/>
      <c r="D308" s="264"/>
      <c r="E308" s="180"/>
      <c r="F308" s="244"/>
      <c r="G308" s="155"/>
      <c r="H308" s="155"/>
      <c r="J308" s="155"/>
      <c r="K308" s="155"/>
    </row>
    <row r="309" spans="1:11">
      <c r="A309" s="164"/>
      <c r="C309" s="164" t="s">
        <v>112</v>
      </c>
      <c r="D309" s="264">
        <f>SUM(D300,D307)</f>
        <v>32133</v>
      </c>
      <c r="E309" s="265">
        <f>G548</f>
        <v>2502</v>
      </c>
      <c r="F309" s="244">
        <f>D309/E309</f>
        <v>12.842925659472423</v>
      </c>
      <c r="G309" s="155"/>
      <c r="H309" s="155"/>
      <c r="J309" s="155"/>
      <c r="K309" s="155"/>
    </row>
    <row r="310" spans="1:11">
      <c r="A310" s="164"/>
      <c r="G310" s="155"/>
      <c r="H310" s="155"/>
      <c r="J310" s="155"/>
      <c r="K310" s="155"/>
    </row>
    <row r="311" spans="1:11">
      <c r="A311" s="164"/>
      <c r="G311" s="155"/>
      <c r="H311" s="155"/>
      <c r="J311" s="155"/>
      <c r="K311" s="155"/>
    </row>
    <row r="312" spans="1:11">
      <c r="A312" s="164"/>
      <c r="G312" s="155"/>
      <c r="H312" s="155"/>
      <c r="J312" s="155"/>
      <c r="K312" s="155"/>
    </row>
    <row r="313" spans="1:11">
      <c r="A313" s="164"/>
      <c r="G313" s="155"/>
      <c r="H313" s="155"/>
      <c r="J313" s="155"/>
      <c r="K313" s="155"/>
    </row>
    <row r="314" spans="1:11">
      <c r="A314" s="164"/>
      <c r="C314" s="164" t="s">
        <v>113</v>
      </c>
      <c r="G314" s="155"/>
      <c r="H314" s="155"/>
      <c r="J314" s="155"/>
      <c r="K314" s="155"/>
    </row>
    <row r="315" spans="1:11">
      <c r="A315" s="164"/>
      <c r="C315" s="164" t="s">
        <v>114</v>
      </c>
      <c r="G315" s="155"/>
      <c r="H315" s="155"/>
      <c r="J315" s="155"/>
      <c r="K315" s="155"/>
    </row>
    <row r="316" spans="1:11">
      <c r="A316" s="164"/>
    </row>
    <row r="317" spans="1:11">
      <c r="A317" s="164"/>
    </row>
    <row r="318" spans="1:11">
      <c r="A318" s="164"/>
    </row>
    <row r="319" spans="1:11">
      <c r="A319" s="169" t="str">
        <f>$A$83</f>
        <v xml:space="preserve">Institution No.:  </v>
      </c>
      <c r="B319" s="190"/>
      <c r="C319" s="190"/>
      <c r="D319" s="190"/>
      <c r="E319" s="206"/>
      <c r="F319" s="190"/>
      <c r="G319" s="207"/>
      <c r="H319" s="208"/>
      <c r="I319" s="190"/>
      <c r="J319" s="207"/>
      <c r="K319" s="158" t="s">
        <v>115</v>
      </c>
    </row>
    <row r="320" spans="1:11">
      <c r="A320" s="190"/>
      <c r="B320" s="190"/>
      <c r="C320" s="190"/>
      <c r="D320" s="190"/>
      <c r="E320" s="206" t="s">
        <v>116</v>
      </c>
      <c r="F320" s="190"/>
      <c r="G320" s="207"/>
      <c r="H320" s="208"/>
      <c r="I320" s="190"/>
      <c r="J320" s="207"/>
      <c r="K320" s="208"/>
    </row>
    <row r="321" spans="1:11">
      <c r="A321" s="169" t="str">
        <f>$A$42</f>
        <v xml:space="preserve">NAME: </v>
      </c>
      <c r="C321" s="155" t="str">
        <f>$D$20</f>
        <v>University of Colorado</v>
      </c>
      <c r="F321" s="186"/>
      <c r="G321" s="266"/>
      <c r="H321" s="267"/>
      <c r="K321" s="171" t="str">
        <f>$K$3</f>
        <v>Due Date: October 10, 2023</v>
      </c>
    </row>
    <row r="322" spans="1:11">
      <c r="A322" s="172" t="s">
        <v>6</v>
      </c>
      <c r="B322" s="172" t="s">
        <v>6</v>
      </c>
      <c r="C322" s="172" t="s">
        <v>6</v>
      </c>
      <c r="D322" s="172" t="s">
        <v>6</v>
      </c>
      <c r="E322" s="172" t="s">
        <v>6</v>
      </c>
      <c r="F322" s="172" t="s">
        <v>6</v>
      </c>
      <c r="G322" s="173" t="s">
        <v>6</v>
      </c>
      <c r="H322" s="174" t="s">
        <v>6</v>
      </c>
      <c r="I322" s="172"/>
      <c r="J322" s="155"/>
      <c r="K322" s="174"/>
    </row>
    <row r="323" spans="1:11" s="190" customFormat="1">
      <c r="A323" s="175" t="s">
        <v>7</v>
      </c>
      <c r="B323" s="155"/>
      <c r="C323" s="155"/>
      <c r="D323" s="155"/>
      <c r="E323" s="175" t="s">
        <v>7</v>
      </c>
      <c r="F323" s="176"/>
      <c r="G323" s="177"/>
      <c r="H323" s="179" t="str">
        <f>H244</f>
        <v>2022-23</v>
      </c>
      <c r="I323" s="176"/>
      <c r="J323" s="155"/>
      <c r="K323" s="179"/>
    </row>
    <row r="324" spans="1:11" s="190" customFormat="1">
      <c r="A324" s="175" t="s">
        <v>9</v>
      </c>
      <c r="B324" s="155"/>
      <c r="C324" s="176" t="s">
        <v>51</v>
      </c>
      <c r="D324" s="268" t="s">
        <v>234</v>
      </c>
      <c r="E324" s="175" t="s">
        <v>9</v>
      </c>
      <c r="F324" s="176"/>
      <c r="G324" s="177" t="s">
        <v>11</v>
      </c>
      <c r="H324" s="179" t="s">
        <v>12</v>
      </c>
      <c r="I324" s="176"/>
      <c r="J324" s="155"/>
      <c r="K324" s="176"/>
    </row>
    <row r="325" spans="1:11">
      <c r="A325" s="172" t="s">
        <v>6</v>
      </c>
      <c r="B325" s="172" t="s">
        <v>6</v>
      </c>
      <c r="C325" s="172" t="s">
        <v>6</v>
      </c>
      <c r="D325" s="172" t="s">
        <v>6</v>
      </c>
      <c r="E325" s="172" t="s">
        <v>6</v>
      </c>
      <c r="F325" s="172" t="s">
        <v>6</v>
      </c>
      <c r="G325" s="173" t="s">
        <v>6</v>
      </c>
      <c r="H325" s="174" t="s">
        <v>6</v>
      </c>
      <c r="I325" s="172"/>
      <c r="J325" s="155"/>
      <c r="K325" s="172"/>
    </row>
    <row r="326" spans="1:11">
      <c r="A326" s="155">
        <v>1</v>
      </c>
      <c r="C326" s="164" t="s">
        <v>117</v>
      </c>
      <c r="E326" s="155">
        <v>1</v>
      </c>
      <c r="J326" s="155"/>
      <c r="K326" s="155"/>
    </row>
    <row r="327" spans="1:11">
      <c r="A327" s="155">
        <f>(A326+1)</f>
        <v>2</v>
      </c>
      <c r="C327" s="164" t="s">
        <v>118</v>
      </c>
      <c r="D327" s="164" t="s">
        <v>119</v>
      </c>
      <c r="E327" s="155">
        <f>(E326+1)</f>
        <v>2</v>
      </c>
      <c r="F327" s="165"/>
      <c r="G327" s="269">
        <v>101</v>
      </c>
      <c r="H327" s="269">
        <v>2266033.0599999996</v>
      </c>
      <c r="I327" s="269"/>
      <c r="J327" s="155"/>
      <c r="K327" s="155"/>
    </row>
    <row r="328" spans="1:11">
      <c r="A328" s="155">
        <f>(A327+1)</f>
        <v>3</v>
      </c>
      <c r="D328" s="164" t="s">
        <v>120</v>
      </c>
      <c r="E328" s="155">
        <f>(E327+1)</f>
        <v>3</v>
      </c>
      <c r="F328" s="165"/>
      <c r="G328" s="269">
        <v>767</v>
      </c>
      <c r="H328" s="269">
        <v>13691051.369999999</v>
      </c>
      <c r="I328" s="269"/>
      <c r="J328" s="155"/>
      <c r="K328" s="155"/>
    </row>
    <row r="329" spans="1:11">
      <c r="A329" s="155">
        <v>4</v>
      </c>
      <c r="C329" s="164" t="s">
        <v>121</v>
      </c>
      <c r="D329" s="164" t="s">
        <v>122</v>
      </c>
      <c r="E329" s="155">
        <v>4</v>
      </c>
      <c r="F329" s="165"/>
      <c r="G329" s="269">
        <v>111</v>
      </c>
      <c r="H329" s="269">
        <v>3797410.95</v>
      </c>
      <c r="I329" s="269"/>
      <c r="J329" s="155"/>
      <c r="K329" s="155"/>
    </row>
    <row r="330" spans="1:11">
      <c r="A330" s="155">
        <f>(A329+1)</f>
        <v>5</v>
      </c>
      <c r="D330" s="164" t="s">
        <v>123</v>
      </c>
      <c r="E330" s="155">
        <f>(E329+1)</f>
        <v>5</v>
      </c>
      <c r="F330" s="165"/>
      <c r="G330" s="269">
        <v>496</v>
      </c>
      <c r="H330" s="269">
        <v>20132595.100000001</v>
      </c>
      <c r="I330" s="269"/>
      <c r="J330" s="155"/>
      <c r="K330" s="155"/>
    </row>
    <row r="331" spans="1:11">
      <c r="A331" s="155">
        <f>(A330+1)</f>
        <v>6</v>
      </c>
      <c r="C331" s="164" t="s">
        <v>124</v>
      </c>
      <c r="E331" s="155">
        <f>(E330+1)</f>
        <v>6</v>
      </c>
      <c r="G331" s="250">
        <f>SUM(G327:G330)</f>
        <v>1475</v>
      </c>
      <c r="H331" s="250">
        <f>SUM(H327:H330)</f>
        <v>39887090.480000004</v>
      </c>
      <c r="I331" s="250"/>
      <c r="J331" s="155"/>
      <c r="K331" s="155"/>
    </row>
    <row r="332" spans="1:11">
      <c r="A332" s="155">
        <f>(A331+1)</f>
        <v>7</v>
      </c>
      <c r="C332" s="164" t="s">
        <v>125</v>
      </c>
      <c r="E332" s="155">
        <f>(E331+1)</f>
        <v>7</v>
      </c>
      <c r="G332" s="257"/>
      <c r="H332" s="240"/>
      <c r="I332" s="250"/>
      <c r="J332" s="155"/>
      <c r="K332" s="155"/>
    </row>
    <row r="333" spans="1:11">
      <c r="A333" s="155">
        <f>(A332+1)</f>
        <v>8</v>
      </c>
      <c r="C333" s="164" t="s">
        <v>118</v>
      </c>
      <c r="D333" s="164" t="s">
        <v>119</v>
      </c>
      <c r="E333" s="155">
        <f>(E332+1)</f>
        <v>8</v>
      </c>
      <c r="F333" s="165"/>
      <c r="G333" s="269">
        <v>1229</v>
      </c>
      <c r="H333" s="269">
        <v>24936884</v>
      </c>
      <c r="I333" s="269"/>
      <c r="J333" s="155"/>
      <c r="K333" s="155"/>
    </row>
    <row r="334" spans="1:11">
      <c r="A334" s="155">
        <v>9</v>
      </c>
      <c r="D334" s="164" t="s">
        <v>120</v>
      </c>
      <c r="E334" s="155">
        <v>9</v>
      </c>
      <c r="F334" s="165"/>
      <c r="G334" s="269">
        <v>7696</v>
      </c>
      <c r="H334" s="269">
        <v>127665538.86</v>
      </c>
      <c r="I334" s="269"/>
      <c r="J334" s="155"/>
      <c r="K334" s="155"/>
    </row>
    <row r="335" spans="1:11">
      <c r="A335" s="155">
        <v>10</v>
      </c>
      <c r="C335" s="164" t="s">
        <v>121</v>
      </c>
      <c r="D335" s="164" t="s">
        <v>122</v>
      </c>
      <c r="E335" s="155">
        <v>10</v>
      </c>
      <c r="F335" s="165"/>
      <c r="G335" s="269">
        <v>958</v>
      </c>
      <c r="H335" s="269">
        <v>35894184</v>
      </c>
      <c r="I335" s="269"/>
      <c r="J335" s="155"/>
      <c r="K335" s="155"/>
    </row>
    <row r="336" spans="1:11">
      <c r="A336" s="155">
        <f>(A335+1)</f>
        <v>11</v>
      </c>
      <c r="D336" s="164" t="s">
        <v>123</v>
      </c>
      <c r="E336" s="155">
        <f>(E335+1)</f>
        <v>11</v>
      </c>
      <c r="F336" s="165"/>
      <c r="G336" s="269">
        <v>6028</v>
      </c>
      <c r="H336" s="269">
        <v>245094544</v>
      </c>
      <c r="I336" s="269"/>
      <c r="J336" s="155"/>
      <c r="K336" s="155"/>
    </row>
    <row r="337" spans="1:11">
      <c r="A337" s="155">
        <f>(A336+1)</f>
        <v>12</v>
      </c>
      <c r="C337" s="164" t="s">
        <v>126</v>
      </c>
      <c r="E337" s="155">
        <f>(E336+1)</f>
        <v>12</v>
      </c>
      <c r="G337" s="250">
        <f>SUM(G333:G336)</f>
        <v>15911</v>
      </c>
      <c r="H337" s="250">
        <f>SUM(H333:H336)</f>
        <v>433591150.86000001</v>
      </c>
      <c r="I337" s="250"/>
      <c r="J337" s="155"/>
      <c r="K337" s="155"/>
    </row>
    <row r="338" spans="1:11">
      <c r="A338" s="155">
        <f>(A337+1)</f>
        <v>13</v>
      </c>
      <c r="C338" s="164" t="s">
        <v>127</v>
      </c>
      <c r="E338" s="155">
        <f>(E337+1)</f>
        <v>13</v>
      </c>
      <c r="G338" s="257"/>
      <c r="H338" s="240"/>
      <c r="I338" s="250"/>
      <c r="J338" s="155"/>
      <c r="K338" s="155"/>
    </row>
    <row r="339" spans="1:11">
      <c r="A339" s="155">
        <f>(A338+1)</f>
        <v>14</v>
      </c>
      <c r="C339" s="164" t="s">
        <v>118</v>
      </c>
      <c r="D339" s="164" t="s">
        <v>119</v>
      </c>
      <c r="E339" s="155">
        <f>(E338+1)</f>
        <v>14</v>
      </c>
      <c r="F339" s="165"/>
      <c r="G339" s="269"/>
      <c r="H339" s="269">
        <v>0</v>
      </c>
      <c r="I339" s="269"/>
      <c r="J339" s="155"/>
      <c r="K339" s="155"/>
    </row>
    <row r="340" spans="1:11">
      <c r="A340" s="155">
        <v>15</v>
      </c>
      <c r="C340" s="164"/>
      <c r="D340" s="164" t="s">
        <v>120</v>
      </c>
      <c r="E340" s="155">
        <v>15</v>
      </c>
      <c r="F340" s="165"/>
      <c r="G340" s="269"/>
      <c r="H340" s="269">
        <v>0</v>
      </c>
      <c r="I340" s="269"/>
      <c r="J340" s="155"/>
      <c r="K340" s="155"/>
    </row>
    <row r="341" spans="1:11">
      <c r="A341" s="155">
        <v>16</v>
      </c>
      <c r="C341" s="164" t="s">
        <v>121</v>
      </c>
      <c r="D341" s="164" t="s">
        <v>122</v>
      </c>
      <c r="E341" s="155">
        <v>16</v>
      </c>
      <c r="F341" s="165"/>
      <c r="G341" s="269"/>
      <c r="H341" s="269">
        <v>0</v>
      </c>
      <c r="I341" s="269"/>
      <c r="J341" s="155"/>
      <c r="K341" s="155"/>
    </row>
    <row r="342" spans="1:11">
      <c r="A342" s="155">
        <v>17</v>
      </c>
      <c r="C342" s="164"/>
      <c r="D342" s="164" t="s">
        <v>123</v>
      </c>
      <c r="E342" s="155">
        <v>17</v>
      </c>
      <c r="G342" s="250"/>
      <c r="H342" s="250">
        <v>0</v>
      </c>
      <c r="I342" s="250"/>
      <c r="J342" s="155"/>
      <c r="K342" s="155"/>
    </row>
    <row r="343" spans="1:11">
      <c r="A343" s="155">
        <v>18</v>
      </c>
      <c r="C343" s="164" t="s">
        <v>128</v>
      </c>
      <c r="D343" s="164"/>
      <c r="E343" s="155">
        <v>18</v>
      </c>
      <c r="G343" s="259">
        <f>SUM(G339:G342)</f>
        <v>0</v>
      </c>
      <c r="H343" s="250">
        <f>SUM(H339:H342)</f>
        <v>0</v>
      </c>
      <c r="I343" s="250"/>
      <c r="J343" s="155"/>
      <c r="K343" s="155"/>
    </row>
    <row r="344" spans="1:11">
      <c r="A344" s="155">
        <v>19</v>
      </c>
      <c r="C344" s="164" t="s">
        <v>129</v>
      </c>
      <c r="D344" s="164"/>
      <c r="E344" s="155">
        <v>19</v>
      </c>
      <c r="G344" s="259"/>
      <c r="H344" s="250"/>
      <c r="I344" s="250"/>
      <c r="J344" s="155"/>
      <c r="K344" s="155"/>
    </row>
    <row r="345" spans="1:11">
      <c r="A345" s="155">
        <v>20</v>
      </c>
      <c r="C345" s="164" t="s">
        <v>118</v>
      </c>
      <c r="D345" s="164" t="s">
        <v>119</v>
      </c>
      <c r="E345" s="155">
        <v>20</v>
      </c>
      <c r="F345" s="270"/>
      <c r="G345" s="269">
        <v>1135</v>
      </c>
      <c r="H345" s="269">
        <v>23640028.899999999</v>
      </c>
      <c r="I345" s="269"/>
      <c r="J345" s="155"/>
      <c r="K345" s="155"/>
    </row>
    <row r="346" spans="1:11">
      <c r="A346" s="155">
        <v>21</v>
      </c>
      <c r="C346" s="164"/>
      <c r="D346" s="164" t="s">
        <v>120</v>
      </c>
      <c r="E346" s="155">
        <v>21</v>
      </c>
      <c r="F346" s="270"/>
      <c r="G346" s="269">
        <v>7247</v>
      </c>
      <c r="H346" s="269">
        <v>120628262.3</v>
      </c>
      <c r="I346" s="269"/>
      <c r="J346" s="155"/>
      <c r="K346" s="155"/>
    </row>
    <row r="347" spans="1:11">
      <c r="A347" s="155">
        <v>22</v>
      </c>
      <c r="C347" s="164" t="s">
        <v>121</v>
      </c>
      <c r="D347" s="164" t="s">
        <v>122</v>
      </c>
      <c r="E347" s="155">
        <v>22</v>
      </c>
      <c r="F347" s="270"/>
      <c r="G347" s="269">
        <v>877</v>
      </c>
      <c r="H347" s="269">
        <v>33412683.91</v>
      </c>
      <c r="I347" s="269"/>
      <c r="J347" s="155"/>
      <c r="K347" s="155"/>
    </row>
    <row r="348" spans="1:11">
      <c r="A348" s="155">
        <v>23</v>
      </c>
      <c r="D348" s="164" t="s">
        <v>123</v>
      </c>
      <c r="E348" s="155">
        <v>23</v>
      </c>
      <c r="F348" s="270"/>
      <c r="G348" s="269">
        <v>5489</v>
      </c>
      <c r="H348" s="269">
        <v>226212004</v>
      </c>
      <c r="I348" s="269"/>
      <c r="J348" s="155"/>
      <c r="K348" s="155"/>
    </row>
    <row r="349" spans="1:11">
      <c r="A349" s="155">
        <v>24</v>
      </c>
      <c r="C349" s="164" t="s">
        <v>130</v>
      </c>
      <c r="E349" s="155">
        <v>24</v>
      </c>
      <c r="F349" s="218"/>
      <c r="G349" s="240">
        <f>SUM(G345:G348)</f>
        <v>14748</v>
      </c>
      <c r="H349" s="240">
        <f>SUM(H345:H348)</f>
        <v>403892979.11000001</v>
      </c>
      <c r="I349" s="240"/>
      <c r="J349" s="155"/>
      <c r="K349" s="155"/>
    </row>
    <row r="350" spans="1:11">
      <c r="A350" s="155">
        <v>25</v>
      </c>
      <c r="C350" s="164" t="s">
        <v>131</v>
      </c>
      <c r="E350" s="155">
        <v>25</v>
      </c>
      <c r="G350" s="245"/>
      <c r="H350" s="245"/>
      <c r="I350" s="245"/>
      <c r="J350" s="155"/>
      <c r="K350" s="155"/>
    </row>
    <row r="351" spans="1:11">
      <c r="A351" s="155">
        <v>26</v>
      </c>
      <c r="C351" s="164" t="s">
        <v>118</v>
      </c>
      <c r="D351" s="164" t="s">
        <v>119</v>
      </c>
      <c r="E351" s="155">
        <v>26</v>
      </c>
      <c r="G351" s="245">
        <f>G327+G333+G339+G345</f>
        <v>2465</v>
      </c>
      <c r="H351" s="245">
        <f t="shared" ref="G351:H354" si="12">H327+H333+H339+H345</f>
        <v>50842945.959999993</v>
      </c>
      <c r="I351" s="245"/>
      <c r="J351" s="155"/>
      <c r="K351" s="246"/>
    </row>
    <row r="352" spans="1:11">
      <c r="A352" s="155">
        <v>27</v>
      </c>
      <c r="C352" s="164"/>
      <c r="D352" s="164" t="s">
        <v>120</v>
      </c>
      <c r="E352" s="155">
        <v>27</v>
      </c>
      <c r="G352" s="245">
        <f t="shared" si="12"/>
        <v>15710</v>
      </c>
      <c r="H352" s="245">
        <f>H328+H334+H340+H346</f>
        <v>261984852.52999997</v>
      </c>
      <c r="I352" s="245"/>
      <c r="J352" s="155"/>
      <c r="K352" s="246"/>
    </row>
    <row r="353" spans="1:11">
      <c r="A353" s="155">
        <v>28</v>
      </c>
      <c r="C353" s="164" t="s">
        <v>121</v>
      </c>
      <c r="D353" s="164" t="s">
        <v>122</v>
      </c>
      <c r="E353" s="155">
        <v>28</v>
      </c>
      <c r="G353" s="245">
        <f t="shared" si="12"/>
        <v>1946</v>
      </c>
      <c r="H353" s="245">
        <f t="shared" si="12"/>
        <v>73104278.859999999</v>
      </c>
      <c r="I353" s="245"/>
      <c r="J353" s="155"/>
      <c r="K353" s="246"/>
    </row>
    <row r="354" spans="1:11">
      <c r="A354" s="155">
        <v>29</v>
      </c>
      <c r="D354" s="164" t="s">
        <v>123</v>
      </c>
      <c r="E354" s="155">
        <v>29</v>
      </c>
      <c r="G354" s="245">
        <f t="shared" si="12"/>
        <v>12013</v>
      </c>
      <c r="H354" s="245">
        <f>H330+H336+H342+H348</f>
        <v>491439143.10000002</v>
      </c>
      <c r="I354" s="245"/>
      <c r="J354" s="155"/>
      <c r="K354" s="246"/>
    </row>
    <row r="355" spans="1:11">
      <c r="A355" s="155">
        <v>30</v>
      </c>
      <c r="E355" s="155">
        <v>30</v>
      </c>
      <c r="G355" s="239"/>
      <c r="H355" s="239"/>
      <c r="I355" s="245"/>
      <c r="J355" s="155"/>
      <c r="K355" s="244"/>
    </row>
    <row r="356" spans="1:11">
      <c r="A356" s="155">
        <v>31</v>
      </c>
      <c r="C356" s="164" t="s">
        <v>132</v>
      </c>
      <c r="E356" s="155">
        <v>31</v>
      </c>
      <c r="G356" s="245">
        <f>SUM(G351:G352)</f>
        <v>18175</v>
      </c>
      <c r="H356" s="245">
        <f>SUM(H351:H352)</f>
        <v>312827798.48999995</v>
      </c>
      <c r="I356" s="245"/>
      <c r="J356" s="271"/>
      <c r="K356" s="246"/>
    </row>
    <row r="357" spans="1:11">
      <c r="A357" s="155">
        <v>32</v>
      </c>
      <c r="C357" s="164" t="s">
        <v>133</v>
      </c>
      <c r="E357" s="155">
        <v>32</v>
      </c>
      <c r="G357" s="245">
        <f>SUM(G353:G354)</f>
        <v>13959</v>
      </c>
      <c r="H357" s="245">
        <f>SUM(H353:H354)</f>
        <v>564543421.96000004</v>
      </c>
      <c r="I357" s="245"/>
      <c r="J357" s="155"/>
      <c r="K357" s="246"/>
    </row>
    <row r="358" spans="1:11">
      <c r="A358" s="155">
        <v>33</v>
      </c>
      <c r="C358" s="164" t="s">
        <v>134</v>
      </c>
      <c r="E358" s="155">
        <v>33</v>
      </c>
      <c r="F358" s="218"/>
      <c r="G358" s="239">
        <f>SUM(G351,G353)</f>
        <v>4411</v>
      </c>
      <c r="H358" s="239">
        <f>SUM(H351,H353)</f>
        <v>123947224.81999999</v>
      </c>
      <c r="I358" s="239"/>
      <c r="J358" s="155"/>
      <c r="K358" s="244"/>
    </row>
    <row r="359" spans="1:11">
      <c r="A359" s="155">
        <v>34</v>
      </c>
      <c r="C359" s="164" t="s">
        <v>135</v>
      </c>
      <c r="E359" s="155">
        <v>34</v>
      </c>
      <c r="F359" s="218"/>
      <c r="G359" s="239">
        <f>SUM(G352,G354)</f>
        <v>27723</v>
      </c>
      <c r="H359" s="239">
        <f>SUM(H352,H354)</f>
        <v>753423995.63</v>
      </c>
      <c r="I359" s="239"/>
      <c r="J359" s="155"/>
      <c r="K359" s="244"/>
    </row>
    <row r="360" spans="1:11">
      <c r="A360" s="164"/>
      <c r="C360" s="172" t="s">
        <v>6</v>
      </c>
      <c r="D360" s="172" t="s">
        <v>6</v>
      </c>
      <c r="E360" s="172" t="s">
        <v>6</v>
      </c>
      <c r="F360" s="172" t="s">
        <v>6</v>
      </c>
      <c r="G360" s="172" t="s">
        <v>6</v>
      </c>
      <c r="H360" s="172" t="s">
        <v>6</v>
      </c>
      <c r="I360" s="172"/>
      <c r="J360" s="172"/>
      <c r="K360" s="172"/>
    </row>
    <row r="361" spans="1:11">
      <c r="A361" s="155">
        <v>35</v>
      </c>
      <c r="C361" s="155" t="s">
        <v>136</v>
      </c>
      <c r="E361" s="155">
        <v>35</v>
      </c>
      <c r="G361" s="245">
        <f>SUM(G358:G359)</f>
        <v>32134</v>
      </c>
      <c r="H361" s="245">
        <f>SUM(H358:H359)</f>
        <v>877371220.45000005</v>
      </c>
      <c r="I361" s="245"/>
      <c r="J361" s="245"/>
      <c r="K361" s="246"/>
    </row>
    <row r="362" spans="1:11">
      <c r="C362" s="164" t="s">
        <v>237</v>
      </c>
      <c r="F362" s="236" t="s">
        <v>6</v>
      </c>
      <c r="G362" s="173"/>
      <c r="H362" s="174"/>
      <c r="I362" s="236"/>
      <c r="J362" s="236"/>
      <c r="K362" s="173"/>
    </row>
    <row r="363" spans="1:11">
      <c r="C363" s="164"/>
      <c r="F363" s="236"/>
      <c r="G363" s="173"/>
      <c r="H363" s="174"/>
      <c r="I363" s="236"/>
      <c r="J363" s="155"/>
      <c r="K363" s="155"/>
    </row>
    <row r="364" spans="1:11">
      <c r="J364" s="155"/>
      <c r="K364" s="155"/>
    </row>
    <row r="365" spans="1:11">
      <c r="A365" s="155">
        <v>36</v>
      </c>
      <c r="B365" s="188"/>
      <c r="C365" s="354" t="s">
        <v>232</v>
      </c>
      <c r="D365" s="354"/>
      <c r="E365" s="354"/>
      <c r="F365" s="354"/>
      <c r="G365" s="354"/>
      <c r="H365" s="354"/>
      <c r="I365" s="354"/>
      <c r="J365" s="354"/>
      <c r="K365" s="155"/>
    </row>
    <row r="366" spans="1:11">
      <c r="C366" s="272" t="s">
        <v>137</v>
      </c>
      <c r="F366" s="236"/>
      <c r="G366" s="173"/>
      <c r="I366" s="236"/>
      <c r="J366" s="173"/>
    </row>
    <row r="367" spans="1:11">
      <c r="C367" s="155" t="s">
        <v>2</v>
      </c>
      <c r="F367" s="236"/>
      <c r="G367" s="173"/>
      <c r="I367" s="236"/>
      <c r="J367" s="173"/>
    </row>
    <row r="368" spans="1:11">
      <c r="A368" s="164"/>
    </row>
    <row r="369" spans="1:11">
      <c r="A369" s="169" t="str">
        <f>$A$83</f>
        <v xml:space="preserve">Institution No.:  </v>
      </c>
      <c r="B369" s="190"/>
      <c r="C369" s="190"/>
      <c r="D369" s="190"/>
      <c r="E369" s="206"/>
      <c r="F369" s="190"/>
      <c r="G369" s="207"/>
      <c r="H369" s="208"/>
      <c r="I369" s="190"/>
      <c r="J369" s="207"/>
      <c r="K369" s="273" t="s">
        <v>138</v>
      </c>
    </row>
    <row r="370" spans="1:11" ht="15.75">
      <c r="A370" s="190"/>
      <c r="B370" s="190"/>
      <c r="C370" s="190"/>
      <c r="D370" s="219" t="s">
        <v>301</v>
      </c>
      <c r="E370" s="206"/>
      <c r="F370" s="190"/>
      <c r="G370" s="207"/>
      <c r="H370" s="208"/>
      <c r="I370" s="190"/>
      <c r="J370" s="207"/>
      <c r="K370" s="208"/>
    </row>
    <row r="371" spans="1:11">
      <c r="A371" s="169" t="str">
        <f>$A$42</f>
        <v xml:space="preserve">NAME: </v>
      </c>
      <c r="C371" s="155" t="str">
        <f>$D$20</f>
        <v>University of Colorado</v>
      </c>
      <c r="F371" s="274"/>
      <c r="G371" s="266"/>
      <c r="H371" s="267"/>
      <c r="K371" s="171" t="str">
        <f>$K$3</f>
        <v>Due Date: October 10, 2023</v>
      </c>
    </row>
    <row r="372" spans="1:11">
      <c r="A372" s="172" t="s">
        <v>6</v>
      </c>
      <c r="B372" s="172" t="s">
        <v>6</v>
      </c>
      <c r="C372" s="172" t="s">
        <v>6</v>
      </c>
      <c r="D372" s="172" t="s">
        <v>6</v>
      </c>
      <c r="E372" s="172" t="s">
        <v>6</v>
      </c>
      <c r="F372" s="172" t="s">
        <v>6</v>
      </c>
      <c r="G372" s="173" t="s">
        <v>6</v>
      </c>
      <c r="H372" s="174" t="s">
        <v>6</v>
      </c>
      <c r="I372" s="172" t="s">
        <v>6</v>
      </c>
      <c r="J372" s="173" t="s">
        <v>6</v>
      </c>
      <c r="K372" s="174" t="s">
        <v>6</v>
      </c>
    </row>
    <row r="373" spans="1:11" ht="9.75" customHeight="1">
      <c r="A373" s="175" t="s">
        <v>7</v>
      </c>
      <c r="E373" s="175" t="s">
        <v>7</v>
      </c>
      <c r="G373" s="177"/>
      <c r="H373" s="179" t="str">
        <f>H323</f>
        <v>2022-23</v>
      </c>
      <c r="I373" s="176"/>
      <c r="J373" s="177"/>
      <c r="K373" s="179" t="str">
        <f>K244</f>
        <v>2023-24</v>
      </c>
    </row>
    <row r="374" spans="1:11" ht="13.5" customHeight="1">
      <c r="A374" s="175" t="s">
        <v>9</v>
      </c>
      <c r="C374" s="176" t="s">
        <v>51</v>
      </c>
      <c r="E374" s="175" t="s">
        <v>9</v>
      </c>
      <c r="H374" s="179" t="s">
        <v>12</v>
      </c>
      <c r="K374" s="179" t="s">
        <v>13</v>
      </c>
    </row>
    <row r="375" spans="1:11">
      <c r="A375" s="172" t="s">
        <v>6</v>
      </c>
      <c r="B375" s="172" t="s">
        <v>6</v>
      </c>
      <c r="C375" s="172" t="s">
        <v>6</v>
      </c>
      <c r="D375" s="172" t="s">
        <v>6</v>
      </c>
      <c r="E375" s="172" t="s">
        <v>6</v>
      </c>
      <c r="F375" s="172" t="s">
        <v>6</v>
      </c>
      <c r="G375" s="173" t="s">
        <v>6</v>
      </c>
      <c r="H375" s="174" t="s">
        <v>6</v>
      </c>
      <c r="I375" s="172" t="s">
        <v>6</v>
      </c>
      <c r="J375" s="173" t="s">
        <v>6</v>
      </c>
      <c r="K375" s="174" t="s">
        <v>6</v>
      </c>
    </row>
    <row r="376" spans="1:11" ht="15.75">
      <c r="A376" s="275">
        <v>1</v>
      </c>
      <c r="C376" s="164" t="s">
        <v>302</v>
      </c>
      <c r="E376" s="275">
        <v>1</v>
      </c>
      <c r="H376" s="157" t="s">
        <v>226</v>
      </c>
      <c r="K376" s="157" t="s">
        <v>226</v>
      </c>
    </row>
    <row r="377" spans="1:11" s="190" customFormat="1">
      <c r="A377" s="275">
        <v>2</v>
      </c>
      <c r="B377" s="155"/>
      <c r="C377" s="164"/>
      <c r="D377" s="155"/>
      <c r="E377" s="275">
        <v>2</v>
      </c>
      <c r="F377" s="155"/>
      <c r="G377" s="156"/>
      <c r="H377" s="276">
        <v>0</v>
      </c>
      <c r="I377" s="194"/>
      <c r="J377" s="277"/>
      <c r="K377" s="276">
        <v>0</v>
      </c>
    </row>
    <row r="378" spans="1:11" ht="12.75" customHeight="1">
      <c r="A378" s="155">
        <v>3</v>
      </c>
      <c r="C378" s="155" t="s">
        <v>303</v>
      </c>
      <c r="E378" s="155">
        <v>3</v>
      </c>
      <c r="F378" s="157"/>
      <c r="G378" s="157"/>
      <c r="H378" s="276" t="s">
        <v>226</v>
      </c>
      <c r="I378" s="276"/>
      <c r="J378" s="276"/>
      <c r="K378" s="276" t="s">
        <v>226</v>
      </c>
    </row>
    <row r="379" spans="1:11">
      <c r="A379" s="275">
        <v>4</v>
      </c>
      <c r="C379" s="155" t="s">
        <v>139</v>
      </c>
      <c r="E379" s="275">
        <v>4</v>
      </c>
      <c r="F379" s="157"/>
      <c r="G379" s="157"/>
      <c r="H379" s="276"/>
      <c r="I379" s="276"/>
      <c r="J379" s="276"/>
      <c r="K379" s="276"/>
    </row>
    <row r="380" spans="1:11">
      <c r="A380" s="275">
        <v>5</v>
      </c>
      <c r="C380" s="155" t="s">
        <v>140</v>
      </c>
      <c r="E380" s="275">
        <v>5</v>
      </c>
      <c r="F380" s="157"/>
      <c r="G380" s="157"/>
      <c r="H380" s="276"/>
      <c r="I380" s="276"/>
      <c r="J380" s="276"/>
      <c r="K380" s="276"/>
    </row>
    <row r="381" spans="1:11">
      <c r="A381" s="275">
        <v>6</v>
      </c>
      <c r="E381" s="275">
        <v>6</v>
      </c>
      <c r="F381" s="157"/>
      <c r="G381" s="157"/>
      <c r="H381" s="276"/>
      <c r="I381" s="276"/>
      <c r="J381" s="276"/>
      <c r="K381" s="276"/>
    </row>
    <row r="382" spans="1:11">
      <c r="A382" s="275">
        <v>7</v>
      </c>
      <c r="E382" s="275">
        <v>7</v>
      </c>
      <c r="F382" s="157"/>
      <c r="G382" s="157"/>
      <c r="H382" s="276"/>
      <c r="I382" s="276"/>
      <c r="J382" s="276"/>
      <c r="K382" s="276"/>
    </row>
    <row r="383" spans="1:11">
      <c r="A383" s="275">
        <v>8</v>
      </c>
      <c r="E383" s="275">
        <v>8</v>
      </c>
      <c r="F383" s="157"/>
      <c r="G383" s="157"/>
      <c r="H383" s="276"/>
      <c r="I383" s="276"/>
      <c r="J383" s="276"/>
      <c r="K383" s="276"/>
    </row>
    <row r="384" spans="1:11">
      <c r="A384" s="275">
        <v>9</v>
      </c>
      <c r="E384" s="275">
        <v>9</v>
      </c>
      <c r="F384" s="157"/>
      <c r="G384" s="157"/>
      <c r="H384" s="276"/>
      <c r="I384" s="276"/>
      <c r="J384" s="276"/>
      <c r="K384" s="276"/>
    </row>
    <row r="385" spans="1:11">
      <c r="A385" s="275">
        <v>10</v>
      </c>
      <c r="E385" s="275">
        <v>10</v>
      </c>
      <c r="F385" s="157"/>
      <c r="G385" s="157"/>
      <c r="H385" s="276"/>
      <c r="I385" s="276"/>
      <c r="J385" s="276"/>
      <c r="K385" s="276"/>
    </row>
    <row r="386" spans="1:11">
      <c r="A386" s="275">
        <v>11</v>
      </c>
      <c r="E386" s="275">
        <v>11</v>
      </c>
      <c r="F386" s="157"/>
      <c r="G386" s="157"/>
      <c r="H386" s="276"/>
      <c r="I386" s="276"/>
      <c r="J386" s="276"/>
      <c r="K386" s="276"/>
    </row>
    <row r="387" spans="1:11">
      <c r="A387" s="275">
        <v>12</v>
      </c>
      <c r="E387" s="275">
        <v>12</v>
      </c>
      <c r="F387" s="157"/>
      <c r="G387" s="157"/>
      <c r="H387" s="276"/>
      <c r="I387" s="276"/>
      <c r="J387" s="276"/>
      <c r="K387" s="276"/>
    </row>
    <row r="388" spans="1:11">
      <c r="A388" s="275">
        <v>13</v>
      </c>
      <c r="E388" s="275">
        <v>13</v>
      </c>
      <c r="F388" s="157"/>
      <c r="G388" s="157"/>
      <c r="H388" s="276"/>
      <c r="I388" s="276"/>
      <c r="J388" s="276"/>
      <c r="K388" s="276"/>
    </row>
    <row r="389" spans="1:11">
      <c r="A389" s="275">
        <v>14</v>
      </c>
      <c r="C389" s="164" t="s">
        <v>38</v>
      </c>
      <c r="E389" s="275">
        <v>14</v>
      </c>
      <c r="F389" s="157"/>
      <c r="G389" s="157"/>
      <c r="H389" s="276"/>
      <c r="I389" s="276"/>
      <c r="J389" s="276"/>
      <c r="K389" s="276"/>
    </row>
    <row r="390" spans="1:11">
      <c r="A390" s="275">
        <v>15</v>
      </c>
      <c r="C390" s="164"/>
      <c r="E390" s="275">
        <v>15</v>
      </c>
      <c r="F390" s="157"/>
      <c r="G390" s="157"/>
      <c r="H390" s="276"/>
      <c r="I390" s="276"/>
      <c r="J390" s="276"/>
      <c r="K390" s="276"/>
    </row>
    <row r="391" spans="1:11">
      <c r="A391" s="275">
        <v>16</v>
      </c>
      <c r="E391" s="275">
        <v>16</v>
      </c>
      <c r="F391" s="157"/>
      <c r="G391" s="157"/>
      <c r="H391" s="276"/>
      <c r="I391" s="276"/>
      <c r="J391" s="276"/>
      <c r="K391" s="276"/>
    </row>
    <row r="392" spans="1:11">
      <c r="A392" s="275">
        <v>17</v>
      </c>
      <c r="C392" s="164" t="s">
        <v>38</v>
      </c>
      <c r="E392" s="275">
        <v>17</v>
      </c>
      <c r="F392" s="157"/>
      <c r="G392" s="157"/>
      <c r="H392" s="276"/>
      <c r="I392" s="276"/>
      <c r="J392" s="276"/>
      <c r="K392" s="276"/>
    </row>
    <row r="393" spans="1:11">
      <c r="A393" s="275">
        <v>18</v>
      </c>
      <c r="E393" s="275">
        <v>18</v>
      </c>
      <c r="F393" s="157"/>
      <c r="G393" s="157"/>
      <c r="H393" s="276"/>
      <c r="I393" s="276"/>
      <c r="J393" s="276" t="s">
        <v>38</v>
      </c>
      <c r="K393" s="276"/>
    </row>
    <row r="394" spans="1:11">
      <c r="A394" s="275">
        <v>19</v>
      </c>
      <c r="E394" s="275">
        <v>19</v>
      </c>
      <c r="F394" s="157"/>
      <c r="G394" s="157"/>
      <c r="H394" s="276"/>
      <c r="I394" s="276"/>
      <c r="J394" s="276"/>
      <c r="K394" s="276"/>
    </row>
    <row r="395" spans="1:11">
      <c r="A395" s="275"/>
      <c r="C395" s="164"/>
      <c r="E395" s="275"/>
      <c r="F395" s="236" t="s">
        <v>6</v>
      </c>
      <c r="G395" s="173" t="s">
        <v>6</v>
      </c>
      <c r="H395" s="174" t="s">
        <v>6</v>
      </c>
      <c r="I395" s="236" t="s">
        <v>6</v>
      </c>
      <c r="J395" s="173" t="s">
        <v>6</v>
      </c>
      <c r="K395" s="174" t="s">
        <v>6</v>
      </c>
    </row>
    <row r="396" spans="1:11">
      <c r="A396" s="275">
        <v>20</v>
      </c>
      <c r="C396" s="164" t="s">
        <v>141</v>
      </c>
      <c r="E396" s="275">
        <v>20</v>
      </c>
      <c r="G396" s="239"/>
      <c r="H396" s="245">
        <f>SUM(H376:H394)</f>
        <v>0</v>
      </c>
      <c r="I396" s="245"/>
      <c r="J396" s="239"/>
      <c r="K396" s="245">
        <f>SUM(K376:K394)</f>
        <v>0</v>
      </c>
    </row>
    <row r="397" spans="1:11">
      <c r="A397" s="275"/>
      <c r="C397" s="164"/>
      <c r="E397" s="205"/>
      <c r="F397" s="236" t="s">
        <v>6</v>
      </c>
      <c r="G397" s="173" t="s">
        <v>6</v>
      </c>
      <c r="H397" s="174" t="s">
        <v>6</v>
      </c>
      <c r="I397" s="236" t="s">
        <v>6</v>
      </c>
      <c r="J397" s="173" t="s">
        <v>6</v>
      </c>
      <c r="K397" s="174" t="s">
        <v>6</v>
      </c>
    </row>
    <row r="398" spans="1:11" ht="15.75">
      <c r="C398" s="155" t="s">
        <v>304</v>
      </c>
      <c r="F398" s="236"/>
      <c r="G398" s="173"/>
      <c r="I398" s="236"/>
      <c r="J398" s="173"/>
    </row>
    <row r="399" spans="1:11" ht="15.75">
      <c r="C399" s="155" t="s">
        <v>305</v>
      </c>
      <c r="F399" s="236"/>
      <c r="G399" s="173"/>
      <c r="I399" s="236"/>
      <c r="J399" s="173"/>
    </row>
    <row r="400" spans="1:11" ht="15.75">
      <c r="A400" s="164"/>
      <c r="C400" s="155" t="s">
        <v>306</v>
      </c>
    </row>
    <row r="401" spans="1:11">
      <c r="A401" s="164"/>
      <c r="C401" s="155" t="s">
        <v>307</v>
      </c>
    </row>
    <row r="402" spans="1:11">
      <c r="A402" s="169" t="str">
        <f>$A$83</f>
        <v xml:space="preserve">Institution No.:  </v>
      </c>
      <c r="B402" s="190"/>
      <c r="C402" s="190"/>
      <c r="D402" s="190"/>
      <c r="E402" s="206"/>
      <c r="F402" s="190"/>
      <c r="G402" s="207"/>
      <c r="H402" s="208"/>
      <c r="I402" s="190"/>
      <c r="J402" s="207"/>
      <c r="K402" s="158" t="s">
        <v>142</v>
      </c>
    </row>
    <row r="403" spans="1:11" ht="15.75">
      <c r="A403" s="190"/>
      <c r="B403" s="190"/>
      <c r="C403" s="190"/>
      <c r="D403" s="219" t="s">
        <v>308</v>
      </c>
      <c r="E403" s="206"/>
      <c r="F403" s="190"/>
      <c r="G403" s="207"/>
      <c r="H403" s="208"/>
      <c r="I403" s="190"/>
      <c r="J403" s="207"/>
      <c r="K403" s="208"/>
    </row>
    <row r="404" spans="1:11">
      <c r="A404" s="169" t="str">
        <f>$A$42</f>
        <v xml:space="preserve">NAME: </v>
      </c>
      <c r="C404" s="155" t="str">
        <f>$D$20</f>
        <v>University of Colorado</v>
      </c>
      <c r="F404" s="274"/>
      <c r="G404" s="266"/>
      <c r="K404" s="171" t="str">
        <f>$K$3</f>
        <v>Due Date: October 10, 2023</v>
      </c>
    </row>
    <row r="405" spans="1:11">
      <c r="A405" s="172" t="s">
        <v>6</v>
      </c>
      <c r="B405" s="172" t="s">
        <v>6</v>
      </c>
      <c r="C405" s="172" t="s">
        <v>6</v>
      </c>
      <c r="D405" s="172" t="s">
        <v>6</v>
      </c>
      <c r="E405" s="172" t="s">
        <v>6</v>
      </c>
      <c r="F405" s="172" t="s">
        <v>6</v>
      </c>
      <c r="G405" s="173" t="s">
        <v>6</v>
      </c>
      <c r="H405" s="174" t="s">
        <v>6</v>
      </c>
      <c r="I405" s="172" t="s">
        <v>6</v>
      </c>
      <c r="J405" s="173" t="s">
        <v>6</v>
      </c>
      <c r="K405" s="174" t="s">
        <v>6</v>
      </c>
    </row>
    <row r="406" spans="1:11">
      <c r="A406" s="175" t="s">
        <v>7</v>
      </c>
      <c r="E406" s="175" t="s">
        <v>7</v>
      </c>
      <c r="G406" s="177"/>
      <c r="H406" s="179" t="str">
        <f>H373</f>
        <v>2022-23</v>
      </c>
      <c r="I406" s="176"/>
      <c r="J406" s="177"/>
      <c r="K406" s="179" t="str">
        <f>K373</f>
        <v>2023-24</v>
      </c>
    </row>
    <row r="407" spans="1:11">
      <c r="A407" s="175" t="s">
        <v>9</v>
      </c>
      <c r="C407" s="176" t="s">
        <v>51</v>
      </c>
      <c r="E407" s="175" t="s">
        <v>9</v>
      </c>
      <c r="H407" s="179" t="s">
        <v>12</v>
      </c>
      <c r="K407" s="179" t="s">
        <v>13</v>
      </c>
    </row>
    <row r="408" spans="1:11">
      <c r="A408" s="172" t="s">
        <v>6</v>
      </c>
      <c r="B408" s="172" t="s">
        <v>6</v>
      </c>
      <c r="C408" s="172" t="s">
        <v>6</v>
      </c>
      <c r="D408" s="172" t="s">
        <v>6</v>
      </c>
      <c r="E408" s="172" t="s">
        <v>6</v>
      </c>
      <c r="F408" s="172" t="s">
        <v>6</v>
      </c>
      <c r="G408" s="173" t="s">
        <v>6</v>
      </c>
      <c r="H408" s="174" t="s">
        <v>6</v>
      </c>
      <c r="I408" s="172" t="s">
        <v>6</v>
      </c>
      <c r="J408" s="173" t="s">
        <v>6</v>
      </c>
      <c r="K408" s="174" t="s">
        <v>6</v>
      </c>
    </row>
    <row r="409" spans="1:11">
      <c r="A409" s="275"/>
      <c r="C409" s="163" t="s">
        <v>143</v>
      </c>
      <c r="E409" s="275"/>
      <c r="G409" s="239"/>
      <c r="H409" s="239"/>
      <c r="I409" s="245"/>
      <c r="J409" s="239"/>
      <c r="K409" s="239"/>
    </row>
    <row r="410" spans="1:11" ht="15.75">
      <c r="A410" s="275">
        <v>1</v>
      </c>
      <c r="C410" s="164" t="s">
        <v>309</v>
      </c>
      <c r="E410" s="275">
        <v>1</v>
      </c>
      <c r="G410" s="239"/>
      <c r="H410" s="240">
        <v>8731139</v>
      </c>
      <c r="I410" s="250"/>
      <c r="J410" s="240"/>
      <c r="K410" s="240">
        <v>8892341</v>
      </c>
    </row>
    <row r="411" spans="1:11">
      <c r="A411" s="275">
        <v>2</v>
      </c>
      <c r="C411" s="165" t="s">
        <v>144</v>
      </c>
      <c r="E411" s="275">
        <v>2</v>
      </c>
      <c r="F411" s="165"/>
      <c r="G411" s="251"/>
      <c r="H411" s="240">
        <v>77737508</v>
      </c>
      <c r="I411" s="250"/>
      <c r="J411" s="240"/>
      <c r="K411" s="240">
        <v>88972043</v>
      </c>
    </row>
    <row r="412" spans="1:11">
      <c r="A412" s="275">
        <v>3</v>
      </c>
      <c r="C412" s="165" t="s">
        <v>145</v>
      </c>
      <c r="E412" s="275">
        <v>3</v>
      </c>
      <c r="F412" s="165"/>
      <c r="G412" s="251"/>
      <c r="H412" s="240">
        <f>10156276-1584063</f>
        <v>8572213</v>
      </c>
      <c r="I412" s="250"/>
      <c r="J412" s="240"/>
      <c r="K412" s="240">
        <v>5707742</v>
      </c>
    </row>
    <row r="413" spans="1:11" ht="15.75">
      <c r="A413" s="275">
        <v>4</v>
      </c>
      <c r="C413" s="165" t="s">
        <v>310</v>
      </c>
      <c r="E413" s="275">
        <v>4</v>
      </c>
      <c r="F413" s="165"/>
      <c r="G413" s="251"/>
      <c r="H413" s="240"/>
      <c r="I413" s="250"/>
      <c r="J413" s="240"/>
      <c r="K413" s="240"/>
    </row>
    <row r="414" spans="1:11">
      <c r="A414" s="275">
        <v>5</v>
      </c>
      <c r="C414" s="165" t="s">
        <v>146</v>
      </c>
      <c r="E414" s="275">
        <v>5</v>
      </c>
      <c r="F414" s="165"/>
      <c r="G414" s="251"/>
      <c r="H414" s="240"/>
      <c r="I414" s="250"/>
      <c r="J414" s="240"/>
      <c r="K414" s="240"/>
    </row>
    <row r="415" spans="1:11" s="190" customFormat="1">
      <c r="A415" s="275">
        <v>6</v>
      </c>
      <c r="B415" s="155"/>
      <c r="C415" s="165" t="s">
        <v>147</v>
      </c>
      <c r="D415" s="155"/>
      <c r="E415" s="275">
        <v>6</v>
      </c>
      <c r="F415" s="165"/>
      <c r="G415" s="251"/>
      <c r="H415" s="240"/>
      <c r="I415" s="250"/>
      <c r="J415" s="240"/>
      <c r="K415" s="240"/>
    </row>
    <row r="416" spans="1:11" s="190" customFormat="1">
      <c r="A416" s="275">
        <v>7</v>
      </c>
      <c r="B416" s="155"/>
      <c r="C416" s="165" t="s">
        <v>148</v>
      </c>
      <c r="D416" s="155"/>
      <c r="E416" s="275">
        <v>7</v>
      </c>
      <c r="F416" s="165"/>
      <c r="G416" s="251"/>
      <c r="H416" s="240"/>
      <c r="I416" s="250"/>
      <c r="J416" s="240"/>
      <c r="K416" s="240"/>
    </row>
    <row r="417" spans="1:11">
      <c r="A417" s="275">
        <v>8</v>
      </c>
      <c r="C417" s="165" t="s">
        <v>149</v>
      </c>
      <c r="E417" s="275">
        <v>8</v>
      </c>
      <c r="F417" s="236"/>
      <c r="G417" s="173"/>
      <c r="H417" s="240"/>
      <c r="I417" s="250"/>
      <c r="J417" s="240"/>
      <c r="K417" s="240"/>
    </row>
    <row r="418" spans="1:11" ht="15.75">
      <c r="A418" s="275">
        <v>9</v>
      </c>
      <c r="C418" s="155" t="s">
        <v>311</v>
      </c>
      <c r="E418" s="275">
        <v>9</v>
      </c>
      <c r="F418" s="236"/>
      <c r="G418" s="173"/>
      <c r="H418" s="240"/>
      <c r="I418" s="250"/>
      <c r="J418" s="240"/>
      <c r="K418" s="240"/>
    </row>
    <row r="419" spans="1:11">
      <c r="A419" s="275">
        <v>10</v>
      </c>
      <c r="C419" s="165"/>
      <c r="E419" s="275">
        <v>10</v>
      </c>
      <c r="F419" s="236"/>
      <c r="G419" s="173"/>
      <c r="H419" s="278"/>
      <c r="I419" s="278"/>
      <c r="J419" s="278"/>
      <c r="K419" s="278"/>
    </row>
    <row r="420" spans="1:11">
      <c r="A420" s="275">
        <v>11</v>
      </c>
      <c r="C420" s="165"/>
      <c r="E420" s="275">
        <v>11</v>
      </c>
      <c r="F420" s="236"/>
      <c r="G420" s="173"/>
      <c r="H420" s="279"/>
      <c r="I420" s="280"/>
      <c r="J420" s="281"/>
      <c r="K420" s="282"/>
    </row>
    <row r="421" spans="1:11">
      <c r="A421" s="275">
        <v>12</v>
      </c>
      <c r="C421" s="165"/>
      <c r="E421" s="275">
        <v>12</v>
      </c>
      <c r="F421" s="236"/>
      <c r="G421" s="173"/>
      <c r="H421" s="282"/>
      <c r="I421" s="280"/>
      <c r="J421" s="281"/>
      <c r="K421" s="282"/>
    </row>
    <row r="422" spans="1:11">
      <c r="A422" s="275">
        <v>13</v>
      </c>
      <c r="C422" s="165"/>
      <c r="E422" s="275">
        <v>13</v>
      </c>
      <c r="F422" s="236"/>
      <c r="G422" s="173"/>
      <c r="H422" s="282"/>
      <c r="I422" s="280"/>
      <c r="J422" s="281"/>
      <c r="K422" s="282"/>
    </row>
    <row r="423" spans="1:11">
      <c r="A423" s="275">
        <v>14</v>
      </c>
      <c r="C423" s="165"/>
      <c r="E423" s="275">
        <v>14</v>
      </c>
      <c r="F423" s="236"/>
      <c r="G423" s="173"/>
      <c r="H423" s="282"/>
      <c r="I423" s="280"/>
      <c r="J423" s="281"/>
      <c r="K423" s="282"/>
    </row>
    <row r="424" spans="1:11">
      <c r="A424" s="275">
        <v>15</v>
      </c>
      <c r="E424" s="275">
        <v>15</v>
      </c>
      <c r="F424" s="165"/>
      <c r="G424" s="251"/>
      <c r="H424" s="269"/>
      <c r="I424" s="269"/>
      <c r="J424" s="269"/>
      <c r="K424" s="269"/>
    </row>
    <row r="425" spans="1:11">
      <c r="A425" s="275"/>
      <c r="C425" s="165"/>
      <c r="E425" s="275"/>
      <c r="F425" s="165"/>
      <c r="G425" s="251"/>
      <c r="H425" s="269"/>
      <c r="I425" s="269"/>
      <c r="J425" s="269"/>
      <c r="K425" s="269"/>
    </row>
    <row r="426" spans="1:11">
      <c r="A426" s="275">
        <v>16</v>
      </c>
      <c r="C426" s="165" t="s">
        <v>150</v>
      </c>
      <c r="E426" s="275">
        <v>16</v>
      </c>
      <c r="F426" s="165"/>
      <c r="G426" s="251"/>
      <c r="H426" s="269">
        <v>1584063</v>
      </c>
      <c r="I426" s="269"/>
      <c r="J426" s="269"/>
      <c r="K426" s="269">
        <v>1584063</v>
      </c>
    </row>
    <row r="427" spans="1:11">
      <c r="A427" s="275">
        <v>17</v>
      </c>
      <c r="C427" s="165" t="s">
        <v>151</v>
      </c>
      <c r="E427" s="275">
        <v>17</v>
      </c>
      <c r="F427" s="165"/>
      <c r="G427" s="251"/>
      <c r="H427" s="269"/>
      <c r="I427" s="269"/>
      <c r="J427" s="269"/>
      <c r="K427" s="269"/>
    </row>
    <row r="428" spans="1:11">
      <c r="A428" s="275">
        <v>18</v>
      </c>
      <c r="C428" s="165" t="s">
        <v>152</v>
      </c>
      <c r="E428" s="275">
        <v>18</v>
      </c>
      <c r="F428" s="165"/>
      <c r="G428" s="251"/>
      <c r="H428" s="269"/>
      <c r="I428" s="269"/>
      <c r="J428" s="269"/>
      <c r="K428" s="269"/>
    </row>
    <row r="429" spans="1:11">
      <c r="A429" s="275">
        <v>19</v>
      </c>
      <c r="C429" s="165" t="s">
        <v>38</v>
      </c>
      <c r="E429" s="275">
        <v>19</v>
      </c>
      <c r="F429" s="165"/>
      <c r="G429" s="251"/>
      <c r="H429" s="269"/>
      <c r="I429" s="269"/>
      <c r="J429" s="269"/>
      <c r="K429" s="269"/>
    </row>
    <row r="430" spans="1:11">
      <c r="A430" s="155">
        <v>20</v>
      </c>
      <c r="C430" s="165"/>
      <c r="E430" s="155">
        <v>20</v>
      </c>
      <c r="F430" s="236"/>
      <c r="G430" s="173"/>
      <c r="H430" s="282"/>
      <c r="I430" s="280"/>
      <c r="J430" s="281"/>
      <c r="K430" s="282"/>
    </row>
    <row r="431" spans="1:11">
      <c r="A431" s="155">
        <v>21</v>
      </c>
      <c r="C431" s="165"/>
      <c r="E431" s="155">
        <v>21</v>
      </c>
      <c r="F431" s="236"/>
      <c r="G431" s="173"/>
      <c r="H431" s="282"/>
      <c r="I431" s="280"/>
      <c r="J431" s="281"/>
      <c r="K431" s="282"/>
    </row>
    <row r="432" spans="1:11">
      <c r="A432" s="155">
        <v>22</v>
      </c>
      <c r="C432" s="165"/>
      <c r="E432" s="155">
        <v>22</v>
      </c>
      <c r="F432" s="236"/>
      <c r="G432" s="173"/>
      <c r="H432" s="282"/>
      <c r="I432" s="280"/>
      <c r="J432" s="281"/>
      <c r="K432" s="282"/>
    </row>
    <row r="433" spans="1:11">
      <c r="A433" s="155">
        <v>23</v>
      </c>
      <c r="C433" s="165"/>
      <c r="E433" s="155">
        <v>23</v>
      </c>
      <c r="F433" s="236"/>
      <c r="G433" s="173"/>
      <c r="H433" s="282"/>
      <c r="I433" s="280"/>
      <c r="J433" s="281"/>
      <c r="K433" s="282"/>
    </row>
    <row r="434" spans="1:11">
      <c r="A434" s="155">
        <v>24</v>
      </c>
      <c r="C434" s="165"/>
      <c r="E434" s="155">
        <v>24</v>
      </c>
      <c r="F434" s="236"/>
      <c r="G434" s="173"/>
      <c r="H434" s="282"/>
      <c r="I434" s="280"/>
      <c r="J434" s="281"/>
      <c r="K434" s="282"/>
    </row>
    <row r="435" spans="1:11">
      <c r="A435" s="275"/>
      <c r="C435" s="165"/>
      <c r="E435" s="275"/>
      <c r="F435" s="236" t="s">
        <v>6</v>
      </c>
      <c r="G435" s="173" t="s">
        <v>6</v>
      </c>
      <c r="H435" s="282"/>
      <c r="I435" s="280"/>
      <c r="J435" s="281"/>
      <c r="K435" s="282"/>
    </row>
    <row r="436" spans="1:11">
      <c r="A436" s="275">
        <v>25</v>
      </c>
      <c r="C436" s="164" t="s">
        <v>153</v>
      </c>
      <c r="E436" s="275">
        <v>25</v>
      </c>
      <c r="G436" s="239"/>
      <c r="H436" s="250">
        <f>SUM(H410:H434)</f>
        <v>96624923</v>
      </c>
      <c r="I436" s="250"/>
      <c r="J436" s="240"/>
      <c r="K436" s="250">
        <f>SUM(K410:K434)</f>
        <v>105156189</v>
      </c>
    </row>
    <row r="437" spans="1:11">
      <c r="A437" s="275"/>
      <c r="C437" s="164"/>
      <c r="E437" s="275"/>
      <c r="F437" s="236" t="s">
        <v>6</v>
      </c>
      <c r="G437" s="173" t="s">
        <v>6</v>
      </c>
      <c r="H437" s="282"/>
      <c r="I437" s="280"/>
      <c r="J437" s="281"/>
      <c r="K437" s="282"/>
    </row>
    <row r="438" spans="1:11" ht="15.75">
      <c r="A438" s="275">
        <v>26</v>
      </c>
      <c r="C438" s="164" t="s">
        <v>312</v>
      </c>
      <c r="E438" s="275">
        <v>26</v>
      </c>
      <c r="G438" s="239"/>
      <c r="H438" s="240">
        <f>357337-294292</f>
        <v>63045</v>
      </c>
      <c r="I438" s="250"/>
      <c r="J438" s="240"/>
      <c r="K438" s="240">
        <v>0</v>
      </c>
    </row>
    <row r="439" spans="1:11">
      <c r="A439" s="275">
        <v>27</v>
      </c>
      <c r="E439" s="275">
        <v>27</v>
      </c>
      <c r="G439" s="239"/>
      <c r="H439" s="240"/>
      <c r="I439" s="250"/>
      <c r="J439" s="240"/>
      <c r="K439" s="240"/>
    </row>
    <row r="440" spans="1:11">
      <c r="A440" s="275">
        <v>28</v>
      </c>
      <c r="E440" s="275">
        <v>28</v>
      </c>
      <c r="G440" s="245"/>
      <c r="H440" s="245"/>
      <c r="I440" s="245"/>
      <c r="J440" s="245"/>
      <c r="K440" s="245"/>
    </row>
    <row r="441" spans="1:11" ht="12" customHeight="1">
      <c r="A441" s="275">
        <v>29</v>
      </c>
      <c r="C441" s="155" t="s">
        <v>38</v>
      </c>
      <c r="E441" s="275">
        <v>29</v>
      </c>
      <c r="G441" s="245"/>
      <c r="H441" s="245"/>
      <c r="I441" s="245"/>
      <c r="J441" s="245"/>
      <c r="K441" s="245"/>
    </row>
    <row r="442" spans="1:11" s="194" customFormat="1" ht="12" customHeight="1">
      <c r="A442" s="275"/>
      <c r="B442" s="155"/>
      <c r="C442" s="164"/>
      <c r="D442" s="155"/>
      <c r="E442" s="275"/>
      <c r="F442" s="236" t="s">
        <v>6</v>
      </c>
      <c r="G442" s="173" t="s">
        <v>6</v>
      </c>
      <c r="H442" s="174"/>
      <c r="I442" s="236"/>
      <c r="J442" s="173"/>
      <c r="K442" s="174"/>
    </row>
    <row r="443" spans="1:11">
      <c r="A443" s="275">
        <v>30</v>
      </c>
      <c r="C443" s="164" t="s">
        <v>154</v>
      </c>
      <c r="E443" s="275">
        <v>30</v>
      </c>
      <c r="G443" s="239"/>
      <c r="H443" s="245">
        <f>SUM(H436:H441)</f>
        <v>96687968</v>
      </c>
      <c r="I443" s="245"/>
      <c r="J443" s="239"/>
      <c r="K443" s="245">
        <f>SUM(K436:K441)</f>
        <v>105156189</v>
      </c>
    </row>
    <row r="444" spans="1:11">
      <c r="A444" s="275"/>
      <c r="C444" s="164"/>
      <c r="E444" s="205"/>
      <c r="F444" s="236" t="s">
        <v>6</v>
      </c>
      <c r="G444" s="173" t="s">
        <v>6</v>
      </c>
      <c r="H444" s="174" t="s">
        <v>6</v>
      </c>
      <c r="I444" s="236" t="s">
        <v>6</v>
      </c>
      <c r="J444" s="173" t="s">
        <v>6</v>
      </c>
      <c r="K444" s="174" t="s">
        <v>6</v>
      </c>
    </row>
    <row r="445" spans="1:11" ht="15.75">
      <c r="C445" s="155" t="s">
        <v>304</v>
      </c>
      <c r="F445" s="236"/>
      <c r="G445" s="173"/>
      <c r="I445" s="236"/>
      <c r="J445" s="173"/>
    </row>
    <row r="446" spans="1:11" ht="15.75">
      <c r="C446" s="155" t="s">
        <v>305</v>
      </c>
      <c r="F446" s="236"/>
      <c r="G446" s="173"/>
      <c r="I446" s="236"/>
      <c r="J446" s="173"/>
    </row>
    <row r="447" spans="1:11" ht="15.75">
      <c r="C447" s="155" t="s">
        <v>313</v>
      </c>
      <c r="F447" s="236"/>
      <c r="G447" s="173"/>
      <c r="I447" s="236"/>
      <c r="J447" s="173"/>
    </row>
    <row r="448" spans="1:11">
      <c r="C448" s="155" t="s">
        <v>155</v>
      </c>
      <c r="F448" s="236"/>
      <c r="G448" s="173"/>
      <c r="I448" s="236"/>
      <c r="J448" s="173"/>
    </row>
    <row r="449" spans="1:11" ht="15.75">
      <c r="C449" s="155" t="s">
        <v>314</v>
      </c>
      <c r="F449" s="236"/>
      <c r="G449" s="173"/>
      <c r="I449" s="236"/>
      <c r="J449" s="173"/>
    </row>
    <row r="450" spans="1:11" ht="20.25" customHeight="1">
      <c r="C450" s="155" t="s">
        <v>156</v>
      </c>
      <c r="F450" s="236"/>
      <c r="G450" s="173"/>
      <c r="I450" s="236"/>
      <c r="J450" s="173"/>
    </row>
    <row r="451" spans="1:11" ht="15.75">
      <c r="C451" s="155" t="s">
        <v>315</v>
      </c>
      <c r="F451" s="236"/>
      <c r="G451" s="173"/>
      <c r="I451" s="236"/>
      <c r="J451" s="173"/>
    </row>
    <row r="452" spans="1:11">
      <c r="A452" s="275"/>
      <c r="C452" s="155" t="s">
        <v>307</v>
      </c>
      <c r="E452" s="205"/>
      <c r="F452" s="236"/>
      <c r="G452" s="173"/>
      <c r="H452" s="174"/>
      <c r="I452" s="236"/>
      <c r="J452" s="173"/>
      <c r="K452" s="174"/>
    </row>
    <row r="454" spans="1:11" s="190" customFormat="1">
      <c r="A454" s="169" t="str">
        <f>$A$83</f>
        <v xml:space="preserve">Institution No.:  </v>
      </c>
      <c r="E454" s="206"/>
      <c r="G454" s="207"/>
      <c r="H454" s="208"/>
      <c r="J454" s="207"/>
      <c r="K454" s="158" t="s">
        <v>257</v>
      </c>
    </row>
    <row r="455" spans="1:11" s="190" customFormat="1">
      <c r="D455" s="219" t="s">
        <v>260</v>
      </c>
      <c r="E455" s="206"/>
      <c r="G455" s="207"/>
      <c r="H455" s="208"/>
      <c r="J455" s="207"/>
      <c r="K455" s="208"/>
    </row>
    <row r="456" spans="1:11">
      <c r="A456" s="169" t="str">
        <f>$A$42</f>
        <v xml:space="preserve">NAME: </v>
      </c>
      <c r="C456" s="155" t="str">
        <f>$D$20</f>
        <v>University of Colorado</v>
      </c>
      <c r="F456" s="274"/>
      <c r="G456" s="266"/>
      <c r="K456" s="171" t="str">
        <f>$K$3</f>
        <v>Due Date: October 10, 2023</v>
      </c>
    </row>
    <row r="457" spans="1:11">
      <c r="A457" s="172" t="s">
        <v>6</v>
      </c>
      <c r="B457" s="172" t="s">
        <v>6</v>
      </c>
      <c r="C457" s="172" t="s">
        <v>6</v>
      </c>
      <c r="D457" s="172" t="s">
        <v>6</v>
      </c>
      <c r="E457" s="172" t="s">
        <v>6</v>
      </c>
      <c r="F457" s="172" t="s">
        <v>6</v>
      </c>
      <c r="G457" s="173" t="s">
        <v>6</v>
      </c>
      <c r="H457" s="174" t="s">
        <v>6</v>
      </c>
      <c r="I457" s="172" t="s">
        <v>6</v>
      </c>
      <c r="J457" s="173" t="s">
        <v>6</v>
      </c>
      <c r="K457" s="174" t="s">
        <v>6</v>
      </c>
    </row>
    <row r="458" spans="1:11">
      <c r="A458" s="175" t="s">
        <v>7</v>
      </c>
      <c r="E458" s="175" t="s">
        <v>7</v>
      </c>
      <c r="G458" s="177"/>
      <c r="H458" s="179" t="str">
        <f>H406</f>
        <v>2022-23</v>
      </c>
      <c r="I458" s="176"/>
      <c r="J458" s="177"/>
      <c r="K458" s="179" t="str">
        <f>K406</f>
        <v>2023-24</v>
      </c>
    </row>
    <row r="459" spans="1:11">
      <c r="A459" s="175" t="s">
        <v>9</v>
      </c>
      <c r="C459" s="176" t="s">
        <v>51</v>
      </c>
      <c r="E459" s="175" t="s">
        <v>9</v>
      </c>
      <c r="H459" s="179" t="s">
        <v>12</v>
      </c>
      <c r="K459" s="179" t="s">
        <v>13</v>
      </c>
    </row>
    <row r="460" spans="1:11">
      <c r="A460" s="172" t="s">
        <v>6</v>
      </c>
      <c r="B460" s="172" t="s">
        <v>6</v>
      </c>
      <c r="C460" s="172" t="s">
        <v>6</v>
      </c>
      <c r="D460" s="172" t="s">
        <v>6</v>
      </c>
      <c r="E460" s="172" t="s">
        <v>6</v>
      </c>
      <c r="F460" s="172" t="s">
        <v>6</v>
      </c>
      <c r="G460" s="173" t="s">
        <v>6</v>
      </c>
      <c r="H460" s="174" t="s">
        <v>6</v>
      </c>
      <c r="I460" s="172" t="s">
        <v>6</v>
      </c>
      <c r="J460" s="173" t="s">
        <v>6</v>
      </c>
      <c r="K460" s="174" t="s">
        <v>6</v>
      </c>
    </row>
    <row r="461" spans="1:11">
      <c r="A461" s="275"/>
      <c r="C461" s="163" t="s">
        <v>259</v>
      </c>
      <c r="E461" s="275"/>
      <c r="G461" s="239"/>
      <c r="H461" s="239"/>
      <c r="I461" s="245"/>
      <c r="J461" s="239"/>
      <c r="K461" s="239"/>
    </row>
    <row r="462" spans="1:11">
      <c r="A462" s="275">
        <v>1</v>
      </c>
      <c r="C462" s="164" t="s">
        <v>258</v>
      </c>
      <c r="E462" s="275">
        <v>1</v>
      </c>
      <c r="G462" s="239"/>
      <c r="H462" s="240"/>
      <c r="I462" s="250"/>
      <c r="J462" s="240"/>
      <c r="K462" s="240"/>
    </row>
    <row r="463" spans="1:11">
      <c r="A463" s="275">
        <v>2</v>
      </c>
      <c r="C463" s="165"/>
      <c r="E463" s="275">
        <v>2</v>
      </c>
      <c r="F463" s="165"/>
      <c r="G463" s="251"/>
      <c r="H463" s="269"/>
      <c r="I463" s="269"/>
      <c r="J463" s="269"/>
      <c r="K463" s="269"/>
    </row>
    <row r="464" spans="1:11">
      <c r="A464" s="275">
        <v>3</v>
      </c>
      <c r="C464" s="165"/>
      <c r="E464" s="275">
        <v>3</v>
      </c>
      <c r="F464" s="165"/>
      <c r="G464" s="251"/>
      <c r="H464" s="269"/>
      <c r="I464" s="269"/>
      <c r="J464" s="269"/>
      <c r="K464" s="269"/>
    </row>
    <row r="465" spans="1:11">
      <c r="A465" s="275">
        <v>4</v>
      </c>
      <c r="C465" s="165"/>
      <c r="E465" s="275">
        <v>4</v>
      </c>
      <c r="F465" s="165"/>
      <c r="G465" s="251"/>
      <c r="H465" s="269"/>
      <c r="I465" s="269"/>
      <c r="J465" s="269"/>
      <c r="K465" s="269"/>
    </row>
    <row r="466" spans="1:11">
      <c r="A466" s="275">
        <v>5</v>
      </c>
      <c r="C466" s="165"/>
      <c r="E466" s="275">
        <v>5</v>
      </c>
      <c r="F466" s="165"/>
      <c r="G466" s="251"/>
      <c r="H466" s="269"/>
      <c r="I466" s="269"/>
      <c r="J466" s="269"/>
      <c r="K466" s="269"/>
    </row>
    <row r="467" spans="1:11">
      <c r="A467" s="275">
        <v>6</v>
      </c>
      <c r="C467" s="165"/>
      <c r="E467" s="275">
        <v>6</v>
      </c>
      <c r="F467" s="165"/>
      <c r="G467" s="251"/>
      <c r="H467" s="269"/>
      <c r="I467" s="269"/>
      <c r="J467" s="269"/>
      <c r="K467" s="269"/>
    </row>
    <row r="468" spans="1:11">
      <c r="A468" s="275">
        <v>7</v>
      </c>
      <c r="C468" s="165"/>
      <c r="E468" s="275">
        <v>7</v>
      </c>
      <c r="F468" s="165"/>
      <c r="G468" s="251"/>
      <c r="H468" s="269"/>
      <c r="I468" s="269"/>
      <c r="J468" s="269"/>
      <c r="K468" s="269"/>
    </row>
    <row r="469" spans="1:11" ht="12.75" customHeight="1">
      <c r="A469" s="275">
        <v>8</v>
      </c>
      <c r="C469" s="165"/>
      <c r="E469" s="275">
        <v>8</v>
      </c>
      <c r="F469" s="236"/>
      <c r="G469" s="173"/>
      <c r="H469" s="282"/>
      <c r="I469" s="280"/>
      <c r="J469" s="281"/>
      <c r="K469" s="282"/>
    </row>
    <row r="470" spans="1:11">
      <c r="A470" s="275">
        <v>9</v>
      </c>
      <c r="E470" s="275">
        <v>9</v>
      </c>
      <c r="F470" s="236"/>
      <c r="G470" s="173"/>
      <c r="H470" s="282"/>
      <c r="I470" s="280"/>
      <c r="J470" s="281"/>
      <c r="K470" s="282"/>
    </row>
    <row r="471" spans="1:11">
      <c r="A471" s="275">
        <v>10</v>
      </c>
      <c r="C471" s="165"/>
      <c r="E471" s="275">
        <v>10</v>
      </c>
      <c r="F471" s="236"/>
      <c r="G471" s="173"/>
      <c r="H471" s="282"/>
      <c r="I471" s="280"/>
      <c r="J471" s="281"/>
      <c r="K471" s="282"/>
    </row>
    <row r="472" spans="1:11">
      <c r="A472" s="275">
        <v>11</v>
      </c>
      <c r="C472" s="165"/>
      <c r="E472" s="275">
        <v>11</v>
      </c>
      <c r="F472" s="236"/>
      <c r="G472" s="173"/>
      <c r="H472" s="282"/>
      <c r="I472" s="280"/>
      <c r="J472" s="281"/>
      <c r="K472" s="282"/>
    </row>
    <row r="473" spans="1:11">
      <c r="A473" s="275">
        <v>12</v>
      </c>
      <c r="C473" s="165"/>
      <c r="E473" s="275">
        <v>12</v>
      </c>
      <c r="F473" s="236"/>
      <c r="G473" s="173"/>
      <c r="H473" s="282"/>
      <c r="I473" s="280"/>
      <c r="J473" s="281"/>
      <c r="K473" s="282"/>
    </row>
    <row r="474" spans="1:11">
      <c r="A474" s="275">
        <v>13</v>
      </c>
      <c r="C474" s="165"/>
      <c r="E474" s="275">
        <v>13</v>
      </c>
      <c r="F474" s="236"/>
      <c r="G474" s="173"/>
      <c r="H474" s="282"/>
      <c r="I474" s="280"/>
      <c r="J474" s="281"/>
      <c r="K474" s="282"/>
    </row>
    <row r="475" spans="1:11">
      <c r="A475" s="275">
        <v>14</v>
      </c>
      <c r="C475" s="165"/>
      <c r="E475" s="275">
        <v>14</v>
      </c>
      <c r="F475" s="236"/>
      <c r="G475" s="173"/>
      <c r="H475" s="282"/>
      <c r="I475" s="280"/>
      <c r="J475" s="281"/>
      <c r="K475" s="282"/>
    </row>
    <row r="476" spans="1:11">
      <c r="A476" s="275">
        <v>15</v>
      </c>
      <c r="E476" s="275">
        <v>15</v>
      </c>
      <c r="F476" s="165"/>
      <c r="G476" s="251"/>
      <c r="H476" s="269"/>
      <c r="I476" s="269"/>
      <c r="J476" s="269"/>
      <c r="K476" s="269"/>
    </row>
    <row r="477" spans="1:11">
      <c r="A477" s="275"/>
      <c r="C477" s="165"/>
      <c r="E477" s="275"/>
      <c r="F477" s="165"/>
      <c r="G477" s="251"/>
      <c r="H477" s="269"/>
      <c r="I477" s="269"/>
      <c r="J477" s="269"/>
      <c r="K477" s="269"/>
    </row>
    <row r="478" spans="1:11">
      <c r="A478" s="275">
        <v>16</v>
      </c>
      <c r="C478" s="165"/>
      <c r="E478" s="275">
        <v>16</v>
      </c>
      <c r="F478" s="165"/>
      <c r="G478" s="251"/>
      <c r="H478" s="269"/>
      <c r="I478" s="269"/>
      <c r="J478" s="269"/>
      <c r="K478" s="269"/>
    </row>
    <row r="479" spans="1:11">
      <c r="A479" s="275">
        <v>17</v>
      </c>
      <c r="C479" s="165"/>
      <c r="E479" s="275">
        <v>17</v>
      </c>
      <c r="F479" s="165"/>
      <c r="G479" s="251"/>
      <c r="H479" s="269"/>
      <c r="I479" s="269"/>
      <c r="J479" s="269"/>
      <c r="K479" s="269"/>
    </row>
    <row r="480" spans="1:11" ht="12" customHeight="1">
      <c r="A480" s="275">
        <v>18</v>
      </c>
      <c r="C480" s="165"/>
      <c r="E480" s="275">
        <v>18</v>
      </c>
      <c r="F480" s="165"/>
      <c r="G480" s="251"/>
      <c r="H480" s="269"/>
      <c r="I480" s="269"/>
      <c r="J480" s="269"/>
      <c r="K480" s="269"/>
    </row>
    <row r="481" spans="1:11" s="194" customFormat="1" ht="12" customHeight="1">
      <c r="A481" s="275">
        <v>19</v>
      </c>
      <c r="B481" s="155"/>
      <c r="C481" s="165" t="s">
        <v>38</v>
      </c>
      <c r="D481" s="155"/>
      <c r="E481" s="275">
        <v>19</v>
      </c>
      <c r="F481" s="165"/>
      <c r="G481" s="251"/>
      <c r="H481" s="269"/>
      <c r="I481" s="269"/>
      <c r="J481" s="269"/>
      <c r="K481" s="269"/>
    </row>
    <row r="482" spans="1:11">
      <c r="A482" s="155">
        <v>20</v>
      </c>
      <c r="C482" s="165"/>
      <c r="E482" s="155">
        <v>20</v>
      </c>
      <c r="F482" s="236"/>
      <c r="G482" s="173"/>
      <c r="H482" s="282"/>
      <c r="I482" s="280"/>
      <c r="J482" s="281"/>
      <c r="K482" s="282"/>
    </row>
    <row r="483" spans="1:11">
      <c r="A483" s="155">
        <v>21</v>
      </c>
      <c r="C483" s="165"/>
      <c r="E483" s="155">
        <v>21</v>
      </c>
      <c r="F483" s="236"/>
      <c r="G483" s="173"/>
      <c r="H483" s="282"/>
      <c r="I483" s="280"/>
      <c r="J483" s="281"/>
      <c r="K483" s="282"/>
    </row>
    <row r="484" spans="1:11">
      <c r="A484" s="155">
        <v>22</v>
      </c>
      <c r="C484" s="165"/>
      <c r="E484" s="155">
        <v>22</v>
      </c>
      <c r="F484" s="236"/>
      <c r="G484" s="173"/>
      <c r="H484" s="282"/>
      <c r="I484" s="280"/>
      <c r="J484" s="281"/>
      <c r="K484" s="282"/>
    </row>
    <row r="485" spans="1:11">
      <c r="A485" s="155">
        <v>23</v>
      </c>
      <c r="C485" s="165"/>
      <c r="E485" s="155">
        <v>23</v>
      </c>
      <c r="F485" s="236"/>
      <c r="G485" s="173"/>
      <c r="H485" s="282"/>
      <c r="I485" s="280"/>
      <c r="J485" s="281"/>
      <c r="K485" s="282"/>
    </row>
    <row r="486" spans="1:11">
      <c r="A486" s="155">
        <v>24</v>
      </c>
      <c r="C486" s="165"/>
      <c r="E486" s="155">
        <v>24</v>
      </c>
      <c r="F486" s="236"/>
      <c r="G486" s="173"/>
      <c r="H486" s="282"/>
      <c r="I486" s="280"/>
      <c r="J486" s="281"/>
      <c r="K486" s="282"/>
    </row>
    <row r="487" spans="1:11">
      <c r="A487" s="275"/>
      <c r="C487" s="165"/>
      <c r="E487" s="275"/>
      <c r="F487" s="236" t="s">
        <v>6</v>
      </c>
      <c r="G487" s="173" t="s">
        <v>6</v>
      </c>
      <c r="H487" s="174"/>
      <c r="I487" s="236"/>
      <c r="J487" s="173"/>
      <c r="K487" s="174"/>
    </row>
    <row r="488" spans="1:11">
      <c r="A488" s="275">
        <v>25</v>
      </c>
      <c r="C488" s="164"/>
      <c r="E488" s="275">
        <v>25</v>
      </c>
      <c r="G488" s="239"/>
      <c r="H488" s="245">
        <f>SUM(H462:H486)</f>
        <v>0</v>
      </c>
      <c r="I488" s="245"/>
      <c r="J488" s="239"/>
      <c r="K488" s="245">
        <f>SUM(K462:K486)</f>
        <v>0</v>
      </c>
    </row>
    <row r="489" spans="1:11">
      <c r="A489" s="275"/>
      <c r="C489" s="164"/>
      <c r="E489" s="275"/>
      <c r="F489" s="236" t="s">
        <v>6</v>
      </c>
      <c r="G489" s="173" t="s">
        <v>6</v>
      </c>
      <c r="H489" s="174"/>
      <c r="I489" s="236"/>
      <c r="J489" s="173"/>
      <c r="K489" s="174"/>
    </row>
    <row r="490" spans="1:11">
      <c r="A490" s="275">
        <v>26</v>
      </c>
      <c r="C490" s="164"/>
      <c r="E490" s="275">
        <v>26</v>
      </c>
      <c r="G490" s="239"/>
      <c r="H490" s="239">
        <v>0</v>
      </c>
      <c r="I490" s="245"/>
      <c r="J490" s="239"/>
      <c r="K490" s="239">
        <v>0</v>
      </c>
    </row>
    <row r="491" spans="1:11" s="190" customFormat="1">
      <c r="A491" s="275">
        <v>27</v>
      </c>
      <c r="B491" s="155"/>
      <c r="C491" s="155"/>
      <c r="D491" s="155"/>
      <c r="E491" s="275">
        <v>27</v>
      </c>
      <c r="F491" s="155"/>
      <c r="G491" s="239"/>
      <c r="H491" s="239"/>
      <c r="I491" s="245"/>
      <c r="J491" s="239"/>
      <c r="K491" s="239"/>
    </row>
    <row r="492" spans="1:11" s="190" customFormat="1">
      <c r="A492" s="275">
        <v>28</v>
      </c>
      <c r="B492" s="155"/>
      <c r="C492" s="155"/>
      <c r="D492" s="155"/>
      <c r="E492" s="275">
        <v>28</v>
      </c>
      <c r="F492" s="155"/>
      <c r="G492" s="245"/>
      <c r="H492" s="245"/>
      <c r="I492" s="245"/>
      <c r="J492" s="245"/>
      <c r="K492" s="245"/>
    </row>
    <row r="493" spans="1:11">
      <c r="A493" s="275">
        <v>29</v>
      </c>
      <c r="C493" s="155" t="s">
        <v>38</v>
      </c>
      <c r="E493" s="275">
        <v>29</v>
      </c>
      <c r="G493" s="245"/>
      <c r="H493" s="245"/>
      <c r="I493" s="245"/>
      <c r="J493" s="245"/>
      <c r="K493" s="245"/>
    </row>
    <row r="494" spans="1:11">
      <c r="A494" s="275"/>
      <c r="C494" s="164"/>
      <c r="E494" s="275"/>
      <c r="F494" s="236" t="s">
        <v>6</v>
      </c>
      <c r="G494" s="173" t="s">
        <v>6</v>
      </c>
      <c r="H494" s="174"/>
      <c r="I494" s="236"/>
      <c r="J494" s="173"/>
      <c r="K494" s="174"/>
    </row>
    <row r="495" spans="1:11">
      <c r="A495" s="275">
        <v>30</v>
      </c>
      <c r="C495" s="164" t="s">
        <v>261</v>
      </c>
      <c r="E495" s="275">
        <v>30</v>
      </c>
      <c r="G495" s="239"/>
      <c r="H495" s="245"/>
      <c r="I495" s="245"/>
      <c r="J495" s="239"/>
      <c r="K495" s="245">
        <f>SUM(K488:K493)</f>
        <v>0</v>
      </c>
    </row>
    <row r="496" spans="1:11">
      <c r="A496" s="275"/>
      <c r="C496" s="164"/>
      <c r="E496" s="205"/>
      <c r="F496" s="236" t="s">
        <v>6</v>
      </c>
      <c r="G496" s="173" t="s">
        <v>6</v>
      </c>
      <c r="H496" s="174" t="s">
        <v>6</v>
      </c>
      <c r="I496" s="236" t="s">
        <v>6</v>
      </c>
      <c r="J496" s="173" t="s">
        <v>6</v>
      </c>
      <c r="K496" s="174" t="s">
        <v>6</v>
      </c>
    </row>
    <row r="498" spans="1:13">
      <c r="M498" s="155" t="s">
        <v>38</v>
      </c>
    </row>
    <row r="499" spans="1:13">
      <c r="A499" s="169" t="str">
        <f>$A$83</f>
        <v xml:space="preserve">Institution No.:  </v>
      </c>
      <c r="B499" s="190"/>
      <c r="C499" s="190"/>
      <c r="D499" s="190"/>
      <c r="E499" s="206"/>
      <c r="F499" s="190"/>
      <c r="G499" s="207"/>
      <c r="H499" s="208"/>
      <c r="I499" s="190"/>
      <c r="J499" s="207"/>
      <c r="K499" s="158" t="s">
        <v>157</v>
      </c>
    </row>
    <row r="500" spans="1:13">
      <c r="A500" s="355" t="s">
        <v>158</v>
      </c>
      <c r="B500" s="355"/>
      <c r="C500" s="355"/>
      <c r="D500" s="355"/>
      <c r="E500" s="355"/>
      <c r="F500" s="355"/>
      <c r="G500" s="355"/>
      <c r="H500" s="355"/>
      <c r="I500" s="355"/>
      <c r="J500" s="355"/>
      <c r="K500" s="355"/>
    </row>
    <row r="501" spans="1:13">
      <c r="A501" s="169" t="str">
        <f>$A$42</f>
        <v xml:space="preserve">NAME: </v>
      </c>
      <c r="C501" s="155" t="str">
        <f>$D$20</f>
        <v>University of Colorado</v>
      </c>
      <c r="K501" s="171" t="str">
        <f>$K$3</f>
        <v>Due Date: October 10, 2023</v>
      </c>
    </row>
    <row r="502" spans="1:13">
      <c r="A502" s="172" t="s">
        <v>6</v>
      </c>
      <c r="B502" s="172" t="s">
        <v>6</v>
      </c>
      <c r="C502" s="172" t="s">
        <v>6</v>
      </c>
      <c r="D502" s="172" t="s">
        <v>6</v>
      </c>
      <c r="E502" s="172" t="s">
        <v>6</v>
      </c>
      <c r="F502" s="172" t="s">
        <v>6</v>
      </c>
      <c r="G502" s="173" t="s">
        <v>6</v>
      </c>
      <c r="H502" s="174" t="s">
        <v>6</v>
      </c>
      <c r="I502" s="172" t="s">
        <v>6</v>
      </c>
      <c r="J502" s="173" t="s">
        <v>6</v>
      </c>
      <c r="K502" s="174" t="s">
        <v>6</v>
      </c>
    </row>
    <row r="503" spans="1:13">
      <c r="A503" s="175" t="s">
        <v>7</v>
      </c>
      <c r="E503" s="175" t="s">
        <v>7</v>
      </c>
      <c r="F503" s="176"/>
      <c r="G503" s="177"/>
      <c r="H503" s="179" t="str">
        <f>H406</f>
        <v>2022-23</v>
      </c>
      <c r="I503" s="176"/>
      <c r="J503" s="177"/>
      <c r="K503" s="179" t="str">
        <f>K458</f>
        <v>2023-24</v>
      </c>
    </row>
    <row r="504" spans="1:13">
      <c r="A504" s="175" t="s">
        <v>9</v>
      </c>
      <c r="C504" s="176" t="s">
        <v>51</v>
      </c>
      <c r="E504" s="175" t="s">
        <v>9</v>
      </c>
      <c r="F504" s="176"/>
      <c r="G504" s="177"/>
      <c r="H504" s="179" t="s">
        <v>12</v>
      </c>
      <c r="I504" s="176"/>
      <c r="J504" s="177"/>
      <c r="K504" s="179" t="s">
        <v>13</v>
      </c>
    </row>
    <row r="505" spans="1:13">
      <c r="A505" s="172" t="s">
        <v>6</v>
      </c>
      <c r="B505" s="172" t="s">
        <v>6</v>
      </c>
      <c r="C505" s="172" t="s">
        <v>6</v>
      </c>
      <c r="D505" s="172" t="s">
        <v>6</v>
      </c>
      <c r="E505" s="172" t="s">
        <v>6</v>
      </c>
      <c r="F505" s="172" t="s">
        <v>6</v>
      </c>
      <c r="G505" s="173" t="s">
        <v>6</v>
      </c>
      <c r="H505" s="174" t="s">
        <v>6</v>
      </c>
      <c r="I505" s="172" t="s">
        <v>6</v>
      </c>
      <c r="J505" s="173" t="s">
        <v>6</v>
      </c>
      <c r="K505" s="174" t="s">
        <v>6</v>
      </c>
    </row>
    <row r="506" spans="1:13">
      <c r="A506" s="283">
        <v>1</v>
      </c>
      <c r="C506" s="164" t="s">
        <v>159</v>
      </c>
      <c r="E506" s="283">
        <v>1</v>
      </c>
      <c r="F506" s="165"/>
      <c r="G506" s="166"/>
      <c r="H506" s="276">
        <v>44994608</v>
      </c>
      <c r="I506" s="284"/>
      <c r="J506" s="285"/>
      <c r="K506" s="286">
        <v>48841930</v>
      </c>
    </row>
    <row r="507" spans="1:13">
      <c r="A507" s="283">
        <f t="shared" ref="A507:A529" si="13">(A506+1)</f>
        <v>2</v>
      </c>
      <c r="C507" s="164" t="s">
        <v>160</v>
      </c>
      <c r="E507" s="283">
        <f t="shared" ref="E507:E529" si="14">(E506+1)</f>
        <v>2</v>
      </c>
      <c r="F507" s="165"/>
      <c r="G507" s="287"/>
      <c r="H507" s="288"/>
      <c r="I507" s="288"/>
      <c r="J507" s="288"/>
      <c r="K507" s="288"/>
    </row>
    <row r="508" spans="1:13">
      <c r="A508" s="283">
        <f t="shared" si="13"/>
        <v>3</v>
      </c>
      <c r="C508" s="164"/>
      <c r="E508" s="283">
        <f t="shared" si="14"/>
        <v>3</v>
      </c>
      <c r="F508" s="165"/>
      <c r="G508" s="287"/>
      <c r="H508" s="288"/>
      <c r="I508" s="288"/>
      <c r="J508" s="288"/>
      <c r="K508" s="288"/>
    </row>
    <row r="509" spans="1:13">
      <c r="A509" s="283">
        <f t="shared" si="13"/>
        <v>4</v>
      </c>
      <c r="C509" s="164"/>
      <c r="E509" s="283">
        <f t="shared" si="14"/>
        <v>4</v>
      </c>
      <c r="F509" s="165"/>
      <c r="G509" s="287"/>
      <c r="H509" s="288"/>
      <c r="I509" s="288"/>
      <c r="J509" s="288"/>
      <c r="K509" s="288"/>
    </row>
    <row r="510" spans="1:13">
      <c r="A510" s="283">
        <f>(A509+1)</f>
        <v>5</v>
      </c>
      <c r="C510" s="165"/>
      <c r="E510" s="283">
        <f>(E509+1)</f>
        <v>5</v>
      </c>
      <c r="F510" s="165"/>
      <c r="G510" s="287"/>
      <c r="H510" s="288"/>
      <c r="I510" s="288"/>
      <c r="J510" s="288"/>
      <c r="K510" s="288"/>
    </row>
    <row r="511" spans="1:13">
      <c r="A511" s="283">
        <f t="shared" si="13"/>
        <v>6</v>
      </c>
      <c r="C511" s="165"/>
      <c r="E511" s="283">
        <f t="shared" si="14"/>
        <v>6</v>
      </c>
      <c r="F511" s="165"/>
      <c r="G511" s="287"/>
      <c r="H511" s="288"/>
      <c r="I511" s="288"/>
      <c r="J511" s="288"/>
      <c r="K511" s="288"/>
    </row>
    <row r="512" spans="1:13">
      <c r="A512" s="283">
        <f>(A511+1)</f>
        <v>7</v>
      </c>
      <c r="C512" s="164"/>
      <c r="E512" s="283">
        <f>(E511+1)</f>
        <v>7</v>
      </c>
      <c r="F512" s="165"/>
      <c r="G512" s="287"/>
      <c r="H512" s="288"/>
      <c r="I512" s="288"/>
      <c r="J512" s="288"/>
      <c r="K512" s="288"/>
    </row>
    <row r="513" spans="1:11">
      <c r="A513" s="283">
        <f>(A512+1)</f>
        <v>8</v>
      </c>
      <c r="C513" s="165"/>
      <c r="E513" s="283">
        <f>(E512+1)</f>
        <v>8</v>
      </c>
      <c r="F513" s="165"/>
      <c r="G513" s="287"/>
      <c r="H513" s="288"/>
      <c r="I513" s="288"/>
      <c r="J513" s="288"/>
      <c r="K513" s="288"/>
    </row>
    <row r="514" spans="1:11">
      <c r="A514" s="283">
        <f t="shared" si="13"/>
        <v>9</v>
      </c>
      <c r="C514" s="165"/>
      <c r="E514" s="283">
        <f t="shared" si="14"/>
        <v>9</v>
      </c>
      <c r="F514" s="165"/>
      <c r="G514" s="287"/>
      <c r="H514" s="288"/>
      <c r="I514" s="288"/>
      <c r="J514" s="288"/>
      <c r="K514" s="288"/>
    </row>
    <row r="515" spans="1:11">
      <c r="A515" s="283">
        <f t="shared" si="13"/>
        <v>10</v>
      </c>
      <c r="E515" s="283">
        <f t="shared" si="14"/>
        <v>10</v>
      </c>
      <c r="F515" s="165"/>
      <c r="G515" s="287"/>
      <c r="H515" s="288"/>
      <c r="I515" s="288"/>
      <c r="J515" s="288"/>
      <c r="K515" s="288"/>
    </row>
    <row r="516" spans="1:11">
      <c r="A516" s="283">
        <f t="shared" si="13"/>
        <v>11</v>
      </c>
      <c r="E516" s="283">
        <f t="shared" si="14"/>
        <v>11</v>
      </c>
      <c r="F516" s="165"/>
      <c r="G516" s="287"/>
      <c r="H516" s="288"/>
      <c r="I516" s="288"/>
      <c r="J516" s="288"/>
      <c r="K516" s="288"/>
    </row>
    <row r="517" spans="1:11">
      <c r="A517" s="283">
        <f t="shared" si="13"/>
        <v>12</v>
      </c>
      <c r="E517" s="283">
        <f t="shared" si="14"/>
        <v>12</v>
      </c>
      <c r="F517" s="165"/>
      <c r="G517" s="287"/>
      <c r="H517" s="288"/>
      <c r="I517" s="288"/>
      <c r="J517" s="288"/>
      <c r="K517" s="288"/>
    </row>
    <row r="518" spans="1:11">
      <c r="A518" s="283">
        <f t="shared" si="13"/>
        <v>13</v>
      </c>
      <c r="C518" s="165"/>
      <c r="E518" s="283">
        <f t="shared" si="14"/>
        <v>13</v>
      </c>
      <c r="F518" s="165"/>
      <c r="G518" s="287"/>
      <c r="H518" s="288"/>
      <c r="I518" s="288"/>
      <c r="J518" s="288"/>
      <c r="K518" s="288"/>
    </row>
    <row r="519" spans="1:11">
      <c r="A519" s="283">
        <f t="shared" si="13"/>
        <v>14</v>
      </c>
      <c r="C519" s="165" t="s">
        <v>161</v>
      </c>
      <c r="E519" s="283">
        <f t="shared" si="14"/>
        <v>14</v>
      </c>
      <c r="F519" s="165"/>
      <c r="G519" s="287"/>
      <c r="H519" s="288"/>
      <c r="I519" s="288"/>
      <c r="J519" s="288"/>
      <c r="K519" s="288"/>
    </row>
    <row r="520" spans="1:11" s="190" customFormat="1">
      <c r="A520" s="283">
        <f t="shared" si="13"/>
        <v>15</v>
      </c>
      <c r="B520" s="155"/>
      <c r="C520" s="165"/>
      <c r="D520" s="155"/>
      <c r="E520" s="283">
        <f t="shared" si="14"/>
        <v>15</v>
      </c>
      <c r="F520" s="165"/>
      <c r="G520" s="287"/>
      <c r="H520" s="288"/>
      <c r="I520" s="288"/>
      <c r="J520" s="288"/>
      <c r="K520" s="288"/>
    </row>
    <row r="521" spans="1:11" s="190" customFormat="1">
      <c r="A521" s="283">
        <f t="shared" si="13"/>
        <v>16</v>
      </c>
      <c r="B521" s="155"/>
      <c r="C521" s="165"/>
      <c r="D521" s="155"/>
      <c r="E521" s="283">
        <f t="shared" si="14"/>
        <v>16</v>
      </c>
      <c r="F521" s="165"/>
      <c r="G521" s="287"/>
      <c r="H521" s="288"/>
      <c r="I521" s="288"/>
      <c r="J521" s="288"/>
      <c r="K521" s="288"/>
    </row>
    <row r="522" spans="1:11">
      <c r="A522" s="283">
        <f t="shared" si="13"/>
        <v>17</v>
      </c>
      <c r="C522" s="165"/>
      <c r="E522" s="283">
        <f t="shared" si="14"/>
        <v>17</v>
      </c>
      <c r="F522" s="165"/>
      <c r="G522" s="287"/>
      <c r="H522" s="288"/>
      <c r="I522" s="288"/>
      <c r="J522" s="288"/>
      <c r="K522" s="288"/>
    </row>
    <row r="523" spans="1:11">
      <c r="A523" s="283">
        <f t="shared" si="13"/>
        <v>18</v>
      </c>
      <c r="C523" s="165"/>
      <c r="E523" s="283">
        <f t="shared" si="14"/>
        <v>18</v>
      </c>
      <c r="F523" s="165"/>
      <c r="G523" s="287"/>
      <c r="H523" s="288"/>
      <c r="I523" s="288"/>
      <c r="J523" s="288"/>
      <c r="K523" s="288"/>
    </row>
    <row r="524" spans="1:11">
      <c r="A524" s="283">
        <f t="shared" si="13"/>
        <v>19</v>
      </c>
      <c r="C524" s="165"/>
      <c r="E524" s="283">
        <f t="shared" si="14"/>
        <v>19</v>
      </c>
      <c r="F524" s="165"/>
      <c r="G524" s="287"/>
      <c r="H524" s="288"/>
      <c r="I524" s="288"/>
      <c r="J524" s="288"/>
      <c r="K524" s="288"/>
    </row>
    <row r="525" spans="1:11">
      <c r="A525" s="283">
        <f t="shared" si="13"/>
        <v>20</v>
      </c>
      <c r="C525" s="165"/>
      <c r="E525" s="283">
        <f t="shared" si="14"/>
        <v>20</v>
      </c>
      <c r="F525" s="165"/>
      <c r="G525" s="287"/>
      <c r="H525" s="288"/>
      <c r="I525" s="288"/>
      <c r="J525" s="288"/>
      <c r="K525" s="288"/>
    </row>
    <row r="526" spans="1:11">
      <c r="A526" s="283">
        <f t="shared" si="13"/>
        <v>21</v>
      </c>
      <c r="C526" s="165"/>
      <c r="E526" s="283">
        <f t="shared" si="14"/>
        <v>21</v>
      </c>
      <c r="F526" s="165"/>
      <c r="G526" s="287"/>
      <c r="H526" s="288"/>
      <c r="I526" s="288"/>
      <c r="J526" s="288"/>
      <c r="K526" s="288"/>
    </row>
    <row r="527" spans="1:11">
      <c r="A527" s="283">
        <f t="shared" si="13"/>
        <v>22</v>
      </c>
      <c r="C527" s="165"/>
      <c r="E527" s="283">
        <f t="shared" si="14"/>
        <v>22</v>
      </c>
      <c r="F527" s="165"/>
      <c r="G527" s="287"/>
      <c r="H527" s="288"/>
      <c r="I527" s="288"/>
      <c r="J527" s="288"/>
      <c r="K527" s="288"/>
    </row>
    <row r="528" spans="1:11">
      <c r="A528" s="283">
        <f t="shared" si="13"/>
        <v>23</v>
      </c>
      <c r="C528" s="165"/>
      <c r="E528" s="283">
        <f t="shared" si="14"/>
        <v>23</v>
      </c>
      <c r="F528" s="165"/>
      <c r="G528" s="287"/>
      <c r="H528" s="288"/>
      <c r="I528" s="288"/>
      <c r="J528" s="288"/>
      <c r="K528" s="288"/>
    </row>
    <row r="529" spans="1:12">
      <c r="A529" s="283">
        <f t="shared" si="13"/>
        <v>24</v>
      </c>
      <c r="C529" s="165"/>
      <c r="E529" s="283">
        <f t="shared" si="14"/>
        <v>24</v>
      </c>
      <c r="F529" s="165"/>
      <c r="G529" s="287"/>
      <c r="H529" s="288"/>
      <c r="I529" s="288"/>
      <c r="J529" s="288"/>
      <c r="K529" s="288"/>
    </row>
    <row r="530" spans="1:12">
      <c r="A530" s="283"/>
      <c r="E530" s="283"/>
      <c r="F530" s="236" t="s">
        <v>6</v>
      </c>
      <c r="G530" s="173" t="s">
        <v>6</v>
      </c>
      <c r="H530" s="174"/>
      <c r="I530" s="236"/>
      <c r="J530" s="173"/>
      <c r="K530" s="174"/>
    </row>
    <row r="531" spans="1:12">
      <c r="A531" s="283">
        <f>(A529+1)</f>
        <v>25</v>
      </c>
      <c r="C531" s="164" t="s">
        <v>162</v>
      </c>
      <c r="E531" s="283">
        <f>(E529+1)</f>
        <v>25</v>
      </c>
      <c r="G531" s="229"/>
      <c r="H531" s="228">
        <f>SUM(H506:H529)</f>
        <v>44994608</v>
      </c>
      <c r="I531" s="228"/>
      <c r="J531" s="229"/>
      <c r="K531" s="228">
        <f>SUM(K506:K529)</f>
        <v>48841930</v>
      </c>
    </row>
    <row r="532" spans="1:12">
      <c r="A532" s="283"/>
      <c r="C532" s="164"/>
      <c r="E532" s="283"/>
      <c r="F532" s="236" t="s">
        <v>6</v>
      </c>
      <c r="G532" s="173" t="s">
        <v>6</v>
      </c>
      <c r="H532" s="174"/>
      <c r="I532" s="236"/>
      <c r="J532" s="173"/>
      <c r="K532" s="174"/>
    </row>
    <row r="533" spans="1:12">
      <c r="E533" s="205"/>
    </row>
    <row r="534" spans="1:12">
      <c r="E534" s="205"/>
    </row>
    <row r="536" spans="1:12">
      <c r="E536" s="205"/>
    </row>
    <row r="537" spans="1:12">
      <c r="A537" s="169" t="str">
        <f>$A$83</f>
        <v xml:space="preserve">Institution No.:  </v>
      </c>
      <c r="B537" s="190"/>
      <c r="C537" s="190"/>
      <c r="D537" s="190"/>
      <c r="E537" s="206"/>
      <c r="F537" s="190"/>
      <c r="G537" s="207"/>
      <c r="H537" s="208"/>
      <c r="I537" s="190"/>
      <c r="J537" s="207"/>
      <c r="K537" s="158" t="s">
        <v>163</v>
      </c>
    </row>
    <row r="538" spans="1:12">
      <c r="A538" s="357" t="s">
        <v>164</v>
      </c>
      <c r="B538" s="357"/>
      <c r="C538" s="357"/>
      <c r="D538" s="357"/>
      <c r="E538" s="357"/>
      <c r="F538" s="357"/>
      <c r="G538" s="357"/>
      <c r="H538" s="357"/>
      <c r="I538" s="357"/>
      <c r="J538" s="357"/>
      <c r="K538" s="357"/>
    </row>
    <row r="539" spans="1:12">
      <c r="A539" s="169" t="str">
        <f>$A$42</f>
        <v xml:space="preserve">NAME: </v>
      </c>
      <c r="C539" s="155" t="str">
        <f>$D$20</f>
        <v>University of Colorado</v>
      </c>
      <c r="G539" s="221"/>
      <c r="K539" s="171" t="str">
        <f>$K$3</f>
        <v>Due Date: October 10, 2023</v>
      </c>
    </row>
    <row r="540" spans="1:12">
      <c r="A540" s="172" t="s">
        <v>6</v>
      </c>
      <c r="B540" s="172" t="s">
        <v>6</v>
      </c>
      <c r="C540" s="172" t="s">
        <v>6</v>
      </c>
      <c r="D540" s="172" t="s">
        <v>6</v>
      </c>
      <c r="E540" s="172" t="s">
        <v>6</v>
      </c>
      <c r="F540" s="172" t="s">
        <v>6</v>
      </c>
      <c r="G540" s="173" t="s">
        <v>6</v>
      </c>
      <c r="H540" s="174" t="s">
        <v>6</v>
      </c>
      <c r="I540" s="172" t="s">
        <v>6</v>
      </c>
      <c r="J540" s="173" t="s">
        <v>6</v>
      </c>
      <c r="K540" s="174" t="s">
        <v>6</v>
      </c>
    </row>
    <row r="541" spans="1:12">
      <c r="A541" s="175" t="s">
        <v>7</v>
      </c>
      <c r="E541" s="175" t="s">
        <v>7</v>
      </c>
      <c r="F541" s="176"/>
      <c r="G541" s="177"/>
      <c r="H541" s="179" t="str">
        <f>H503</f>
        <v>2022-23</v>
      </c>
      <c r="I541" s="176"/>
      <c r="J541" s="177"/>
      <c r="K541" s="179" t="str">
        <f>K503</f>
        <v>2023-24</v>
      </c>
    </row>
    <row r="542" spans="1:12">
      <c r="A542" s="175" t="s">
        <v>9</v>
      </c>
      <c r="C542" s="176" t="s">
        <v>51</v>
      </c>
      <c r="E542" s="175" t="s">
        <v>9</v>
      </c>
      <c r="F542" s="176"/>
      <c r="G542" s="177" t="s">
        <v>11</v>
      </c>
      <c r="H542" s="179" t="s">
        <v>12</v>
      </c>
      <c r="I542" s="176"/>
      <c r="J542" s="177" t="s">
        <v>11</v>
      </c>
      <c r="K542" s="179" t="s">
        <v>13</v>
      </c>
    </row>
    <row r="543" spans="1:12">
      <c r="A543" s="172" t="s">
        <v>6</v>
      </c>
      <c r="B543" s="172" t="s">
        <v>6</v>
      </c>
      <c r="C543" s="172" t="s">
        <v>6</v>
      </c>
      <c r="D543" s="172" t="s">
        <v>6</v>
      </c>
      <c r="E543" s="172" t="s">
        <v>6</v>
      </c>
      <c r="F543" s="172" t="s">
        <v>6</v>
      </c>
      <c r="G543" s="173" t="s">
        <v>6</v>
      </c>
      <c r="H543" s="174" t="s">
        <v>6</v>
      </c>
      <c r="I543" s="172" t="s">
        <v>6</v>
      </c>
      <c r="J543" s="173" t="s">
        <v>6</v>
      </c>
      <c r="K543" s="174" t="s">
        <v>6</v>
      </c>
    </row>
    <row r="544" spans="1:12">
      <c r="A544" s="155">
        <v>1</v>
      </c>
      <c r="B544" s="172"/>
      <c r="C544" s="164" t="s">
        <v>165</v>
      </c>
      <c r="D544" s="172"/>
      <c r="E544" s="155">
        <v>1</v>
      </c>
      <c r="F544" s="172"/>
      <c r="G544" s="289">
        <v>1837</v>
      </c>
      <c r="H544" s="290">
        <v>227490037.03499994</v>
      </c>
      <c r="I544" s="291"/>
      <c r="J544" s="291">
        <v>1872</v>
      </c>
      <c r="K544" s="290">
        <v>241139439.25709993</v>
      </c>
      <c r="L544" s="292"/>
    </row>
    <row r="545" spans="1:11">
      <c r="A545" s="155">
        <v>2</v>
      </c>
      <c r="B545" s="172"/>
      <c r="C545" s="164" t="s">
        <v>166</v>
      </c>
      <c r="D545" s="172"/>
      <c r="E545" s="155">
        <v>2</v>
      </c>
      <c r="F545" s="172"/>
      <c r="G545" s="293"/>
      <c r="H545" s="290">
        <v>68887802.939999968</v>
      </c>
      <c r="I545" s="294"/>
      <c r="J545" s="281"/>
      <c r="K545" s="295">
        <v>74054388.16049996</v>
      </c>
    </row>
    <row r="546" spans="1:11">
      <c r="A546" s="155">
        <v>3</v>
      </c>
      <c r="C546" s="164" t="s">
        <v>167</v>
      </c>
      <c r="E546" s="155">
        <v>3</v>
      </c>
      <c r="F546" s="165"/>
      <c r="G546" s="289">
        <v>665</v>
      </c>
      <c r="H546" s="290">
        <v>45640052.330000006</v>
      </c>
      <c r="I546" s="296"/>
      <c r="J546" s="291">
        <v>671</v>
      </c>
      <c r="K546" s="290">
        <v>47922054.946500003</v>
      </c>
    </row>
    <row r="547" spans="1:11">
      <c r="A547" s="155">
        <v>4</v>
      </c>
      <c r="C547" s="164" t="s">
        <v>168</v>
      </c>
      <c r="E547" s="155">
        <v>4</v>
      </c>
      <c r="F547" s="165"/>
      <c r="G547" s="289"/>
      <c r="H547" s="290">
        <v>33733488.795000017</v>
      </c>
      <c r="I547" s="296"/>
      <c r="J547" s="291"/>
      <c r="K547" s="290">
        <v>35926165.566675015</v>
      </c>
    </row>
    <row r="548" spans="1:11">
      <c r="A548" s="155">
        <v>5</v>
      </c>
      <c r="C548" s="164" t="s">
        <v>169</v>
      </c>
      <c r="E548" s="155">
        <v>5</v>
      </c>
      <c r="F548" s="165"/>
      <c r="G548" s="289">
        <f>G544+G546</f>
        <v>2502</v>
      </c>
      <c r="H548" s="290">
        <f>SUM(H544:H547)</f>
        <v>375751381.0999999</v>
      </c>
      <c r="I548" s="296"/>
      <c r="J548" s="291">
        <f>SUM(J544:J547)</f>
        <v>2543</v>
      </c>
      <c r="K548" s="290">
        <f>SUM(K544:K547)</f>
        <v>399042047.93077493</v>
      </c>
    </row>
    <row r="549" spans="1:11">
      <c r="A549" s="155">
        <v>6</v>
      </c>
      <c r="C549" s="164" t="s">
        <v>170</v>
      </c>
      <c r="E549" s="155">
        <v>6</v>
      </c>
      <c r="F549" s="165"/>
      <c r="G549" s="289">
        <v>542</v>
      </c>
      <c r="H549" s="290">
        <v>41244178.289999977</v>
      </c>
      <c r="I549" s="296"/>
      <c r="J549" s="291">
        <v>547</v>
      </c>
      <c r="K549" s="290">
        <v>43306387.204499975</v>
      </c>
    </row>
    <row r="550" spans="1:11">
      <c r="A550" s="155">
        <v>7</v>
      </c>
      <c r="C550" s="164" t="s">
        <v>171</v>
      </c>
      <c r="E550" s="155">
        <v>7</v>
      </c>
      <c r="F550" s="165"/>
      <c r="G550" s="289"/>
      <c r="H550" s="290">
        <v>15510797.079999996</v>
      </c>
      <c r="I550" s="296"/>
      <c r="J550" s="291"/>
      <c r="K550" s="290">
        <v>16518998.890199997</v>
      </c>
    </row>
    <row r="551" spans="1:11">
      <c r="A551" s="155">
        <v>8</v>
      </c>
      <c r="C551" s="164" t="s">
        <v>172</v>
      </c>
      <c r="E551" s="155">
        <v>8</v>
      </c>
      <c r="F551" s="165"/>
      <c r="G551" s="289">
        <f>G548+G549+G550</f>
        <v>3044</v>
      </c>
      <c r="H551" s="290">
        <f>H548+H549+H550</f>
        <v>432506356.46999985</v>
      </c>
      <c r="I551" s="291"/>
      <c r="J551" s="291">
        <f>J548+J549+J550</f>
        <v>3090</v>
      </c>
      <c r="K551" s="290">
        <f>K548+K549+K550</f>
        <v>458867434.02547491</v>
      </c>
    </row>
    <row r="552" spans="1:11">
      <c r="A552" s="155">
        <v>9</v>
      </c>
      <c r="E552" s="155">
        <v>9</v>
      </c>
      <c r="F552" s="165"/>
      <c r="G552" s="289"/>
      <c r="H552" s="290"/>
      <c r="I552" s="297"/>
      <c r="J552" s="291"/>
      <c r="K552" s="290"/>
    </row>
    <row r="553" spans="1:11">
      <c r="A553" s="155">
        <v>10</v>
      </c>
      <c r="C553" s="164" t="s">
        <v>173</v>
      </c>
      <c r="E553" s="155">
        <v>10</v>
      </c>
      <c r="F553" s="165"/>
      <c r="G553" s="289"/>
      <c r="H553" s="290"/>
      <c r="I553" s="296"/>
      <c r="J553" s="291"/>
      <c r="K553" s="290"/>
    </row>
    <row r="554" spans="1:11">
      <c r="A554" s="155">
        <v>11</v>
      </c>
      <c r="C554" s="164" t="s">
        <v>174</v>
      </c>
      <c r="E554" s="155">
        <v>11</v>
      </c>
      <c r="F554" s="165"/>
      <c r="G554" s="289">
        <v>125</v>
      </c>
      <c r="H554" s="290">
        <v>7909178.8700000001</v>
      </c>
      <c r="I554" s="296"/>
      <c r="J554" s="291">
        <v>125</v>
      </c>
      <c r="K554" s="290">
        <v>8304637.8135000002</v>
      </c>
    </row>
    <row r="555" spans="1:11">
      <c r="A555" s="155">
        <v>12</v>
      </c>
      <c r="C555" s="164" t="s">
        <v>175</v>
      </c>
      <c r="E555" s="155">
        <v>12</v>
      </c>
      <c r="F555" s="165"/>
      <c r="G555" s="289"/>
      <c r="H555" s="290">
        <v>3573555.0299999989</v>
      </c>
      <c r="I555" s="296"/>
      <c r="J555" s="291"/>
      <c r="K555" s="290">
        <v>3805836.106949999</v>
      </c>
    </row>
    <row r="556" spans="1:11">
      <c r="A556" s="155">
        <v>13</v>
      </c>
      <c r="C556" s="164" t="s">
        <v>176</v>
      </c>
      <c r="E556" s="155">
        <v>13</v>
      </c>
      <c r="F556" s="165"/>
      <c r="G556" s="289">
        <f>SUM(G553:G555)</f>
        <v>125</v>
      </c>
      <c r="H556" s="290">
        <f>SUM(H553:H555)</f>
        <v>11482733.899999999</v>
      </c>
      <c r="I556" s="298"/>
      <c r="J556" s="291">
        <f>SUM(J553:J555)</f>
        <v>125</v>
      </c>
      <c r="K556" s="290">
        <f>SUM(K553:K555)</f>
        <v>12110473.920449998</v>
      </c>
    </row>
    <row r="557" spans="1:11" s="190" customFormat="1">
      <c r="A557" s="155">
        <v>14</v>
      </c>
      <c r="B557" s="155"/>
      <c r="C557" s="155"/>
      <c r="D557" s="155"/>
      <c r="E557" s="155">
        <v>14</v>
      </c>
      <c r="F557" s="165"/>
      <c r="G557" s="299"/>
      <c r="H557" s="290"/>
      <c r="I557" s="297"/>
      <c r="J557" s="300"/>
      <c r="K557" s="290"/>
    </row>
    <row r="558" spans="1:11" s="190" customFormat="1">
      <c r="A558" s="155">
        <v>15</v>
      </c>
      <c r="B558" s="155"/>
      <c r="C558" s="164" t="s">
        <v>177</v>
      </c>
      <c r="D558" s="155"/>
      <c r="E558" s="155">
        <v>15</v>
      </c>
      <c r="F558" s="155"/>
      <c r="G558" s="301">
        <f>SUM(G551+G556)</f>
        <v>3169</v>
      </c>
      <c r="H558" s="302">
        <f>SUM(H551+H556)</f>
        <v>443989090.36999983</v>
      </c>
      <c r="I558" s="297"/>
      <c r="J558" s="303">
        <f>SUM(J551+J556)</f>
        <v>3215</v>
      </c>
      <c r="K558" s="302">
        <f>SUM(K551+K556)</f>
        <v>470977907.94592488</v>
      </c>
    </row>
    <row r="559" spans="1:11">
      <c r="A559" s="155">
        <v>16</v>
      </c>
      <c r="E559" s="155">
        <v>16</v>
      </c>
      <c r="G559" s="301"/>
      <c r="H559" s="302"/>
      <c r="I559" s="297"/>
      <c r="J559" s="303"/>
      <c r="K559" s="302"/>
    </row>
    <row r="560" spans="1:11">
      <c r="A560" s="155">
        <v>17</v>
      </c>
      <c r="C560" s="164" t="s">
        <v>178</v>
      </c>
      <c r="E560" s="155">
        <v>17</v>
      </c>
      <c r="F560" s="165"/>
      <c r="G560" s="289"/>
      <c r="H560" s="290">
        <v>7077787.3299999982</v>
      </c>
      <c r="I560" s="296"/>
      <c r="J560" s="291"/>
      <c r="K560" s="290">
        <v>7290120.9498999985</v>
      </c>
    </row>
    <row r="561" spans="1:11">
      <c r="A561" s="155">
        <v>18</v>
      </c>
      <c r="E561" s="155">
        <v>18</v>
      </c>
      <c r="F561" s="165"/>
      <c r="G561" s="289"/>
      <c r="H561" s="290"/>
      <c r="I561" s="296"/>
      <c r="J561" s="291"/>
      <c r="K561" s="290"/>
    </row>
    <row r="562" spans="1:11">
      <c r="A562" s="155">
        <v>19</v>
      </c>
      <c r="C562" s="164" t="s">
        <v>179</v>
      </c>
      <c r="E562" s="155">
        <v>19</v>
      </c>
      <c r="F562" s="165"/>
      <c r="G562" s="289"/>
      <c r="H562" s="290">
        <v>5267526.2100000111</v>
      </c>
      <c r="I562" s="296"/>
      <c r="J562" s="291"/>
      <c r="K562" s="290">
        <v>5372876.734200011</v>
      </c>
    </row>
    <row r="563" spans="1:11">
      <c r="A563" s="155">
        <v>20</v>
      </c>
      <c r="C563" s="235" t="s">
        <v>180</v>
      </c>
      <c r="E563" s="155">
        <v>20</v>
      </c>
      <c r="F563" s="165"/>
      <c r="G563" s="289"/>
      <c r="H563" s="290">
        <v>31484013.399999902</v>
      </c>
      <c r="I563" s="296"/>
      <c r="J563" s="291"/>
      <c r="K563" s="290">
        <v>32743373.935999896</v>
      </c>
    </row>
    <row r="564" spans="1:11">
      <c r="A564" s="155">
        <v>21</v>
      </c>
      <c r="C564" s="235"/>
      <c r="E564" s="155">
        <v>21</v>
      </c>
      <c r="F564" s="165"/>
      <c r="G564" s="289"/>
      <c r="H564" s="290"/>
      <c r="I564" s="296"/>
      <c r="J564" s="291"/>
      <c r="K564" s="290"/>
    </row>
    <row r="565" spans="1:11">
      <c r="A565" s="155">
        <v>22</v>
      </c>
      <c r="C565" s="164"/>
      <c r="E565" s="155">
        <v>22</v>
      </c>
      <c r="G565" s="289"/>
      <c r="H565" s="290"/>
      <c r="I565" s="296"/>
      <c r="J565" s="291"/>
      <c r="K565" s="290"/>
    </row>
    <row r="566" spans="1:11">
      <c r="A566" s="155">
        <v>23</v>
      </c>
      <c r="C566" s="164" t="s">
        <v>181</v>
      </c>
      <c r="E566" s="155">
        <v>23</v>
      </c>
      <c r="G566" s="289"/>
      <c r="H566" s="290">
        <v>0</v>
      </c>
      <c r="I566" s="296"/>
      <c r="J566" s="291"/>
      <c r="K566" s="290">
        <v>0</v>
      </c>
    </row>
    <row r="567" spans="1:11">
      <c r="A567" s="155">
        <v>24</v>
      </c>
      <c r="C567" s="164"/>
      <c r="E567" s="155">
        <v>24</v>
      </c>
      <c r="G567" s="222"/>
      <c r="H567" s="223"/>
      <c r="I567" s="227"/>
      <c r="J567" s="224"/>
      <c r="K567" s="223"/>
    </row>
    <row r="568" spans="1:11">
      <c r="F568" s="236" t="s">
        <v>6</v>
      </c>
      <c r="G568" s="225"/>
      <c r="H568" s="184"/>
      <c r="I568" s="236"/>
      <c r="J568" s="226"/>
      <c r="K568" s="184"/>
    </row>
    <row r="569" spans="1:11">
      <c r="A569" s="155">
        <v>25</v>
      </c>
      <c r="C569" s="164" t="s">
        <v>299</v>
      </c>
      <c r="E569" s="155">
        <v>25</v>
      </c>
      <c r="G569" s="232">
        <f>SUM(G558:G567)</f>
        <v>3169</v>
      </c>
      <c r="H569" s="233">
        <f>SUM(H558:H567)</f>
        <v>487818417.30999976</v>
      </c>
      <c r="I569" s="232"/>
      <c r="J569" s="228">
        <f>SUM(J558:J567)</f>
        <v>3215</v>
      </c>
      <c r="K569" s="233">
        <f>SUM(K558:K567)</f>
        <v>516384279.56602472</v>
      </c>
    </row>
    <row r="570" spans="1:11">
      <c r="F570" s="236" t="s">
        <v>6</v>
      </c>
      <c r="G570" s="173"/>
      <c r="H570" s="174"/>
      <c r="I570" s="236"/>
      <c r="J570" s="173"/>
      <c r="K570" s="174"/>
    </row>
    <row r="571" spans="1:11">
      <c r="F571" s="236"/>
      <c r="G571" s="173"/>
      <c r="H571" s="174"/>
      <c r="I571" s="236"/>
      <c r="J571" s="173"/>
      <c r="K571" s="174"/>
    </row>
    <row r="572" spans="1:11">
      <c r="C572" s="237"/>
      <c r="D572" s="237"/>
      <c r="E572" s="237"/>
      <c r="F572" s="236"/>
      <c r="G572" s="173"/>
      <c r="H572" s="174"/>
      <c r="I572" s="236"/>
      <c r="J572" s="173"/>
      <c r="K572" s="174"/>
    </row>
    <row r="573" spans="1:11">
      <c r="C573" s="155" t="s">
        <v>49</v>
      </c>
      <c r="F573" s="236"/>
      <c r="G573" s="173"/>
      <c r="H573" s="174"/>
      <c r="I573" s="236"/>
      <c r="J573" s="173"/>
      <c r="K573" s="174"/>
    </row>
    <row r="574" spans="1:11">
      <c r="A574" s="164"/>
    </row>
    <row r="575" spans="1:11">
      <c r="E575" s="205"/>
    </row>
    <row r="576" spans="1:11">
      <c r="A576" s="169" t="str">
        <f>$A$83</f>
        <v xml:space="preserve">Institution No.:  </v>
      </c>
      <c r="B576" s="190"/>
      <c r="C576" s="190"/>
      <c r="D576" s="190"/>
      <c r="E576" s="206"/>
      <c r="F576" s="190"/>
      <c r="G576" s="207"/>
      <c r="H576" s="208"/>
      <c r="I576" s="190"/>
      <c r="J576" s="207"/>
      <c r="K576" s="158" t="s">
        <v>183</v>
      </c>
    </row>
    <row r="577" spans="1:12">
      <c r="A577" s="357" t="s">
        <v>184</v>
      </c>
      <c r="B577" s="357"/>
      <c r="C577" s="357"/>
      <c r="D577" s="357"/>
      <c r="E577" s="357"/>
      <c r="F577" s="357"/>
      <c r="G577" s="357"/>
      <c r="H577" s="357"/>
      <c r="I577" s="357"/>
      <c r="J577" s="357"/>
      <c r="K577" s="357"/>
    </row>
    <row r="578" spans="1:12">
      <c r="A578" s="169" t="str">
        <f>$A$42</f>
        <v xml:space="preserve">NAME: </v>
      </c>
      <c r="C578" s="155" t="str">
        <f>$D$20</f>
        <v>University of Colorado</v>
      </c>
      <c r="G578" s="221"/>
      <c r="K578" s="171" t="str">
        <f>$K$3</f>
        <v>Due Date: October 10, 2023</v>
      </c>
    </row>
    <row r="579" spans="1:12">
      <c r="A579" s="172" t="s">
        <v>6</v>
      </c>
      <c r="B579" s="172" t="s">
        <v>6</v>
      </c>
      <c r="C579" s="172" t="s">
        <v>6</v>
      </c>
      <c r="D579" s="172" t="s">
        <v>6</v>
      </c>
      <c r="E579" s="172" t="s">
        <v>6</v>
      </c>
      <c r="F579" s="172" t="s">
        <v>6</v>
      </c>
      <c r="G579" s="173" t="s">
        <v>6</v>
      </c>
      <c r="H579" s="174" t="s">
        <v>6</v>
      </c>
      <c r="I579" s="172" t="s">
        <v>6</v>
      </c>
      <c r="J579" s="173" t="s">
        <v>6</v>
      </c>
      <c r="K579" s="174" t="s">
        <v>6</v>
      </c>
    </row>
    <row r="580" spans="1:12">
      <c r="A580" s="175" t="s">
        <v>7</v>
      </c>
      <c r="E580" s="175" t="s">
        <v>7</v>
      </c>
      <c r="F580" s="176"/>
      <c r="G580" s="177"/>
      <c r="H580" s="179" t="str">
        <f>H541</f>
        <v>2022-23</v>
      </c>
      <c r="I580" s="176"/>
      <c r="J580" s="177"/>
      <c r="K580" s="179" t="str">
        <f>K541</f>
        <v>2023-24</v>
      </c>
    </row>
    <row r="581" spans="1:12">
      <c r="A581" s="175" t="s">
        <v>9</v>
      </c>
      <c r="C581" s="176" t="s">
        <v>51</v>
      </c>
      <c r="E581" s="175" t="s">
        <v>9</v>
      </c>
      <c r="F581" s="176"/>
      <c r="G581" s="177" t="s">
        <v>11</v>
      </c>
      <c r="H581" s="179" t="s">
        <v>12</v>
      </c>
      <c r="I581" s="176"/>
      <c r="J581" s="177" t="s">
        <v>11</v>
      </c>
      <c r="K581" s="179" t="s">
        <v>13</v>
      </c>
    </row>
    <row r="582" spans="1:12">
      <c r="A582" s="172" t="s">
        <v>6</v>
      </c>
      <c r="B582" s="172" t="s">
        <v>6</v>
      </c>
      <c r="C582" s="172" t="s">
        <v>6</v>
      </c>
      <c r="D582" s="172" t="s">
        <v>6</v>
      </c>
      <c r="E582" s="172" t="s">
        <v>6</v>
      </c>
      <c r="F582" s="172" t="s">
        <v>6</v>
      </c>
      <c r="G582" s="173" t="s">
        <v>6</v>
      </c>
      <c r="H582" s="174" t="s">
        <v>6</v>
      </c>
      <c r="I582" s="172" t="s">
        <v>6</v>
      </c>
      <c r="J582" s="173" t="s">
        <v>6</v>
      </c>
      <c r="K582" s="174" t="s">
        <v>6</v>
      </c>
    </row>
    <row r="583" spans="1:12">
      <c r="A583" s="155">
        <v>1</v>
      </c>
      <c r="B583" s="172"/>
      <c r="C583" s="164" t="s">
        <v>165</v>
      </c>
      <c r="D583" s="172"/>
      <c r="E583" s="155">
        <v>1</v>
      </c>
      <c r="F583" s="172"/>
      <c r="G583" s="289">
        <v>63</v>
      </c>
      <c r="H583" s="290">
        <v>6875801.1449999996</v>
      </c>
      <c r="I583" s="294"/>
      <c r="J583" s="291">
        <v>64</v>
      </c>
      <c r="K583" s="295">
        <v>7219591.2022499992</v>
      </c>
      <c r="L583" s="292"/>
    </row>
    <row r="584" spans="1:12">
      <c r="A584" s="155">
        <v>2</v>
      </c>
      <c r="B584" s="172"/>
      <c r="C584" s="164" t="s">
        <v>166</v>
      </c>
      <c r="D584" s="172"/>
      <c r="E584" s="155">
        <v>2</v>
      </c>
      <c r="F584" s="172"/>
      <c r="G584" s="289"/>
      <c r="H584" s="290">
        <v>2174409.9900000002</v>
      </c>
      <c r="I584" s="291"/>
      <c r="J584" s="291"/>
      <c r="K584" s="295">
        <v>2315746.6393500003</v>
      </c>
    </row>
    <row r="585" spans="1:12">
      <c r="A585" s="155">
        <v>3</v>
      </c>
      <c r="C585" s="164" t="s">
        <v>167</v>
      </c>
      <c r="E585" s="155">
        <v>3</v>
      </c>
      <c r="F585" s="165"/>
      <c r="G585" s="289">
        <v>7</v>
      </c>
      <c r="H585" s="290">
        <v>731631.34000000008</v>
      </c>
      <c r="I585" s="296"/>
      <c r="J585" s="291">
        <v>7</v>
      </c>
      <c r="K585" s="290">
        <v>768212.90700000012</v>
      </c>
    </row>
    <row r="586" spans="1:12">
      <c r="A586" s="155">
        <v>4</v>
      </c>
      <c r="C586" s="164" t="s">
        <v>168</v>
      </c>
      <c r="E586" s="155">
        <v>4</v>
      </c>
      <c r="F586" s="165"/>
      <c r="G586" s="289"/>
      <c r="H586" s="290">
        <v>6020254.3549999995</v>
      </c>
      <c r="I586" s="296"/>
      <c r="J586" s="291"/>
      <c r="K586" s="290">
        <v>6411570.8880749997</v>
      </c>
    </row>
    <row r="587" spans="1:12">
      <c r="A587" s="155">
        <v>5</v>
      </c>
      <c r="C587" s="164" t="s">
        <v>169</v>
      </c>
      <c r="E587" s="155">
        <v>5</v>
      </c>
      <c r="F587" s="165"/>
      <c r="G587" s="289">
        <f>SUM(G583:G586)</f>
        <v>70</v>
      </c>
      <c r="H587" s="290">
        <f>SUM(H583:H586)</f>
        <v>15802096.829999998</v>
      </c>
      <c r="I587" s="296"/>
      <c r="J587" s="291">
        <f>SUM(J583:J586)</f>
        <v>71</v>
      </c>
      <c r="K587" s="290">
        <f>SUM(K583:K586)</f>
        <v>16715121.636674998</v>
      </c>
    </row>
    <row r="588" spans="1:12">
      <c r="A588" s="155">
        <v>6</v>
      </c>
      <c r="C588" s="164" t="s">
        <v>170</v>
      </c>
      <c r="E588" s="155">
        <v>6</v>
      </c>
      <c r="F588" s="165"/>
      <c r="G588" s="289"/>
      <c r="H588" s="290">
        <v>91378.12</v>
      </c>
      <c r="I588" s="296"/>
      <c r="J588" s="291"/>
      <c r="K588" s="290">
        <v>95947.025999999998</v>
      </c>
    </row>
    <row r="589" spans="1:12">
      <c r="A589" s="155">
        <v>7</v>
      </c>
      <c r="C589" s="164" t="s">
        <v>171</v>
      </c>
      <c r="E589" s="155">
        <v>7</v>
      </c>
      <c r="F589" s="165"/>
      <c r="G589" s="289"/>
      <c r="H589" s="290">
        <v>33939.29</v>
      </c>
      <c r="I589" s="296"/>
      <c r="J589" s="291"/>
      <c r="K589" s="290">
        <v>36145.343850000005</v>
      </c>
    </row>
    <row r="590" spans="1:12">
      <c r="A590" s="155">
        <v>8</v>
      </c>
      <c r="C590" s="164" t="s">
        <v>185</v>
      </c>
      <c r="E590" s="155">
        <v>8</v>
      </c>
      <c r="F590" s="165"/>
      <c r="G590" s="289">
        <f>G587+G588+G589</f>
        <v>70</v>
      </c>
      <c r="H590" s="290">
        <f>H587+H588+H589</f>
        <v>15927414.239999996</v>
      </c>
      <c r="I590" s="291"/>
      <c r="J590" s="291">
        <f>J587+J588+J589</f>
        <v>71</v>
      </c>
      <c r="K590" s="290">
        <f>K587+K588+K589</f>
        <v>16847214.006524999</v>
      </c>
    </row>
    <row r="591" spans="1:12">
      <c r="A591" s="155">
        <v>9</v>
      </c>
      <c r="E591" s="155">
        <v>9</v>
      </c>
      <c r="F591" s="165"/>
      <c r="G591" s="289"/>
      <c r="H591" s="290"/>
      <c r="I591" s="297"/>
      <c r="J591" s="291"/>
      <c r="K591" s="290"/>
    </row>
    <row r="592" spans="1:12">
      <c r="A592" s="155">
        <v>10</v>
      </c>
      <c r="C592" s="164" t="s">
        <v>173</v>
      </c>
      <c r="E592" s="155">
        <v>10</v>
      </c>
      <c r="F592" s="165"/>
      <c r="G592" s="289"/>
      <c r="H592" s="290"/>
      <c r="I592" s="296"/>
      <c r="J592" s="291"/>
      <c r="K592" s="290"/>
    </row>
    <row r="593" spans="1:11">
      <c r="A593" s="155">
        <v>11</v>
      </c>
      <c r="C593" s="164" t="s">
        <v>174</v>
      </c>
      <c r="E593" s="155">
        <v>11</v>
      </c>
      <c r="F593" s="165"/>
      <c r="G593" s="289">
        <v>0</v>
      </c>
      <c r="H593" s="290">
        <v>0</v>
      </c>
      <c r="I593" s="296"/>
      <c r="J593" s="291">
        <v>0</v>
      </c>
      <c r="K593" s="290"/>
    </row>
    <row r="594" spans="1:11" s="190" customFormat="1">
      <c r="A594" s="155">
        <v>12</v>
      </c>
      <c r="B594" s="155"/>
      <c r="C594" s="164" t="s">
        <v>175</v>
      </c>
      <c r="D594" s="155"/>
      <c r="E594" s="155">
        <v>12</v>
      </c>
      <c r="F594" s="165"/>
      <c r="G594" s="289"/>
      <c r="H594" s="290">
        <v>175255.09</v>
      </c>
      <c r="I594" s="296"/>
      <c r="J594" s="291"/>
      <c r="K594" s="290">
        <v>186646.67084999999</v>
      </c>
    </row>
    <row r="595" spans="1:11" s="190" customFormat="1">
      <c r="A595" s="155">
        <v>13</v>
      </c>
      <c r="B595" s="155"/>
      <c r="C595" s="164" t="s">
        <v>186</v>
      </c>
      <c r="D595" s="155"/>
      <c r="E595" s="155">
        <v>13</v>
      </c>
      <c r="F595" s="165"/>
      <c r="G595" s="289">
        <f>SUM(G592:G594)</f>
        <v>0</v>
      </c>
      <c r="H595" s="290">
        <f>SUM(H592:H594)</f>
        <v>175255.09</v>
      </c>
      <c r="I595" s="298"/>
      <c r="J595" s="291">
        <f>SUM(J592:J594)</f>
        <v>0</v>
      </c>
      <c r="K595" s="290">
        <f>SUM(K592:K594)</f>
        <v>186646.67084999999</v>
      </c>
    </row>
    <row r="596" spans="1:11">
      <c r="A596" s="155">
        <v>14</v>
      </c>
      <c r="E596" s="155">
        <v>14</v>
      </c>
      <c r="F596" s="165"/>
      <c r="G596" s="299"/>
      <c r="H596" s="290"/>
      <c r="I596" s="297"/>
      <c r="J596" s="300"/>
      <c r="K596" s="290"/>
    </row>
    <row r="597" spans="1:11">
      <c r="A597" s="155">
        <v>15</v>
      </c>
      <c r="C597" s="164" t="s">
        <v>177</v>
      </c>
      <c r="E597" s="155">
        <v>15</v>
      </c>
      <c r="G597" s="301">
        <f>SUM(G590+G595)</f>
        <v>70</v>
      </c>
      <c r="H597" s="302">
        <f>SUM(H590+H595)</f>
        <v>16102669.329999996</v>
      </c>
      <c r="I597" s="297"/>
      <c r="J597" s="303">
        <f>SUM(J590+J595)</f>
        <v>71</v>
      </c>
      <c r="K597" s="302">
        <f>SUM(K590+K595)</f>
        <v>17033860.677375</v>
      </c>
    </row>
    <row r="598" spans="1:11">
      <c r="A598" s="155">
        <v>16</v>
      </c>
      <c r="E598" s="155">
        <v>16</v>
      </c>
      <c r="G598" s="301"/>
      <c r="H598" s="302"/>
      <c r="I598" s="297"/>
      <c r="J598" s="303"/>
      <c r="K598" s="302"/>
    </row>
    <row r="599" spans="1:11">
      <c r="A599" s="155">
        <v>17</v>
      </c>
      <c r="C599" s="164" t="s">
        <v>178</v>
      </c>
      <c r="E599" s="155">
        <v>17</v>
      </c>
      <c r="F599" s="165"/>
      <c r="G599" s="289"/>
      <c r="H599" s="290">
        <v>9713.1200000000008</v>
      </c>
      <c r="I599" s="296"/>
      <c r="J599" s="291"/>
      <c r="K599" s="290">
        <v>10005</v>
      </c>
    </row>
    <row r="600" spans="1:11">
      <c r="A600" s="155">
        <v>18</v>
      </c>
      <c r="E600" s="155">
        <v>18</v>
      </c>
      <c r="F600" s="165"/>
      <c r="G600" s="289"/>
      <c r="H600" s="290"/>
      <c r="I600" s="296"/>
      <c r="J600" s="291"/>
      <c r="K600" s="290"/>
    </row>
    <row r="601" spans="1:11">
      <c r="A601" s="155">
        <v>19</v>
      </c>
      <c r="C601" s="164" t="s">
        <v>179</v>
      </c>
      <c r="E601" s="155">
        <v>19</v>
      </c>
      <c r="F601" s="165"/>
      <c r="G601" s="289"/>
      <c r="H601" s="290">
        <v>137371.97000000003</v>
      </c>
      <c r="I601" s="296"/>
      <c r="J601" s="291"/>
      <c r="K601" s="290">
        <v>140119.40940000003</v>
      </c>
    </row>
    <row r="602" spans="1:11">
      <c r="A602" s="155">
        <v>20</v>
      </c>
      <c r="C602" s="235" t="s">
        <v>180</v>
      </c>
      <c r="E602" s="155">
        <v>20</v>
      </c>
      <c r="F602" s="165"/>
      <c r="G602" s="289"/>
      <c r="H602" s="290">
        <v>5766997.8900000006</v>
      </c>
      <c r="I602" s="296"/>
      <c r="J602" s="291"/>
      <c r="K602" s="290">
        <v>5940007.826700001</v>
      </c>
    </row>
    <row r="603" spans="1:11">
      <c r="A603" s="155">
        <v>21</v>
      </c>
      <c r="C603" s="235"/>
      <c r="E603" s="155">
        <v>21</v>
      </c>
      <c r="F603" s="165"/>
      <c r="G603" s="289"/>
      <c r="H603" s="290"/>
      <c r="I603" s="296"/>
      <c r="J603" s="291"/>
      <c r="K603" s="290"/>
    </row>
    <row r="604" spans="1:11">
      <c r="A604" s="155">
        <v>22</v>
      </c>
      <c r="C604" s="164"/>
      <c r="E604" s="155">
        <v>22</v>
      </c>
      <c r="G604" s="289"/>
      <c r="H604" s="290"/>
      <c r="I604" s="296"/>
      <c r="J604" s="291"/>
      <c r="K604" s="290"/>
    </row>
    <row r="605" spans="1:11">
      <c r="A605" s="155">
        <v>23</v>
      </c>
      <c r="C605" s="164" t="s">
        <v>181</v>
      </c>
      <c r="E605" s="155">
        <v>23</v>
      </c>
      <c r="G605" s="289"/>
      <c r="H605" s="290">
        <v>0</v>
      </c>
      <c r="I605" s="296"/>
      <c r="J605" s="291"/>
      <c r="K605" s="290">
        <v>0</v>
      </c>
    </row>
    <row r="606" spans="1:11">
      <c r="A606" s="155">
        <v>24</v>
      </c>
      <c r="C606" s="164"/>
      <c r="E606" s="155">
        <v>24</v>
      </c>
      <c r="G606" s="222"/>
      <c r="H606" s="223"/>
      <c r="I606" s="227"/>
      <c r="J606" s="224"/>
      <c r="K606" s="223"/>
    </row>
    <row r="607" spans="1:11">
      <c r="F607" s="236" t="s">
        <v>6</v>
      </c>
      <c r="G607" s="225"/>
      <c r="H607" s="184"/>
      <c r="I607" s="236"/>
      <c r="J607" s="226"/>
      <c r="K607" s="184"/>
    </row>
    <row r="608" spans="1:11">
      <c r="A608" s="155">
        <v>25</v>
      </c>
      <c r="C608" s="164" t="s">
        <v>316</v>
      </c>
      <c r="E608" s="155">
        <v>25</v>
      </c>
      <c r="G608" s="232">
        <f>SUM(G597:G606)</f>
        <v>70</v>
      </c>
      <c r="H608" s="233">
        <f>SUM(H597:H606)</f>
        <v>22016752.309999995</v>
      </c>
      <c r="I608" s="232"/>
      <c r="J608" s="228">
        <f>SUM(J597:J606)</f>
        <v>71</v>
      </c>
      <c r="K608" s="233">
        <f>SUM(K597:K606)</f>
        <v>23123992.913475003</v>
      </c>
    </row>
    <row r="609" spans="1:11">
      <c r="F609" s="236" t="s">
        <v>6</v>
      </c>
      <c r="G609" s="173"/>
      <c r="H609" s="174"/>
      <c r="I609" s="236"/>
      <c r="J609" s="173"/>
      <c r="K609" s="174"/>
    </row>
    <row r="610" spans="1:11">
      <c r="C610" s="155" t="s">
        <v>49</v>
      </c>
      <c r="F610" s="236"/>
      <c r="G610" s="173"/>
      <c r="H610" s="174"/>
      <c r="I610" s="236"/>
      <c r="J610" s="173"/>
      <c r="K610" s="174"/>
    </row>
    <row r="611" spans="1:11">
      <c r="A611" s="164"/>
    </row>
    <row r="613" spans="1:11">
      <c r="A613" s="169" t="str">
        <f>$A$83</f>
        <v xml:space="preserve">Institution No.:  </v>
      </c>
      <c r="B613" s="190"/>
      <c r="C613" s="190"/>
      <c r="D613" s="190"/>
      <c r="E613" s="206"/>
      <c r="F613" s="190"/>
      <c r="G613" s="207"/>
      <c r="H613" s="208"/>
      <c r="I613" s="190"/>
      <c r="J613" s="207"/>
      <c r="K613" s="158" t="s">
        <v>188</v>
      </c>
    </row>
    <row r="614" spans="1:11">
      <c r="A614" s="357" t="s">
        <v>189</v>
      </c>
      <c r="B614" s="357"/>
      <c r="C614" s="357"/>
      <c r="D614" s="357"/>
      <c r="E614" s="357"/>
      <c r="F614" s="357"/>
      <c r="G614" s="357"/>
      <c r="H614" s="357"/>
      <c r="I614" s="357"/>
      <c r="J614" s="357"/>
      <c r="K614" s="357"/>
    </row>
    <row r="615" spans="1:11">
      <c r="A615" s="169" t="str">
        <f>$A$42</f>
        <v xml:space="preserve">NAME: </v>
      </c>
      <c r="C615" s="155" t="str">
        <f>$D$20</f>
        <v>University of Colorado</v>
      </c>
      <c r="G615" s="221"/>
      <c r="H615" s="267"/>
      <c r="K615" s="171" t="str">
        <f>$K$3</f>
        <v>Due Date: October 10, 2023</v>
      </c>
    </row>
    <row r="616" spans="1:11">
      <c r="A616" s="172" t="s">
        <v>6</v>
      </c>
      <c r="B616" s="172" t="s">
        <v>6</v>
      </c>
      <c r="C616" s="172" t="s">
        <v>6</v>
      </c>
      <c r="D616" s="172" t="s">
        <v>6</v>
      </c>
      <c r="E616" s="172" t="s">
        <v>6</v>
      </c>
      <c r="F616" s="172" t="s">
        <v>6</v>
      </c>
      <c r="G616" s="173" t="s">
        <v>6</v>
      </c>
      <c r="H616" s="174" t="s">
        <v>6</v>
      </c>
      <c r="I616" s="172" t="s">
        <v>6</v>
      </c>
      <c r="J616" s="173" t="s">
        <v>6</v>
      </c>
      <c r="K616" s="174" t="s">
        <v>6</v>
      </c>
    </row>
    <row r="617" spans="1:11">
      <c r="A617" s="175" t="s">
        <v>7</v>
      </c>
      <c r="E617" s="175" t="s">
        <v>7</v>
      </c>
      <c r="F617" s="176"/>
      <c r="G617" s="177"/>
      <c r="H617" s="179" t="str">
        <f>H580</f>
        <v>2022-23</v>
      </c>
      <c r="I617" s="176"/>
      <c r="J617" s="177"/>
      <c r="K617" s="179" t="str">
        <f>K580</f>
        <v>2023-24</v>
      </c>
    </row>
    <row r="618" spans="1:11">
      <c r="A618" s="175" t="s">
        <v>9</v>
      </c>
      <c r="C618" s="176" t="s">
        <v>51</v>
      </c>
      <c r="E618" s="175" t="s">
        <v>9</v>
      </c>
      <c r="F618" s="176"/>
      <c r="G618" s="177" t="s">
        <v>11</v>
      </c>
      <c r="H618" s="179" t="s">
        <v>12</v>
      </c>
      <c r="I618" s="176"/>
      <c r="J618" s="177" t="s">
        <v>11</v>
      </c>
      <c r="K618" s="179" t="s">
        <v>13</v>
      </c>
    </row>
    <row r="619" spans="1:11">
      <c r="A619" s="172" t="s">
        <v>6</v>
      </c>
      <c r="B619" s="172" t="s">
        <v>6</v>
      </c>
      <c r="C619" s="172" t="s">
        <v>6</v>
      </c>
      <c r="D619" s="172" t="s">
        <v>6</v>
      </c>
      <c r="E619" s="172" t="s">
        <v>6</v>
      </c>
      <c r="F619" s="172" t="s">
        <v>6</v>
      </c>
      <c r="G619" s="173" t="s">
        <v>6</v>
      </c>
      <c r="H619" s="174" t="s">
        <v>6</v>
      </c>
      <c r="I619" s="172" t="s">
        <v>6</v>
      </c>
      <c r="J619" s="173" t="s">
        <v>6</v>
      </c>
      <c r="K619" s="174" t="s">
        <v>6</v>
      </c>
    </row>
    <row r="620" spans="1:11">
      <c r="A620" s="304">
        <v>1</v>
      </c>
      <c r="B620" s="304"/>
      <c r="C620" s="304" t="s">
        <v>227</v>
      </c>
      <c r="D620" s="304"/>
      <c r="E620" s="304">
        <v>1</v>
      </c>
      <c r="F620" s="305"/>
      <c r="G620" s="306"/>
      <c r="H620" s="307"/>
      <c r="I620" s="308"/>
      <c r="J620" s="309"/>
      <c r="K620" s="310"/>
    </row>
    <row r="621" spans="1:11">
      <c r="A621" s="304">
        <v>2</v>
      </c>
      <c r="B621" s="304"/>
      <c r="C621" s="304" t="s">
        <v>227</v>
      </c>
      <c r="D621" s="304"/>
      <c r="E621" s="304">
        <v>2</v>
      </c>
      <c r="F621" s="305"/>
      <c r="G621" s="306"/>
      <c r="H621" s="307"/>
      <c r="I621" s="308"/>
      <c r="J621" s="309"/>
      <c r="K621" s="307"/>
    </row>
    <row r="622" spans="1:11">
      <c r="A622" s="304">
        <v>3</v>
      </c>
      <c r="B622" s="304"/>
      <c r="C622" s="304" t="s">
        <v>227</v>
      </c>
      <c r="D622" s="304"/>
      <c r="E622" s="304">
        <v>3</v>
      </c>
      <c r="F622" s="305"/>
      <c r="G622" s="306"/>
      <c r="H622" s="307"/>
      <c r="I622" s="308"/>
      <c r="J622" s="309"/>
      <c r="K622" s="307"/>
    </row>
    <row r="623" spans="1:11">
      <c r="A623" s="304">
        <v>4</v>
      </c>
      <c r="B623" s="304"/>
      <c r="C623" s="304" t="s">
        <v>227</v>
      </c>
      <c r="D623" s="304"/>
      <c r="E623" s="304">
        <v>4</v>
      </c>
      <c r="F623" s="305"/>
      <c r="G623" s="306"/>
      <c r="H623" s="307"/>
      <c r="I623" s="311"/>
      <c r="J623" s="309"/>
      <c r="K623" s="307"/>
    </row>
    <row r="624" spans="1:11">
      <c r="A624" s="304">
        <v>5</v>
      </c>
      <c r="B624" s="304"/>
      <c r="C624" s="304" t="s">
        <v>227</v>
      </c>
      <c r="D624" s="304"/>
      <c r="E624" s="304">
        <v>5</v>
      </c>
      <c r="F624" s="305"/>
      <c r="G624" s="306"/>
      <c r="H624" s="307"/>
      <c r="I624" s="311"/>
      <c r="J624" s="309"/>
      <c r="K624" s="307"/>
    </row>
    <row r="625" spans="1:14">
      <c r="A625" s="155">
        <v>6</v>
      </c>
      <c r="C625" s="164" t="s">
        <v>190</v>
      </c>
      <c r="E625" s="155">
        <v>6</v>
      </c>
      <c r="F625" s="165"/>
      <c r="G625" s="312">
        <v>2</v>
      </c>
      <c r="H625" s="313">
        <v>163677.60999999999</v>
      </c>
      <c r="I625" s="198"/>
      <c r="J625" s="314">
        <v>2</v>
      </c>
      <c r="K625" s="313">
        <v>173104.56639999998</v>
      </c>
    </row>
    <row r="626" spans="1:14">
      <c r="A626" s="155">
        <v>7</v>
      </c>
      <c r="C626" s="164" t="s">
        <v>191</v>
      </c>
      <c r="E626" s="155">
        <v>7</v>
      </c>
      <c r="F626" s="165"/>
      <c r="G626" s="312"/>
      <c r="H626" s="313">
        <v>60248.09</v>
      </c>
      <c r="I626" s="315"/>
      <c r="J626" s="314"/>
      <c r="K626" s="313">
        <v>65475.260299999994</v>
      </c>
    </row>
    <row r="627" spans="1:14">
      <c r="A627" s="155">
        <v>8</v>
      </c>
      <c r="C627" s="164" t="s">
        <v>192</v>
      </c>
      <c r="E627" s="155">
        <v>8</v>
      </c>
      <c r="F627" s="165"/>
      <c r="G627" s="312">
        <f>SUM(G625:G626)</f>
        <v>2</v>
      </c>
      <c r="H627" s="313">
        <f>SUM(H625:H626)</f>
        <v>223925.69999999998</v>
      </c>
      <c r="I627" s="315"/>
      <c r="J627" s="316">
        <f>SUM(J625:J626)</f>
        <v>2</v>
      </c>
      <c r="K627" s="313">
        <f>SUM(K625:K626)</f>
        <v>238579.82669999998</v>
      </c>
    </row>
    <row r="628" spans="1:14">
      <c r="A628" s="155">
        <v>9</v>
      </c>
      <c r="C628" s="164"/>
      <c r="E628" s="155">
        <v>9</v>
      </c>
      <c r="F628" s="165"/>
      <c r="G628" s="312"/>
      <c r="H628" s="313"/>
      <c r="I628" s="198"/>
      <c r="J628" s="314"/>
      <c r="K628" s="313"/>
    </row>
    <row r="629" spans="1:14">
      <c r="A629" s="155">
        <v>10</v>
      </c>
      <c r="C629" s="164"/>
      <c r="E629" s="155">
        <v>10</v>
      </c>
      <c r="F629" s="165"/>
      <c r="G629" s="312"/>
      <c r="H629" s="313"/>
      <c r="I629" s="198"/>
      <c r="J629" s="314"/>
      <c r="K629" s="313"/>
    </row>
    <row r="630" spans="1:14">
      <c r="A630" s="155">
        <v>11</v>
      </c>
      <c r="C630" s="164" t="s">
        <v>174</v>
      </c>
      <c r="E630" s="155">
        <v>11</v>
      </c>
      <c r="G630" s="256"/>
      <c r="H630" s="317">
        <v>0</v>
      </c>
      <c r="I630" s="198"/>
      <c r="J630" s="259"/>
      <c r="K630" s="317"/>
    </row>
    <row r="631" spans="1:14" s="190" customFormat="1">
      <c r="A631" s="155">
        <v>12</v>
      </c>
      <c r="B631" s="155"/>
      <c r="C631" s="164" t="s">
        <v>175</v>
      </c>
      <c r="D631" s="155"/>
      <c r="E631" s="155">
        <v>12</v>
      </c>
      <c r="F631" s="155"/>
      <c r="G631" s="256"/>
      <c r="H631" s="317">
        <v>19711.740000000002</v>
      </c>
      <c r="I631" s="198"/>
      <c r="J631" s="259"/>
      <c r="K631" s="317">
        <v>20614</v>
      </c>
    </row>
    <row r="632" spans="1:14" s="190" customFormat="1">
      <c r="A632" s="155">
        <v>13</v>
      </c>
      <c r="B632" s="155"/>
      <c r="C632" s="164" t="s">
        <v>193</v>
      </c>
      <c r="D632" s="155"/>
      <c r="E632" s="155">
        <v>13</v>
      </c>
      <c r="F632" s="165"/>
      <c r="G632" s="312">
        <f>SUM(G630:G631)</f>
        <v>0</v>
      </c>
      <c r="H632" s="313">
        <f>SUM(H630:H631)</f>
        <v>19711.740000000002</v>
      </c>
      <c r="I632" s="315"/>
      <c r="J632" s="316">
        <f>SUM(J630:J631)</f>
        <v>0</v>
      </c>
      <c r="K632" s="313">
        <f>SUM(K630:K631)</f>
        <v>20614</v>
      </c>
    </row>
    <row r="633" spans="1:14">
      <c r="A633" s="155">
        <v>14</v>
      </c>
      <c r="E633" s="155">
        <v>14</v>
      </c>
      <c r="F633" s="165"/>
      <c r="G633" s="312"/>
      <c r="H633" s="313"/>
      <c r="I633" s="315"/>
      <c r="J633" s="314"/>
      <c r="K633" s="313"/>
    </row>
    <row r="634" spans="1:14">
      <c r="A634" s="155">
        <v>15</v>
      </c>
      <c r="C634" s="164" t="s">
        <v>177</v>
      </c>
      <c r="E634" s="155">
        <v>15</v>
      </c>
      <c r="F634" s="165"/>
      <c r="G634" s="312">
        <f>G627+G632</f>
        <v>2</v>
      </c>
      <c r="H634" s="313">
        <f>H627+H632</f>
        <v>243637.43999999997</v>
      </c>
      <c r="I634" s="315"/>
      <c r="J634" s="316">
        <f>J627+J632</f>
        <v>2</v>
      </c>
      <c r="K634" s="313">
        <f>K627+K632</f>
        <v>259193.82669999998</v>
      </c>
      <c r="N634" s="155" t="s">
        <v>38</v>
      </c>
    </row>
    <row r="635" spans="1:14">
      <c r="A635" s="155">
        <v>16</v>
      </c>
      <c r="E635" s="155">
        <v>16</v>
      </c>
      <c r="F635" s="165"/>
      <c r="G635" s="312"/>
      <c r="H635" s="313"/>
      <c r="I635" s="315"/>
      <c r="J635" s="314"/>
      <c r="K635" s="313"/>
    </row>
    <row r="636" spans="1:14">
      <c r="A636" s="155">
        <v>17</v>
      </c>
      <c r="C636" s="164" t="s">
        <v>178</v>
      </c>
      <c r="E636" s="155">
        <v>17</v>
      </c>
      <c r="F636" s="165"/>
      <c r="G636" s="312"/>
      <c r="H636" s="313">
        <v>52682.62</v>
      </c>
      <c r="I636" s="315"/>
      <c r="J636" s="314"/>
      <c r="K636" s="313">
        <v>53414</v>
      </c>
    </row>
    <row r="637" spans="1:14">
      <c r="A637" s="155">
        <v>18</v>
      </c>
      <c r="C637" s="164"/>
      <c r="E637" s="155">
        <v>18</v>
      </c>
      <c r="F637" s="165"/>
      <c r="G637" s="312"/>
      <c r="H637" s="313"/>
      <c r="I637" s="315"/>
      <c r="J637" s="314"/>
      <c r="K637" s="313"/>
    </row>
    <row r="638" spans="1:14">
      <c r="A638" s="155">
        <v>19</v>
      </c>
      <c r="C638" s="164" t="s">
        <v>179</v>
      </c>
      <c r="E638" s="155">
        <v>19</v>
      </c>
      <c r="F638" s="165"/>
      <c r="G638" s="312"/>
      <c r="H638" s="313">
        <v>3491.06</v>
      </c>
      <c r="I638" s="315"/>
      <c r="J638" s="314"/>
      <c r="K638" s="313">
        <v>3621</v>
      </c>
    </row>
    <row r="639" spans="1:14">
      <c r="A639" s="155">
        <v>20</v>
      </c>
      <c r="C639" s="164" t="s">
        <v>180</v>
      </c>
      <c r="E639" s="155">
        <v>20</v>
      </c>
      <c r="F639" s="165"/>
      <c r="G639" s="312"/>
      <c r="H639" s="313">
        <v>125092.13</v>
      </c>
      <c r="I639" s="315"/>
      <c r="J639" s="314"/>
      <c r="K639" s="313">
        <v>131524</v>
      </c>
    </row>
    <row r="640" spans="1:14">
      <c r="A640" s="155">
        <v>21</v>
      </c>
      <c r="C640" s="164"/>
      <c r="E640" s="155">
        <v>21</v>
      </c>
      <c r="F640" s="165"/>
      <c r="G640" s="312"/>
      <c r="H640" s="313"/>
      <c r="I640" s="315"/>
      <c r="J640" s="314"/>
      <c r="K640" s="313"/>
    </row>
    <row r="641" spans="1:11">
      <c r="A641" s="155">
        <v>22</v>
      </c>
      <c r="C641" s="164"/>
      <c r="E641" s="155">
        <v>22</v>
      </c>
      <c r="F641" s="165"/>
      <c r="G641" s="312"/>
      <c r="H641" s="313"/>
      <c r="I641" s="315"/>
      <c r="J641" s="314"/>
      <c r="K641" s="313"/>
    </row>
    <row r="642" spans="1:11">
      <c r="A642" s="155">
        <v>23</v>
      </c>
      <c r="C642" s="164" t="s">
        <v>194</v>
      </c>
      <c r="E642" s="155">
        <v>23</v>
      </c>
      <c r="F642" s="165"/>
      <c r="G642" s="312"/>
      <c r="H642" s="313"/>
      <c r="I642" s="315"/>
      <c r="J642" s="314"/>
      <c r="K642" s="313"/>
    </row>
    <row r="643" spans="1:11">
      <c r="A643" s="155">
        <v>24</v>
      </c>
      <c r="C643" s="164"/>
      <c r="E643" s="155">
        <v>24</v>
      </c>
      <c r="F643" s="165"/>
      <c r="G643" s="318"/>
      <c r="H643" s="319"/>
      <c r="I643" s="320"/>
      <c r="J643" s="252"/>
      <c r="K643" s="319"/>
    </row>
    <row r="644" spans="1:11">
      <c r="E644" s="205"/>
      <c r="F644" s="236" t="s">
        <v>6</v>
      </c>
      <c r="G644" s="174" t="s">
        <v>6</v>
      </c>
      <c r="H644" s="174" t="s">
        <v>6</v>
      </c>
      <c r="I644" s="236" t="s">
        <v>6</v>
      </c>
      <c r="J644" s="174" t="s">
        <v>6</v>
      </c>
      <c r="K644" s="174" t="s">
        <v>6</v>
      </c>
    </row>
    <row r="645" spans="1:11">
      <c r="A645" s="155">
        <v>25</v>
      </c>
      <c r="C645" s="164" t="s">
        <v>317</v>
      </c>
      <c r="E645" s="155">
        <v>25</v>
      </c>
      <c r="G645" s="258">
        <f>SUM(G634:G644)</f>
        <v>2</v>
      </c>
      <c r="H645" s="245">
        <f>SUM(H634:H644)</f>
        <v>424903.25</v>
      </c>
      <c r="I645" s="245"/>
      <c r="J645" s="246">
        <f>SUM(J634:J644)</f>
        <v>2</v>
      </c>
      <c r="K645" s="245">
        <f>SUM(K634:K644)</f>
        <v>447752.82669999998</v>
      </c>
    </row>
    <row r="646" spans="1:11">
      <c r="E646" s="205"/>
      <c r="F646" s="236" t="s">
        <v>6</v>
      </c>
      <c r="G646" s="173" t="s">
        <v>6</v>
      </c>
      <c r="H646" s="174" t="s">
        <v>6</v>
      </c>
      <c r="I646" s="236" t="s">
        <v>6</v>
      </c>
      <c r="J646" s="173" t="s">
        <v>6</v>
      </c>
      <c r="K646" s="174" t="s">
        <v>6</v>
      </c>
    </row>
    <row r="647" spans="1:11">
      <c r="C647" s="155" t="s">
        <v>49</v>
      </c>
      <c r="E647" s="205"/>
      <c r="F647" s="236"/>
      <c r="G647" s="173"/>
      <c r="H647" s="174"/>
      <c r="I647" s="236"/>
      <c r="J647" s="173"/>
      <c r="K647" s="174"/>
    </row>
    <row r="648" spans="1:11">
      <c r="A648" s="164"/>
    </row>
    <row r="650" spans="1:11">
      <c r="A650" s="169" t="str">
        <f>$A$83</f>
        <v xml:space="preserve">Institution No.:  </v>
      </c>
      <c r="B650" s="190"/>
      <c r="C650" s="190"/>
      <c r="D650" s="190"/>
      <c r="E650" s="206"/>
      <c r="F650" s="190"/>
      <c r="G650" s="207"/>
      <c r="H650" s="208"/>
      <c r="I650" s="190"/>
      <c r="J650" s="207"/>
      <c r="K650" s="158" t="s">
        <v>196</v>
      </c>
    </row>
    <row r="651" spans="1:11">
      <c r="A651" s="357" t="s">
        <v>197</v>
      </c>
      <c r="B651" s="357"/>
      <c r="C651" s="357"/>
      <c r="D651" s="357"/>
      <c r="E651" s="357"/>
      <c r="F651" s="357"/>
      <c r="G651" s="357"/>
      <c r="H651" s="357"/>
      <c r="I651" s="357"/>
      <c r="J651" s="357"/>
      <c r="K651" s="357"/>
    </row>
    <row r="652" spans="1:11">
      <c r="A652" s="169" t="str">
        <f>$A$42</f>
        <v xml:space="preserve">NAME: </v>
      </c>
      <c r="B652" s="169"/>
      <c r="C652" s="155" t="str">
        <f>$D$20</f>
        <v>University of Colorado</v>
      </c>
      <c r="G652" s="221"/>
      <c r="H652" s="267"/>
      <c r="K652" s="171" t="str">
        <f>$K$3</f>
        <v>Due Date: October 10, 2023</v>
      </c>
    </row>
    <row r="653" spans="1:11">
      <c r="A653" s="172" t="s">
        <v>6</v>
      </c>
      <c r="B653" s="172" t="s">
        <v>6</v>
      </c>
      <c r="C653" s="172" t="s">
        <v>6</v>
      </c>
      <c r="D653" s="172" t="s">
        <v>6</v>
      </c>
      <c r="E653" s="172" t="s">
        <v>6</v>
      </c>
      <c r="F653" s="172" t="s">
        <v>6</v>
      </c>
      <c r="G653" s="173" t="s">
        <v>6</v>
      </c>
      <c r="H653" s="174" t="s">
        <v>6</v>
      </c>
      <c r="I653" s="172" t="s">
        <v>6</v>
      </c>
      <c r="J653" s="173" t="s">
        <v>6</v>
      </c>
      <c r="K653" s="174" t="s">
        <v>6</v>
      </c>
    </row>
    <row r="654" spans="1:11">
      <c r="A654" s="175" t="s">
        <v>7</v>
      </c>
      <c r="E654" s="175" t="s">
        <v>7</v>
      </c>
      <c r="F654" s="176"/>
      <c r="G654" s="177"/>
      <c r="H654" s="179" t="str">
        <f>+H617</f>
        <v>2022-23</v>
      </c>
      <c r="I654" s="176"/>
      <c r="J654" s="177"/>
      <c r="K654" s="179" t="str">
        <f>K617</f>
        <v>2023-24</v>
      </c>
    </row>
    <row r="655" spans="1:11">
      <c r="A655" s="175" t="s">
        <v>9</v>
      </c>
      <c r="C655" s="176" t="s">
        <v>51</v>
      </c>
      <c r="E655" s="175" t="s">
        <v>9</v>
      </c>
      <c r="F655" s="176"/>
      <c r="G655" s="177" t="s">
        <v>11</v>
      </c>
      <c r="H655" s="179" t="s">
        <v>12</v>
      </c>
      <c r="I655" s="176"/>
      <c r="J655" s="177" t="s">
        <v>11</v>
      </c>
      <c r="K655" s="179" t="s">
        <v>13</v>
      </c>
    </row>
    <row r="656" spans="1:11">
      <c r="A656" s="172" t="s">
        <v>6</v>
      </c>
      <c r="B656" s="172" t="s">
        <v>6</v>
      </c>
      <c r="C656" s="172" t="s">
        <v>6</v>
      </c>
      <c r="D656" s="172" t="s">
        <v>6</v>
      </c>
      <c r="E656" s="172" t="s">
        <v>6</v>
      </c>
      <c r="F656" s="172" t="s">
        <v>6</v>
      </c>
      <c r="G656" s="173" t="s">
        <v>6</v>
      </c>
      <c r="H656" s="174" t="s">
        <v>6</v>
      </c>
      <c r="I656" s="172" t="s">
        <v>6</v>
      </c>
      <c r="J656" s="321" t="s">
        <v>6</v>
      </c>
      <c r="K656" s="174" t="s">
        <v>6</v>
      </c>
    </row>
    <row r="657" spans="1:11">
      <c r="A657" s="304">
        <v>1</v>
      </c>
      <c r="B657" s="304"/>
      <c r="C657" s="304" t="s">
        <v>227</v>
      </c>
      <c r="D657" s="304"/>
      <c r="E657" s="304">
        <v>1</v>
      </c>
      <c r="F657" s="305"/>
      <c r="G657" s="306"/>
      <c r="H657" s="307"/>
      <c r="I657" s="308"/>
      <c r="J657" s="309"/>
      <c r="K657" s="310"/>
    </row>
    <row r="658" spans="1:11">
      <c r="A658" s="304">
        <v>2</v>
      </c>
      <c r="B658" s="304"/>
      <c r="C658" s="304" t="s">
        <v>227</v>
      </c>
      <c r="D658" s="304"/>
      <c r="E658" s="304">
        <v>2</v>
      </c>
      <c r="F658" s="305"/>
      <c r="G658" s="306"/>
      <c r="H658" s="307"/>
      <c r="I658" s="308"/>
      <c r="J658" s="309"/>
      <c r="K658" s="307"/>
    </row>
    <row r="659" spans="1:11">
      <c r="A659" s="304">
        <v>3</v>
      </c>
      <c r="B659" s="304"/>
      <c r="C659" s="304" t="s">
        <v>227</v>
      </c>
      <c r="D659" s="304"/>
      <c r="E659" s="304">
        <v>3</v>
      </c>
      <c r="F659" s="305"/>
      <c r="G659" s="306"/>
      <c r="H659" s="307"/>
      <c r="I659" s="308"/>
      <c r="J659" s="309"/>
      <c r="K659" s="307"/>
    </row>
    <row r="660" spans="1:11">
      <c r="A660" s="304">
        <v>4</v>
      </c>
      <c r="B660" s="304"/>
      <c r="C660" s="304" t="s">
        <v>227</v>
      </c>
      <c r="D660" s="304"/>
      <c r="E660" s="304">
        <v>4</v>
      </c>
      <c r="F660" s="305"/>
      <c r="G660" s="306"/>
      <c r="H660" s="307"/>
      <c r="I660" s="311"/>
      <c r="J660" s="309"/>
      <c r="K660" s="307"/>
    </row>
    <row r="661" spans="1:11">
      <c r="A661" s="304">
        <v>5</v>
      </c>
      <c r="B661" s="304"/>
      <c r="C661" s="304" t="s">
        <v>227</v>
      </c>
      <c r="D661" s="304"/>
      <c r="E661" s="304">
        <v>5</v>
      </c>
      <c r="F661" s="305"/>
      <c r="G661" s="309"/>
      <c r="H661" s="307"/>
      <c r="I661" s="311"/>
      <c r="J661" s="309"/>
      <c r="K661" s="307"/>
    </row>
    <row r="662" spans="1:11">
      <c r="A662" s="155">
        <v>6</v>
      </c>
      <c r="C662" s="164" t="s">
        <v>190</v>
      </c>
      <c r="E662" s="155">
        <v>6</v>
      </c>
      <c r="F662" s="165"/>
      <c r="G662" s="312">
        <v>639</v>
      </c>
      <c r="H662" s="313">
        <v>54915128.610000007</v>
      </c>
      <c r="I662" s="198"/>
      <c r="J662" s="314">
        <v>641</v>
      </c>
      <c r="K662" s="313">
        <v>57296751.689500012</v>
      </c>
    </row>
    <row r="663" spans="1:11">
      <c r="A663" s="155">
        <v>7</v>
      </c>
      <c r="C663" s="164" t="s">
        <v>191</v>
      </c>
      <c r="E663" s="155">
        <v>7</v>
      </c>
      <c r="F663" s="165"/>
      <c r="G663" s="312"/>
      <c r="H663" s="313">
        <v>20641551.440000001</v>
      </c>
      <c r="I663" s="315"/>
      <c r="J663" s="314"/>
      <c r="K663" s="313">
        <v>21789978.941650003</v>
      </c>
    </row>
    <row r="664" spans="1:11">
      <c r="A664" s="155">
        <v>8</v>
      </c>
      <c r="C664" s="164" t="s">
        <v>192</v>
      </c>
      <c r="E664" s="155">
        <v>8</v>
      </c>
      <c r="F664" s="165"/>
      <c r="G664" s="312">
        <f>SUM(G662:G663)</f>
        <v>639</v>
      </c>
      <c r="H664" s="313">
        <f>SUM(H662:H663)</f>
        <v>75556680.050000012</v>
      </c>
      <c r="I664" s="315"/>
      <c r="J664" s="312">
        <f>SUM(J662:J663)</f>
        <v>641</v>
      </c>
      <c r="K664" s="313">
        <f>SUM(K662:K663)</f>
        <v>79086730.631150007</v>
      </c>
    </row>
    <row r="665" spans="1:11">
      <c r="A665" s="155">
        <v>9</v>
      </c>
      <c r="C665" s="164"/>
      <c r="E665" s="155">
        <v>9</v>
      </c>
      <c r="F665" s="165"/>
      <c r="G665" s="312"/>
      <c r="H665" s="313"/>
      <c r="I665" s="198"/>
      <c r="J665" s="314"/>
      <c r="K665" s="313"/>
    </row>
    <row r="666" spans="1:11">
      <c r="A666" s="155">
        <v>10</v>
      </c>
      <c r="C666" s="164"/>
      <c r="E666" s="155">
        <v>10</v>
      </c>
      <c r="F666" s="165"/>
      <c r="G666" s="312"/>
      <c r="H666" s="313"/>
      <c r="I666" s="198"/>
      <c r="J666" s="314"/>
      <c r="K666" s="313"/>
    </row>
    <row r="667" spans="1:11">
      <c r="A667" s="155">
        <v>11</v>
      </c>
      <c r="C667" s="164" t="s">
        <v>174</v>
      </c>
      <c r="E667" s="155">
        <v>11</v>
      </c>
      <c r="G667" s="256">
        <v>78</v>
      </c>
      <c r="H667" s="317">
        <v>4031035.57</v>
      </c>
      <c r="I667" s="198"/>
      <c r="J667" s="259">
        <v>78</v>
      </c>
      <c r="K667" s="317">
        <v>4238840.74</v>
      </c>
    </row>
    <row r="668" spans="1:11" s="190" customFormat="1">
      <c r="A668" s="155">
        <v>12</v>
      </c>
      <c r="B668" s="155"/>
      <c r="C668" s="164" t="s">
        <v>175</v>
      </c>
      <c r="D668" s="155"/>
      <c r="E668" s="155">
        <v>12</v>
      </c>
      <c r="F668" s="155"/>
      <c r="G668" s="256"/>
      <c r="H668" s="317">
        <v>2015492.2899999996</v>
      </c>
      <c r="I668" s="198"/>
      <c r="J668" s="259"/>
      <c r="K668" s="317">
        <v>2135973.3084499994</v>
      </c>
    </row>
    <row r="669" spans="1:11" s="190" customFormat="1">
      <c r="A669" s="155">
        <v>13</v>
      </c>
      <c r="B669" s="155"/>
      <c r="C669" s="164" t="s">
        <v>193</v>
      </c>
      <c r="D669" s="155"/>
      <c r="E669" s="155">
        <v>13</v>
      </c>
      <c r="F669" s="165"/>
      <c r="G669" s="312">
        <f>SUM(G667:G668)</f>
        <v>78</v>
      </c>
      <c r="H669" s="313">
        <f>SUM(H667:H668)</f>
        <v>6046527.8599999994</v>
      </c>
      <c r="I669" s="315"/>
      <c r="J669" s="312">
        <f>SUM(J667:J668)</f>
        <v>78</v>
      </c>
      <c r="K669" s="313">
        <f>SUM(K667:K668)</f>
        <v>6374814.0484499997</v>
      </c>
    </row>
    <row r="670" spans="1:11">
      <c r="A670" s="155">
        <v>14</v>
      </c>
      <c r="E670" s="155">
        <v>14</v>
      </c>
      <c r="F670" s="165"/>
      <c r="G670" s="312"/>
      <c r="H670" s="313"/>
      <c r="I670" s="315"/>
      <c r="J670" s="312"/>
      <c r="K670" s="313"/>
    </row>
    <row r="671" spans="1:11">
      <c r="A671" s="155">
        <v>15</v>
      </c>
      <c r="C671" s="164" t="s">
        <v>177</v>
      </c>
      <c r="E671" s="155">
        <v>15</v>
      </c>
      <c r="F671" s="165"/>
      <c r="G671" s="312">
        <f>G664+G669</f>
        <v>717</v>
      </c>
      <c r="H671" s="313">
        <f>H664+H669</f>
        <v>81603207.910000011</v>
      </c>
      <c r="I671" s="315"/>
      <c r="J671" s="312">
        <f>J664+J669</f>
        <v>719</v>
      </c>
      <c r="K671" s="313">
        <f>K664+K669</f>
        <v>85461544.6796</v>
      </c>
    </row>
    <row r="672" spans="1:11">
      <c r="A672" s="155">
        <v>16</v>
      </c>
      <c r="E672" s="155">
        <v>16</v>
      </c>
      <c r="F672" s="165"/>
      <c r="G672" s="312"/>
      <c r="H672" s="313"/>
      <c r="I672" s="315"/>
      <c r="J672" s="314"/>
      <c r="K672" s="313"/>
    </row>
    <row r="673" spans="1:11">
      <c r="A673" s="155">
        <v>17</v>
      </c>
      <c r="C673" s="164" t="s">
        <v>178</v>
      </c>
      <c r="E673" s="155">
        <v>17</v>
      </c>
      <c r="F673" s="165"/>
      <c r="G673" s="312"/>
      <c r="H673" s="313">
        <v>1758454.86</v>
      </c>
      <c r="I673" s="315"/>
      <c r="J673" s="314"/>
      <c r="K673" s="313">
        <v>1802262.0852000001</v>
      </c>
    </row>
    <row r="674" spans="1:11">
      <c r="A674" s="155">
        <v>18</v>
      </c>
      <c r="C674" s="164"/>
      <c r="E674" s="155">
        <v>18</v>
      </c>
      <c r="F674" s="165"/>
      <c r="G674" s="312"/>
      <c r="H674" s="313"/>
      <c r="I674" s="315"/>
      <c r="J674" s="314"/>
      <c r="K674" s="313"/>
    </row>
    <row r="675" spans="1:11">
      <c r="A675" s="155">
        <v>19</v>
      </c>
      <c r="C675" s="164" t="s">
        <v>179</v>
      </c>
      <c r="E675" s="155">
        <v>19</v>
      </c>
      <c r="F675" s="165"/>
      <c r="G675" s="312"/>
      <c r="H675" s="313">
        <v>615752.65</v>
      </c>
      <c r="I675" s="315"/>
      <c r="J675" s="314"/>
      <c r="K675" s="313">
        <v>619260.14140000008</v>
      </c>
    </row>
    <row r="676" spans="1:11">
      <c r="A676" s="155">
        <v>20</v>
      </c>
      <c r="C676" s="164" t="s">
        <v>180</v>
      </c>
      <c r="E676" s="155">
        <v>20</v>
      </c>
      <c r="F676" s="165"/>
      <c r="G676" s="312"/>
      <c r="H676" s="313">
        <v>34579616.020000011</v>
      </c>
      <c r="I676" s="315"/>
      <c r="J676" s="314"/>
      <c r="K676" s="313">
        <v>35669928.379200011</v>
      </c>
    </row>
    <row r="677" spans="1:11">
      <c r="A677" s="155">
        <v>21</v>
      </c>
      <c r="C677" s="164"/>
      <c r="E677" s="155">
        <v>21</v>
      </c>
      <c r="F677" s="165"/>
      <c r="G677" s="312"/>
      <c r="H677" s="313"/>
      <c r="I677" s="315"/>
      <c r="J677" s="314"/>
      <c r="K677" s="313"/>
    </row>
    <row r="678" spans="1:11">
      <c r="A678" s="155">
        <v>22</v>
      </c>
      <c r="C678" s="164"/>
      <c r="E678" s="155">
        <v>22</v>
      </c>
      <c r="F678" s="165"/>
      <c r="G678" s="312"/>
      <c r="H678" s="313"/>
      <c r="I678" s="315"/>
      <c r="J678" s="314"/>
      <c r="K678" s="313"/>
    </row>
    <row r="679" spans="1:11">
      <c r="A679" s="155">
        <v>23</v>
      </c>
      <c r="C679" s="164" t="s">
        <v>194</v>
      </c>
      <c r="E679" s="155">
        <v>23</v>
      </c>
      <c r="F679" s="165"/>
      <c r="G679" s="312"/>
      <c r="H679" s="313">
        <v>0</v>
      </c>
      <c r="I679" s="315"/>
      <c r="J679" s="314"/>
      <c r="K679" s="313">
        <v>0</v>
      </c>
    </row>
    <row r="680" spans="1:11">
      <c r="A680" s="155">
        <v>24</v>
      </c>
      <c r="C680" s="164"/>
      <c r="E680" s="155">
        <v>24</v>
      </c>
      <c r="F680" s="165"/>
      <c r="G680" s="318"/>
      <c r="H680" s="319"/>
      <c r="I680" s="320"/>
      <c r="J680" s="252"/>
      <c r="K680" s="319"/>
    </row>
    <row r="681" spans="1:11">
      <c r="E681" s="205"/>
      <c r="F681" s="236" t="s">
        <v>6</v>
      </c>
      <c r="G681" s="174" t="s">
        <v>6</v>
      </c>
      <c r="H681" s="174" t="s">
        <v>6</v>
      </c>
      <c r="I681" s="236" t="s">
        <v>6</v>
      </c>
      <c r="J681" s="174" t="s">
        <v>6</v>
      </c>
      <c r="K681" s="174" t="s">
        <v>6</v>
      </c>
    </row>
    <row r="682" spans="1:11">
      <c r="A682" s="155">
        <v>25</v>
      </c>
      <c r="C682" s="164" t="s">
        <v>318</v>
      </c>
      <c r="E682" s="155">
        <v>25</v>
      </c>
      <c r="G682" s="258">
        <f>SUM(G671:G681)</f>
        <v>717</v>
      </c>
      <c r="H682" s="245">
        <f>SUM(H671:H681)</f>
        <v>118557031.44000003</v>
      </c>
      <c r="I682" s="245"/>
      <c r="J682" s="246">
        <f>SUM(J671:J681)</f>
        <v>719</v>
      </c>
      <c r="K682" s="245">
        <f>SUM(K671:K681)</f>
        <v>123552995.2854</v>
      </c>
    </row>
    <row r="683" spans="1:11">
      <c r="C683" s="164"/>
      <c r="F683" s="236" t="s">
        <v>6</v>
      </c>
      <c r="G683" s="173" t="s">
        <v>6</v>
      </c>
      <c r="H683" s="174" t="s">
        <v>6</v>
      </c>
      <c r="I683" s="236" t="s">
        <v>6</v>
      </c>
      <c r="J683" s="173" t="s">
        <v>6</v>
      </c>
      <c r="K683" s="174" t="s">
        <v>6</v>
      </c>
    </row>
    <row r="684" spans="1:11">
      <c r="C684" s="155" t="s">
        <v>49</v>
      </c>
      <c r="G684" s="246"/>
      <c r="H684" s="246"/>
      <c r="I684" s="245"/>
      <c r="J684" s="246"/>
      <c r="K684" s="246"/>
    </row>
    <row r="685" spans="1:11">
      <c r="E685" s="205"/>
      <c r="F685" s="236"/>
      <c r="G685" s="173"/>
      <c r="H685" s="174"/>
      <c r="I685" s="236"/>
      <c r="J685" s="173"/>
      <c r="K685" s="174"/>
    </row>
    <row r="686" spans="1:11">
      <c r="A686" s="164"/>
    </row>
    <row r="687" spans="1:11">
      <c r="A687" s="169" t="str">
        <f>$A$83</f>
        <v xml:space="preserve">Institution No.:  </v>
      </c>
      <c r="B687" s="190"/>
      <c r="C687" s="190"/>
      <c r="D687" s="190"/>
      <c r="E687" s="206"/>
      <c r="F687" s="190"/>
      <c r="G687" s="207"/>
      <c r="H687" s="208"/>
      <c r="I687" s="190"/>
      <c r="J687" s="207"/>
      <c r="K687" s="158" t="s">
        <v>199</v>
      </c>
    </row>
    <row r="688" spans="1:11">
      <c r="A688" s="357" t="s">
        <v>200</v>
      </c>
      <c r="B688" s="357"/>
      <c r="C688" s="357"/>
      <c r="D688" s="357"/>
      <c r="E688" s="357"/>
      <c r="F688" s="357"/>
      <c r="G688" s="357"/>
      <c r="H688" s="357"/>
      <c r="I688" s="357"/>
      <c r="J688" s="357"/>
      <c r="K688" s="357"/>
    </row>
    <row r="689" spans="1:11">
      <c r="A689" s="169" t="str">
        <f>$A$42</f>
        <v xml:space="preserve">NAME: </v>
      </c>
      <c r="C689" s="155" t="str">
        <f>$D$20</f>
        <v>University of Colorado</v>
      </c>
      <c r="G689" s="221"/>
      <c r="H689" s="267"/>
      <c r="K689" s="171" t="str">
        <f>$K$3</f>
        <v>Due Date: October 10, 2023</v>
      </c>
    </row>
    <row r="690" spans="1:11">
      <c r="A690" s="172" t="s">
        <v>6</v>
      </c>
      <c r="B690" s="172" t="s">
        <v>6</v>
      </c>
      <c r="C690" s="172" t="s">
        <v>6</v>
      </c>
      <c r="D690" s="172" t="s">
        <v>6</v>
      </c>
      <c r="E690" s="172" t="s">
        <v>6</v>
      </c>
      <c r="F690" s="172" t="s">
        <v>6</v>
      </c>
      <c r="G690" s="173" t="s">
        <v>6</v>
      </c>
      <c r="H690" s="174" t="s">
        <v>6</v>
      </c>
      <c r="I690" s="172" t="s">
        <v>6</v>
      </c>
      <c r="J690" s="173" t="s">
        <v>6</v>
      </c>
      <c r="K690" s="174" t="s">
        <v>6</v>
      </c>
    </row>
    <row r="691" spans="1:11">
      <c r="A691" s="175" t="s">
        <v>7</v>
      </c>
      <c r="E691" s="175" t="s">
        <v>7</v>
      </c>
      <c r="F691" s="176"/>
      <c r="G691" s="177"/>
      <c r="H691" s="179" t="str">
        <f>+H654</f>
        <v>2022-23</v>
      </c>
      <c r="I691" s="176"/>
      <c r="J691" s="177"/>
      <c r="K691" s="179" t="str">
        <f>K654</f>
        <v>2023-24</v>
      </c>
    </row>
    <row r="692" spans="1:11">
      <c r="A692" s="175" t="s">
        <v>9</v>
      </c>
      <c r="C692" s="176" t="s">
        <v>51</v>
      </c>
      <c r="E692" s="175" t="s">
        <v>9</v>
      </c>
      <c r="F692" s="176"/>
      <c r="G692" s="177" t="s">
        <v>11</v>
      </c>
      <c r="H692" s="179" t="s">
        <v>12</v>
      </c>
      <c r="I692" s="176"/>
      <c r="J692" s="177" t="s">
        <v>11</v>
      </c>
      <c r="K692" s="179" t="s">
        <v>13</v>
      </c>
    </row>
    <row r="693" spans="1:11">
      <c r="A693" s="172" t="s">
        <v>6</v>
      </c>
      <c r="B693" s="172" t="s">
        <v>6</v>
      </c>
      <c r="C693" s="172" t="s">
        <v>6</v>
      </c>
      <c r="D693" s="172" t="s">
        <v>6</v>
      </c>
      <c r="E693" s="172" t="s">
        <v>6</v>
      </c>
      <c r="F693" s="172" t="s">
        <v>6</v>
      </c>
      <c r="G693" s="173" t="s">
        <v>6</v>
      </c>
      <c r="H693" s="174" t="s">
        <v>6</v>
      </c>
      <c r="I693" s="172" t="s">
        <v>6</v>
      </c>
      <c r="J693" s="173" t="s">
        <v>6</v>
      </c>
      <c r="K693" s="174" t="s">
        <v>6</v>
      </c>
    </row>
    <row r="694" spans="1:11">
      <c r="A694" s="304">
        <v>1</v>
      </c>
      <c r="B694" s="304"/>
      <c r="C694" s="304" t="s">
        <v>227</v>
      </c>
      <c r="D694" s="304"/>
      <c r="E694" s="304">
        <v>1</v>
      </c>
      <c r="F694" s="305"/>
      <c r="G694" s="306"/>
      <c r="H694" s="307"/>
      <c r="I694" s="308"/>
      <c r="J694" s="309"/>
      <c r="K694" s="310"/>
    </row>
    <row r="695" spans="1:11">
      <c r="A695" s="304">
        <v>2</v>
      </c>
      <c r="B695" s="304"/>
      <c r="C695" s="304" t="s">
        <v>227</v>
      </c>
      <c r="D695" s="304"/>
      <c r="E695" s="304">
        <v>2</v>
      </c>
      <c r="F695" s="305"/>
      <c r="G695" s="306"/>
      <c r="H695" s="307"/>
      <c r="I695" s="308"/>
      <c r="J695" s="309"/>
      <c r="K695" s="307"/>
    </row>
    <row r="696" spans="1:11">
      <c r="A696" s="304">
        <v>3</v>
      </c>
      <c r="B696" s="304"/>
      <c r="C696" s="304" t="s">
        <v>227</v>
      </c>
      <c r="D696" s="304"/>
      <c r="E696" s="304">
        <v>3</v>
      </c>
      <c r="F696" s="305"/>
      <c r="G696" s="306"/>
      <c r="H696" s="307"/>
      <c r="I696" s="308"/>
      <c r="J696" s="309"/>
      <c r="K696" s="307"/>
    </row>
    <row r="697" spans="1:11">
      <c r="A697" s="304">
        <v>4</v>
      </c>
      <c r="B697" s="304"/>
      <c r="C697" s="304" t="s">
        <v>227</v>
      </c>
      <c r="D697" s="304"/>
      <c r="E697" s="304">
        <v>4</v>
      </c>
      <c r="F697" s="305"/>
      <c r="G697" s="306"/>
      <c r="H697" s="307"/>
      <c r="I697" s="311"/>
      <c r="J697" s="309"/>
      <c r="K697" s="307"/>
    </row>
    <row r="698" spans="1:11">
      <c r="A698" s="304">
        <v>5</v>
      </c>
      <c r="B698" s="304"/>
      <c r="C698" s="304" t="s">
        <v>227</v>
      </c>
      <c r="D698" s="304"/>
      <c r="E698" s="304">
        <v>5</v>
      </c>
      <c r="F698" s="305"/>
      <c r="G698" s="306"/>
      <c r="H698" s="307"/>
      <c r="I698" s="311"/>
      <c r="J698" s="309"/>
      <c r="K698" s="307"/>
    </row>
    <row r="699" spans="1:11">
      <c r="A699" s="155">
        <v>6</v>
      </c>
      <c r="C699" s="164" t="s">
        <v>190</v>
      </c>
      <c r="E699" s="155">
        <v>6</v>
      </c>
      <c r="F699" s="165"/>
      <c r="G699" s="312">
        <v>387</v>
      </c>
      <c r="H699" s="269">
        <v>25651163.850000001</v>
      </c>
      <c r="I699" s="198"/>
      <c r="J699" s="312">
        <v>389</v>
      </c>
      <c r="K699" s="313">
        <v>26795418.096500002</v>
      </c>
    </row>
    <row r="700" spans="1:11">
      <c r="A700" s="155">
        <v>7</v>
      </c>
      <c r="C700" s="164" t="s">
        <v>191</v>
      </c>
      <c r="E700" s="155">
        <v>7</v>
      </c>
      <c r="F700" s="165"/>
      <c r="G700" s="312"/>
      <c r="H700" s="269">
        <v>9519028.8100000042</v>
      </c>
      <c r="I700" s="315"/>
      <c r="J700" s="312"/>
      <c r="K700" s="313">
        <v>10063780.907500004</v>
      </c>
    </row>
    <row r="701" spans="1:11">
      <c r="A701" s="155">
        <v>8</v>
      </c>
      <c r="C701" s="164" t="s">
        <v>192</v>
      </c>
      <c r="E701" s="155">
        <v>8</v>
      </c>
      <c r="F701" s="165"/>
      <c r="G701" s="312">
        <f>SUM(G699:G700)</f>
        <v>387</v>
      </c>
      <c r="H701" s="269">
        <f>SUM(H699:H700)</f>
        <v>35170192.660000004</v>
      </c>
      <c r="I701" s="315"/>
      <c r="J701" s="312">
        <f>SUM(J699:J700)</f>
        <v>389</v>
      </c>
      <c r="K701" s="313">
        <f>SUM(K699:K700)</f>
        <v>36859199.004000008</v>
      </c>
    </row>
    <row r="702" spans="1:11">
      <c r="A702" s="155">
        <v>9</v>
      </c>
      <c r="C702" s="164"/>
      <c r="E702" s="155">
        <v>9</v>
      </c>
      <c r="F702" s="165"/>
      <c r="G702" s="312"/>
      <c r="H702" s="269"/>
      <c r="I702" s="198"/>
      <c r="J702" s="312"/>
      <c r="K702" s="313"/>
    </row>
    <row r="703" spans="1:11" ht="24.75" customHeight="1">
      <c r="A703" s="155">
        <v>10</v>
      </c>
      <c r="C703" s="164"/>
      <c r="E703" s="155">
        <v>10</v>
      </c>
      <c r="F703" s="165"/>
      <c r="G703" s="312"/>
      <c r="H703" s="269"/>
      <c r="I703" s="198"/>
      <c r="J703" s="312"/>
      <c r="K703" s="313"/>
    </row>
    <row r="704" spans="1:11" s="194" customFormat="1">
      <c r="A704" s="155">
        <v>11</v>
      </c>
      <c r="B704" s="155"/>
      <c r="C704" s="164" t="s">
        <v>174</v>
      </c>
      <c r="D704" s="155"/>
      <c r="E704" s="155">
        <v>11</v>
      </c>
      <c r="F704" s="155"/>
      <c r="G704" s="256">
        <v>51</v>
      </c>
      <c r="H704" s="250">
        <v>2568798.92</v>
      </c>
      <c r="I704" s="198"/>
      <c r="J704" s="256">
        <v>51</v>
      </c>
      <c r="K704" s="317">
        <v>2690389.8229999999</v>
      </c>
    </row>
    <row r="705" spans="1:11">
      <c r="A705" s="155">
        <v>12</v>
      </c>
      <c r="C705" s="164" t="s">
        <v>175</v>
      </c>
      <c r="E705" s="155">
        <v>12</v>
      </c>
      <c r="G705" s="256"/>
      <c r="H705" s="250">
        <v>1247890.1300000001</v>
      </c>
      <c r="I705" s="198"/>
      <c r="J705" s="256"/>
      <c r="K705" s="317">
        <v>1318523.5610500001</v>
      </c>
    </row>
    <row r="706" spans="1:11">
      <c r="A706" s="155">
        <v>13</v>
      </c>
      <c r="C706" s="164" t="s">
        <v>193</v>
      </c>
      <c r="E706" s="155">
        <v>13</v>
      </c>
      <c r="F706" s="165"/>
      <c r="G706" s="312">
        <f>SUM(G704:G705)</f>
        <v>51</v>
      </c>
      <c r="H706" s="269">
        <f>SUM(H704:H705)</f>
        <v>3816689.05</v>
      </c>
      <c r="I706" s="315"/>
      <c r="J706" s="312">
        <f>SUM(J704:J705)</f>
        <v>51</v>
      </c>
      <c r="K706" s="313">
        <f>SUM(K704:K705)</f>
        <v>4008913.38405</v>
      </c>
    </row>
    <row r="707" spans="1:11" s="190" customFormat="1">
      <c r="A707" s="155">
        <v>14</v>
      </c>
      <c r="B707" s="155"/>
      <c r="C707" s="155"/>
      <c r="D707" s="155"/>
      <c r="E707" s="155">
        <v>14</v>
      </c>
      <c r="F707" s="165"/>
      <c r="G707" s="312"/>
      <c r="H707" s="269"/>
      <c r="I707" s="315"/>
      <c r="J707" s="312"/>
      <c r="K707" s="313"/>
    </row>
    <row r="708" spans="1:11" s="190" customFormat="1">
      <c r="A708" s="155">
        <v>15</v>
      </c>
      <c r="B708" s="155"/>
      <c r="C708" s="164" t="s">
        <v>177</v>
      </c>
      <c r="D708" s="155"/>
      <c r="E708" s="155">
        <v>15</v>
      </c>
      <c r="F708" s="165"/>
      <c r="G708" s="312">
        <f>G701+G706</f>
        <v>438</v>
      </c>
      <c r="H708" s="269">
        <f>H701+H706</f>
        <v>38986881.710000001</v>
      </c>
      <c r="I708" s="315"/>
      <c r="J708" s="312">
        <f>J701+J706</f>
        <v>440</v>
      </c>
      <c r="K708" s="313">
        <f>K701+K706</f>
        <v>40868112.388050005</v>
      </c>
    </row>
    <row r="709" spans="1:11">
      <c r="A709" s="155">
        <v>16</v>
      </c>
      <c r="E709" s="155">
        <v>16</v>
      </c>
      <c r="F709" s="165"/>
      <c r="G709" s="312"/>
      <c r="H709" s="269"/>
      <c r="I709" s="315"/>
      <c r="J709" s="314"/>
      <c r="K709" s="313"/>
    </row>
    <row r="710" spans="1:11">
      <c r="A710" s="155">
        <v>17</v>
      </c>
      <c r="C710" s="164" t="s">
        <v>178</v>
      </c>
      <c r="E710" s="155">
        <v>17</v>
      </c>
      <c r="F710" s="165"/>
      <c r="G710" s="312"/>
      <c r="H710" s="269">
        <v>1598683.3899999997</v>
      </c>
      <c r="I710" s="315"/>
      <c r="J710" s="314"/>
      <c r="K710" s="313">
        <v>1633324</v>
      </c>
    </row>
    <row r="711" spans="1:11">
      <c r="A711" s="155">
        <v>18</v>
      </c>
      <c r="C711" s="164"/>
      <c r="E711" s="155">
        <v>18</v>
      </c>
      <c r="F711" s="165"/>
      <c r="G711" s="312"/>
      <c r="H711" s="269"/>
      <c r="I711" s="315"/>
      <c r="J711" s="314"/>
      <c r="K711" s="313"/>
    </row>
    <row r="712" spans="1:11">
      <c r="A712" s="155">
        <v>19</v>
      </c>
      <c r="C712" s="164" t="s">
        <v>179</v>
      </c>
      <c r="E712" s="155">
        <v>19</v>
      </c>
      <c r="F712" s="165"/>
      <c r="G712" s="312"/>
      <c r="H712" s="269">
        <v>666939.28</v>
      </c>
      <c r="I712" s="315"/>
      <c r="J712" s="314"/>
      <c r="K712" s="313">
        <v>672740</v>
      </c>
    </row>
    <row r="713" spans="1:11">
      <c r="A713" s="155">
        <v>20</v>
      </c>
      <c r="C713" s="164" t="s">
        <v>180</v>
      </c>
      <c r="E713" s="155">
        <v>20</v>
      </c>
      <c r="F713" s="165"/>
      <c r="G713" s="312"/>
      <c r="H713" s="269">
        <v>8498225.3699999992</v>
      </c>
      <c r="I713" s="315"/>
      <c r="J713" s="314"/>
      <c r="K713" s="313">
        <v>8671502</v>
      </c>
    </row>
    <row r="714" spans="1:11">
      <c r="A714" s="155">
        <v>21</v>
      </c>
      <c r="C714" s="164"/>
      <c r="E714" s="155">
        <v>21</v>
      </c>
      <c r="F714" s="165"/>
      <c r="G714" s="312"/>
      <c r="H714" s="269"/>
      <c r="I714" s="315"/>
      <c r="J714" s="314"/>
      <c r="K714" s="313"/>
    </row>
    <row r="715" spans="1:11">
      <c r="A715" s="155">
        <v>22</v>
      </c>
      <c r="C715" s="164"/>
      <c r="E715" s="155">
        <v>22</v>
      </c>
      <c r="F715" s="165"/>
      <c r="G715" s="312"/>
      <c r="H715" s="269"/>
      <c r="I715" s="315"/>
      <c r="J715" s="314"/>
      <c r="K715" s="313"/>
    </row>
    <row r="716" spans="1:11">
      <c r="A716" s="155">
        <v>23</v>
      </c>
      <c r="C716" s="164" t="s">
        <v>194</v>
      </c>
      <c r="E716" s="155">
        <v>23</v>
      </c>
      <c r="F716" s="165"/>
      <c r="G716" s="312"/>
      <c r="H716" s="269"/>
      <c r="I716" s="315"/>
      <c r="J716" s="314"/>
      <c r="K716" s="313"/>
    </row>
    <row r="717" spans="1:11">
      <c r="A717" s="155">
        <v>24</v>
      </c>
      <c r="C717" s="164"/>
      <c r="E717" s="155">
        <v>24</v>
      </c>
      <c r="F717" s="165"/>
      <c r="G717" s="318"/>
      <c r="H717" s="251"/>
      <c r="I717" s="320"/>
      <c r="J717" s="252"/>
      <c r="K717" s="251"/>
    </row>
    <row r="718" spans="1:11">
      <c r="E718" s="205"/>
      <c r="F718" s="236" t="s">
        <v>6</v>
      </c>
      <c r="G718" s="236" t="s">
        <v>6</v>
      </c>
      <c r="H718" s="236" t="s">
        <v>6</v>
      </c>
      <c r="I718" s="236" t="s">
        <v>6</v>
      </c>
      <c r="J718" s="174" t="s">
        <v>6</v>
      </c>
      <c r="K718" s="174" t="s">
        <v>6</v>
      </c>
    </row>
    <row r="719" spans="1:11">
      <c r="A719" s="155">
        <v>25</v>
      </c>
      <c r="C719" s="164" t="s">
        <v>319</v>
      </c>
      <c r="E719" s="155">
        <v>25</v>
      </c>
      <c r="G719" s="258">
        <f>SUM(G708:G718)</f>
        <v>438</v>
      </c>
      <c r="H719" s="245">
        <f>SUM(H708:H718)</f>
        <v>49750729.75</v>
      </c>
      <c r="I719" s="245"/>
      <c r="J719" s="258">
        <f>SUM(J708:J718)</f>
        <v>440</v>
      </c>
      <c r="K719" s="245">
        <f>SUM(K708:K718)</f>
        <v>51845678.388050005</v>
      </c>
    </row>
    <row r="720" spans="1:11">
      <c r="E720" s="205"/>
      <c r="F720" s="236" t="s">
        <v>6</v>
      </c>
      <c r="G720" s="173" t="s">
        <v>6</v>
      </c>
      <c r="H720" s="174" t="s">
        <v>6</v>
      </c>
      <c r="I720" s="236" t="s">
        <v>6</v>
      </c>
      <c r="J720" s="173" t="s">
        <v>6</v>
      </c>
      <c r="K720" s="174" t="s">
        <v>6</v>
      </c>
    </row>
    <row r="721" spans="1:16">
      <c r="C721" s="155" t="s">
        <v>49</v>
      </c>
      <c r="E721" s="205"/>
      <c r="F721" s="236"/>
      <c r="G721" s="173"/>
      <c r="H721" s="174"/>
      <c r="I721" s="236"/>
      <c r="J721" s="173"/>
      <c r="K721" s="174"/>
    </row>
    <row r="723" spans="1:16">
      <c r="A723" s="164"/>
    </row>
    <row r="724" spans="1:16">
      <c r="A724" s="169" t="str">
        <f>$A$83</f>
        <v xml:space="preserve">Institution No.:  </v>
      </c>
      <c r="B724" s="190"/>
      <c r="C724" s="190"/>
      <c r="D724" s="190"/>
      <c r="E724" s="206"/>
      <c r="F724" s="190"/>
      <c r="G724" s="207"/>
      <c r="H724" s="208"/>
      <c r="I724" s="190"/>
      <c r="J724" s="207"/>
      <c r="K724" s="158" t="s">
        <v>202</v>
      </c>
    </row>
    <row r="725" spans="1:16">
      <c r="A725" s="357" t="s">
        <v>203</v>
      </c>
      <c r="B725" s="357"/>
      <c r="C725" s="357"/>
      <c r="D725" s="357"/>
      <c r="E725" s="357"/>
      <c r="F725" s="357"/>
      <c r="G725" s="357"/>
      <c r="H725" s="357"/>
      <c r="I725" s="357"/>
      <c r="J725" s="357"/>
      <c r="K725" s="357"/>
    </row>
    <row r="726" spans="1:16">
      <c r="A726" s="169" t="str">
        <f>$A$42</f>
        <v xml:space="preserve">NAME: </v>
      </c>
      <c r="C726" s="155" t="str">
        <f>$D$20</f>
        <v>University of Colorado</v>
      </c>
      <c r="F726" s="274"/>
      <c r="G726" s="266"/>
      <c r="K726" s="171" t="str">
        <f>$K$3</f>
        <v>Due Date: October 10, 2023</v>
      </c>
    </row>
    <row r="727" spans="1:16">
      <c r="A727" s="172" t="s">
        <v>6</v>
      </c>
      <c r="B727" s="172" t="s">
        <v>6</v>
      </c>
      <c r="C727" s="172" t="s">
        <v>6</v>
      </c>
      <c r="D727" s="172" t="s">
        <v>6</v>
      </c>
      <c r="E727" s="172" t="s">
        <v>6</v>
      </c>
      <c r="F727" s="172" t="s">
        <v>6</v>
      </c>
      <c r="G727" s="173" t="s">
        <v>6</v>
      </c>
      <c r="H727" s="174" t="s">
        <v>6</v>
      </c>
      <c r="I727" s="172" t="s">
        <v>6</v>
      </c>
      <c r="J727" s="173" t="s">
        <v>6</v>
      </c>
      <c r="K727" s="174" t="s">
        <v>6</v>
      </c>
    </row>
    <row r="728" spans="1:16">
      <c r="A728" s="175" t="s">
        <v>7</v>
      </c>
      <c r="E728" s="175" t="s">
        <v>7</v>
      </c>
      <c r="F728" s="176"/>
      <c r="G728" s="177"/>
      <c r="H728" s="179" t="str">
        <f>H691</f>
        <v>2022-23</v>
      </c>
      <c r="I728" s="176"/>
      <c r="J728" s="177"/>
      <c r="K728" s="179" t="str">
        <f>K691</f>
        <v>2023-24</v>
      </c>
      <c r="P728" s="155" t="s">
        <v>38</v>
      </c>
    </row>
    <row r="729" spans="1:16">
      <c r="A729" s="175" t="s">
        <v>9</v>
      </c>
      <c r="C729" s="176" t="s">
        <v>51</v>
      </c>
      <c r="E729" s="175" t="s">
        <v>9</v>
      </c>
      <c r="F729" s="176"/>
      <c r="G729" s="177" t="s">
        <v>11</v>
      </c>
      <c r="H729" s="179" t="s">
        <v>12</v>
      </c>
      <c r="I729" s="176"/>
      <c r="J729" s="177" t="s">
        <v>11</v>
      </c>
      <c r="K729" s="179" t="s">
        <v>13</v>
      </c>
    </row>
    <row r="730" spans="1:16">
      <c r="A730" s="172" t="s">
        <v>6</v>
      </c>
      <c r="B730" s="172" t="s">
        <v>6</v>
      </c>
      <c r="C730" s="172" t="s">
        <v>6</v>
      </c>
      <c r="D730" s="172" t="s">
        <v>6</v>
      </c>
      <c r="E730" s="172" t="s">
        <v>6</v>
      </c>
      <c r="F730" s="172" t="s">
        <v>6</v>
      </c>
      <c r="G730" s="173" t="s">
        <v>6</v>
      </c>
      <c r="H730" s="174" t="s">
        <v>6</v>
      </c>
      <c r="I730" s="172" t="s">
        <v>6</v>
      </c>
      <c r="J730" s="173" t="s">
        <v>6</v>
      </c>
      <c r="K730" s="174" t="s">
        <v>6</v>
      </c>
    </row>
    <row r="731" spans="1:16">
      <c r="A731" s="304">
        <v>1</v>
      </c>
      <c r="B731" s="304"/>
      <c r="C731" s="304" t="s">
        <v>227</v>
      </c>
      <c r="D731" s="304"/>
      <c r="E731" s="304">
        <v>1</v>
      </c>
      <c r="F731" s="305"/>
      <c r="G731" s="306"/>
      <c r="H731" s="307"/>
      <c r="I731" s="308"/>
      <c r="J731" s="309"/>
      <c r="K731" s="310"/>
    </row>
    <row r="732" spans="1:16">
      <c r="A732" s="304">
        <v>2</v>
      </c>
      <c r="B732" s="304"/>
      <c r="C732" s="304" t="s">
        <v>227</v>
      </c>
      <c r="D732" s="304"/>
      <c r="E732" s="304">
        <v>2</v>
      </c>
      <c r="F732" s="305"/>
      <c r="G732" s="306"/>
      <c r="H732" s="307"/>
      <c r="I732" s="308"/>
      <c r="J732" s="309"/>
      <c r="K732" s="307"/>
    </row>
    <row r="733" spans="1:16">
      <c r="A733" s="304">
        <v>3</v>
      </c>
      <c r="B733" s="304"/>
      <c r="C733" s="304" t="s">
        <v>227</v>
      </c>
      <c r="D733" s="304"/>
      <c r="E733" s="304">
        <v>3</v>
      </c>
      <c r="F733" s="305"/>
      <c r="G733" s="306"/>
      <c r="H733" s="307"/>
      <c r="I733" s="308"/>
      <c r="J733" s="309"/>
      <c r="K733" s="307"/>
    </row>
    <row r="734" spans="1:16">
      <c r="A734" s="304">
        <v>4</v>
      </c>
      <c r="B734" s="304"/>
      <c r="C734" s="304" t="s">
        <v>227</v>
      </c>
      <c r="D734" s="304"/>
      <c r="E734" s="304">
        <v>4</v>
      </c>
      <c r="F734" s="305"/>
      <c r="G734" s="306"/>
      <c r="H734" s="307"/>
      <c r="I734" s="311"/>
      <c r="J734" s="309"/>
      <c r="K734" s="307"/>
    </row>
    <row r="735" spans="1:16">
      <c r="A735" s="304">
        <v>5</v>
      </c>
      <c r="B735" s="304"/>
      <c r="C735" s="304" t="s">
        <v>227</v>
      </c>
      <c r="D735" s="304"/>
      <c r="E735" s="304">
        <v>5</v>
      </c>
      <c r="F735" s="305"/>
      <c r="G735" s="309"/>
      <c r="H735" s="307"/>
      <c r="I735" s="311"/>
      <c r="J735" s="309"/>
      <c r="K735" s="307"/>
    </row>
    <row r="736" spans="1:16">
      <c r="A736" s="155">
        <v>6</v>
      </c>
      <c r="C736" s="164" t="s">
        <v>190</v>
      </c>
      <c r="E736" s="155">
        <v>6</v>
      </c>
      <c r="F736" s="165"/>
      <c r="G736" s="312">
        <v>575</v>
      </c>
      <c r="H736" s="313">
        <v>41804762.659999989</v>
      </c>
      <c r="I736" s="198"/>
      <c r="J736" s="314">
        <v>579</v>
      </c>
      <c r="K736" s="313">
        <v>43746498.334499985</v>
      </c>
    </row>
    <row r="737" spans="1:11">
      <c r="A737" s="155">
        <v>7</v>
      </c>
      <c r="C737" s="164" t="s">
        <v>191</v>
      </c>
      <c r="E737" s="155">
        <v>7</v>
      </c>
      <c r="F737" s="165"/>
      <c r="G737" s="312"/>
      <c r="H737" s="313">
        <v>15660723.119999997</v>
      </c>
      <c r="I737" s="315"/>
      <c r="J737" s="314"/>
      <c r="K737" s="313">
        <v>16599663.194799997</v>
      </c>
    </row>
    <row r="738" spans="1:11">
      <c r="A738" s="155">
        <v>8</v>
      </c>
      <c r="C738" s="164" t="s">
        <v>192</v>
      </c>
      <c r="E738" s="155">
        <v>8</v>
      </c>
      <c r="F738" s="165"/>
      <c r="G738" s="312">
        <f>SUM(G736:G737)</f>
        <v>575</v>
      </c>
      <c r="H738" s="313">
        <f>SUM(H736:H737)</f>
        <v>57465485.779999986</v>
      </c>
      <c r="I738" s="315"/>
      <c r="J738" s="316">
        <f>SUM(J736:J737)</f>
        <v>579</v>
      </c>
      <c r="K738" s="313">
        <f>SUM(K736:K737)</f>
        <v>60346161.529299982</v>
      </c>
    </row>
    <row r="739" spans="1:11">
      <c r="A739" s="155">
        <v>9</v>
      </c>
      <c r="C739" s="164"/>
      <c r="E739" s="155">
        <v>9</v>
      </c>
      <c r="F739" s="165"/>
      <c r="G739" s="312"/>
      <c r="H739" s="313"/>
      <c r="I739" s="198"/>
      <c r="J739" s="314"/>
      <c r="K739" s="313"/>
    </row>
    <row r="740" spans="1:11">
      <c r="A740" s="155">
        <v>10</v>
      </c>
      <c r="C740" s="164"/>
      <c r="E740" s="155">
        <v>10</v>
      </c>
      <c r="F740" s="165"/>
      <c r="G740" s="312"/>
      <c r="H740" s="313"/>
      <c r="I740" s="198"/>
      <c r="J740" s="314"/>
      <c r="K740" s="313"/>
    </row>
    <row r="741" spans="1:11">
      <c r="A741" s="155">
        <v>11</v>
      </c>
      <c r="C741" s="164" t="s">
        <v>174</v>
      </c>
      <c r="E741" s="155">
        <v>11</v>
      </c>
      <c r="G741" s="256">
        <v>38</v>
      </c>
      <c r="H741" s="317">
        <v>1937410.2200000004</v>
      </c>
      <c r="I741" s="198"/>
      <c r="J741" s="259">
        <v>38</v>
      </c>
      <c r="K741" s="317">
        <v>2034262.8990000004</v>
      </c>
    </row>
    <row r="742" spans="1:11">
      <c r="A742" s="155">
        <v>12</v>
      </c>
      <c r="C742" s="164" t="s">
        <v>175</v>
      </c>
      <c r="E742" s="155">
        <v>12</v>
      </c>
      <c r="G742" s="256"/>
      <c r="H742" s="317">
        <v>1004350.63</v>
      </c>
      <c r="I742" s="198"/>
      <c r="J742" s="259"/>
      <c r="K742" s="317">
        <v>1075295.3239500001</v>
      </c>
    </row>
    <row r="743" spans="1:11">
      <c r="A743" s="155">
        <v>13</v>
      </c>
      <c r="C743" s="164" t="s">
        <v>193</v>
      </c>
      <c r="E743" s="155">
        <v>13</v>
      </c>
      <c r="F743" s="165"/>
      <c r="G743" s="312">
        <f>SUM(G741:G742)</f>
        <v>38</v>
      </c>
      <c r="H743" s="313">
        <f>SUM(H741:H742)</f>
        <v>2941760.8500000006</v>
      </c>
      <c r="I743" s="315"/>
      <c r="J743" s="316">
        <f>SUM(J741:J742)</f>
        <v>38</v>
      </c>
      <c r="K743" s="313">
        <f>SUM(K741:K742)</f>
        <v>3109558.2229500003</v>
      </c>
    </row>
    <row r="744" spans="1:11">
      <c r="A744" s="155">
        <v>14</v>
      </c>
      <c r="E744" s="155">
        <v>14</v>
      </c>
      <c r="F744" s="165"/>
      <c r="G744" s="312"/>
      <c r="H744" s="313"/>
      <c r="I744" s="315"/>
      <c r="J744" s="314"/>
      <c r="K744" s="313"/>
    </row>
    <row r="745" spans="1:11">
      <c r="A745" s="155">
        <v>15</v>
      </c>
      <c r="C745" s="164" t="s">
        <v>177</v>
      </c>
      <c r="E745" s="155">
        <v>15</v>
      </c>
      <c r="F745" s="165"/>
      <c r="G745" s="312">
        <f>G738+G743</f>
        <v>613</v>
      </c>
      <c r="H745" s="313">
        <f>H738+H743</f>
        <v>60407246.629999988</v>
      </c>
      <c r="I745" s="315"/>
      <c r="J745" s="316">
        <f>J738+J743</f>
        <v>617</v>
      </c>
      <c r="K745" s="313">
        <f>K738+K743</f>
        <v>63455719.752249986</v>
      </c>
    </row>
    <row r="746" spans="1:11">
      <c r="A746" s="155">
        <v>16</v>
      </c>
      <c r="E746" s="155">
        <v>16</v>
      </c>
      <c r="F746" s="165"/>
      <c r="G746" s="312"/>
      <c r="H746" s="313"/>
      <c r="I746" s="315"/>
      <c r="J746" s="314"/>
      <c r="K746" s="313"/>
    </row>
    <row r="747" spans="1:11">
      <c r="A747" s="155">
        <v>17</v>
      </c>
      <c r="C747" s="164" t="s">
        <v>178</v>
      </c>
      <c r="E747" s="155">
        <v>17</v>
      </c>
      <c r="F747" s="165"/>
      <c r="G747" s="312"/>
      <c r="H747" s="313">
        <v>481791.24000000005</v>
      </c>
      <c r="I747" s="315"/>
      <c r="J747" s="314"/>
      <c r="K747" s="313">
        <v>492737</v>
      </c>
    </row>
    <row r="748" spans="1:11">
      <c r="A748" s="155">
        <v>18</v>
      </c>
      <c r="C748" s="164"/>
      <c r="E748" s="155">
        <v>18</v>
      </c>
      <c r="F748" s="165"/>
      <c r="G748" s="312"/>
      <c r="H748" s="313"/>
      <c r="I748" s="315"/>
      <c r="J748" s="314"/>
      <c r="K748" s="313"/>
    </row>
    <row r="749" spans="1:11">
      <c r="A749" s="155">
        <v>19</v>
      </c>
      <c r="C749" s="164" t="s">
        <v>179</v>
      </c>
      <c r="E749" s="155">
        <v>19</v>
      </c>
      <c r="F749" s="165"/>
      <c r="G749" s="312"/>
      <c r="H749" s="313">
        <v>261916.91000000006</v>
      </c>
      <c r="I749" s="315"/>
      <c r="J749" s="314"/>
      <c r="K749" s="313">
        <v>264151</v>
      </c>
    </row>
    <row r="750" spans="1:11">
      <c r="A750" s="155">
        <v>20</v>
      </c>
      <c r="C750" s="164" t="s">
        <v>180</v>
      </c>
      <c r="E750" s="155">
        <v>20</v>
      </c>
      <c r="F750" s="165"/>
      <c r="G750" s="312"/>
      <c r="H750" s="313">
        <v>23824915.980000008</v>
      </c>
      <c r="I750" s="315"/>
      <c r="J750" s="314"/>
      <c r="K750" s="313">
        <v>25906596</v>
      </c>
    </row>
    <row r="751" spans="1:11">
      <c r="A751" s="155">
        <v>21</v>
      </c>
      <c r="C751" s="164"/>
      <c r="E751" s="155">
        <v>21</v>
      </c>
      <c r="F751" s="165"/>
      <c r="G751" s="312"/>
      <c r="H751" s="313"/>
      <c r="I751" s="315"/>
      <c r="J751" s="314"/>
      <c r="K751" s="313"/>
    </row>
    <row r="752" spans="1:11">
      <c r="A752" s="155">
        <v>22</v>
      </c>
      <c r="C752" s="164"/>
      <c r="E752" s="155">
        <v>22</v>
      </c>
      <c r="F752" s="165"/>
      <c r="G752" s="312"/>
      <c r="H752" s="313"/>
      <c r="I752" s="315"/>
      <c r="J752" s="314"/>
      <c r="K752" s="313"/>
    </row>
    <row r="753" spans="1:11">
      <c r="A753" s="155">
        <v>23</v>
      </c>
      <c r="C753" s="164" t="s">
        <v>194</v>
      </c>
      <c r="E753" s="155">
        <v>23</v>
      </c>
      <c r="F753" s="165"/>
      <c r="G753" s="312"/>
      <c r="H753" s="313">
        <v>0</v>
      </c>
      <c r="I753" s="315"/>
      <c r="J753" s="314"/>
      <c r="K753" s="313"/>
    </row>
    <row r="754" spans="1:11">
      <c r="A754" s="155">
        <v>24</v>
      </c>
      <c r="C754" s="164"/>
      <c r="E754" s="155">
        <v>24</v>
      </c>
      <c r="F754" s="165"/>
      <c r="G754" s="318"/>
      <c r="H754" s="319"/>
      <c r="I754" s="320"/>
      <c r="J754" s="252"/>
      <c r="K754" s="319"/>
    </row>
    <row r="755" spans="1:11">
      <c r="E755" s="205"/>
      <c r="F755" s="236" t="s">
        <v>6</v>
      </c>
      <c r="G755" s="174" t="s">
        <v>6</v>
      </c>
      <c r="H755" s="174" t="s">
        <v>6</v>
      </c>
      <c r="I755" s="236" t="s">
        <v>6</v>
      </c>
      <c r="J755" s="174" t="s">
        <v>6</v>
      </c>
      <c r="K755" s="174" t="s">
        <v>6</v>
      </c>
    </row>
    <row r="756" spans="1:11">
      <c r="A756" s="155">
        <v>25</v>
      </c>
      <c r="C756" s="164" t="s">
        <v>320</v>
      </c>
      <c r="E756" s="155">
        <v>25</v>
      </c>
      <c r="G756" s="258">
        <f>SUM(G745:G755)</f>
        <v>613</v>
      </c>
      <c r="H756" s="245">
        <f>SUM(H745:H755)</f>
        <v>84975870.75999999</v>
      </c>
      <c r="I756" s="245"/>
      <c r="J756" s="246">
        <f>SUM(J745:J755)</f>
        <v>617</v>
      </c>
      <c r="K756" s="245">
        <f>SUM(K745:K755)</f>
        <v>90119203.752249986</v>
      </c>
    </row>
    <row r="757" spans="1:11">
      <c r="E757" s="205"/>
      <c r="F757" s="236" t="s">
        <v>6</v>
      </c>
      <c r="G757" s="173" t="s">
        <v>6</v>
      </c>
      <c r="H757" s="174" t="s">
        <v>6</v>
      </c>
      <c r="I757" s="236" t="s">
        <v>6</v>
      </c>
      <c r="J757" s="173" t="s">
        <v>6</v>
      </c>
      <c r="K757" s="174" t="s">
        <v>6</v>
      </c>
    </row>
    <row r="758" spans="1:11">
      <c r="C758" s="155" t="s">
        <v>49</v>
      </c>
    </row>
    <row r="761" spans="1:11">
      <c r="A761" s="169" t="str">
        <f>$A$83</f>
        <v xml:space="preserve">Institution No.:  </v>
      </c>
      <c r="B761" s="190"/>
      <c r="C761" s="190"/>
      <c r="D761" s="190"/>
      <c r="E761" s="206"/>
      <c r="F761" s="190"/>
      <c r="G761" s="207"/>
      <c r="H761" s="208"/>
      <c r="I761" s="190"/>
      <c r="J761" s="207"/>
      <c r="K761" s="158" t="s">
        <v>205</v>
      </c>
    </row>
    <row r="762" spans="1:11">
      <c r="A762" s="357" t="s">
        <v>206</v>
      </c>
      <c r="B762" s="357"/>
      <c r="C762" s="357"/>
      <c r="D762" s="357"/>
      <c r="E762" s="357"/>
      <c r="F762" s="357"/>
      <c r="G762" s="357"/>
      <c r="H762" s="357"/>
      <c r="I762" s="357"/>
      <c r="J762" s="357"/>
      <c r="K762" s="357"/>
    </row>
    <row r="763" spans="1:11">
      <c r="A763" s="169" t="str">
        <f>$A$42</f>
        <v xml:space="preserve">NAME: </v>
      </c>
      <c r="C763" s="155" t="str">
        <f>$D$20</f>
        <v>University of Colorado</v>
      </c>
      <c r="F763" s="274"/>
      <c r="G763" s="266"/>
      <c r="H763" s="267"/>
      <c r="K763" s="171" t="str">
        <f>$K$3</f>
        <v>Due Date: October 10, 2023</v>
      </c>
    </row>
    <row r="764" spans="1:11">
      <c r="A764" s="172" t="s">
        <v>6</v>
      </c>
      <c r="B764" s="172" t="s">
        <v>6</v>
      </c>
      <c r="C764" s="172" t="s">
        <v>6</v>
      </c>
      <c r="D764" s="172" t="s">
        <v>6</v>
      </c>
      <c r="E764" s="172" t="s">
        <v>6</v>
      </c>
      <c r="F764" s="172" t="s">
        <v>6</v>
      </c>
      <c r="G764" s="173" t="s">
        <v>6</v>
      </c>
      <c r="H764" s="174" t="s">
        <v>6</v>
      </c>
      <c r="I764" s="172" t="s">
        <v>6</v>
      </c>
      <c r="J764" s="173" t="s">
        <v>6</v>
      </c>
      <c r="K764" s="174" t="s">
        <v>6</v>
      </c>
    </row>
    <row r="765" spans="1:11">
      <c r="A765" s="175" t="s">
        <v>7</v>
      </c>
      <c r="E765" s="175" t="s">
        <v>7</v>
      </c>
      <c r="F765" s="176"/>
      <c r="G765" s="177"/>
      <c r="H765" s="179" t="str">
        <f>H728</f>
        <v>2022-23</v>
      </c>
      <c r="I765" s="176"/>
      <c r="J765" s="177"/>
      <c r="K765" s="179" t="str">
        <f>K728</f>
        <v>2023-24</v>
      </c>
    </row>
    <row r="766" spans="1:11">
      <c r="A766" s="175" t="s">
        <v>9</v>
      </c>
      <c r="C766" s="176" t="s">
        <v>51</v>
      </c>
      <c r="E766" s="175" t="s">
        <v>9</v>
      </c>
      <c r="F766" s="176"/>
      <c r="G766" s="177" t="s">
        <v>11</v>
      </c>
      <c r="H766" s="179" t="s">
        <v>12</v>
      </c>
      <c r="I766" s="176"/>
      <c r="J766" s="177" t="s">
        <v>11</v>
      </c>
      <c r="K766" s="179" t="s">
        <v>13</v>
      </c>
    </row>
    <row r="767" spans="1:11">
      <c r="A767" s="172" t="s">
        <v>6</v>
      </c>
      <c r="B767" s="172" t="s">
        <v>6</v>
      </c>
      <c r="C767" s="172" t="s">
        <v>6</v>
      </c>
      <c r="D767" s="172" t="s">
        <v>6</v>
      </c>
      <c r="E767" s="172" t="s">
        <v>6</v>
      </c>
      <c r="F767" s="172" t="s">
        <v>6</v>
      </c>
      <c r="G767" s="173"/>
      <c r="H767" s="174"/>
      <c r="I767" s="172"/>
      <c r="J767" s="173"/>
      <c r="K767" s="174"/>
    </row>
    <row r="768" spans="1:11">
      <c r="A768" s="304">
        <v>1</v>
      </c>
      <c r="B768" s="304"/>
      <c r="C768" s="304" t="s">
        <v>227</v>
      </c>
      <c r="D768" s="304"/>
      <c r="E768" s="304">
        <v>1</v>
      </c>
      <c r="F768" s="305"/>
      <c r="G768" s="306"/>
      <c r="H768" s="307"/>
      <c r="I768" s="308"/>
      <c r="J768" s="309"/>
      <c r="K768" s="310"/>
    </row>
    <row r="769" spans="1:11">
      <c r="A769" s="304">
        <v>2</v>
      </c>
      <c r="B769" s="304"/>
      <c r="C769" s="304" t="s">
        <v>227</v>
      </c>
      <c r="D769" s="304"/>
      <c r="E769" s="304">
        <v>2</v>
      </c>
      <c r="F769" s="305"/>
      <c r="G769" s="306"/>
      <c r="H769" s="307"/>
      <c r="I769" s="308"/>
      <c r="J769" s="309"/>
      <c r="K769" s="307"/>
    </row>
    <row r="770" spans="1:11">
      <c r="A770" s="304">
        <v>3</v>
      </c>
      <c r="B770" s="304"/>
      <c r="C770" s="304" t="s">
        <v>227</v>
      </c>
      <c r="D770" s="304"/>
      <c r="E770" s="304">
        <v>3</v>
      </c>
      <c r="F770" s="305"/>
      <c r="G770" s="306"/>
      <c r="H770" s="307"/>
      <c r="I770" s="308"/>
      <c r="J770" s="309"/>
      <c r="K770" s="307"/>
    </row>
    <row r="771" spans="1:11">
      <c r="A771" s="304">
        <v>4</v>
      </c>
      <c r="B771" s="304"/>
      <c r="C771" s="304" t="s">
        <v>227</v>
      </c>
      <c r="D771" s="304"/>
      <c r="E771" s="304">
        <v>4</v>
      </c>
      <c r="F771" s="305"/>
      <c r="G771" s="306"/>
      <c r="H771" s="307"/>
      <c r="I771" s="311"/>
      <c r="J771" s="309"/>
      <c r="K771" s="307"/>
    </row>
    <row r="772" spans="1:11">
      <c r="A772" s="304">
        <v>5</v>
      </c>
      <c r="B772" s="304"/>
      <c r="C772" s="304" t="s">
        <v>227</v>
      </c>
      <c r="D772" s="304"/>
      <c r="E772" s="304">
        <v>5</v>
      </c>
      <c r="F772" s="305"/>
      <c r="G772" s="306"/>
      <c r="H772" s="307"/>
      <c r="I772" s="311"/>
      <c r="J772" s="309"/>
      <c r="K772" s="307"/>
    </row>
    <row r="773" spans="1:11">
      <c r="A773" s="155">
        <v>6</v>
      </c>
      <c r="C773" s="164" t="s">
        <v>190</v>
      </c>
      <c r="E773" s="155">
        <v>6</v>
      </c>
      <c r="F773" s="165"/>
      <c r="G773" s="314">
        <v>195</v>
      </c>
      <c r="H773" s="313">
        <v>17440464.759999998</v>
      </c>
      <c r="I773" s="198"/>
      <c r="J773" s="314">
        <v>198</v>
      </c>
      <c r="K773" s="313">
        <v>18426250.164399996</v>
      </c>
    </row>
    <row r="774" spans="1:11">
      <c r="A774" s="155">
        <v>7</v>
      </c>
      <c r="C774" s="164" t="s">
        <v>191</v>
      </c>
      <c r="E774" s="155">
        <v>7</v>
      </c>
      <c r="F774" s="165"/>
      <c r="G774" s="314"/>
      <c r="H774" s="313">
        <v>6489571.8199999994</v>
      </c>
      <c r="I774" s="315"/>
      <c r="J774" s="314"/>
      <c r="K774" s="313">
        <v>6937771.9114999995</v>
      </c>
    </row>
    <row r="775" spans="1:11">
      <c r="A775" s="155">
        <v>8</v>
      </c>
      <c r="C775" s="164" t="s">
        <v>192</v>
      </c>
      <c r="E775" s="155">
        <v>8</v>
      </c>
      <c r="F775" s="165"/>
      <c r="G775" s="314">
        <f>SUM(G773:G774)</f>
        <v>195</v>
      </c>
      <c r="H775" s="313">
        <f>SUM(H773:H774)</f>
        <v>23930036.579999998</v>
      </c>
      <c r="I775" s="315"/>
      <c r="J775" s="316">
        <f>SUM(J773:J774)</f>
        <v>198</v>
      </c>
      <c r="K775" s="313">
        <f>SUM(K773:K774)</f>
        <v>25364022.075899996</v>
      </c>
    </row>
    <row r="776" spans="1:11">
      <c r="A776" s="155">
        <v>9</v>
      </c>
      <c r="C776" s="164"/>
      <c r="E776" s="155">
        <v>9</v>
      </c>
      <c r="F776" s="165"/>
      <c r="G776" s="314"/>
      <c r="H776" s="313"/>
      <c r="I776" s="198"/>
      <c r="J776" s="314"/>
      <c r="K776" s="313"/>
    </row>
    <row r="777" spans="1:11">
      <c r="A777" s="155">
        <v>10</v>
      </c>
      <c r="C777" s="164"/>
      <c r="E777" s="155">
        <v>10</v>
      </c>
      <c r="F777" s="165"/>
      <c r="G777" s="314"/>
      <c r="H777" s="313"/>
      <c r="I777" s="198"/>
      <c r="J777" s="314"/>
      <c r="K777" s="313"/>
    </row>
    <row r="778" spans="1:11">
      <c r="A778" s="155">
        <v>11</v>
      </c>
      <c r="C778" s="164" t="s">
        <v>174</v>
      </c>
      <c r="E778" s="155">
        <v>11</v>
      </c>
      <c r="G778" s="259">
        <v>349</v>
      </c>
      <c r="H778" s="317">
        <v>17411598.919999998</v>
      </c>
      <c r="I778" s="198"/>
      <c r="J778" s="259">
        <v>349</v>
      </c>
      <c r="K778" s="317">
        <v>18304993.7995</v>
      </c>
    </row>
    <row r="779" spans="1:11">
      <c r="A779" s="155">
        <v>12</v>
      </c>
      <c r="C779" s="164" t="s">
        <v>175</v>
      </c>
      <c r="E779" s="155">
        <v>12</v>
      </c>
      <c r="G779" s="259"/>
      <c r="H779" s="317">
        <v>6792659.0800000001</v>
      </c>
      <c r="I779" s="198"/>
      <c r="J779" s="259"/>
      <c r="K779" s="317">
        <v>7234761.2372500002</v>
      </c>
    </row>
    <row r="780" spans="1:11">
      <c r="A780" s="155">
        <v>13</v>
      </c>
      <c r="C780" s="164" t="s">
        <v>193</v>
      </c>
      <c r="E780" s="155">
        <v>13</v>
      </c>
      <c r="F780" s="165"/>
      <c r="G780" s="314">
        <f>SUM(G778:G779)</f>
        <v>349</v>
      </c>
      <c r="H780" s="313">
        <f>SUM(H778:H779)</f>
        <v>24204258</v>
      </c>
      <c r="I780" s="315"/>
      <c r="J780" s="316">
        <f>SUM(J778:J779)</f>
        <v>349</v>
      </c>
      <c r="K780" s="313">
        <f>SUM(K778:K779)</f>
        <v>25539755.03675</v>
      </c>
    </row>
    <row r="781" spans="1:11">
      <c r="A781" s="155">
        <v>14</v>
      </c>
      <c r="E781" s="155">
        <v>14</v>
      </c>
      <c r="F781" s="165"/>
      <c r="G781" s="314"/>
      <c r="H781" s="313"/>
      <c r="I781" s="315"/>
      <c r="J781" s="314"/>
      <c r="K781" s="313"/>
    </row>
    <row r="782" spans="1:11">
      <c r="A782" s="155">
        <v>15</v>
      </c>
      <c r="C782" s="164" t="s">
        <v>177</v>
      </c>
      <c r="E782" s="155">
        <v>15</v>
      </c>
      <c r="F782" s="165"/>
      <c r="G782" s="314">
        <f>G775+G780</f>
        <v>544</v>
      </c>
      <c r="H782" s="313">
        <f>H775+H780</f>
        <v>48134294.579999998</v>
      </c>
      <c r="I782" s="315"/>
      <c r="J782" s="316">
        <f>J775+J780</f>
        <v>547</v>
      </c>
      <c r="K782" s="313">
        <f>K775+K780</f>
        <v>50903777.112649992</v>
      </c>
    </row>
    <row r="783" spans="1:11">
      <c r="A783" s="155">
        <v>16</v>
      </c>
      <c r="E783" s="155">
        <v>16</v>
      </c>
      <c r="F783" s="165"/>
      <c r="G783" s="314"/>
      <c r="H783" s="313"/>
      <c r="I783" s="315"/>
      <c r="J783" s="314"/>
      <c r="K783" s="313"/>
    </row>
    <row r="784" spans="1:11">
      <c r="A784" s="155">
        <v>17</v>
      </c>
      <c r="C784" s="164" t="s">
        <v>178</v>
      </c>
      <c r="E784" s="155">
        <v>17</v>
      </c>
      <c r="F784" s="165"/>
      <c r="G784" s="314"/>
      <c r="H784" s="313">
        <v>416450.4</v>
      </c>
      <c r="I784" s="315"/>
      <c r="J784" s="314"/>
      <c r="K784" s="313">
        <v>428018.7</v>
      </c>
    </row>
    <row r="785" spans="1:11">
      <c r="A785" s="155">
        <v>18</v>
      </c>
      <c r="C785" s="164"/>
      <c r="E785" s="155">
        <v>18</v>
      </c>
      <c r="F785" s="165"/>
      <c r="G785" s="314"/>
      <c r="H785" s="313"/>
      <c r="I785" s="315"/>
      <c r="J785" s="314"/>
      <c r="K785" s="313"/>
    </row>
    <row r="786" spans="1:11">
      <c r="A786" s="155">
        <v>19</v>
      </c>
      <c r="C786" s="164" t="s">
        <v>179</v>
      </c>
      <c r="E786" s="155">
        <v>19</v>
      </c>
      <c r="F786" s="165"/>
      <c r="G786" s="314"/>
      <c r="H786" s="313">
        <v>135727.30999999997</v>
      </c>
      <c r="I786" s="315"/>
      <c r="J786" s="314"/>
      <c r="K786" s="313">
        <v>136923.01039999997</v>
      </c>
    </row>
    <row r="787" spans="1:11">
      <c r="A787" s="155">
        <v>20</v>
      </c>
      <c r="C787" s="164" t="s">
        <v>180</v>
      </c>
      <c r="E787" s="155">
        <v>20</v>
      </c>
      <c r="F787" s="165"/>
      <c r="G787" s="314"/>
      <c r="H787" s="313">
        <v>20589906.079999998</v>
      </c>
      <c r="I787" s="315"/>
      <c r="J787" s="314"/>
      <c r="K787" s="313">
        <v>21509914.020799998</v>
      </c>
    </row>
    <row r="788" spans="1:11">
      <c r="A788" s="155">
        <v>21</v>
      </c>
      <c r="C788" s="164" t="s">
        <v>225</v>
      </c>
      <c r="E788" s="155">
        <v>21</v>
      </c>
      <c r="F788" s="165"/>
      <c r="G788" s="314"/>
      <c r="H788" s="313">
        <v>27394941.77</v>
      </c>
      <c r="I788" s="315"/>
      <c r="J788" s="314"/>
      <c r="K788" s="313">
        <v>29845372.783999998</v>
      </c>
    </row>
    <row r="789" spans="1:11">
      <c r="A789" s="155">
        <v>22</v>
      </c>
      <c r="C789" s="164"/>
      <c r="E789" s="155">
        <v>22</v>
      </c>
      <c r="F789" s="165"/>
      <c r="G789" s="314"/>
      <c r="H789" s="313"/>
      <c r="I789" s="315"/>
      <c r="J789" s="314"/>
      <c r="K789" s="313"/>
    </row>
    <row r="790" spans="1:11">
      <c r="A790" s="155">
        <v>23</v>
      </c>
      <c r="C790" s="164" t="s">
        <v>194</v>
      </c>
      <c r="E790" s="155">
        <v>23</v>
      </c>
      <c r="F790" s="165"/>
      <c r="G790" s="314"/>
      <c r="H790" s="313">
        <v>0</v>
      </c>
      <c r="I790" s="315"/>
      <c r="J790" s="314"/>
      <c r="K790" s="313"/>
    </row>
    <row r="791" spans="1:11">
      <c r="A791" s="155">
        <v>24</v>
      </c>
      <c r="C791" s="164"/>
      <c r="E791" s="155">
        <v>24</v>
      </c>
      <c r="F791" s="165"/>
      <c r="G791" s="252"/>
      <c r="H791" s="319"/>
      <c r="I791" s="320"/>
      <c r="J791" s="252"/>
      <c r="K791" s="319"/>
    </row>
    <row r="792" spans="1:11">
      <c r="E792" s="205"/>
      <c r="F792" s="236" t="s">
        <v>6</v>
      </c>
      <c r="G792" s="174" t="s">
        <v>6</v>
      </c>
      <c r="H792" s="174" t="s">
        <v>6</v>
      </c>
      <c r="I792" s="236" t="s">
        <v>6</v>
      </c>
      <c r="J792" s="174" t="s">
        <v>6</v>
      </c>
      <c r="K792" s="174" t="s">
        <v>6</v>
      </c>
    </row>
    <row r="793" spans="1:11">
      <c r="A793" s="155">
        <v>25</v>
      </c>
      <c r="C793" s="164" t="s">
        <v>321</v>
      </c>
      <c r="E793" s="155">
        <v>25</v>
      </c>
      <c r="G793" s="246">
        <f>SUM(G782:G792)</f>
        <v>544</v>
      </c>
      <c r="H793" s="245">
        <f>SUM(H782:H792)</f>
        <v>96671320.140000001</v>
      </c>
      <c r="I793" s="245"/>
      <c r="J793" s="246">
        <f>SUM(J782:J792)</f>
        <v>547</v>
      </c>
      <c r="K793" s="245">
        <f>SUM(K782:K792)</f>
        <v>102824005.62784998</v>
      </c>
    </row>
    <row r="794" spans="1:11">
      <c r="E794" s="205"/>
      <c r="F794" s="236" t="s">
        <v>6</v>
      </c>
      <c r="G794" s="173" t="s">
        <v>6</v>
      </c>
      <c r="H794" s="174" t="s">
        <v>6</v>
      </c>
      <c r="I794" s="236" t="s">
        <v>6</v>
      </c>
      <c r="J794" s="173" t="s">
        <v>6</v>
      </c>
      <c r="K794" s="174" t="s">
        <v>6</v>
      </c>
    </row>
    <row r="795" spans="1:11">
      <c r="C795" s="155" t="s">
        <v>49</v>
      </c>
      <c r="E795" s="205"/>
      <c r="F795" s="236"/>
      <c r="G795" s="173"/>
      <c r="H795" s="174"/>
      <c r="I795" s="236"/>
      <c r="J795" s="173"/>
      <c r="K795" s="174"/>
    </row>
    <row r="797" spans="1:11">
      <c r="A797" s="164"/>
    </row>
    <row r="798" spans="1:11">
      <c r="A798" s="169" t="str">
        <f>$A$83</f>
        <v xml:space="preserve">Institution No.:  </v>
      </c>
      <c r="B798" s="190"/>
      <c r="C798" s="190"/>
      <c r="D798" s="190"/>
      <c r="E798" s="206"/>
      <c r="F798" s="190"/>
      <c r="G798" s="207"/>
      <c r="H798" s="208"/>
      <c r="I798" s="190"/>
      <c r="J798" s="207"/>
      <c r="K798" s="158" t="s">
        <v>208</v>
      </c>
    </row>
    <row r="799" spans="1:11">
      <c r="A799" s="357" t="s">
        <v>209</v>
      </c>
      <c r="B799" s="357"/>
      <c r="C799" s="357"/>
      <c r="D799" s="357"/>
      <c r="E799" s="357"/>
      <c r="F799" s="357"/>
      <c r="G799" s="357"/>
      <c r="H799" s="357"/>
      <c r="I799" s="357"/>
      <c r="J799" s="357"/>
      <c r="K799" s="357"/>
    </row>
    <row r="800" spans="1:11">
      <c r="A800" s="169" t="str">
        <f>$A$42</f>
        <v xml:space="preserve">NAME: </v>
      </c>
      <c r="C800" s="155" t="str">
        <f>$D$20</f>
        <v>University of Colorado</v>
      </c>
      <c r="F800" s="274"/>
      <c r="G800" s="266"/>
      <c r="H800" s="267"/>
      <c r="K800" s="171" t="str">
        <f>$K$3</f>
        <v>Due Date: October 10, 2023</v>
      </c>
    </row>
    <row r="801" spans="1:11">
      <c r="A801" s="172" t="s">
        <v>6</v>
      </c>
      <c r="B801" s="172" t="s">
        <v>6</v>
      </c>
      <c r="C801" s="172" t="s">
        <v>6</v>
      </c>
      <c r="D801" s="172" t="s">
        <v>6</v>
      </c>
      <c r="E801" s="172" t="s">
        <v>6</v>
      </c>
      <c r="F801" s="172" t="s">
        <v>6</v>
      </c>
      <c r="G801" s="173" t="s">
        <v>6</v>
      </c>
      <c r="H801" s="174" t="s">
        <v>6</v>
      </c>
      <c r="I801" s="172" t="s">
        <v>6</v>
      </c>
      <c r="J801" s="173" t="s">
        <v>6</v>
      </c>
      <c r="K801" s="174" t="s">
        <v>6</v>
      </c>
    </row>
    <row r="802" spans="1:11">
      <c r="A802" s="175" t="s">
        <v>7</v>
      </c>
      <c r="E802" s="175" t="s">
        <v>7</v>
      </c>
      <c r="F802" s="176"/>
      <c r="G802" s="177"/>
      <c r="H802" s="179" t="str">
        <f>+H765</f>
        <v>2022-23</v>
      </c>
      <c r="I802" s="176"/>
      <c r="J802" s="177"/>
      <c r="K802" s="179" t="str">
        <f>K765</f>
        <v>2023-24</v>
      </c>
    </row>
    <row r="803" spans="1:11">
      <c r="A803" s="175" t="s">
        <v>9</v>
      </c>
      <c r="C803" s="176" t="s">
        <v>51</v>
      </c>
      <c r="E803" s="175" t="s">
        <v>9</v>
      </c>
      <c r="H803" s="179" t="s">
        <v>12</v>
      </c>
      <c r="K803" s="179" t="s">
        <v>13</v>
      </c>
    </row>
    <row r="804" spans="1:11">
      <c r="A804" s="172" t="s">
        <v>6</v>
      </c>
      <c r="B804" s="172" t="s">
        <v>6</v>
      </c>
      <c r="C804" s="172" t="s">
        <v>6</v>
      </c>
      <c r="D804" s="172" t="s">
        <v>6</v>
      </c>
      <c r="E804" s="172" t="s">
        <v>6</v>
      </c>
      <c r="F804" s="172" t="s">
        <v>6</v>
      </c>
      <c r="G804" s="173" t="s">
        <v>6</v>
      </c>
      <c r="H804" s="174" t="s">
        <v>6</v>
      </c>
      <c r="I804" s="172" t="s">
        <v>6</v>
      </c>
      <c r="J804" s="173" t="s">
        <v>6</v>
      </c>
      <c r="K804" s="174" t="s">
        <v>6</v>
      </c>
    </row>
    <row r="805" spans="1:11">
      <c r="A805" s="155">
        <v>1</v>
      </c>
      <c r="C805" s="164" t="s">
        <v>210</v>
      </c>
      <c r="E805" s="155">
        <v>1</v>
      </c>
      <c r="F805" s="165"/>
      <c r="G805" s="227"/>
      <c r="H805" s="296">
        <v>98992794.139999986</v>
      </c>
      <c r="I805" s="296"/>
      <c r="J805" s="296"/>
      <c r="K805" s="296">
        <v>102756037</v>
      </c>
    </row>
    <row r="806" spans="1:11">
      <c r="A806" s="155">
        <f t="shared" ref="A806:A823" si="15">(A805+1)</f>
        <v>2</v>
      </c>
      <c r="C806" s="165"/>
      <c r="E806" s="155">
        <f t="shared" ref="E806:E823" si="16">(E805+1)</f>
        <v>2</v>
      </c>
      <c r="F806" s="165"/>
      <c r="G806" s="166"/>
      <c r="H806" s="286"/>
      <c r="I806" s="284"/>
      <c r="J806" s="285"/>
      <c r="K806" s="286"/>
    </row>
    <row r="807" spans="1:11">
      <c r="A807" s="155">
        <f t="shared" si="15"/>
        <v>3</v>
      </c>
      <c r="C807" s="165"/>
      <c r="E807" s="155">
        <f t="shared" si="16"/>
        <v>3</v>
      </c>
      <c r="F807" s="165"/>
      <c r="G807" s="166"/>
      <c r="H807" s="167"/>
      <c r="I807" s="165"/>
      <c r="J807" s="166"/>
      <c r="K807" s="167"/>
    </row>
    <row r="808" spans="1:11">
      <c r="A808" s="155">
        <f t="shared" si="15"/>
        <v>4</v>
      </c>
      <c r="C808" s="165"/>
      <c r="E808" s="155">
        <f t="shared" si="16"/>
        <v>4</v>
      </c>
      <c r="F808" s="165"/>
      <c r="G808" s="166"/>
      <c r="H808" s="167"/>
      <c r="I808" s="165"/>
      <c r="J808" s="166"/>
      <c r="K808" s="167"/>
    </row>
    <row r="809" spans="1:11">
      <c r="A809" s="155">
        <f t="shared" si="15"/>
        <v>5</v>
      </c>
      <c r="C809" s="165"/>
      <c r="E809" s="155">
        <f t="shared" si="16"/>
        <v>5</v>
      </c>
      <c r="F809" s="165"/>
      <c r="G809" s="166"/>
      <c r="H809" s="167"/>
      <c r="I809" s="165"/>
      <c r="J809" s="166"/>
      <c r="K809" s="167"/>
    </row>
    <row r="810" spans="1:11">
      <c r="A810" s="155">
        <f t="shared" si="15"/>
        <v>6</v>
      </c>
      <c r="C810" s="165"/>
      <c r="E810" s="155">
        <f t="shared" si="16"/>
        <v>6</v>
      </c>
      <c r="F810" s="165"/>
      <c r="G810" s="166"/>
      <c r="H810" s="167"/>
      <c r="I810" s="165"/>
      <c r="J810" s="166"/>
      <c r="K810" s="167"/>
    </row>
    <row r="811" spans="1:11">
      <c r="A811" s="155">
        <f t="shared" si="15"/>
        <v>7</v>
      </c>
      <c r="C811" s="165"/>
      <c r="E811" s="155">
        <f t="shared" si="16"/>
        <v>7</v>
      </c>
      <c r="F811" s="165"/>
      <c r="G811" s="166"/>
      <c r="H811" s="167"/>
      <c r="I811" s="165"/>
      <c r="J811" s="166"/>
      <c r="K811" s="167"/>
    </row>
    <row r="812" spans="1:11">
      <c r="A812" s="155">
        <f t="shared" si="15"/>
        <v>8</v>
      </c>
      <c r="C812" s="165"/>
      <c r="E812" s="155">
        <f t="shared" si="16"/>
        <v>8</v>
      </c>
      <c r="F812" s="165"/>
      <c r="G812" s="166"/>
      <c r="H812" s="167"/>
      <c r="I812" s="165"/>
      <c r="J812" s="166"/>
      <c r="K812" s="167"/>
    </row>
    <row r="813" spans="1:11">
      <c r="A813" s="155">
        <f t="shared" si="15"/>
        <v>9</v>
      </c>
      <c r="C813" s="165"/>
      <c r="E813" s="155">
        <f t="shared" si="16"/>
        <v>9</v>
      </c>
      <c r="F813" s="165"/>
      <c r="G813" s="166"/>
      <c r="H813" s="167"/>
      <c r="I813" s="165"/>
      <c r="J813" s="166"/>
      <c r="K813" s="167"/>
    </row>
    <row r="814" spans="1:11">
      <c r="A814" s="155">
        <f t="shared" si="15"/>
        <v>10</v>
      </c>
      <c r="C814" s="165"/>
      <c r="E814" s="155">
        <f t="shared" si="16"/>
        <v>10</v>
      </c>
      <c r="F814" s="165"/>
      <c r="G814" s="166"/>
      <c r="H814" s="167"/>
      <c r="I814" s="165"/>
      <c r="J814" s="166"/>
      <c r="K814" s="167"/>
    </row>
    <row r="815" spans="1:11">
      <c r="A815" s="155">
        <f t="shared" si="15"/>
        <v>11</v>
      </c>
      <c r="C815" s="165"/>
      <c r="E815" s="155">
        <f t="shared" si="16"/>
        <v>11</v>
      </c>
      <c r="G815" s="166"/>
      <c r="H815" s="167"/>
      <c r="I815" s="165"/>
      <c r="J815" s="166"/>
      <c r="K815" s="167"/>
    </row>
    <row r="816" spans="1:11">
      <c r="A816" s="155">
        <f t="shared" si="15"/>
        <v>12</v>
      </c>
      <c r="C816" s="165"/>
      <c r="E816" s="155">
        <f t="shared" si="16"/>
        <v>12</v>
      </c>
      <c r="G816" s="166"/>
      <c r="H816" s="167"/>
      <c r="I816" s="165"/>
      <c r="J816" s="166"/>
      <c r="K816" s="167"/>
    </row>
    <row r="817" spans="1:11">
      <c r="A817" s="155">
        <f t="shared" si="15"/>
        <v>13</v>
      </c>
      <c r="C817" s="165"/>
      <c r="E817" s="155">
        <f t="shared" si="16"/>
        <v>13</v>
      </c>
      <c r="F817" s="165"/>
      <c r="G817" s="166"/>
      <c r="H817" s="167"/>
      <c r="I817" s="165"/>
      <c r="J817" s="166"/>
      <c r="K817" s="167"/>
    </row>
    <row r="818" spans="1:11">
      <c r="A818" s="155">
        <f t="shared" si="15"/>
        <v>14</v>
      </c>
      <c r="C818" s="165"/>
      <c r="E818" s="155">
        <f t="shared" si="16"/>
        <v>14</v>
      </c>
      <c r="F818" s="165"/>
      <c r="G818" s="166"/>
      <c r="H818" s="167"/>
      <c r="I818" s="165"/>
      <c r="J818" s="166"/>
      <c r="K818" s="167"/>
    </row>
    <row r="819" spans="1:11">
      <c r="A819" s="155">
        <f t="shared" si="15"/>
        <v>15</v>
      </c>
      <c r="C819" s="165"/>
      <c r="E819" s="155">
        <f t="shared" si="16"/>
        <v>15</v>
      </c>
      <c r="F819" s="165"/>
      <c r="G819" s="166"/>
      <c r="H819" s="167"/>
      <c r="I819" s="165"/>
      <c r="J819" s="166"/>
      <c r="K819" s="167"/>
    </row>
    <row r="820" spans="1:11">
      <c r="A820" s="155">
        <f t="shared" si="15"/>
        <v>16</v>
      </c>
      <c r="C820" s="165"/>
      <c r="E820" s="155">
        <f t="shared" si="16"/>
        <v>16</v>
      </c>
      <c r="F820" s="165"/>
      <c r="G820" s="166"/>
      <c r="H820" s="167"/>
      <c r="I820" s="165"/>
      <c r="J820" s="166"/>
      <c r="K820" s="167"/>
    </row>
    <row r="821" spans="1:11">
      <c r="A821" s="155">
        <f t="shared" si="15"/>
        <v>17</v>
      </c>
      <c r="C821" s="165"/>
      <c r="E821" s="155">
        <f t="shared" si="16"/>
        <v>17</v>
      </c>
      <c r="F821" s="165"/>
      <c r="G821" s="166"/>
      <c r="H821" s="167"/>
      <c r="I821" s="165"/>
      <c r="J821" s="166"/>
      <c r="K821" s="167"/>
    </row>
    <row r="822" spans="1:11">
      <c r="A822" s="155">
        <f t="shared" si="15"/>
        <v>18</v>
      </c>
      <c r="C822" s="165"/>
      <c r="E822" s="155">
        <f t="shared" si="16"/>
        <v>18</v>
      </c>
      <c r="F822" s="165"/>
      <c r="G822" s="166"/>
      <c r="H822" s="167"/>
      <c r="I822" s="165"/>
      <c r="J822" s="166"/>
      <c r="K822" s="167"/>
    </row>
    <row r="823" spans="1:11">
      <c r="A823" s="155">
        <f t="shared" si="15"/>
        <v>19</v>
      </c>
      <c r="C823" s="165"/>
      <c r="E823" s="155">
        <f t="shared" si="16"/>
        <v>19</v>
      </c>
      <c r="F823" s="165"/>
      <c r="G823" s="166"/>
      <c r="H823" s="167"/>
      <c r="I823" s="165"/>
      <c r="J823" s="166"/>
      <c r="K823" s="167"/>
    </row>
    <row r="824" spans="1:11">
      <c r="A824" s="155">
        <v>20</v>
      </c>
      <c r="E824" s="155">
        <v>20</v>
      </c>
      <c r="F824" s="236"/>
      <c r="G824" s="173"/>
      <c r="H824" s="174"/>
      <c r="I824" s="236"/>
      <c r="J824" s="173"/>
      <c r="K824" s="174"/>
    </row>
    <row r="825" spans="1:11">
      <c r="A825" s="155">
        <v>21</v>
      </c>
      <c r="E825" s="155">
        <v>21</v>
      </c>
      <c r="F825" s="236"/>
      <c r="G825" s="173"/>
      <c r="I825" s="236"/>
      <c r="J825" s="173"/>
    </row>
    <row r="826" spans="1:11">
      <c r="A826" s="155">
        <v>22</v>
      </c>
      <c r="E826" s="155">
        <v>22</v>
      </c>
    </row>
    <row r="827" spans="1:11">
      <c r="A827" s="155">
        <v>23</v>
      </c>
      <c r="D827" s="180"/>
      <c r="E827" s="155">
        <v>23</v>
      </c>
    </row>
    <row r="828" spans="1:11">
      <c r="A828" s="155">
        <v>24</v>
      </c>
      <c r="D828" s="180"/>
      <c r="E828" s="155">
        <v>24</v>
      </c>
    </row>
    <row r="829" spans="1:11">
      <c r="F829" s="236" t="s">
        <v>6</v>
      </c>
      <c r="G829" s="173" t="s">
        <v>6</v>
      </c>
      <c r="H829" s="174"/>
      <c r="I829" s="236"/>
      <c r="J829" s="173"/>
      <c r="K829" s="174"/>
    </row>
    <row r="830" spans="1:11">
      <c r="A830" s="155">
        <v>25</v>
      </c>
      <c r="C830" s="164" t="s">
        <v>322</v>
      </c>
      <c r="E830" s="155">
        <v>25</v>
      </c>
      <c r="G830" s="229"/>
      <c r="H830" s="228">
        <f>SUM(H805:H828)</f>
        <v>98992794.139999986</v>
      </c>
      <c r="I830" s="228"/>
      <c r="J830" s="229"/>
      <c r="K830" s="228">
        <f>SUM(K805:K828)</f>
        <v>102756037</v>
      </c>
    </row>
    <row r="831" spans="1:11">
      <c r="D831" s="180"/>
      <c r="F831" s="236" t="s">
        <v>6</v>
      </c>
      <c r="G831" s="173" t="s">
        <v>6</v>
      </c>
      <c r="H831" s="174"/>
      <c r="I831" s="236"/>
      <c r="J831" s="173"/>
      <c r="K831" s="174"/>
    </row>
    <row r="832" spans="1:11">
      <c r="F832" s="236"/>
      <c r="G832" s="173"/>
      <c r="H832" s="174"/>
      <c r="I832" s="236"/>
      <c r="J832" s="173"/>
      <c r="K832" s="174"/>
    </row>
    <row r="833" spans="1:11">
      <c r="C833" s="354" t="s">
        <v>235</v>
      </c>
      <c r="D833" s="354"/>
      <c r="E833" s="354"/>
      <c r="F833" s="354"/>
      <c r="G833" s="354"/>
      <c r="H833" s="354"/>
      <c r="I833" s="354"/>
      <c r="J833" s="354"/>
      <c r="K833" s="204"/>
    </row>
    <row r="835" spans="1:11">
      <c r="A835" s="164"/>
    </row>
    <row r="836" spans="1:11">
      <c r="A836" s="169" t="str">
        <f>$A$83</f>
        <v xml:space="preserve">Institution No.:  </v>
      </c>
      <c r="B836" s="190"/>
      <c r="C836" s="190"/>
      <c r="D836" s="190"/>
      <c r="E836" s="206"/>
      <c r="F836" s="190"/>
      <c r="G836" s="207"/>
      <c r="H836" s="208"/>
      <c r="I836" s="190"/>
      <c r="J836" s="207"/>
      <c r="K836" s="158" t="s">
        <v>212</v>
      </c>
    </row>
    <row r="837" spans="1:11">
      <c r="A837" s="357" t="s">
        <v>213</v>
      </c>
      <c r="B837" s="357"/>
      <c r="C837" s="357"/>
      <c r="D837" s="357"/>
      <c r="E837" s="357"/>
      <c r="F837" s="357"/>
      <c r="G837" s="357"/>
      <c r="H837" s="357"/>
      <c r="I837" s="357"/>
      <c r="J837" s="357"/>
      <c r="K837" s="357"/>
    </row>
    <row r="838" spans="1:11">
      <c r="A838" s="169" t="str">
        <f>$A$42</f>
        <v xml:space="preserve">NAME: </v>
      </c>
      <c r="C838" s="155" t="str">
        <f>$D$20</f>
        <v>University of Colorado</v>
      </c>
      <c r="G838" s="221"/>
      <c r="K838" s="171" t="str">
        <f>$K$3</f>
        <v>Due Date: October 10, 2023</v>
      </c>
    </row>
    <row r="839" spans="1:11">
      <c r="A839" s="172" t="s">
        <v>6</v>
      </c>
      <c r="B839" s="172" t="s">
        <v>6</v>
      </c>
      <c r="C839" s="172" t="s">
        <v>6</v>
      </c>
      <c r="D839" s="172" t="s">
        <v>6</v>
      </c>
      <c r="E839" s="172" t="s">
        <v>6</v>
      </c>
      <c r="F839" s="172" t="s">
        <v>6</v>
      </c>
      <c r="G839" s="173" t="s">
        <v>6</v>
      </c>
      <c r="H839" s="174" t="s">
        <v>6</v>
      </c>
      <c r="I839" s="172" t="s">
        <v>6</v>
      </c>
      <c r="J839" s="173" t="s">
        <v>6</v>
      </c>
      <c r="K839" s="174" t="s">
        <v>6</v>
      </c>
    </row>
    <row r="840" spans="1:11">
      <c r="A840" s="175" t="s">
        <v>7</v>
      </c>
      <c r="E840" s="175" t="s">
        <v>7</v>
      </c>
      <c r="F840" s="176"/>
      <c r="G840" s="177"/>
      <c r="H840" s="179" t="str">
        <f>H802</f>
        <v>2022-23</v>
      </c>
      <c r="I840" s="176"/>
      <c r="J840" s="177"/>
      <c r="K840" s="179" t="str">
        <f>K802</f>
        <v>2023-24</v>
      </c>
    </row>
    <row r="841" spans="1:11">
      <c r="A841" s="175" t="s">
        <v>9</v>
      </c>
      <c r="C841" s="176" t="s">
        <v>51</v>
      </c>
      <c r="E841" s="175" t="s">
        <v>9</v>
      </c>
      <c r="F841" s="176"/>
      <c r="G841" s="177" t="s">
        <v>11</v>
      </c>
      <c r="H841" s="179" t="s">
        <v>12</v>
      </c>
      <c r="I841" s="176"/>
      <c r="J841" s="177" t="s">
        <v>11</v>
      </c>
      <c r="K841" s="179" t="s">
        <v>13</v>
      </c>
    </row>
    <row r="842" spans="1:11">
      <c r="A842" s="172" t="s">
        <v>6</v>
      </c>
      <c r="B842" s="172" t="s">
        <v>6</v>
      </c>
      <c r="C842" s="172" t="s">
        <v>6</v>
      </c>
      <c r="D842" s="172" t="s">
        <v>6</v>
      </c>
      <c r="E842" s="172" t="s">
        <v>6</v>
      </c>
      <c r="F842" s="172" t="s">
        <v>6</v>
      </c>
      <c r="G842" s="173" t="s">
        <v>6</v>
      </c>
      <c r="H842" s="174" t="s">
        <v>6</v>
      </c>
      <c r="I842" s="172" t="s">
        <v>6</v>
      </c>
      <c r="J842" s="173" t="s">
        <v>6</v>
      </c>
      <c r="K842" s="174" t="s">
        <v>6</v>
      </c>
    </row>
    <row r="843" spans="1:11">
      <c r="A843" s="304">
        <v>1</v>
      </c>
      <c r="B843" s="322"/>
      <c r="C843" s="304" t="s">
        <v>227</v>
      </c>
      <c r="D843" s="322"/>
      <c r="E843" s="304">
        <v>1</v>
      </c>
      <c r="F843" s="322"/>
      <c r="G843" s="323"/>
      <c r="H843" s="324"/>
      <c r="I843" s="322"/>
      <c r="J843" s="323"/>
      <c r="K843" s="324"/>
    </row>
    <row r="844" spans="1:11">
      <c r="A844" s="304">
        <v>2</v>
      </c>
      <c r="B844" s="322"/>
      <c r="C844" s="304" t="s">
        <v>227</v>
      </c>
      <c r="D844" s="322"/>
      <c r="E844" s="304">
        <v>2</v>
      </c>
      <c r="F844" s="322"/>
      <c r="G844" s="323"/>
      <c r="H844" s="324"/>
      <c r="I844" s="322"/>
      <c r="J844" s="323"/>
      <c r="K844" s="324"/>
    </row>
    <row r="845" spans="1:11">
      <c r="A845" s="304">
        <v>3</v>
      </c>
      <c r="B845" s="304"/>
      <c r="C845" s="304" t="s">
        <v>227</v>
      </c>
      <c r="D845" s="304"/>
      <c r="E845" s="304">
        <v>3</v>
      </c>
      <c r="F845" s="305"/>
      <c r="G845" s="325"/>
      <c r="H845" s="310"/>
      <c r="I845" s="310"/>
      <c r="J845" s="325"/>
      <c r="K845" s="310"/>
    </row>
    <row r="846" spans="1:11">
      <c r="A846" s="304">
        <v>4</v>
      </c>
      <c r="B846" s="304"/>
      <c r="C846" s="304" t="s">
        <v>227</v>
      </c>
      <c r="D846" s="304"/>
      <c r="E846" s="304">
        <v>4</v>
      </c>
      <c r="F846" s="305"/>
      <c r="G846" s="325"/>
      <c r="H846" s="310"/>
      <c r="I846" s="310"/>
      <c r="J846" s="325"/>
      <c r="K846" s="310"/>
    </row>
    <row r="847" spans="1:11">
      <c r="A847" s="304">
        <v>5</v>
      </c>
      <c r="B847" s="304"/>
      <c r="C847" s="304" t="s">
        <v>227</v>
      </c>
      <c r="D847" s="304"/>
      <c r="E847" s="304">
        <v>5</v>
      </c>
      <c r="F847" s="304"/>
      <c r="G847" s="326"/>
      <c r="H847" s="327"/>
      <c r="I847" s="304"/>
      <c r="J847" s="326"/>
      <c r="K847" s="327"/>
    </row>
    <row r="848" spans="1:11">
      <c r="A848" s="155">
        <v>6</v>
      </c>
      <c r="C848" s="164" t="s">
        <v>170</v>
      </c>
      <c r="E848" s="155">
        <v>6</v>
      </c>
      <c r="F848" s="165"/>
      <c r="G848" s="291"/>
      <c r="H848" s="290"/>
      <c r="I848" s="296"/>
      <c r="J848" s="291"/>
      <c r="K848" s="290"/>
    </row>
    <row r="849" spans="1:11">
      <c r="A849" s="155">
        <v>7</v>
      </c>
      <c r="C849" s="164" t="s">
        <v>171</v>
      </c>
      <c r="E849" s="155">
        <v>7</v>
      </c>
      <c r="F849" s="165"/>
      <c r="G849" s="291"/>
      <c r="H849" s="290"/>
      <c r="I849" s="296"/>
      <c r="J849" s="291"/>
      <c r="K849" s="290"/>
    </row>
    <row r="850" spans="1:11">
      <c r="A850" s="155">
        <v>8</v>
      </c>
      <c r="C850" s="164" t="s">
        <v>214</v>
      </c>
      <c r="E850" s="155">
        <v>8</v>
      </c>
      <c r="F850" s="165"/>
      <c r="G850" s="291"/>
      <c r="H850" s="290"/>
      <c r="I850" s="296"/>
      <c r="J850" s="291"/>
      <c r="K850" s="290"/>
    </row>
    <row r="851" spans="1:11">
      <c r="A851" s="155">
        <v>9</v>
      </c>
      <c r="C851" s="164" t="s">
        <v>185</v>
      </c>
      <c r="E851" s="155">
        <v>9</v>
      </c>
      <c r="F851" s="165"/>
      <c r="G851" s="291">
        <f>SUM(G848:G850)</f>
        <v>0</v>
      </c>
      <c r="H851" s="290">
        <f>SUM(H848:H850)</f>
        <v>0</v>
      </c>
      <c r="I851" s="291"/>
      <c r="J851" s="291">
        <f>SUM(J848:J850)</f>
        <v>0</v>
      </c>
      <c r="K851" s="290">
        <f>SUM(K848:K850)</f>
        <v>0</v>
      </c>
    </row>
    <row r="852" spans="1:11">
      <c r="A852" s="155">
        <v>10</v>
      </c>
      <c r="C852" s="164"/>
      <c r="E852" s="155">
        <v>10</v>
      </c>
      <c r="F852" s="165"/>
      <c r="G852" s="291"/>
      <c r="H852" s="290"/>
      <c r="I852" s="296"/>
      <c r="J852" s="291"/>
      <c r="K852" s="290"/>
    </row>
    <row r="853" spans="1:11">
      <c r="A853" s="155">
        <v>11</v>
      </c>
      <c r="C853" s="164" t="s">
        <v>174</v>
      </c>
      <c r="E853" s="155">
        <v>11</v>
      </c>
      <c r="F853" s="165"/>
      <c r="G853" s="291"/>
      <c r="H853" s="290"/>
      <c r="I853" s="296"/>
      <c r="J853" s="291"/>
      <c r="K853" s="290"/>
    </row>
    <row r="854" spans="1:11">
      <c r="A854" s="155">
        <v>12</v>
      </c>
      <c r="C854" s="164" t="s">
        <v>175</v>
      </c>
      <c r="E854" s="155">
        <v>12</v>
      </c>
      <c r="F854" s="165"/>
      <c r="G854" s="291"/>
      <c r="H854" s="290"/>
      <c r="I854" s="296"/>
      <c r="J854" s="291"/>
      <c r="K854" s="290"/>
    </row>
    <row r="855" spans="1:11">
      <c r="A855" s="155">
        <v>13</v>
      </c>
      <c r="C855" s="164" t="s">
        <v>186</v>
      </c>
      <c r="E855" s="155">
        <v>13</v>
      </c>
      <c r="F855" s="165"/>
      <c r="G855" s="291">
        <f>SUM(G853:G854)</f>
        <v>0</v>
      </c>
      <c r="H855" s="290">
        <f>SUM(H853:H854)</f>
        <v>0</v>
      </c>
      <c r="I855" s="298"/>
      <c r="J855" s="291">
        <f>SUM(J853:J854)</f>
        <v>0</v>
      </c>
      <c r="K855" s="290">
        <f>SUM(K853:K854)</f>
        <v>0</v>
      </c>
    </row>
    <row r="856" spans="1:11">
      <c r="A856" s="155">
        <v>14</v>
      </c>
      <c r="E856" s="155">
        <v>14</v>
      </c>
      <c r="F856" s="165"/>
      <c r="G856" s="300"/>
      <c r="H856" s="290"/>
      <c r="I856" s="297"/>
      <c r="J856" s="300"/>
      <c r="K856" s="290"/>
    </row>
    <row r="857" spans="1:11">
      <c r="A857" s="155">
        <v>15</v>
      </c>
      <c r="C857" s="164" t="s">
        <v>177</v>
      </c>
      <c r="E857" s="155">
        <v>15</v>
      </c>
      <c r="G857" s="303">
        <f>SUM(G851+G855)</f>
        <v>0</v>
      </c>
      <c r="H857" s="302">
        <f>SUM(H851+H855)</f>
        <v>0</v>
      </c>
      <c r="I857" s="297"/>
      <c r="J857" s="303">
        <f>SUM(J851+J855)</f>
        <v>0</v>
      </c>
      <c r="K857" s="302">
        <f>SUM(K851+K855)</f>
        <v>0</v>
      </c>
    </row>
    <row r="858" spans="1:11">
      <c r="A858" s="155">
        <v>16</v>
      </c>
      <c r="E858" s="155">
        <v>16</v>
      </c>
      <c r="G858" s="303"/>
      <c r="H858" s="302"/>
      <c r="I858" s="297"/>
      <c r="J858" s="303"/>
      <c r="K858" s="302"/>
    </row>
    <row r="859" spans="1:11">
      <c r="A859" s="155">
        <v>17</v>
      </c>
      <c r="C859" s="164" t="s">
        <v>178</v>
      </c>
      <c r="E859" s="155">
        <v>17</v>
      </c>
      <c r="F859" s="165"/>
      <c r="G859" s="291"/>
      <c r="H859" s="290"/>
      <c r="I859" s="296"/>
      <c r="J859" s="291"/>
      <c r="K859" s="290"/>
    </row>
    <row r="860" spans="1:11">
      <c r="A860" s="155">
        <v>18</v>
      </c>
      <c r="E860" s="155">
        <v>18</v>
      </c>
      <c r="F860" s="165"/>
      <c r="G860" s="291"/>
      <c r="H860" s="290"/>
      <c r="I860" s="296"/>
      <c r="J860" s="291"/>
      <c r="K860" s="290"/>
    </row>
    <row r="861" spans="1:11">
      <c r="A861" s="155">
        <v>19</v>
      </c>
      <c r="C861" s="164" t="s">
        <v>179</v>
      </c>
      <c r="E861" s="155">
        <v>19</v>
      </c>
      <c r="F861" s="165"/>
      <c r="G861" s="291"/>
      <c r="H861" s="290"/>
      <c r="I861" s="296"/>
      <c r="J861" s="291"/>
      <c r="K861" s="290"/>
    </row>
    <row r="862" spans="1:11">
      <c r="A862" s="155">
        <v>20</v>
      </c>
      <c r="C862" s="235" t="s">
        <v>180</v>
      </c>
      <c r="E862" s="155">
        <v>20</v>
      </c>
      <c r="F862" s="165"/>
      <c r="G862" s="291"/>
      <c r="H862" s="290"/>
      <c r="I862" s="296"/>
      <c r="J862" s="291"/>
      <c r="K862" s="290"/>
    </row>
    <row r="863" spans="1:11">
      <c r="A863" s="155">
        <v>21</v>
      </c>
      <c r="C863" s="235"/>
      <c r="E863" s="155">
        <v>21</v>
      </c>
      <c r="F863" s="165"/>
      <c r="G863" s="291"/>
      <c r="H863" s="290"/>
      <c r="I863" s="296"/>
      <c r="J863" s="291"/>
      <c r="K863" s="290"/>
    </row>
    <row r="864" spans="1:11">
      <c r="A864" s="155">
        <v>22</v>
      </c>
      <c r="C864" s="164"/>
      <c r="E864" s="155">
        <v>22</v>
      </c>
      <c r="G864" s="291"/>
      <c r="H864" s="290"/>
      <c r="I864" s="296"/>
      <c r="J864" s="291"/>
      <c r="K864" s="290"/>
    </row>
    <row r="865" spans="1:11">
      <c r="A865" s="155">
        <v>23</v>
      </c>
      <c r="C865" s="164" t="s">
        <v>181</v>
      </c>
      <c r="E865" s="155">
        <v>23</v>
      </c>
      <c r="G865" s="291"/>
      <c r="H865" s="290"/>
      <c r="I865" s="296"/>
      <c r="J865" s="291"/>
      <c r="K865" s="290"/>
    </row>
    <row r="866" spans="1:11">
      <c r="A866" s="155">
        <v>24</v>
      </c>
      <c r="C866" s="164"/>
      <c r="E866" s="155">
        <v>24</v>
      </c>
      <c r="G866" s="224"/>
      <c r="H866" s="223"/>
      <c r="I866" s="227"/>
      <c r="J866" s="224"/>
      <c r="K866" s="223"/>
    </row>
    <row r="867" spans="1:11">
      <c r="E867" s="155">
        <v>25</v>
      </c>
      <c r="F867" s="236" t="s">
        <v>6</v>
      </c>
      <c r="G867" s="226"/>
      <c r="H867" s="174"/>
      <c r="I867" s="236"/>
      <c r="J867" s="226"/>
      <c r="K867" s="174"/>
    </row>
    <row r="868" spans="1:11">
      <c r="A868" s="155">
        <v>25</v>
      </c>
      <c r="C868" s="164" t="s">
        <v>323</v>
      </c>
      <c r="G868" s="228">
        <f>SUM(G857:G866)</f>
        <v>0</v>
      </c>
      <c r="H868" s="228">
        <f>SUM(H857:H866)</f>
        <v>0</v>
      </c>
      <c r="I868" s="232"/>
      <c r="J868" s="228">
        <f>SUM(J857:J866)</f>
        <v>0</v>
      </c>
      <c r="K868" s="228">
        <f>SUM(K857:K866)</f>
        <v>0</v>
      </c>
    </row>
    <row r="869" spans="1:11">
      <c r="F869" s="236" t="s">
        <v>6</v>
      </c>
      <c r="G869" s="173"/>
      <c r="H869" s="174"/>
      <c r="I869" s="236"/>
      <c r="J869" s="173"/>
      <c r="K869" s="174"/>
    </row>
    <row r="870" spans="1:11">
      <c r="A870" s="164"/>
      <c r="C870" s="155" t="s">
        <v>49</v>
      </c>
    </row>
    <row r="872" spans="1:11">
      <c r="A872" s="164"/>
    </row>
    <row r="873" spans="1:11">
      <c r="A873" s="169" t="str">
        <f>$A$83</f>
        <v xml:space="preserve">Institution No.:  </v>
      </c>
      <c r="B873" s="190"/>
      <c r="C873" s="190"/>
      <c r="D873" s="190"/>
      <c r="E873" s="206"/>
      <c r="F873" s="190"/>
      <c r="G873" s="207"/>
      <c r="H873" s="208"/>
      <c r="I873" s="190"/>
      <c r="J873" s="207"/>
      <c r="K873" s="158" t="s">
        <v>216</v>
      </c>
    </row>
    <row r="874" spans="1:11">
      <c r="A874" s="360" t="s">
        <v>217</v>
      </c>
      <c r="B874" s="360"/>
      <c r="C874" s="360"/>
      <c r="D874" s="360"/>
      <c r="E874" s="360"/>
      <c r="F874" s="360"/>
      <c r="G874" s="360"/>
      <c r="H874" s="360"/>
      <c r="I874" s="360"/>
      <c r="J874" s="360"/>
      <c r="K874" s="360"/>
    </row>
    <row r="875" spans="1:11">
      <c r="A875" s="169" t="str">
        <f>$A$42</f>
        <v xml:space="preserve">NAME: </v>
      </c>
      <c r="C875" s="155" t="str">
        <f>$D$20</f>
        <v>University of Colorado</v>
      </c>
      <c r="H875" s="328"/>
      <c r="K875" s="171" t="str">
        <f>$K$3</f>
        <v>Due Date: October 10, 2023</v>
      </c>
    </row>
    <row r="876" spans="1:11">
      <c r="A876" s="172" t="s">
        <v>6</v>
      </c>
      <c r="B876" s="172" t="s">
        <v>6</v>
      </c>
      <c r="C876" s="172" t="s">
        <v>6</v>
      </c>
      <c r="D876" s="172" t="s">
        <v>6</v>
      </c>
      <c r="E876" s="172" t="s">
        <v>6</v>
      </c>
      <c r="F876" s="172" t="s">
        <v>6</v>
      </c>
      <c r="G876" s="173" t="s">
        <v>6</v>
      </c>
      <c r="H876" s="174" t="s">
        <v>6</v>
      </c>
      <c r="I876" s="172" t="s">
        <v>6</v>
      </c>
      <c r="J876" s="173" t="s">
        <v>6</v>
      </c>
      <c r="K876" s="174" t="s">
        <v>6</v>
      </c>
    </row>
    <row r="877" spans="1:11">
      <c r="A877" s="175" t="s">
        <v>7</v>
      </c>
      <c r="E877" s="175" t="s">
        <v>7</v>
      </c>
      <c r="F877" s="176"/>
      <c r="G877" s="177"/>
      <c r="H877" s="179" t="str">
        <f>+H840</f>
        <v>2022-23</v>
      </c>
      <c r="I877" s="176"/>
      <c r="J877" s="177"/>
      <c r="K877" s="179" t="str">
        <f>K840</f>
        <v>2023-24</v>
      </c>
    </row>
    <row r="878" spans="1:11">
      <c r="A878" s="175" t="s">
        <v>9</v>
      </c>
      <c r="C878" s="176" t="s">
        <v>51</v>
      </c>
      <c r="E878" s="175" t="s">
        <v>9</v>
      </c>
      <c r="F878" s="176"/>
      <c r="G878" s="177"/>
      <c r="H878" s="179" t="s">
        <v>12</v>
      </c>
      <c r="I878" s="176"/>
      <c r="J878" s="177"/>
      <c r="K878" s="179" t="s">
        <v>13</v>
      </c>
    </row>
    <row r="879" spans="1:11">
      <c r="A879" s="172" t="s">
        <v>6</v>
      </c>
      <c r="B879" s="172" t="s">
        <v>6</v>
      </c>
      <c r="C879" s="172" t="s">
        <v>6</v>
      </c>
      <c r="D879" s="172" t="s">
        <v>6</v>
      </c>
      <c r="E879" s="172" t="s">
        <v>6</v>
      </c>
      <c r="F879" s="172" t="s">
        <v>6</v>
      </c>
      <c r="G879" s="173" t="s">
        <v>6</v>
      </c>
      <c r="H879" s="174" t="s">
        <v>6</v>
      </c>
      <c r="I879" s="172" t="s">
        <v>6</v>
      </c>
      <c r="J879" s="173" t="s">
        <v>6</v>
      </c>
      <c r="K879" s="174" t="s">
        <v>6</v>
      </c>
    </row>
    <row r="880" spans="1:11">
      <c r="A880" s="275">
        <v>1</v>
      </c>
      <c r="C880" s="155" t="s">
        <v>218</v>
      </c>
      <c r="E880" s="275">
        <v>1</v>
      </c>
      <c r="F880" s="165"/>
      <c r="G880" s="227"/>
      <c r="H880" s="296">
        <v>4743915</v>
      </c>
      <c r="I880" s="296"/>
      <c r="J880" s="296"/>
      <c r="K880" s="296">
        <v>9497645</v>
      </c>
    </row>
    <row r="881" spans="1:12">
      <c r="A881" s="275">
        <v>2</v>
      </c>
      <c r="E881" s="275">
        <v>2</v>
      </c>
      <c r="F881" s="165"/>
      <c r="G881" s="227"/>
      <c r="H881" s="296"/>
      <c r="I881" s="296"/>
      <c r="J881" s="296"/>
      <c r="K881" s="296"/>
    </row>
    <row r="882" spans="1:12">
      <c r="A882" s="275">
        <v>3</v>
      </c>
      <c r="C882" s="165"/>
      <c r="E882" s="275">
        <v>3</v>
      </c>
      <c r="F882" s="165"/>
      <c r="G882" s="227"/>
      <c r="H882" s="296"/>
      <c r="I882" s="296"/>
      <c r="J882" s="296"/>
      <c r="K882" s="296"/>
    </row>
    <row r="883" spans="1:12">
      <c r="A883" s="275">
        <v>4</v>
      </c>
      <c r="C883" s="165"/>
      <c r="E883" s="275">
        <v>4</v>
      </c>
      <c r="F883" s="165"/>
      <c r="G883" s="227"/>
      <c r="H883" s="296"/>
      <c r="I883" s="296"/>
      <c r="J883" s="296"/>
      <c r="K883" s="296"/>
    </row>
    <row r="884" spans="1:12">
      <c r="A884" s="275">
        <v>5</v>
      </c>
      <c r="C884" s="164"/>
      <c r="E884" s="275">
        <v>5</v>
      </c>
      <c r="F884" s="165"/>
      <c r="G884" s="227"/>
      <c r="H884" s="296"/>
      <c r="I884" s="296"/>
      <c r="J884" s="296"/>
      <c r="K884" s="296"/>
    </row>
    <row r="885" spans="1:12">
      <c r="A885" s="275">
        <v>6</v>
      </c>
      <c r="C885" s="165"/>
      <c r="E885" s="275">
        <v>6</v>
      </c>
      <c r="F885" s="165"/>
      <c r="G885" s="227"/>
      <c r="H885" s="296"/>
      <c r="I885" s="296"/>
      <c r="J885" s="296"/>
      <c r="K885" s="296"/>
    </row>
    <row r="886" spans="1:12">
      <c r="A886" s="275">
        <v>7</v>
      </c>
      <c r="C886" s="165"/>
      <c r="E886" s="275">
        <v>7</v>
      </c>
      <c r="F886" s="165"/>
      <c r="G886" s="227"/>
      <c r="H886" s="296"/>
      <c r="I886" s="296"/>
      <c r="J886" s="296"/>
      <c r="K886" s="296"/>
    </row>
    <row r="887" spans="1:12">
      <c r="A887" s="275">
        <v>8</v>
      </c>
      <c r="E887" s="275">
        <v>8</v>
      </c>
      <c r="F887" s="165"/>
      <c r="G887" s="227"/>
      <c r="H887" s="296"/>
      <c r="I887" s="296"/>
      <c r="J887" s="296"/>
      <c r="K887" s="296"/>
    </row>
    <row r="888" spans="1:12">
      <c r="A888" s="275">
        <v>9</v>
      </c>
      <c r="E888" s="275">
        <v>9</v>
      </c>
      <c r="F888" s="165"/>
      <c r="G888" s="227"/>
      <c r="H888" s="296"/>
      <c r="I888" s="296"/>
      <c r="J888" s="296"/>
      <c r="K888" s="296"/>
    </row>
    <row r="889" spans="1:12">
      <c r="A889" s="275"/>
      <c r="E889" s="275"/>
      <c r="F889" s="236" t="s">
        <v>6</v>
      </c>
      <c r="G889" s="321" t="s">
        <v>6</v>
      </c>
      <c r="H889" s="329"/>
      <c r="I889" s="329"/>
      <c r="J889" s="329"/>
      <c r="K889" s="329"/>
    </row>
    <row r="890" spans="1:12">
      <c r="A890" s="275">
        <v>10</v>
      </c>
      <c r="C890" s="155" t="s">
        <v>219</v>
      </c>
      <c r="E890" s="275">
        <v>10</v>
      </c>
      <c r="G890" s="229"/>
      <c r="H890" s="296">
        <f>SUM(H880:H888)</f>
        <v>4743915</v>
      </c>
      <c r="I890" s="297"/>
      <c r="J890" s="298"/>
      <c r="K890" s="296">
        <f>SUM(K880:K888)</f>
        <v>9497645</v>
      </c>
    </row>
    <row r="891" spans="1:12">
      <c r="A891" s="275"/>
      <c r="E891" s="275"/>
      <c r="F891" s="236" t="s">
        <v>6</v>
      </c>
      <c r="G891" s="321" t="s">
        <v>6</v>
      </c>
      <c r="H891" s="329"/>
      <c r="I891" s="329"/>
      <c r="J891" s="329"/>
      <c r="K891" s="329"/>
    </row>
    <row r="892" spans="1:12">
      <c r="A892" s="275">
        <v>11</v>
      </c>
      <c r="C892" s="165"/>
      <c r="E892" s="275">
        <v>11</v>
      </c>
      <c r="F892" s="165"/>
      <c r="G892" s="227"/>
      <c r="H892" s="296"/>
      <c r="I892" s="296"/>
      <c r="J892" s="296"/>
      <c r="K892" s="296"/>
    </row>
    <row r="893" spans="1:12">
      <c r="A893" s="275">
        <v>12</v>
      </c>
      <c r="C893" s="164" t="s">
        <v>220</v>
      </c>
      <c r="E893" s="275">
        <v>12</v>
      </c>
      <c r="F893" s="165"/>
      <c r="G893" s="227"/>
      <c r="H893" s="296">
        <v>66555991.879999995</v>
      </c>
      <c r="I893" s="296"/>
      <c r="J893" s="296"/>
      <c r="K893" s="296">
        <v>66013437</v>
      </c>
    </row>
    <row r="894" spans="1:12">
      <c r="A894" s="275">
        <v>13</v>
      </c>
      <c r="C894" s="165" t="s">
        <v>221</v>
      </c>
      <c r="E894" s="275">
        <v>13</v>
      </c>
      <c r="F894" s="165"/>
      <c r="G894" s="227"/>
      <c r="H894" s="296"/>
      <c r="I894" s="296"/>
      <c r="J894" s="296"/>
      <c r="K894" s="296"/>
      <c r="L894" s="194"/>
    </row>
    <row r="895" spans="1:12">
      <c r="A895" s="275">
        <v>14</v>
      </c>
      <c r="E895" s="275">
        <v>14</v>
      </c>
      <c r="F895" s="165"/>
      <c r="G895" s="227"/>
      <c r="H895" s="296"/>
      <c r="I895" s="296"/>
      <c r="J895" s="296"/>
      <c r="K895" s="296"/>
      <c r="L895" s="194"/>
    </row>
    <row r="896" spans="1:12">
      <c r="A896" s="275">
        <v>15</v>
      </c>
      <c r="E896" s="275">
        <v>15</v>
      </c>
      <c r="F896" s="165"/>
      <c r="G896" s="227"/>
      <c r="H896" s="296"/>
      <c r="I896" s="296"/>
      <c r="J896" s="296"/>
      <c r="K896" s="296"/>
    </row>
    <row r="897" spans="1:11">
      <c r="A897" s="275">
        <v>16</v>
      </c>
      <c r="E897" s="275">
        <v>16</v>
      </c>
      <c r="F897" s="165"/>
      <c r="G897" s="227"/>
      <c r="H897" s="227"/>
      <c r="I897" s="227"/>
      <c r="J897" s="227"/>
      <c r="K897" s="227"/>
    </row>
    <row r="898" spans="1:11">
      <c r="A898" s="275">
        <v>17</v>
      </c>
      <c r="C898" s="164"/>
      <c r="E898" s="275">
        <v>17</v>
      </c>
      <c r="F898" s="165"/>
      <c r="G898" s="227"/>
      <c r="H898" s="227"/>
      <c r="I898" s="227"/>
      <c r="J898" s="227"/>
      <c r="K898" s="227"/>
    </row>
    <row r="899" spans="1:11">
      <c r="A899" s="275">
        <v>18</v>
      </c>
      <c r="E899" s="275">
        <v>18</v>
      </c>
      <c r="F899" s="165"/>
      <c r="G899" s="227"/>
      <c r="H899" s="227"/>
      <c r="I899" s="227"/>
      <c r="J899" s="227"/>
      <c r="K899" s="227"/>
    </row>
    <row r="900" spans="1:11">
      <c r="A900" s="275"/>
      <c r="C900" s="165"/>
      <c r="E900" s="275"/>
      <c r="F900" s="236" t="s">
        <v>6</v>
      </c>
      <c r="G900" s="173" t="s">
        <v>6</v>
      </c>
      <c r="H900" s="174"/>
      <c r="I900" s="236"/>
      <c r="J900" s="173"/>
      <c r="K900" s="174"/>
    </row>
    <row r="901" spans="1:11">
      <c r="A901" s="275">
        <v>19</v>
      </c>
      <c r="C901" s="155" t="s">
        <v>222</v>
      </c>
      <c r="E901" s="275">
        <v>19</v>
      </c>
      <c r="G901" s="228"/>
      <c r="H901" s="228">
        <f>SUM(H892:H899)</f>
        <v>66555991.879999995</v>
      </c>
      <c r="I901" s="227"/>
      <c r="J901" s="227"/>
      <c r="K901" s="228">
        <f>SUM(K892:K899)</f>
        <v>66013437</v>
      </c>
    </row>
    <row r="902" spans="1:11">
      <c r="A902" s="275"/>
      <c r="C902" s="165"/>
      <c r="E902" s="275"/>
      <c r="F902" s="236" t="s">
        <v>6</v>
      </c>
      <c r="G902" s="173" t="s">
        <v>6</v>
      </c>
      <c r="H902" s="174"/>
      <c r="I902" s="236"/>
      <c r="J902" s="173"/>
      <c r="K902" s="174"/>
    </row>
    <row r="903" spans="1:11">
      <c r="A903" s="275"/>
      <c r="E903" s="275"/>
      <c r="H903" s="167"/>
    </row>
    <row r="904" spans="1:11">
      <c r="A904" s="275">
        <v>20</v>
      </c>
      <c r="C904" s="164" t="s">
        <v>324</v>
      </c>
      <c r="E904" s="275">
        <v>20</v>
      </c>
      <c r="G904" s="229"/>
      <c r="H904" s="228">
        <f>SUM(H890,H901)</f>
        <v>71299906.879999995</v>
      </c>
      <c r="I904" s="228"/>
      <c r="J904" s="229"/>
      <c r="K904" s="228">
        <f>SUM(K890,K901)</f>
        <v>75511082</v>
      </c>
    </row>
    <row r="905" spans="1:11">
      <c r="C905" s="163" t="s">
        <v>224</v>
      </c>
      <c r="E905" s="205"/>
      <c r="F905" s="236" t="s">
        <v>6</v>
      </c>
      <c r="G905" s="173" t="s">
        <v>6</v>
      </c>
      <c r="H905" s="174"/>
      <c r="I905" s="236"/>
      <c r="J905" s="173"/>
      <c r="K905" s="174"/>
    </row>
    <row r="906" spans="1:11">
      <c r="C906" s="164" t="s">
        <v>38</v>
      </c>
    </row>
    <row r="907" spans="1:11">
      <c r="D907" s="164"/>
      <c r="I907" s="254"/>
    </row>
    <row r="908" spans="1:11">
      <c r="D908" s="164"/>
      <c r="I908" s="254"/>
    </row>
    <row r="909" spans="1:11">
      <c r="D909" s="164"/>
      <c r="I909" s="254"/>
    </row>
    <row r="910" spans="1:11">
      <c r="D910" s="164"/>
      <c r="I910" s="254"/>
    </row>
    <row r="911" spans="1:11">
      <c r="D911" s="164"/>
      <c r="I911" s="254"/>
    </row>
    <row r="912" spans="1:11">
      <c r="D912" s="164"/>
      <c r="I912" s="254"/>
    </row>
    <row r="913" spans="4:9">
      <c r="D913" s="164"/>
      <c r="I913" s="254"/>
    </row>
    <row r="914" spans="4:9">
      <c r="D914" s="164"/>
      <c r="I914" s="254"/>
    </row>
    <row r="915" spans="4:9">
      <c r="D915" s="164"/>
      <c r="I915" s="254"/>
    </row>
    <row r="916" spans="4:9">
      <c r="D916" s="164"/>
      <c r="I916" s="254"/>
    </row>
    <row r="917" spans="4:9">
      <c r="D917" s="164"/>
      <c r="I917" s="254"/>
    </row>
    <row r="918" spans="4:9">
      <c r="D918" s="164"/>
      <c r="I918" s="254"/>
    </row>
    <row r="919" spans="4:9">
      <c r="D919" s="164"/>
      <c r="I919" s="254"/>
    </row>
    <row r="920" spans="4:9">
      <c r="D920" s="164"/>
      <c r="I920" s="254"/>
    </row>
    <row r="921" spans="4:9">
      <c r="D921" s="164"/>
      <c r="I921" s="254"/>
    </row>
    <row r="922" spans="4:9">
      <c r="D922" s="164"/>
      <c r="I922" s="254"/>
    </row>
    <row r="923" spans="4:9">
      <c r="D923" s="164"/>
      <c r="I923" s="254"/>
    </row>
    <row r="924" spans="4:9">
      <c r="D924" s="164"/>
      <c r="I924" s="254"/>
    </row>
    <row r="925" spans="4:9">
      <c r="D925" s="164"/>
      <c r="I925" s="254"/>
    </row>
    <row r="926" spans="4:9">
      <c r="D926" s="164"/>
      <c r="I926" s="254"/>
    </row>
    <row r="927" spans="4:9">
      <c r="D927" s="164"/>
      <c r="I927" s="254"/>
    </row>
    <row r="928" spans="4:9">
      <c r="D928" s="164"/>
      <c r="I928" s="254"/>
    </row>
    <row r="929" spans="4:9">
      <c r="D929" s="164"/>
      <c r="I929" s="254"/>
    </row>
    <row r="930" spans="4:9">
      <c r="D930" s="164"/>
      <c r="I930" s="254"/>
    </row>
    <row r="931" spans="4:9">
      <c r="D931" s="164"/>
      <c r="I931" s="254"/>
    </row>
    <row r="970" spans="4:6">
      <c r="D970" s="176"/>
      <c r="F970" s="205"/>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hyperlinks>
    <hyperlink ref="D23" r:id="rId1"/>
  </hyperlinks>
  <printOptions horizontalCentered="1"/>
  <pageMargins left="0.17" right="0.17" top="0.47" bottom="0.53" header="0.5" footer="0.24"/>
  <pageSetup scale="77" fitToHeight="0" orientation="landscape" r:id="rId2"/>
  <headerFooter alignWithMargins="0"/>
  <rowBreaks count="22" manualBreakCount="22">
    <brk id="39" max="11" man="1"/>
    <brk id="82" max="11" man="1"/>
    <brk id="124" max="11" man="1"/>
    <brk id="159" max="16383" man="1"/>
    <brk id="199" max="11" man="1"/>
    <brk id="237" max="16383" man="1"/>
    <brk id="282" max="11" man="1"/>
    <brk id="318" max="11" man="1"/>
    <brk id="367" max="11" man="1"/>
    <brk id="401" max="11" man="1"/>
    <brk id="453" max="11" man="1"/>
    <brk id="497" max="11" man="1"/>
    <brk id="535" max="11" man="1"/>
    <brk id="574" max="11" man="1"/>
    <brk id="611" max="11" man="1"/>
    <brk id="648" max="11" man="1"/>
    <brk id="685" max="11" man="1"/>
    <brk id="722" max="11" man="1"/>
    <brk id="759" max="11" man="1"/>
    <brk id="796" max="11" man="1"/>
    <brk id="834" max="11" man="1"/>
    <brk id="87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pageSetUpPr fitToPage="1"/>
  </sheetPr>
  <dimension ref="A2:IT970"/>
  <sheetViews>
    <sheetView showGridLines="0" view="pageBreakPreview" zoomScaleNormal="75" zoomScaleSheetLayoutView="100" workbookViewId="0">
      <selection activeCell="E28" sqref="E28"/>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267</v>
      </c>
    </row>
    <row r="5" spans="1:11" ht="45">
      <c r="A5" s="337" t="s">
        <v>1</v>
      </c>
      <c r="B5" s="337"/>
      <c r="C5" s="337"/>
      <c r="D5" s="337"/>
      <c r="E5" s="337"/>
      <c r="F5" s="337"/>
      <c r="G5" s="337"/>
      <c r="H5" s="337"/>
      <c r="I5" s="337"/>
      <c r="J5" s="337"/>
      <c r="K5" s="337"/>
    </row>
    <row r="8" spans="1:11" s="5" customFormat="1" ht="33">
      <c r="A8" s="338" t="s">
        <v>270</v>
      </c>
      <c r="B8" s="338"/>
      <c r="C8" s="338"/>
      <c r="D8" s="338"/>
      <c r="E8" s="338"/>
      <c r="F8" s="338"/>
      <c r="G8" s="338"/>
      <c r="H8" s="338"/>
      <c r="I8" s="338"/>
      <c r="J8" s="338"/>
      <c r="K8" s="338"/>
    </row>
    <row r="9" spans="1:11" s="5" customFormat="1" ht="33">
      <c r="A9" s="338" t="s">
        <v>266</v>
      </c>
      <c r="B9" s="338"/>
      <c r="C9" s="338"/>
      <c r="D9" s="338"/>
      <c r="E9" s="338"/>
      <c r="F9" s="338"/>
      <c r="G9" s="338"/>
      <c r="H9" s="338"/>
      <c r="I9" s="338"/>
      <c r="J9" s="338"/>
      <c r="K9" s="338"/>
    </row>
    <row r="20" spans="1:11" ht="12.75" thickBot="1">
      <c r="A20" s="339" t="s">
        <v>228</v>
      </c>
      <c r="B20" s="339"/>
      <c r="C20" s="339"/>
      <c r="D20" s="114" t="s">
        <v>275</v>
      </c>
      <c r="E20" s="6"/>
      <c r="F20" s="6"/>
      <c r="G20" s="6"/>
      <c r="H20" s="6"/>
      <c r="I20" s="6"/>
      <c r="J20" s="6"/>
      <c r="K20" s="6"/>
    </row>
    <row r="21" spans="1:11" ht="12.75" thickBot="1">
      <c r="C21" s="112" t="s">
        <v>229</v>
      </c>
      <c r="D21" s="113" t="s">
        <v>325</v>
      </c>
    </row>
    <row r="22" spans="1:11" ht="12.75" thickBot="1">
      <c r="C22" s="112" t="s">
        <v>230</v>
      </c>
      <c r="D22" s="113"/>
    </row>
    <row r="23" spans="1:11" ht="12.75" thickBot="1">
      <c r="C23" s="112" t="s">
        <v>231</v>
      </c>
      <c r="D23" s="113" t="s">
        <v>326</v>
      </c>
    </row>
    <row r="31" spans="1:11">
      <c r="C31" s="1" t="s">
        <v>2</v>
      </c>
    </row>
    <row r="36" spans="1:11" ht="30">
      <c r="A36" s="340" t="s">
        <v>236</v>
      </c>
      <c r="B36" s="340"/>
      <c r="C36" s="340"/>
      <c r="D36" s="340"/>
      <c r="E36" s="340"/>
      <c r="F36" s="340"/>
      <c r="G36" s="340"/>
      <c r="H36" s="340"/>
      <c r="I36" s="340"/>
      <c r="J36" s="340"/>
      <c r="K36" s="340"/>
    </row>
    <row r="39" spans="1:11">
      <c r="C39" s="7"/>
      <c r="F39" s="8"/>
      <c r="G39" s="9"/>
      <c r="H39" s="10"/>
      <c r="I39" s="8"/>
      <c r="J39" s="9"/>
      <c r="K39" s="10"/>
    </row>
    <row r="40" spans="1:11">
      <c r="A40" s="11"/>
      <c r="K40" s="4" t="s">
        <v>3</v>
      </c>
    </row>
    <row r="41" spans="1:11">
      <c r="A41" s="336" t="s">
        <v>4</v>
      </c>
      <c r="B41" s="336"/>
      <c r="C41" s="336"/>
      <c r="D41" s="336"/>
      <c r="E41" s="336"/>
      <c r="F41" s="336"/>
      <c r="G41" s="336"/>
      <c r="H41" s="336"/>
      <c r="I41" s="336"/>
      <c r="J41" s="336"/>
      <c r="K41" s="336"/>
    </row>
    <row r="42" spans="1:11">
      <c r="A42" s="12" t="s">
        <v>5</v>
      </c>
      <c r="C42" s="1" t="str">
        <f>$D$20</f>
        <v>University of Colorado</v>
      </c>
      <c r="I42" s="13"/>
      <c r="K42" s="14" t="str">
        <f>$K$3</f>
        <v>Due Date: October 18, 2023</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268</v>
      </c>
      <c r="I44" s="19"/>
      <c r="J44" s="20"/>
      <c r="K44" s="21" t="s">
        <v>269</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341" t="s">
        <v>232</v>
      </c>
      <c r="D79" s="341"/>
      <c r="E79" s="341"/>
      <c r="F79" s="341"/>
      <c r="G79" s="341"/>
      <c r="H79" s="341"/>
      <c r="I79" s="341"/>
      <c r="J79" s="341"/>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336" t="s">
        <v>60</v>
      </c>
      <c r="B84" s="336"/>
      <c r="C84" s="336"/>
      <c r="D84" s="336"/>
      <c r="E84" s="336"/>
      <c r="F84" s="336"/>
      <c r="G84" s="336"/>
      <c r="H84" s="336"/>
      <c r="I84" s="336"/>
      <c r="J84" s="336"/>
      <c r="K84" s="336"/>
    </row>
    <row r="85" spans="1:15">
      <c r="A85" s="12" t="str">
        <f>$A$42</f>
        <v xml:space="preserve">NAME: </v>
      </c>
      <c r="C85" s="1" t="str">
        <f>$D$20</f>
        <v>University of Colorado</v>
      </c>
      <c r="I85" s="13"/>
      <c r="K85" s="14" t="str">
        <f>$K$3</f>
        <v>Due Date: October 18, 2023</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2022-2023</v>
      </c>
      <c r="I87" s="19"/>
      <c r="J87" s="20"/>
      <c r="K87" s="21" t="str">
        <f>K44</f>
        <v>2023-2024</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709.73762839999995</v>
      </c>
      <c r="H90" s="40">
        <f>+H569</f>
        <v>76256933.070000008</v>
      </c>
      <c r="I90" s="24"/>
      <c r="J90" s="40">
        <f>+J569</f>
        <v>707.40603999999985</v>
      </c>
      <c r="K90" s="40">
        <f>+K569</f>
        <v>80716789</v>
      </c>
    </row>
    <row r="91" spans="1:15">
      <c r="A91" s="1">
        <v>2</v>
      </c>
      <c r="C91" s="7" t="s">
        <v>16</v>
      </c>
      <c r="D91" s="22" t="s">
        <v>17</v>
      </c>
      <c r="E91" s="1">
        <v>2</v>
      </c>
      <c r="G91" s="40">
        <f>+G608</f>
        <v>3.2600000000000002</v>
      </c>
      <c r="H91" s="40">
        <f>+H608</f>
        <v>2083803.3900000001</v>
      </c>
      <c r="I91" s="24"/>
      <c r="J91" s="40">
        <f>+J608</f>
        <v>3.2600000000000002</v>
      </c>
      <c r="K91" s="40">
        <f>+K608</f>
        <v>550935</v>
      </c>
    </row>
    <row r="92" spans="1:15">
      <c r="A92" s="1">
        <v>3</v>
      </c>
      <c r="C92" s="7" t="s">
        <v>18</v>
      </c>
      <c r="D92" s="22" t="s">
        <v>19</v>
      </c>
      <c r="E92" s="1">
        <v>3</v>
      </c>
      <c r="G92" s="40">
        <f>+G645</f>
        <v>0.4</v>
      </c>
      <c r="H92" s="40">
        <f>+H645</f>
        <v>161131.94</v>
      </c>
      <c r="I92" s="24"/>
      <c r="J92" s="40">
        <f>+J645</f>
        <v>0.4</v>
      </c>
      <c r="K92" s="40">
        <f>+K645</f>
        <v>32098</v>
      </c>
    </row>
    <row r="93" spans="1:15">
      <c r="A93" s="1">
        <v>4</v>
      </c>
      <c r="C93" s="7" t="s">
        <v>20</v>
      </c>
      <c r="D93" s="22" t="s">
        <v>21</v>
      </c>
      <c r="E93" s="1">
        <v>4</v>
      </c>
      <c r="G93" s="40">
        <f>+G682</f>
        <v>162.26</v>
      </c>
      <c r="H93" s="40">
        <f>+H682</f>
        <v>25029514.850000001</v>
      </c>
      <c r="I93" s="24"/>
      <c r="J93" s="40">
        <f>+J682</f>
        <v>155.16</v>
      </c>
      <c r="K93" s="40">
        <f>+K682</f>
        <v>24589665</v>
      </c>
    </row>
    <row r="94" spans="1:15">
      <c r="A94" s="1">
        <v>5</v>
      </c>
      <c r="C94" s="7" t="s">
        <v>22</v>
      </c>
      <c r="D94" s="22" t="s">
        <v>23</v>
      </c>
      <c r="E94" s="1">
        <v>5</v>
      </c>
      <c r="G94" s="40">
        <f>+G719</f>
        <v>115.14</v>
      </c>
      <c r="H94" s="40">
        <f>+H719</f>
        <v>14594051.149999999</v>
      </c>
      <c r="I94" s="24"/>
      <c r="J94" s="40">
        <f>+J719</f>
        <v>111.64</v>
      </c>
      <c r="K94" s="40">
        <f>+K719</f>
        <v>12667578</v>
      </c>
    </row>
    <row r="95" spans="1:15">
      <c r="A95" s="1">
        <v>6</v>
      </c>
      <c r="C95" s="7" t="s">
        <v>24</v>
      </c>
      <c r="D95" s="22" t="s">
        <v>25</v>
      </c>
      <c r="E95" s="1">
        <v>6</v>
      </c>
      <c r="G95" s="40">
        <f>+G756</f>
        <v>152.9070598180063</v>
      </c>
      <c r="H95" s="40">
        <f>+H756</f>
        <v>23759593.280000001</v>
      </c>
      <c r="I95" s="24"/>
      <c r="J95" s="40">
        <f>+J756</f>
        <v>146.230571172016</v>
      </c>
      <c r="K95" s="40">
        <f>+K756</f>
        <v>27899444.000000004</v>
      </c>
    </row>
    <row r="96" spans="1:15">
      <c r="A96" s="1">
        <v>7</v>
      </c>
      <c r="C96" s="7" t="s">
        <v>26</v>
      </c>
      <c r="D96" s="22" t="s">
        <v>27</v>
      </c>
      <c r="E96" s="1">
        <v>7</v>
      </c>
      <c r="G96" s="40">
        <f>+G793</f>
        <v>94.580000000000013</v>
      </c>
      <c r="H96" s="40">
        <f>+H793</f>
        <v>12873895.35</v>
      </c>
      <c r="I96" s="24"/>
      <c r="J96" s="40">
        <f>+J793</f>
        <v>91.580000000000013</v>
      </c>
      <c r="K96" s="40">
        <f>+K793</f>
        <v>12249309</v>
      </c>
      <c r="O96" s="1" t="s">
        <v>38</v>
      </c>
    </row>
    <row r="97" spans="1:254">
      <c r="A97" s="1">
        <v>8</v>
      </c>
      <c r="C97" s="7" t="s">
        <v>28</v>
      </c>
      <c r="D97" s="22" t="s">
        <v>29</v>
      </c>
      <c r="E97" s="1">
        <v>8</v>
      </c>
      <c r="G97" s="40">
        <f>+G830</f>
        <v>0</v>
      </c>
      <c r="H97" s="40">
        <f>+H830</f>
        <v>15887990.189999999</v>
      </c>
      <c r="I97" s="24"/>
      <c r="J97" s="40">
        <f>+J830</f>
        <v>0</v>
      </c>
      <c r="K97" s="40">
        <f>+K830</f>
        <v>15021380</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40">
        <f>+G904</f>
        <v>0</v>
      </c>
      <c r="H99" s="40">
        <f>+H904</f>
        <v>-1590401.3200000003</v>
      </c>
      <c r="I99" s="24"/>
      <c r="J99" s="40">
        <f>+J904</f>
        <v>0</v>
      </c>
      <c r="K99" s="40">
        <f>+K904</f>
        <v>5478585</v>
      </c>
    </row>
    <row r="100" spans="1:254">
      <c r="C100" s="7"/>
      <c r="D100" s="22"/>
      <c r="F100" s="15" t="s">
        <v>6</v>
      </c>
      <c r="G100" s="16" t="s">
        <v>6</v>
      </c>
      <c r="H100" s="39"/>
      <c r="I100" s="23"/>
      <c r="J100" s="16"/>
      <c r="K100" s="39"/>
    </row>
    <row r="101" spans="1:254">
      <c r="A101" s="1">
        <v>11</v>
      </c>
      <c r="C101" s="7" t="s">
        <v>61</v>
      </c>
      <c r="E101" s="1">
        <v>11</v>
      </c>
      <c r="G101" s="40">
        <f>SUM(G90:G99)</f>
        <v>1238.2846882180061</v>
      </c>
      <c r="H101" s="38">
        <f>SUM(H90:H99)</f>
        <v>169056511.90000001</v>
      </c>
      <c r="I101" s="24"/>
      <c r="J101" s="40">
        <f>SUM(J90:J99)</f>
        <v>1215.6766111720158</v>
      </c>
      <c r="K101" s="40">
        <f>SUM(K90:K99)</f>
        <v>179205783</v>
      </c>
    </row>
    <row r="102" spans="1:254">
      <c r="F102" s="15" t="s">
        <v>6</v>
      </c>
      <c r="G102" s="16" t="s">
        <v>6</v>
      </c>
      <c r="H102" s="17"/>
      <c r="I102" s="23"/>
      <c r="J102" s="16"/>
      <c r="K102" s="17"/>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97">
        <f>H145</f>
        <v>24515423.93</v>
      </c>
      <c r="I106" s="24"/>
      <c r="J106" s="40"/>
      <c r="K106" s="97">
        <f>K145</f>
        <v>25616030</v>
      </c>
    </row>
    <row r="107" spans="1:254">
      <c r="A107" s="1">
        <v>15</v>
      </c>
      <c r="C107" s="7" t="s">
        <v>41</v>
      </c>
      <c r="D107" s="22"/>
      <c r="E107" s="1">
        <v>15</v>
      </c>
      <c r="G107" s="40">
        <f>H248</f>
        <v>6057.3221153846152</v>
      </c>
      <c r="H107" s="116">
        <v>18898845</v>
      </c>
      <c r="I107" s="24"/>
      <c r="J107" s="40">
        <f>K107/3480</f>
        <v>6292.3528735632181</v>
      </c>
      <c r="K107" s="116">
        <v>21897388</v>
      </c>
      <c r="M107" s="1" t="s">
        <v>296</v>
      </c>
      <c r="N107" s="144"/>
    </row>
    <row r="108" spans="1:254">
      <c r="A108" s="1">
        <v>16</v>
      </c>
      <c r="C108" s="7" t="s">
        <v>42</v>
      </c>
      <c r="D108" s="22"/>
      <c r="E108" s="1">
        <v>16</v>
      </c>
      <c r="G108" s="40"/>
      <c r="H108" s="38">
        <f>+H352-H107</f>
        <v>72171154.189999998</v>
      </c>
      <c r="I108" s="24"/>
      <c r="J108" s="40"/>
      <c r="K108" s="116">
        <v>72873613</v>
      </c>
      <c r="N108" s="144"/>
    </row>
    <row r="109" spans="1:254">
      <c r="A109" s="22">
        <v>17</v>
      </c>
      <c r="B109" s="22"/>
      <c r="C109" s="25" t="s">
        <v>63</v>
      </c>
      <c r="D109" s="22" t="s">
        <v>64</v>
      </c>
      <c r="E109" s="22">
        <v>17</v>
      </c>
      <c r="F109" s="22"/>
      <c r="G109" s="40"/>
      <c r="H109" s="38">
        <f>SUM(H107:H108)</f>
        <v>91069999.189999998</v>
      </c>
      <c r="I109" s="25"/>
      <c r="J109" s="40"/>
      <c r="K109" s="38">
        <f>SUM(K107:K108)</f>
        <v>94771001</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15310042.18</v>
      </c>
      <c r="I110" s="24"/>
      <c r="J110" s="40"/>
      <c r="K110" s="116">
        <v>15782687</v>
      </c>
    </row>
    <row r="111" spans="1:254">
      <c r="A111" s="1">
        <v>19</v>
      </c>
      <c r="C111" s="7" t="s">
        <v>45</v>
      </c>
      <c r="D111" s="22" t="s">
        <v>64</v>
      </c>
      <c r="E111" s="1">
        <v>19</v>
      </c>
      <c r="G111" s="40"/>
      <c r="H111" s="38">
        <f>+H357</f>
        <v>30253892.929999996</v>
      </c>
      <c r="I111" s="24"/>
      <c r="J111" s="40"/>
      <c r="K111" s="116">
        <v>34570991</v>
      </c>
    </row>
    <row r="112" spans="1:254">
      <c r="A112" s="1">
        <v>20</v>
      </c>
      <c r="C112" s="7" t="s">
        <v>46</v>
      </c>
      <c r="D112" s="22" t="s">
        <v>64</v>
      </c>
      <c r="E112" s="1">
        <v>20</v>
      </c>
      <c r="G112" s="40"/>
      <c r="H112" s="38">
        <f>H109+H110+H111</f>
        <v>136633934.30000001</v>
      </c>
      <c r="I112" s="24"/>
      <c r="J112" s="40"/>
      <c r="K112" s="38">
        <f>K109+K110+K111</f>
        <v>145124679</v>
      </c>
    </row>
    <row r="113" spans="1:17">
      <c r="A113" s="22">
        <v>21</v>
      </c>
      <c r="C113" s="7"/>
      <c r="D113" s="22"/>
      <c r="E113" s="1">
        <v>21</v>
      </c>
      <c r="G113" s="40"/>
      <c r="H113" s="38">
        <f>+H396-H377</f>
        <v>0</v>
      </c>
      <c r="I113" s="24"/>
      <c r="J113" s="40"/>
      <c r="K113" s="38">
        <f>+K396-K377</f>
        <v>0</v>
      </c>
      <c r="L113" s="1" t="s">
        <v>38</v>
      </c>
    </row>
    <row r="114" spans="1:17">
      <c r="A114" s="22">
        <v>22</v>
      </c>
      <c r="C114" s="7"/>
      <c r="D114" s="22"/>
      <c r="E114" s="1">
        <v>22</v>
      </c>
      <c r="G114" s="40"/>
      <c r="H114" s="38">
        <f>H377</f>
        <v>0</v>
      </c>
      <c r="I114" s="24" t="s">
        <v>38</v>
      </c>
      <c r="J114" s="40"/>
      <c r="K114" s="38">
        <f>K377</f>
        <v>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238</v>
      </c>
      <c r="D117" s="22" t="s">
        <v>65</v>
      </c>
      <c r="E117" s="1">
        <v>25</v>
      </c>
      <c r="G117" s="40"/>
      <c r="H117" s="38">
        <f>+H443</f>
        <v>7907154.1700000018</v>
      </c>
      <c r="I117" s="24"/>
      <c r="J117" s="40"/>
      <c r="K117" s="38">
        <f>+K443</f>
        <v>8465074</v>
      </c>
    </row>
    <row r="118" spans="1:17">
      <c r="A118" s="1">
        <v>26</v>
      </c>
      <c r="E118" s="1">
        <v>26</v>
      </c>
      <c r="F118" s="15" t="s">
        <v>6</v>
      </c>
      <c r="G118" s="16"/>
      <c r="H118" s="17"/>
      <c r="I118" s="23"/>
      <c r="J118" s="16"/>
      <c r="K118" s="17"/>
    </row>
    <row r="119" spans="1:17">
      <c r="A119" s="1">
        <v>27</v>
      </c>
      <c r="C119" s="7" t="s">
        <v>48</v>
      </c>
      <c r="E119" s="1">
        <v>27</v>
      </c>
      <c r="F119" s="13"/>
      <c r="G119" s="40"/>
      <c r="H119" s="38">
        <f>H105+H106+H112+H113+H114+H117</f>
        <v>169056512.40000004</v>
      </c>
      <c r="I119" s="24"/>
      <c r="J119" s="41"/>
      <c r="K119" s="38">
        <f>K105+K106+K112+K113+K114+K117</f>
        <v>179205783</v>
      </c>
      <c r="L119" s="74"/>
      <c r="M119" s="74"/>
      <c r="N119" s="74"/>
      <c r="O119" s="74"/>
      <c r="P119" s="74"/>
      <c r="Q119" s="74"/>
    </row>
    <row r="120" spans="1:17">
      <c r="C120" s="7"/>
      <c r="F120" s="42" t="s">
        <v>256</v>
      </c>
      <c r="G120" s="43"/>
      <c r="H120" s="43"/>
      <c r="I120" s="43"/>
      <c r="J120" s="44"/>
      <c r="K120" s="45"/>
    </row>
    <row r="121" spans="1:17" ht="29.25" customHeight="1">
      <c r="C121" s="341" t="s">
        <v>232</v>
      </c>
      <c r="D121" s="341"/>
      <c r="E121" s="341"/>
      <c r="F121" s="341"/>
      <c r="G121" s="341"/>
      <c r="H121" s="341"/>
      <c r="I121" s="341"/>
      <c r="J121" s="341"/>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233</v>
      </c>
    </row>
    <row r="127" spans="1:17">
      <c r="A127" s="12" t="str">
        <f>$A$83</f>
        <v xml:space="preserve">Institution No.:  </v>
      </c>
      <c r="B127" s="30"/>
      <c r="C127" s="30"/>
      <c r="D127" s="30"/>
      <c r="E127" s="31"/>
      <c r="F127" s="30"/>
      <c r="G127" s="32"/>
      <c r="H127" s="33"/>
      <c r="I127" s="30"/>
      <c r="J127" s="32"/>
      <c r="K127" s="4" t="s">
        <v>50</v>
      </c>
    </row>
    <row r="128" spans="1:17" ht="14.25">
      <c r="A128" s="342" t="s">
        <v>248</v>
      </c>
      <c r="B128" s="342"/>
      <c r="C128" s="342"/>
      <c r="D128" s="342"/>
      <c r="E128" s="342"/>
      <c r="F128" s="342"/>
      <c r="G128" s="342"/>
      <c r="H128" s="342"/>
      <c r="I128" s="342"/>
      <c r="J128" s="342"/>
      <c r="K128" s="342"/>
    </row>
    <row r="129" spans="1:11">
      <c r="A129" s="12" t="str">
        <f>$A$42</f>
        <v xml:space="preserve">NAME: </v>
      </c>
      <c r="C129" s="1" t="str">
        <f>$D$20</f>
        <v>University of Colorado</v>
      </c>
      <c r="K129" s="14" t="str">
        <f>$K$3</f>
        <v>Due Date: October 18, 2023</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2022-2023</v>
      </c>
      <c r="I131" s="19"/>
      <c r="J131" s="20"/>
      <c r="K131" s="21" t="str">
        <f>K87</f>
        <v>2023-2024</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24515423.93</v>
      </c>
      <c r="C135" s="343" t="s">
        <v>66</v>
      </c>
      <c r="D135" s="343"/>
      <c r="E135" s="34">
        <v>2</v>
      </c>
      <c r="G135" s="75"/>
      <c r="H135" s="117">
        <v>24515423.93</v>
      </c>
      <c r="I135" s="76"/>
      <c r="J135" s="76"/>
      <c r="K135" s="117">
        <v>25616030</v>
      </c>
    </row>
    <row r="136" spans="1:11" ht="15.75" customHeight="1">
      <c r="A136" s="1">
        <v>3</v>
      </c>
      <c r="C136" s="1" t="s">
        <v>53</v>
      </c>
      <c r="E136" s="1">
        <v>3</v>
      </c>
      <c r="G136" s="75"/>
      <c r="H136" s="118">
        <v>0</v>
      </c>
      <c r="I136" s="75"/>
      <c r="J136" s="75"/>
      <c r="K136" s="118">
        <v>0</v>
      </c>
    </row>
    <row r="137" spans="1:11">
      <c r="A137" s="1">
        <v>4</v>
      </c>
      <c r="C137" s="1" t="s">
        <v>54</v>
      </c>
      <c r="E137" s="1">
        <v>4</v>
      </c>
      <c r="G137" s="75"/>
      <c r="H137" s="118">
        <v>0</v>
      </c>
      <c r="I137" s="75"/>
      <c r="J137" s="75"/>
      <c r="K137" s="118">
        <v>0</v>
      </c>
    </row>
    <row r="138" spans="1:11">
      <c r="A138" s="1">
        <v>5</v>
      </c>
      <c r="C138" s="1" t="s">
        <v>55</v>
      </c>
      <c r="E138" s="1">
        <v>5</v>
      </c>
      <c r="G138" s="75"/>
      <c r="H138" s="118">
        <v>0</v>
      </c>
      <c r="I138" s="75"/>
      <c r="J138" s="75"/>
      <c r="K138" s="118">
        <v>0</v>
      </c>
    </row>
    <row r="139" spans="1:11" ht="47.25" customHeight="1">
      <c r="A139" s="34">
        <v>6</v>
      </c>
      <c r="C139" s="343" t="s">
        <v>56</v>
      </c>
      <c r="D139" s="343"/>
      <c r="E139" s="34">
        <v>6</v>
      </c>
      <c r="G139" s="75"/>
      <c r="H139" s="117">
        <v>0</v>
      </c>
      <c r="I139" s="76"/>
      <c r="J139" s="76"/>
      <c r="K139" s="117">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24515423.93</v>
      </c>
      <c r="I145" s="75"/>
      <c r="J145" s="75"/>
      <c r="K145" s="75">
        <f>SUM(K135:K144)</f>
        <v>25616030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262</v>
      </c>
      <c r="L161" s="13"/>
      <c r="M161" s="47"/>
    </row>
    <row r="162" spans="1:13" s="30" customFormat="1">
      <c r="A162" s="344" t="s">
        <v>264</v>
      </c>
      <c r="B162" s="344"/>
      <c r="C162" s="344"/>
      <c r="D162" s="344"/>
      <c r="E162" s="344"/>
      <c r="F162" s="344"/>
      <c r="G162" s="344"/>
      <c r="H162" s="344"/>
      <c r="I162" s="344"/>
      <c r="J162" s="344"/>
      <c r="K162" s="344"/>
      <c r="L162" s="48"/>
      <c r="M162" s="49"/>
    </row>
    <row r="163" spans="1:13">
      <c r="A163" s="12" t="str">
        <f>$A$42</f>
        <v xml:space="preserve">NAME: </v>
      </c>
      <c r="C163" s="1" t="str">
        <f>$D$20</f>
        <v>University of Colorado</v>
      </c>
      <c r="G163" s="65"/>
      <c r="K163" s="14" t="str">
        <f>$K$3</f>
        <v>Due Date: October 18, 2023</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2022-2023</v>
      </c>
      <c r="I165" s="19"/>
      <c r="J165" s="20"/>
      <c r="K165" s="21" t="str">
        <f>K131</f>
        <v>2023-2024</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165</v>
      </c>
      <c r="D168" s="15"/>
      <c r="E168" s="1">
        <v>1</v>
      </c>
      <c r="F168" s="15"/>
      <c r="G168" s="129">
        <f>G208</f>
        <v>502.51999999999992</v>
      </c>
      <c r="H168" s="136">
        <f>H208</f>
        <v>43176918.759999998</v>
      </c>
      <c r="I168" s="90"/>
      <c r="J168" s="129">
        <f>J208</f>
        <v>494.74999999999989</v>
      </c>
      <c r="K168" s="136">
        <f>K208</f>
        <v>45527935</v>
      </c>
    </row>
    <row r="169" spans="1:13">
      <c r="A169" s="1">
        <v>2</v>
      </c>
      <c r="B169" s="15"/>
      <c r="C169" s="7" t="s">
        <v>166</v>
      </c>
      <c r="D169" s="15"/>
      <c r="E169" s="1">
        <v>2</v>
      </c>
      <c r="F169" s="15"/>
      <c r="G169" s="68"/>
      <c r="H169" s="136">
        <f t="shared" ref="H169:H171" si="0">H209</f>
        <v>14772325.939999999</v>
      </c>
      <c r="I169" s="15"/>
      <c r="J169" s="68"/>
      <c r="K169" s="136">
        <f t="shared" ref="K169:K171" si="1">K209</f>
        <v>15472449</v>
      </c>
    </row>
    <row r="170" spans="1:13">
      <c r="A170" s="1">
        <v>3</v>
      </c>
      <c r="C170" s="7" t="s">
        <v>167</v>
      </c>
      <c r="E170" s="1">
        <v>3</v>
      </c>
      <c r="F170" s="8"/>
      <c r="G170" s="129">
        <f>G210</f>
        <v>137.66762839999998</v>
      </c>
      <c r="H170" s="136">
        <f t="shared" si="0"/>
        <v>3461047.17</v>
      </c>
      <c r="I170" s="91"/>
      <c r="J170" s="129">
        <f>J210</f>
        <v>149.32603999999998</v>
      </c>
      <c r="K170" s="136">
        <f t="shared" si="1"/>
        <v>3733151</v>
      </c>
    </row>
    <row r="171" spans="1:13">
      <c r="A171" s="1">
        <v>4</v>
      </c>
      <c r="C171" s="7" t="s">
        <v>168</v>
      </c>
      <c r="E171" s="1">
        <v>4</v>
      </c>
      <c r="F171" s="8"/>
      <c r="G171" s="90"/>
      <c r="H171" s="136">
        <f t="shared" si="0"/>
        <v>687777.51</v>
      </c>
      <c r="I171" s="91"/>
      <c r="J171" s="90"/>
      <c r="K171" s="136">
        <f t="shared" si="1"/>
        <v>692816</v>
      </c>
    </row>
    <row r="172" spans="1:13">
      <c r="A172" s="1">
        <v>5</v>
      </c>
      <c r="C172" s="7" t="s">
        <v>169</v>
      </c>
      <c r="E172" s="1">
        <v>5</v>
      </c>
      <c r="F172" s="8"/>
      <c r="G172" s="90">
        <f>G168+G170</f>
        <v>640.18762839999988</v>
      </c>
      <c r="H172" s="137">
        <f>SUM(H168:H171)</f>
        <v>62098069.379999995</v>
      </c>
      <c r="I172" s="91"/>
      <c r="J172" s="90">
        <f>J168+J170</f>
        <v>644.07603999999992</v>
      </c>
      <c r="K172" s="137">
        <f>SUM(K168:K171)</f>
        <v>65426351</v>
      </c>
    </row>
    <row r="173" spans="1:13">
      <c r="A173" s="1">
        <v>6</v>
      </c>
      <c r="C173" s="7" t="s">
        <v>170</v>
      </c>
      <c r="E173" s="1">
        <v>6</v>
      </c>
      <c r="F173" s="8"/>
      <c r="G173" s="129">
        <f>G213</f>
        <v>470.90249821193083</v>
      </c>
      <c r="H173" s="136">
        <f t="shared" ref="H173:K174" si="2">H213</f>
        <v>36270628.066882551</v>
      </c>
      <c r="I173" s="90"/>
      <c r="J173" s="129">
        <f t="shared" si="2"/>
        <v>447.39471397190204</v>
      </c>
      <c r="K173" s="136">
        <f t="shared" si="2"/>
        <v>41115041.608368173</v>
      </c>
    </row>
    <row r="174" spans="1:13">
      <c r="A174" s="1">
        <v>7</v>
      </c>
      <c r="C174" s="7" t="s">
        <v>171</v>
      </c>
      <c r="E174" s="1">
        <v>7</v>
      </c>
      <c r="F174" s="8"/>
      <c r="G174" s="129">
        <f>G214</f>
        <v>0</v>
      </c>
      <c r="H174" s="136">
        <f>H214</f>
        <v>15950135.827188265</v>
      </c>
      <c r="I174" s="91"/>
      <c r="J174" s="129">
        <f t="shared" si="2"/>
        <v>0</v>
      </c>
      <c r="K174" s="136">
        <f t="shared" si="2"/>
        <v>16883075.837099675</v>
      </c>
    </row>
    <row r="175" spans="1:13">
      <c r="A175" s="1">
        <v>8</v>
      </c>
      <c r="C175" s="7" t="s">
        <v>172</v>
      </c>
      <c r="E175" s="1">
        <v>8</v>
      </c>
      <c r="F175" s="8"/>
      <c r="G175" s="90">
        <f>G172+G173+G174</f>
        <v>1111.0901266119308</v>
      </c>
      <c r="H175" s="90">
        <f>H172+H173+H174</f>
        <v>114318833.27407081</v>
      </c>
      <c r="I175" s="90"/>
      <c r="J175" s="90">
        <f>J172+J173+J174</f>
        <v>1091.470753971902</v>
      </c>
      <c r="K175" s="137">
        <f>K172+K173+K174</f>
        <v>123424468.44546784</v>
      </c>
    </row>
    <row r="176" spans="1:13">
      <c r="A176" s="1">
        <v>9</v>
      </c>
      <c r="E176" s="1">
        <v>9</v>
      </c>
      <c r="F176" s="8"/>
      <c r="G176" s="90"/>
      <c r="H176" s="137"/>
      <c r="I176" s="89"/>
      <c r="J176" s="90"/>
      <c r="K176" s="137"/>
    </row>
    <row r="177" spans="1:11">
      <c r="A177" s="1">
        <v>10</v>
      </c>
      <c r="C177" s="7" t="s">
        <v>173</v>
      </c>
      <c r="E177" s="1">
        <v>10</v>
      </c>
      <c r="F177" s="8"/>
      <c r="G177" s="129">
        <f>G217</f>
        <v>0</v>
      </c>
      <c r="H177" s="136">
        <f>H217</f>
        <v>0</v>
      </c>
      <c r="I177" s="91"/>
      <c r="J177" s="129">
        <f>J217</f>
        <v>0</v>
      </c>
      <c r="K177" s="136">
        <f>K217</f>
        <v>0</v>
      </c>
    </row>
    <row r="178" spans="1:11">
      <c r="A178" s="1">
        <v>11</v>
      </c>
      <c r="C178" s="7" t="s">
        <v>174</v>
      </c>
      <c r="E178" s="1">
        <v>11</v>
      </c>
      <c r="F178" s="8"/>
      <c r="G178" s="129">
        <f>G218</f>
        <v>127.1945616060754</v>
      </c>
      <c r="H178" s="136">
        <f t="shared" ref="H178:H179" si="3">H218</f>
        <v>5572060.222173539</v>
      </c>
      <c r="I178" s="91"/>
      <c r="J178" s="129">
        <f>J218</f>
        <v>124.20585720011393</v>
      </c>
      <c r="K178" s="136">
        <f t="shared" ref="J178:K179" si="4">K218</f>
        <v>7103453.0383005664</v>
      </c>
    </row>
    <row r="179" spans="1:11">
      <c r="A179" s="1">
        <v>12</v>
      </c>
      <c r="C179" s="7" t="s">
        <v>175</v>
      </c>
      <c r="E179" s="1">
        <v>12</v>
      </c>
      <c r="F179" s="8"/>
      <c r="G179" s="129">
        <f>G219</f>
        <v>0</v>
      </c>
      <c r="H179" s="136">
        <f t="shared" si="3"/>
        <v>3526703.7755824747</v>
      </c>
      <c r="I179" s="91"/>
      <c r="J179" s="136">
        <f t="shared" si="4"/>
        <v>0</v>
      </c>
      <c r="K179" s="136">
        <f t="shared" si="4"/>
        <v>4089865.0383005664</v>
      </c>
    </row>
    <row r="180" spans="1:11">
      <c r="A180" s="1">
        <v>13</v>
      </c>
      <c r="C180" s="7" t="s">
        <v>176</v>
      </c>
      <c r="E180" s="1">
        <v>13</v>
      </c>
      <c r="F180" s="8"/>
      <c r="G180" s="90">
        <f>SUM(G177:G179)</f>
        <v>127.1945616060754</v>
      </c>
      <c r="H180" s="137">
        <f>SUM(H177:H179)</f>
        <v>9098763.9977560136</v>
      </c>
      <c r="I180" s="88"/>
      <c r="J180" s="90">
        <f>SUM(J177:J179)</f>
        <v>124.20585720011393</v>
      </c>
      <c r="K180" s="137">
        <f>SUM(K177:K179)</f>
        <v>11193318.076601133</v>
      </c>
    </row>
    <row r="181" spans="1:11">
      <c r="A181" s="1">
        <v>14</v>
      </c>
      <c r="E181" s="1">
        <v>14</v>
      </c>
      <c r="F181" s="8"/>
      <c r="G181" s="92"/>
      <c r="H181" s="137"/>
      <c r="I181" s="89"/>
      <c r="J181" s="92"/>
      <c r="K181" s="137"/>
    </row>
    <row r="182" spans="1:11">
      <c r="A182" s="1">
        <v>15</v>
      </c>
      <c r="C182" s="7" t="s">
        <v>177</v>
      </c>
      <c r="E182" s="1">
        <v>15</v>
      </c>
      <c r="G182" s="93">
        <f>SUM(G175+G180)</f>
        <v>1238.2846882180063</v>
      </c>
      <c r="H182" s="138">
        <f>SUM(H175+H180)</f>
        <v>123417597.27182683</v>
      </c>
      <c r="I182" s="89"/>
      <c r="J182" s="93">
        <f>SUM(J175+J180)</f>
        <v>1215.676611172016</v>
      </c>
      <c r="K182" s="138">
        <f>SUM(K175+K180)</f>
        <v>134617786.52206898</v>
      </c>
    </row>
    <row r="183" spans="1:11">
      <c r="A183" s="1">
        <v>16</v>
      </c>
      <c r="E183" s="1">
        <v>16</v>
      </c>
      <c r="G183" s="93"/>
      <c r="H183" s="138"/>
      <c r="I183" s="89"/>
      <c r="J183" s="93"/>
      <c r="K183" s="138"/>
    </row>
    <row r="184" spans="1:11">
      <c r="A184" s="1">
        <v>17</v>
      </c>
      <c r="C184" s="7" t="s">
        <v>178</v>
      </c>
      <c r="E184" s="1">
        <v>17</v>
      </c>
      <c r="F184" s="8"/>
      <c r="G184" s="136">
        <f>G224</f>
        <v>0</v>
      </c>
      <c r="H184" s="136">
        <f>H224</f>
        <v>4704622.5007626982</v>
      </c>
      <c r="I184" s="91"/>
      <c r="J184" s="136">
        <f t="shared" ref="J184:K184" si="5">J224</f>
        <v>0</v>
      </c>
      <c r="K184" s="136">
        <f t="shared" si="5"/>
        <v>4224582.7540007811</v>
      </c>
    </row>
    <row r="185" spans="1:11">
      <c r="A185" s="1">
        <v>18</v>
      </c>
      <c r="E185" s="1">
        <v>18</v>
      </c>
      <c r="F185" s="8"/>
      <c r="G185" s="90"/>
      <c r="H185" s="137"/>
      <c r="I185" s="91"/>
      <c r="J185" s="90"/>
      <c r="K185" s="137"/>
    </row>
    <row r="186" spans="1:11">
      <c r="A186" s="1">
        <v>19</v>
      </c>
      <c r="C186" s="7" t="s">
        <v>179</v>
      </c>
      <c r="E186" s="1">
        <v>19</v>
      </c>
      <c r="F186" s="8"/>
      <c r="G186" s="90"/>
      <c r="H186" s="137">
        <v>0</v>
      </c>
      <c r="I186" s="91"/>
      <c r="J186" s="90"/>
      <c r="K186" s="137"/>
    </row>
    <row r="187" spans="1:11">
      <c r="A187" s="1">
        <v>20</v>
      </c>
      <c r="C187" s="66" t="s">
        <v>180</v>
      </c>
      <c r="E187" s="1">
        <v>20</v>
      </c>
      <c r="F187" s="8"/>
      <c r="G187" s="90"/>
      <c r="H187" s="137">
        <v>0</v>
      </c>
      <c r="I187" s="91"/>
      <c r="J187" s="90"/>
      <c r="K187" s="137">
        <v>0</v>
      </c>
    </row>
    <row r="188" spans="1:11">
      <c r="A188" s="1">
        <v>21</v>
      </c>
      <c r="C188" s="66"/>
      <c r="E188" s="1">
        <v>21</v>
      </c>
      <c r="F188" s="8"/>
      <c r="G188" s="90"/>
      <c r="H188" s="137"/>
      <c r="I188" s="91"/>
      <c r="J188" s="90"/>
      <c r="K188" s="137"/>
    </row>
    <row r="189" spans="1:11">
      <c r="A189" s="1">
        <v>22</v>
      </c>
      <c r="C189" s="7"/>
      <c r="E189" s="1">
        <v>22</v>
      </c>
      <c r="G189" s="90"/>
      <c r="H189" s="137"/>
      <c r="I189" s="91"/>
      <c r="J189" s="90"/>
      <c r="K189" s="137"/>
    </row>
    <row r="190" spans="1:11">
      <c r="A190" s="1">
        <v>23</v>
      </c>
      <c r="C190" s="7" t="s">
        <v>181</v>
      </c>
      <c r="E190" s="1">
        <v>23</v>
      </c>
      <c r="G190" s="90"/>
      <c r="H190" s="137">
        <v>0</v>
      </c>
      <c r="I190" s="91"/>
      <c r="J190" s="90"/>
      <c r="K190" s="137">
        <v>0</v>
      </c>
    </row>
    <row r="191" spans="1:11">
      <c r="A191" s="1">
        <v>24</v>
      </c>
      <c r="C191" s="7"/>
      <c r="E191" s="1">
        <v>24</v>
      </c>
      <c r="G191" s="90"/>
      <c r="H191" s="137"/>
      <c r="I191" s="91"/>
      <c r="J191" s="90"/>
      <c r="K191" s="137"/>
    </row>
    <row r="192" spans="1:11">
      <c r="F192" s="60" t="s">
        <v>6</v>
      </c>
      <c r="G192" s="68"/>
      <c r="H192" s="39"/>
      <c r="I192" s="60"/>
      <c r="J192" s="68"/>
      <c r="K192" s="17"/>
    </row>
    <row r="193" spans="1:11">
      <c r="A193" s="1">
        <v>25</v>
      </c>
      <c r="C193" s="7" t="s">
        <v>182</v>
      </c>
      <c r="E193" s="1">
        <v>25</v>
      </c>
      <c r="G193" s="93">
        <f>SUM(G182:G191)</f>
        <v>1238.2846882180063</v>
      </c>
      <c r="H193" s="138">
        <f>SUM(H182:H191)</f>
        <v>128122219.77258953</v>
      </c>
      <c r="I193" s="94"/>
      <c r="J193" s="93">
        <f>SUM(J182:J191)</f>
        <v>1215.676611172016</v>
      </c>
      <c r="K193" s="89">
        <f>SUM(K182:K191)</f>
        <v>138842369.27606976</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263</v>
      </c>
    </row>
    <row r="202" spans="1:11">
      <c r="A202" s="344" t="s">
        <v>265</v>
      </c>
      <c r="B202" s="344"/>
      <c r="C202" s="344"/>
      <c r="D202" s="344"/>
      <c r="E202" s="344"/>
      <c r="F202" s="344"/>
      <c r="G202" s="344"/>
      <c r="H202" s="344"/>
      <c r="I202" s="344"/>
      <c r="J202" s="344"/>
      <c r="K202" s="344"/>
    </row>
    <row r="203" spans="1:11">
      <c r="A203" s="12" t="str">
        <f>$A$42</f>
        <v xml:space="preserve">NAME: </v>
      </c>
      <c r="C203" s="1" t="str">
        <f>$D$20</f>
        <v>University of Colorado</v>
      </c>
      <c r="G203" s="65"/>
      <c r="K203" s="14" t="str">
        <f>$K$3</f>
        <v>Due Date: October 18, 2023</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2022-2023</v>
      </c>
      <c r="I205" s="19"/>
      <c r="J205" s="20"/>
      <c r="K205" s="21" t="str">
        <f>K165</f>
        <v>2023-2024</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165</v>
      </c>
      <c r="D208" s="15"/>
      <c r="E208" s="1">
        <v>1</v>
      </c>
      <c r="F208" s="15"/>
      <c r="G208" s="129">
        <f>SUM(G544+G583)</f>
        <v>502.51999999999992</v>
      </c>
      <c r="H208" s="136">
        <f>SUM(H544+H583)</f>
        <v>43176918.759999998</v>
      </c>
      <c r="I208" s="90"/>
      <c r="J208" s="129">
        <f>SUM(J544+J583)</f>
        <v>494.74999999999989</v>
      </c>
      <c r="K208" s="136">
        <f t="shared" ref="K208:K211" si="6">SUM(K544+K583)</f>
        <v>45527935</v>
      </c>
    </row>
    <row r="209" spans="1:13">
      <c r="A209" s="1">
        <v>2</v>
      </c>
      <c r="B209" s="15"/>
      <c r="C209" s="7" t="s">
        <v>166</v>
      </c>
      <c r="D209" s="15"/>
      <c r="E209" s="1">
        <v>2</v>
      </c>
      <c r="F209" s="15"/>
      <c r="G209" s="90"/>
      <c r="H209" s="136">
        <f>SUM(H545+H584)</f>
        <v>14772325.939999999</v>
      </c>
      <c r="I209" s="15"/>
      <c r="J209" s="90"/>
      <c r="K209" s="136">
        <f t="shared" si="6"/>
        <v>15472449</v>
      </c>
    </row>
    <row r="210" spans="1:13">
      <c r="A210" s="1">
        <v>3</v>
      </c>
      <c r="C210" s="7" t="s">
        <v>167</v>
      </c>
      <c r="E210" s="1">
        <v>3</v>
      </c>
      <c r="F210" s="8"/>
      <c r="G210" s="129">
        <f>SUM(G546+G585)</f>
        <v>137.66762839999998</v>
      </c>
      <c r="H210" s="136">
        <f>SUM(H546+H585)</f>
        <v>3461047.17</v>
      </c>
      <c r="I210" s="91"/>
      <c r="J210" s="129">
        <f t="shared" ref="J210" si="7">SUM(J546+J585)</f>
        <v>149.32603999999998</v>
      </c>
      <c r="K210" s="136">
        <f t="shared" si="6"/>
        <v>3733151</v>
      </c>
    </row>
    <row r="211" spans="1:13">
      <c r="A211" s="1">
        <v>4</v>
      </c>
      <c r="C211" s="7" t="s">
        <v>168</v>
      </c>
      <c r="E211" s="1">
        <v>4</v>
      </c>
      <c r="F211" s="8"/>
      <c r="G211" s="90"/>
      <c r="H211" s="136">
        <f>SUM(H547+H586)</f>
        <v>687777.51</v>
      </c>
      <c r="I211" s="91"/>
      <c r="J211" s="90"/>
      <c r="K211" s="136">
        <f t="shared" si="6"/>
        <v>692816</v>
      </c>
      <c r="M211" s="47"/>
    </row>
    <row r="212" spans="1:13">
      <c r="A212" s="1">
        <v>5</v>
      </c>
      <c r="C212" s="7" t="s">
        <v>169</v>
      </c>
      <c r="E212" s="1">
        <v>5</v>
      </c>
      <c r="F212" s="8"/>
      <c r="G212" s="90">
        <f>G208+G210</f>
        <v>640.18762839999988</v>
      </c>
      <c r="H212" s="137">
        <f>SUM(H208:H211)</f>
        <v>62098069.379999995</v>
      </c>
      <c r="I212" s="91"/>
      <c r="J212" s="90">
        <f>J208+J210</f>
        <v>644.07603999999992</v>
      </c>
      <c r="K212" s="137">
        <f>SUM(K208:K211)</f>
        <v>65426351</v>
      </c>
    </row>
    <row r="213" spans="1:13">
      <c r="A213" s="1">
        <v>6</v>
      </c>
      <c r="C213" s="7" t="s">
        <v>170</v>
      </c>
      <c r="E213" s="1">
        <v>6</v>
      </c>
      <c r="F213" s="8"/>
      <c r="G213" s="129">
        <f>(SUM(G549+G588+G625+G662+G699+G736+G773+G848))</f>
        <v>470.90249821193083</v>
      </c>
      <c r="H213" s="132">
        <f>(SUM(H549+H588+H625+H662+H699+H736+H773+H848))</f>
        <v>36270628.066882551</v>
      </c>
      <c r="I213" s="91"/>
      <c r="J213" s="129">
        <f t="shared" ref="J213:K214" si="8">(SUM(J549+J588+J625+J662+J699+J736+J773+J848))</f>
        <v>447.39471397190204</v>
      </c>
      <c r="K213" s="132">
        <f t="shared" si="8"/>
        <v>41115041.608368173</v>
      </c>
    </row>
    <row r="214" spans="1:13">
      <c r="A214" s="1">
        <v>7</v>
      </c>
      <c r="C214" s="7" t="s">
        <v>171</v>
      </c>
      <c r="E214" s="1">
        <v>7</v>
      </c>
      <c r="F214" s="8"/>
      <c r="G214" s="137"/>
      <c r="H214" s="136">
        <f>(SUM(H550+H589+H626+H663+H700+H737+H774+H849))</f>
        <v>15950135.827188265</v>
      </c>
      <c r="I214" s="91"/>
      <c r="J214" s="91"/>
      <c r="K214" s="136">
        <f t="shared" si="8"/>
        <v>16883075.837099675</v>
      </c>
    </row>
    <row r="215" spans="1:13">
      <c r="A215" s="1">
        <v>8</v>
      </c>
      <c r="C215" s="7" t="s">
        <v>172</v>
      </c>
      <c r="E215" s="1">
        <v>8</v>
      </c>
      <c r="F215" s="8"/>
      <c r="G215" s="90">
        <f>G212+G213+G214</f>
        <v>1111.0901266119308</v>
      </c>
      <c r="H215" s="90">
        <f>H212+H213+H214</f>
        <v>114318833.27407081</v>
      </c>
      <c r="I215" s="90"/>
      <c r="J215" s="90">
        <f>J212+J213+J214</f>
        <v>1091.470753971902</v>
      </c>
      <c r="K215" s="137">
        <f>K212+K213+K214</f>
        <v>123424468.44546784</v>
      </c>
    </row>
    <row r="216" spans="1:13">
      <c r="A216" s="1">
        <v>9</v>
      </c>
      <c r="E216" s="1">
        <v>9</v>
      </c>
      <c r="F216" s="8"/>
      <c r="G216" s="90"/>
      <c r="H216" s="137"/>
      <c r="I216" s="89"/>
      <c r="J216" s="90"/>
      <c r="K216" s="137"/>
    </row>
    <row r="217" spans="1:13">
      <c r="A217" s="1">
        <v>10</v>
      </c>
      <c r="C217" s="7" t="s">
        <v>173</v>
      </c>
      <c r="E217" s="1">
        <v>10</v>
      </c>
      <c r="F217" s="8"/>
      <c r="G217" s="132">
        <f>SUM(G553+G592)</f>
        <v>0</v>
      </c>
      <c r="H217" s="136">
        <f>SUM(H553+H592)</f>
        <v>0</v>
      </c>
      <c r="I217" s="91"/>
      <c r="J217" s="132">
        <f t="shared" ref="J217:K217" si="9">SUM(J553+J592)</f>
        <v>0</v>
      </c>
      <c r="K217" s="136">
        <f t="shared" si="9"/>
        <v>0</v>
      </c>
    </row>
    <row r="218" spans="1:13">
      <c r="A218" s="1">
        <v>11</v>
      </c>
      <c r="C218" s="7" t="s">
        <v>174</v>
      </c>
      <c r="E218" s="1">
        <v>11</v>
      </c>
      <c r="F218" s="8"/>
      <c r="G218" s="129">
        <f>SUM(G554+G593+G630+G667+G704+G741+G778+G853)</f>
        <v>127.1945616060754</v>
      </c>
      <c r="H218" s="136">
        <f>SUM(H554+H593+H630+H667+H704+H741+H778+H853)</f>
        <v>5572060.222173539</v>
      </c>
      <c r="I218" s="91"/>
      <c r="J218" s="330">
        <f>SUM(J554+J593+J630+J667+J704+J741+J778+J853)</f>
        <v>124.20585720011393</v>
      </c>
      <c r="K218" s="136">
        <f>SUM(K554+K593+K630+K667+K704+K741+K778+K853)</f>
        <v>7103453.0383005664</v>
      </c>
    </row>
    <row r="219" spans="1:13">
      <c r="A219" s="1">
        <v>12</v>
      </c>
      <c r="C219" s="7" t="s">
        <v>175</v>
      </c>
      <c r="E219" s="1">
        <v>12</v>
      </c>
      <c r="F219" s="8"/>
      <c r="G219" s="91"/>
      <c r="H219" s="136">
        <f>SUM(H555+H594+H631+H668+H705+H742+H779+H854)</f>
        <v>3526703.7755824747</v>
      </c>
      <c r="I219" s="91"/>
      <c r="J219" s="137"/>
      <c r="K219" s="136">
        <f>SUM(K555+K594+K631+K668+K705+K741+K779+K854)</f>
        <v>4089865.0383005664</v>
      </c>
    </row>
    <row r="220" spans="1:13">
      <c r="A220" s="1">
        <v>13</v>
      </c>
      <c r="C220" s="7" t="s">
        <v>176</v>
      </c>
      <c r="E220" s="1">
        <v>13</v>
      </c>
      <c r="F220" s="8"/>
      <c r="G220" s="90">
        <f>SUM(G217:G219)</f>
        <v>127.1945616060754</v>
      </c>
      <c r="H220" s="137">
        <f>SUM(H217:H219)</f>
        <v>9098763.9977560136</v>
      </c>
      <c r="I220" s="88"/>
      <c r="J220" s="90">
        <f>SUM(J217:J219)</f>
        <v>124.20585720011393</v>
      </c>
      <c r="K220" s="137">
        <f>SUM(K217:K219)</f>
        <v>11193318.076601133</v>
      </c>
    </row>
    <row r="221" spans="1:13">
      <c r="A221" s="1">
        <v>14</v>
      </c>
      <c r="E221" s="1">
        <v>14</v>
      </c>
      <c r="F221" s="8"/>
      <c r="G221" s="92"/>
      <c r="H221" s="137"/>
      <c r="I221" s="89"/>
      <c r="J221" s="92"/>
      <c r="K221" s="137"/>
    </row>
    <row r="222" spans="1:13">
      <c r="A222" s="1">
        <v>15</v>
      </c>
      <c r="C222" s="7" t="s">
        <v>177</v>
      </c>
      <c r="E222" s="1">
        <v>15</v>
      </c>
      <c r="G222" s="93">
        <f>SUM(G558+G597+G634+G671+G708+G745+G782+G857)</f>
        <v>1238.2846882180061</v>
      </c>
      <c r="H222" s="138">
        <f>SUM(H558+H597+H634+H671+H708+H745+H782+H857)</f>
        <v>123417597.27182682</v>
      </c>
      <c r="I222" s="89"/>
      <c r="J222" s="93">
        <f t="shared" ref="J222:K222" si="10">SUM(J558+J597+J634+J671+J708+J745+J782+J857)</f>
        <v>1215.6766111720158</v>
      </c>
      <c r="K222" s="138">
        <f t="shared" si="10"/>
        <v>134056919.75384948</v>
      </c>
    </row>
    <row r="223" spans="1:13">
      <c r="A223" s="1">
        <v>16</v>
      </c>
      <c r="E223" s="1">
        <v>16</v>
      </c>
      <c r="G223" s="93"/>
      <c r="H223" s="138"/>
      <c r="I223" s="89"/>
      <c r="J223" s="93"/>
      <c r="K223" s="138"/>
    </row>
    <row r="224" spans="1:13">
      <c r="A224" s="1">
        <v>17</v>
      </c>
      <c r="C224" s="7" t="s">
        <v>178</v>
      </c>
      <c r="E224" s="1">
        <v>17</v>
      </c>
      <c r="F224" s="8"/>
      <c r="G224" s="89">
        <f t="shared" ref="G224:K224" si="11">SUM(G560+G599+G636+G673+G710+G747+G784+G859)</f>
        <v>0</v>
      </c>
      <c r="H224" s="138">
        <f t="shared" si="11"/>
        <v>4704622.5007626982</v>
      </c>
      <c r="I224" s="89"/>
      <c r="J224" s="89">
        <f t="shared" si="11"/>
        <v>0</v>
      </c>
      <c r="K224" s="138">
        <f t="shared" si="11"/>
        <v>4224582.7540007811</v>
      </c>
    </row>
    <row r="225" spans="1:11">
      <c r="A225" s="1">
        <v>18</v>
      </c>
      <c r="E225" s="1">
        <v>18</v>
      </c>
      <c r="F225" s="8"/>
      <c r="G225" s="90"/>
      <c r="H225" s="137"/>
      <c r="I225" s="91"/>
      <c r="J225" s="90"/>
      <c r="K225" s="137"/>
    </row>
    <row r="226" spans="1:11">
      <c r="A226" s="1">
        <v>19</v>
      </c>
      <c r="C226" s="7" t="s">
        <v>179</v>
      </c>
      <c r="E226" s="1">
        <v>19</v>
      </c>
      <c r="F226" s="8"/>
      <c r="G226" s="90"/>
      <c r="H226" s="137">
        <v>0</v>
      </c>
      <c r="I226" s="91"/>
      <c r="J226" s="90"/>
      <c r="K226" s="137"/>
    </row>
    <row r="227" spans="1:11">
      <c r="A227" s="1">
        <v>20</v>
      </c>
      <c r="C227" s="66" t="s">
        <v>180</v>
      </c>
      <c r="E227" s="1">
        <v>20</v>
      </c>
      <c r="F227" s="8"/>
      <c r="G227" s="90"/>
      <c r="H227" s="137">
        <v>0</v>
      </c>
      <c r="I227" s="91"/>
      <c r="J227" s="90"/>
      <c r="K227" s="137">
        <v>0</v>
      </c>
    </row>
    <row r="228" spans="1:11">
      <c r="A228" s="1">
        <v>21</v>
      </c>
      <c r="C228" s="66"/>
      <c r="E228" s="1">
        <v>21</v>
      </c>
      <c r="F228" s="8"/>
      <c r="G228" s="90"/>
      <c r="H228" s="137"/>
      <c r="I228" s="91"/>
      <c r="J228" s="90"/>
      <c r="K228" s="137"/>
    </row>
    <row r="229" spans="1:11">
      <c r="A229" s="1">
        <v>22</v>
      </c>
      <c r="C229" s="7"/>
      <c r="E229" s="1">
        <v>22</v>
      </c>
      <c r="G229" s="90"/>
      <c r="H229" s="137"/>
      <c r="I229" s="91"/>
      <c r="J229" s="90"/>
      <c r="K229" s="137"/>
    </row>
    <row r="230" spans="1:11">
      <c r="A230" s="1">
        <v>23</v>
      </c>
      <c r="C230" s="7" t="s">
        <v>181</v>
      </c>
      <c r="E230" s="1">
        <v>23</v>
      </c>
      <c r="G230" s="90"/>
      <c r="H230" s="137">
        <v>0</v>
      </c>
      <c r="I230" s="91"/>
      <c r="J230" s="90"/>
      <c r="K230" s="137">
        <v>0</v>
      </c>
    </row>
    <row r="231" spans="1:11">
      <c r="A231" s="1">
        <v>24</v>
      </c>
      <c r="C231" s="7"/>
      <c r="E231" s="1">
        <v>24</v>
      </c>
      <c r="G231" s="90"/>
      <c r="H231" s="137"/>
      <c r="I231" s="91"/>
      <c r="J231" s="90"/>
      <c r="K231" s="137"/>
    </row>
    <row r="232" spans="1:11">
      <c r="F232" s="60" t="s">
        <v>6</v>
      </c>
      <c r="G232" s="68"/>
      <c r="H232" s="39"/>
      <c r="I232" s="60"/>
      <c r="J232" s="68"/>
      <c r="K232" s="39"/>
    </row>
    <row r="233" spans="1:11">
      <c r="A233" s="1">
        <v>25</v>
      </c>
      <c r="C233" s="7" t="s">
        <v>182</v>
      </c>
      <c r="E233" s="1">
        <v>25</v>
      </c>
      <c r="G233" s="93">
        <f>SUM(G222:G231)</f>
        <v>1238.2846882180061</v>
      </c>
      <c r="H233" s="138">
        <f>SUM(H222:H231)</f>
        <v>128122219.77258952</v>
      </c>
      <c r="I233" s="94"/>
      <c r="J233" s="93">
        <f>SUM(J222:J231)</f>
        <v>1215.6766111720158</v>
      </c>
      <c r="K233" s="138">
        <f>SUM(K222:K231)</f>
        <v>138281502.50785026</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67</v>
      </c>
    </row>
    <row r="241" spans="1:11">
      <c r="A241" s="342" t="s">
        <v>68</v>
      </c>
      <c r="B241" s="342"/>
      <c r="C241" s="342"/>
      <c r="D241" s="342"/>
      <c r="E241" s="342"/>
      <c r="F241" s="342"/>
      <c r="G241" s="342"/>
      <c r="H241" s="342"/>
      <c r="I241" s="342"/>
      <c r="J241" s="342"/>
      <c r="K241" s="342"/>
    </row>
    <row r="242" spans="1:11">
      <c r="A242" s="12" t="str">
        <f>$A$42</f>
        <v xml:space="preserve">NAME: </v>
      </c>
      <c r="C242" s="1" t="str">
        <f>$D$20</f>
        <v>University of Colorado</v>
      </c>
      <c r="K242" s="14" t="str">
        <f>$K$3</f>
        <v>Due Date: October 18, 2023</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2022-2023</v>
      </c>
      <c r="I244" s="19"/>
      <c r="J244" s="1"/>
      <c r="K244" s="21" t="str">
        <f>K205</f>
        <v>2023-2024</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69</v>
      </c>
      <c r="E247" s="1">
        <v>1</v>
      </c>
      <c r="H247" s="24"/>
      <c r="J247" s="1"/>
      <c r="K247" s="1"/>
    </row>
    <row r="248" spans="1:11">
      <c r="A248" s="22" t="s">
        <v>70</v>
      </c>
      <c r="C248" s="7" t="s">
        <v>71</v>
      </c>
      <c r="E248" s="22" t="s">
        <v>70</v>
      </c>
      <c r="F248" s="50"/>
      <c r="G248" s="77"/>
      <c r="H248" s="85">
        <v>6057.3221153846152</v>
      </c>
      <c r="I248" s="77"/>
      <c r="J248" s="1"/>
      <c r="K248" s="78">
        <v>6292.3528735632181</v>
      </c>
    </row>
    <row r="249" spans="1:11">
      <c r="A249" s="22" t="s">
        <v>72</v>
      </c>
      <c r="C249" s="7" t="s">
        <v>73</v>
      </c>
      <c r="E249" s="22" t="s">
        <v>72</v>
      </c>
      <c r="F249" s="50"/>
      <c r="G249" s="77"/>
      <c r="H249" s="85"/>
      <c r="I249" s="77"/>
      <c r="J249" s="1"/>
      <c r="K249" s="79"/>
    </row>
    <row r="250" spans="1:11">
      <c r="A250" s="22" t="s">
        <v>74</v>
      </c>
      <c r="C250" s="7" t="s">
        <v>75</v>
      </c>
      <c r="E250" s="22" t="s">
        <v>74</v>
      </c>
      <c r="F250" s="50"/>
      <c r="G250" s="77"/>
      <c r="H250" s="85">
        <f>SUM(H248:H249)</f>
        <v>6057.3221153846152</v>
      </c>
      <c r="I250" s="77"/>
      <c r="J250" s="1"/>
      <c r="K250" s="78">
        <v>6667</v>
      </c>
    </row>
    <row r="251" spans="1:11">
      <c r="A251" s="1">
        <v>3</v>
      </c>
      <c r="C251" s="7" t="s">
        <v>76</v>
      </c>
      <c r="E251" s="1">
        <v>3</v>
      </c>
      <c r="F251" s="50"/>
      <c r="G251" s="77"/>
      <c r="H251" s="85">
        <f>G351</f>
        <v>894.8</v>
      </c>
      <c r="I251" s="77"/>
      <c r="J251" s="1"/>
      <c r="K251" s="78">
        <v>628</v>
      </c>
    </row>
    <row r="252" spans="1:11">
      <c r="A252" s="1">
        <v>4</v>
      </c>
      <c r="C252" s="7" t="s">
        <v>77</v>
      </c>
      <c r="E252" s="1">
        <v>4</v>
      </c>
      <c r="F252" s="50"/>
      <c r="G252" s="77"/>
      <c r="H252" s="85">
        <f>SUM(H250:H251)</f>
        <v>6952.1221153846154</v>
      </c>
      <c r="I252" s="77"/>
      <c r="J252" s="1"/>
      <c r="K252" s="78">
        <v>7295</v>
      </c>
    </row>
    <row r="253" spans="1:11">
      <c r="A253" s="1">
        <v>5</v>
      </c>
      <c r="E253" s="1">
        <v>5</v>
      </c>
      <c r="F253" s="50"/>
      <c r="G253" s="77"/>
      <c r="H253" s="85"/>
      <c r="I253" s="77"/>
      <c r="J253" s="1"/>
      <c r="K253" s="78"/>
    </row>
    <row r="254" spans="1:11">
      <c r="A254" s="1">
        <v>6</v>
      </c>
      <c r="C254" s="7" t="s">
        <v>78</v>
      </c>
      <c r="E254" s="1">
        <v>6</v>
      </c>
      <c r="F254" s="50"/>
      <c r="G254" s="77"/>
      <c r="H254" s="85">
        <f>G354</f>
        <v>1125.2</v>
      </c>
      <c r="I254" s="77"/>
      <c r="J254" s="1"/>
      <c r="K254" s="78">
        <v>1098</v>
      </c>
    </row>
    <row r="255" spans="1:11">
      <c r="A255" s="1">
        <v>7</v>
      </c>
      <c r="C255" s="7" t="s">
        <v>79</v>
      </c>
      <c r="E255" s="1">
        <v>7</v>
      </c>
      <c r="F255" s="50"/>
      <c r="G255" s="77"/>
      <c r="H255" s="85">
        <f>G353</f>
        <v>135.89999999999998</v>
      </c>
      <c r="I255" s="77"/>
      <c r="J255" s="1"/>
      <c r="K255" s="78">
        <v>328</v>
      </c>
    </row>
    <row r="256" spans="1:11">
      <c r="A256" s="1">
        <v>8</v>
      </c>
      <c r="C256" s="7" t="s">
        <v>80</v>
      </c>
      <c r="E256" s="1">
        <v>8</v>
      </c>
      <c r="F256" s="50"/>
      <c r="G256" s="77"/>
      <c r="H256" s="85">
        <f>SUM(H254:H255)</f>
        <v>1261.0999999999999</v>
      </c>
      <c r="I256" s="77"/>
      <c r="J256" s="1"/>
      <c r="K256" s="78">
        <v>1426</v>
      </c>
    </row>
    <row r="257" spans="1:11">
      <c r="A257" s="1">
        <v>9</v>
      </c>
      <c r="E257" s="1">
        <v>9</v>
      </c>
      <c r="F257" s="50"/>
      <c r="G257" s="77"/>
      <c r="H257" s="85"/>
      <c r="I257" s="77"/>
      <c r="J257" s="1"/>
      <c r="K257" s="78"/>
    </row>
    <row r="258" spans="1:11">
      <c r="A258" s="1">
        <v>10</v>
      </c>
      <c r="C258" s="7" t="s">
        <v>81</v>
      </c>
      <c r="E258" s="1">
        <v>10</v>
      </c>
      <c r="F258" s="50"/>
      <c r="G258" s="77"/>
      <c r="H258" s="85">
        <f>H250+H254</f>
        <v>7182.5221153846151</v>
      </c>
      <c r="I258" s="77"/>
      <c r="J258" s="1"/>
      <c r="K258" s="78">
        <v>7765</v>
      </c>
    </row>
    <row r="259" spans="1:11">
      <c r="A259" s="1">
        <v>11</v>
      </c>
      <c r="C259" s="7" t="s">
        <v>82</v>
      </c>
      <c r="E259" s="1">
        <v>11</v>
      </c>
      <c r="F259" s="50"/>
      <c r="G259" s="77"/>
      <c r="H259" s="85">
        <f>H251+H255</f>
        <v>1030.6999999999998</v>
      </c>
      <c r="I259" s="77"/>
      <c r="J259" s="1"/>
      <c r="K259" s="78">
        <v>956</v>
      </c>
    </row>
    <row r="260" spans="1:11">
      <c r="A260" s="1">
        <v>12</v>
      </c>
      <c r="C260" s="7" t="s">
        <v>83</v>
      </c>
      <c r="E260" s="1">
        <v>12</v>
      </c>
      <c r="F260" s="50"/>
      <c r="G260" s="77"/>
      <c r="H260" s="85">
        <f>H258+H259</f>
        <v>8213.2221153846149</v>
      </c>
      <c r="I260" s="77"/>
      <c r="J260" s="1"/>
      <c r="K260" s="78">
        <v>8721</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152">
        <f>(H119-H411)/H260</f>
        <v>20310.729416111528</v>
      </c>
      <c r="I263" s="83"/>
      <c r="J263" s="1"/>
      <c r="K263" s="80">
        <v>20418.665405343425</v>
      </c>
    </row>
    <row r="264" spans="1:11">
      <c r="A264" s="1">
        <v>17</v>
      </c>
      <c r="C264" s="7" t="s">
        <v>86</v>
      </c>
      <c r="E264" s="1">
        <v>17</v>
      </c>
      <c r="G264" s="77"/>
      <c r="H264" s="123">
        <v>3120</v>
      </c>
      <c r="I264" s="81"/>
      <c r="J264" s="1"/>
      <c r="K264" s="81">
        <v>3480</v>
      </c>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640.18762839999988</v>
      </c>
      <c r="I267" s="84"/>
      <c r="J267" s="1"/>
      <c r="K267" s="85">
        <v>644.07603999999981</v>
      </c>
    </row>
    <row r="268" spans="1:11">
      <c r="A268" s="1">
        <v>21</v>
      </c>
      <c r="C268" s="7" t="s">
        <v>89</v>
      </c>
      <c r="E268" s="1">
        <v>21</v>
      </c>
      <c r="F268" s="8"/>
      <c r="G268" s="84"/>
      <c r="H268" s="85">
        <f>G544+G583</f>
        <v>502.51999999999992</v>
      </c>
      <c r="I268" s="84"/>
      <c r="J268" s="1"/>
      <c r="K268" s="85">
        <v>494.74999999999989</v>
      </c>
    </row>
    <row r="269" spans="1:11">
      <c r="A269" s="1">
        <v>22</v>
      </c>
      <c r="C269" s="7" t="s">
        <v>90</v>
      </c>
      <c r="E269" s="1">
        <v>22</v>
      </c>
      <c r="F269" s="8"/>
      <c r="G269" s="84"/>
      <c r="H269" s="85">
        <f>G546+G585</f>
        <v>137.66762839999998</v>
      </c>
      <c r="I269" s="84"/>
      <c r="J269" s="1"/>
      <c r="K269" s="85">
        <v>149.32603999999998</v>
      </c>
    </row>
    <row r="270" spans="1:11">
      <c r="A270" s="1">
        <v>23</v>
      </c>
      <c r="E270" s="1">
        <v>23</v>
      </c>
      <c r="F270" s="8"/>
      <c r="G270" s="84"/>
      <c r="H270" s="85"/>
      <c r="I270" s="84"/>
      <c r="J270" s="1"/>
      <c r="K270" s="85"/>
    </row>
    <row r="271" spans="1:11">
      <c r="A271" s="1">
        <v>24</v>
      </c>
      <c r="C271" s="7" t="s">
        <v>91</v>
      </c>
      <c r="E271" s="1">
        <v>24</v>
      </c>
      <c r="F271" s="8"/>
      <c r="G271" s="84"/>
      <c r="H271" s="85"/>
      <c r="I271" s="84"/>
      <c r="K271" s="84"/>
    </row>
    <row r="272" spans="1:11" ht="15">
      <c r="A272" s="1">
        <v>25</v>
      </c>
      <c r="C272" s="7" t="s">
        <v>92</v>
      </c>
      <c r="E272" s="1">
        <v>25</v>
      </c>
      <c r="G272" s="77"/>
      <c r="H272" s="85">
        <f>IF(OR(G548&gt;0,G587&gt;0),(H587+H548)/(G587+G548),0)</f>
        <v>96999.796036670814</v>
      </c>
      <c r="I272" s="81"/>
      <c r="K272" s="115">
        <v>101581.71851882584</v>
      </c>
    </row>
    <row r="273" spans="1:11">
      <c r="A273" s="1">
        <v>26</v>
      </c>
      <c r="C273" s="7" t="s">
        <v>93</v>
      </c>
      <c r="E273" s="1">
        <v>26</v>
      </c>
      <c r="G273" s="77"/>
      <c r="H273" s="85">
        <f>IF(H268=0,0,(H544+H545+H583+H584)/H268)</f>
        <v>115317.29025710422</v>
      </c>
      <c r="I273" s="81"/>
      <c r="J273" s="1"/>
      <c r="K273" s="81">
        <v>123295.369378474</v>
      </c>
    </row>
    <row r="274" spans="1:11">
      <c r="A274" s="1">
        <v>27</v>
      </c>
      <c r="C274" s="7" t="s">
        <v>94</v>
      </c>
      <c r="E274" s="1">
        <v>27</v>
      </c>
      <c r="G274" s="77"/>
      <c r="H274" s="85">
        <f>IF(H269=0,0,(H546+H547+H585+H586)/H269)</f>
        <v>30136.530484460651</v>
      </c>
      <c r="I274" s="81"/>
      <c r="J274" s="1"/>
      <c r="K274" s="81">
        <v>29639.619452842926</v>
      </c>
    </row>
    <row r="275" spans="1:11">
      <c r="A275" s="1">
        <v>28</v>
      </c>
      <c r="E275" s="1">
        <v>28</v>
      </c>
      <c r="G275" s="77"/>
      <c r="H275" s="85"/>
      <c r="I275" s="81"/>
      <c r="J275" s="1"/>
      <c r="K275" s="81"/>
    </row>
    <row r="276" spans="1:11">
      <c r="A276" s="1">
        <v>29</v>
      </c>
      <c r="C276" s="7" t="s">
        <v>95</v>
      </c>
      <c r="E276" s="1">
        <v>29</v>
      </c>
      <c r="F276" s="51"/>
      <c r="G276" s="77"/>
      <c r="H276" s="85">
        <f>G101</f>
        <v>1238.2846882180061</v>
      </c>
      <c r="I276" s="77"/>
      <c r="J276" s="1"/>
      <c r="K276" s="78">
        <v>1215.6766111720158</v>
      </c>
    </row>
    <row r="277" spans="1:11">
      <c r="A277" s="7"/>
      <c r="J277" s="1"/>
      <c r="K277" s="1"/>
    </row>
    <row r="278" spans="1:11">
      <c r="A278" s="7"/>
    </row>
    <row r="279" spans="1:11">
      <c r="A279" s="7"/>
      <c r="C279" s="345" t="s">
        <v>96</v>
      </c>
      <c r="D279" s="345"/>
      <c r="E279" s="345"/>
      <c r="F279" s="345"/>
      <c r="G279" s="345"/>
      <c r="H279" s="345"/>
      <c r="I279" s="345"/>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346" t="s">
        <v>98</v>
      </c>
      <c r="C285" s="346"/>
      <c r="D285" s="346"/>
      <c r="E285" s="346"/>
      <c r="F285" s="346"/>
      <c r="G285" s="346"/>
      <c r="H285" s="346"/>
      <c r="I285" s="346"/>
      <c r="J285" s="346"/>
      <c r="K285" s="346"/>
    </row>
    <row r="286" spans="1:11">
      <c r="A286" s="12" t="str">
        <f>$A$42</f>
        <v xml:space="preserve">NAME: </v>
      </c>
      <c r="C286" s="1" t="str">
        <f>$D$20</f>
        <v>University of Colorado</v>
      </c>
      <c r="G286" s="1"/>
      <c r="H286" s="1"/>
      <c r="I286" s="14" t="str">
        <f>$K$3</f>
        <v>Due Date: October 18, 2023</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268</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19">
        <v>0</v>
      </c>
      <c r="E294" s="119">
        <v>0</v>
      </c>
      <c r="F294" s="78" t="e">
        <f>D294/E294</f>
        <v>#DIV/0!</v>
      </c>
      <c r="G294" s="1"/>
      <c r="H294" s="1"/>
      <c r="J294" s="1"/>
      <c r="K294" s="1"/>
    </row>
    <row r="295" spans="1:11">
      <c r="A295" s="7"/>
      <c r="D295" s="86"/>
      <c r="E295" s="86"/>
      <c r="F295" s="86"/>
      <c r="G295" s="1"/>
      <c r="H295" s="1"/>
      <c r="J295" s="1"/>
      <c r="K295" s="1"/>
    </row>
    <row r="296" spans="1:11">
      <c r="A296" s="7"/>
      <c r="C296" s="7" t="s">
        <v>106</v>
      </c>
      <c r="D296" s="120">
        <v>4261.3</v>
      </c>
      <c r="E296" s="120">
        <v>162.44999999999999</v>
      </c>
      <c r="F296" s="78">
        <f>D296/E296</f>
        <v>26.231455832563867</v>
      </c>
      <c r="G296" s="1"/>
      <c r="H296" s="1"/>
      <c r="J296" s="1"/>
      <c r="K296" s="1"/>
    </row>
    <row r="297" spans="1:11">
      <c r="A297" s="7"/>
      <c r="D297" s="80"/>
      <c r="E297" s="80"/>
      <c r="F297" s="80"/>
      <c r="G297" s="1"/>
      <c r="H297" s="1"/>
      <c r="J297" s="1"/>
      <c r="K297" s="1"/>
    </row>
    <row r="298" spans="1:11">
      <c r="A298" s="7"/>
      <c r="C298" s="7" t="s">
        <v>107</v>
      </c>
      <c r="D298" s="120">
        <v>3417.3</v>
      </c>
      <c r="E298" s="120">
        <v>196.4</v>
      </c>
      <c r="F298" s="78">
        <f>D298/E298</f>
        <v>17.399694501018331</v>
      </c>
      <c r="G298" s="1"/>
      <c r="H298" s="1"/>
      <c r="J298" s="1"/>
      <c r="K298" s="1"/>
    </row>
    <row r="299" spans="1:11">
      <c r="A299" s="7"/>
      <c r="D299" s="80"/>
      <c r="E299" s="80"/>
      <c r="F299" s="80"/>
      <c r="G299" s="1"/>
      <c r="H299" s="1"/>
      <c r="J299" s="1"/>
      <c r="K299" s="1"/>
    </row>
    <row r="300" spans="1:11" ht="36" customHeight="1">
      <c r="A300" s="7"/>
      <c r="C300" s="7" t="s">
        <v>108</v>
      </c>
      <c r="D300" s="78">
        <f>SUM(D294:D298)</f>
        <v>7678.6</v>
      </c>
      <c r="E300" s="78">
        <f>SUM(E294:E298)</f>
        <v>358.85</v>
      </c>
      <c r="F300" s="78">
        <f>D300/E300</f>
        <v>21.397798523059773</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109</v>
      </c>
      <c r="D303" s="120">
        <v>913.5</v>
      </c>
      <c r="E303" s="120">
        <v>87.8</v>
      </c>
      <c r="F303" s="78">
        <f>D303/E303</f>
        <v>10.404328018223236</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110</v>
      </c>
      <c r="D305" s="120">
        <v>159.1</v>
      </c>
      <c r="E305" s="120">
        <v>53.5</v>
      </c>
      <c r="F305" s="78">
        <f>D305/E305</f>
        <v>2.9738317757009343</v>
      </c>
      <c r="G305" s="1"/>
      <c r="H305" s="1"/>
      <c r="I305" s="1"/>
      <c r="J305" s="1"/>
      <c r="K305" s="1"/>
    </row>
    <row r="306" spans="1:11">
      <c r="A306" s="7"/>
      <c r="D306" s="86"/>
      <c r="E306" s="86"/>
      <c r="F306" s="78"/>
      <c r="G306" s="1"/>
      <c r="H306" s="1"/>
      <c r="J306" s="1"/>
      <c r="K306" s="1"/>
    </row>
    <row r="307" spans="1:11">
      <c r="A307" s="7"/>
      <c r="C307" s="7" t="s">
        <v>111</v>
      </c>
      <c r="D307" s="80">
        <f>SUM(D303:D305)</f>
        <v>1072.5999999999999</v>
      </c>
      <c r="E307" s="80">
        <f>SUM(E303:E305)</f>
        <v>141.30000000000001</v>
      </c>
      <c r="F307" s="78">
        <f>D307/E307</f>
        <v>7.5909412597310677</v>
      </c>
      <c r="G307" s="1"/>
      <c r="H307" s="1"/>
      <c r="J307" s="1"/>
      <c r="K307" s="1"/>
    </row>
    <row r="308" spans="1:11">
      <c r="A308" s="7"/>
      <c r="D308" s="22"/>
      <c r="E308" s="22"/>
      <c r="F308" s="78"/>
      <c r="G308" s="1"/>
      <c r="H308" s="1"/>
      <c r="J308" s="1"/>
      <c r="K308" s="1"/>
    </row>
    <row r="309" spans="1:11">
      <c r="A309" s="7"/>
      <c r="C309" s="7" t="s">
        <v>112</v>
      </c>
      <c r="D309" s="73">
        <f>SUM(D300,D307)</f>
        <v>8751.2000000000007</v>
      </c>
      <c r="E309" s="73">
        <f>SUM(E300,E307)</f>
        <v>500.15000000000003</v>
      </c>
      <c r="F309" s="78">
        <f>D309/E309</f>
        <v>17.497150854743577</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University of Colorado</v>
      </c>
      <c r="F321" s="26"/>
      <c r="G321" s="56"/>
      <c r="H321" s="57"/>
      <c r="K321" s="14" t="str">
        <f>$K$3</f>
        <v>Due Date: October 18, 2023</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2022-2023</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1">
        <v>156.5</v>
      </c>
      <c r="H327" s="122">
        <v>2611410.35</v>
      </c>
      <c r="I327" s="84"/>
      <c r="J327" s="1"/>
      <c r="K327" s="1"/>
    </row>
    <row r="328" spans="1:11">
      <c r="A328" s="1">
        <f>(A327+1)</f>
        <v>3</v>
      </c>
      <c r="D328" s="7" t="s">
        <v>120</v>
      </c>
      <c r="E328" s="1">
        <f>(E327+1)</f>
        <v>3</v>
      </c>
      <c r="F328" s="8"/>
      <c r="G328" s="121">
        <v>463.8</v>
      </c>
      <c r="H328" s="122">
        <v>6646039.6100000013</v>
      </c>
      <c r="I328" s="84"/>
      <c r="J328" s="1"/>
      <c r="K328" s="1"/>
    </row>
    <row r="329" spans="1:11">
      <c r="A329" s="1">
        <v>4</v>
      </c>
      <c r="C329" s="7" t="s">
        <v>121</v>
      </c>
      <c r="D329" s="7" t="s">
        <v>122</v>
      </c>
      <c r="E329" s="1">
        <v>4</v>
      </c>
      <c r="F329" s="8"/>
      <c r="G329" s="121">
        <v>16.100000000000001</v>
      </c>
      <c r="H329" s="122">
        <v>437306.72</v>
      </c>
      <c r="I329" s="84"/>
      <c r="J329" s="1"/>
      <c r="K329" s="1"/>
    </row>
    <row r="330" spans="1:11">
      <c r="A330" s="1">
        <f>(A329+1)</f>
        <v>5</v>
      </c>
      <c r="D330" s="7" t="s">
        <v>123</v>
      </c>
      <c r="E330" s="1">
        <f>(E329+1)</f>
        <v>5</v>
      </c>
      <c r="F330" s="8"/>
      <c r="G330" s="121">
        <v>56.2</v>
      </c>
      <c r="H330" s="122">
        <v>1491923.44</v>
      </c>
      <c r="I330" s="84"/>
      <c r="J330" s="1"/>
      <c r="K330" s="1"/>
    </row>
    <row r="331" spans="1:11">
      <c r="A331" s="1">
        <f>(A330+1)</f>
        <v>6</v>
      </c>
      <c r="C331" s="7" t="s">
        <v>124</v>
      </c>
      <c r="E331" s="1">
        <f>(E330+1)</f>
        <v>6</v>
      </c>
      <c r="G331" s="80">
        <f>SUM(G327:G330)</f>
        <v>692.6</v>
      </c>
      <c r="H331" s="81">
        <f>SUM(H327:H330)</f>
        <v>11186680.120000001</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1">
        <v>369.1</v>
      </c>
      <c r="H333" s="122">
        <v>6450835.2700000005</v>
      </c>
      <c r="I333" s="84"/>
      <c r="J333" s="1"/>
      <c r="K333" s="1"/>
    </row>
    <row r="334" spans="1:11">
      <c r="A334" s="1">
        <v>9</v>
      </c>
      <c r="D334" s="7" t="s">
        <v>120</v>
      </c>
      <c r="E334" s="1">
        <v>9</v>
      </c>
      <c r="F334" s="8"/>
      <c r="G334" s="121">
        <v>3221</v>
      </c>
      <c r="H334" s="122">
        <v>44083446.850000001</v>
      </c>
      <c r="I334" s="84"/>
      <c r="J334" s="1"/>
      <c r="K334" s="1"/>
    </row>
    <row r="335" spans="1:11">
      <c r="A335" s="1">
        <v>10</v>
      </c>
      <c r="C335" s="7" t="s">
        <v>121</v>
      </c>
      <c r="D335" s="7" t="s">
        <v>122</v>
      </c>
      <c r="E335" s="1">
        <v>10</v>
      </c>
      <c r="F335" s="8"/>
      <c r="G335" s="121">
        <v>62</v>
      </c>
      <c r="H335" s="122">
        <v>1822341.9699999997</v>
      </c>
      <c r="I335" s="84"/>
      <c r="J335" s="1"/>
      <c r="K335" s="1"/>
    </row>
    <row r="336" spans="1:11">
      <c r="A336" s="1">
        <f>(A335+1)</f>
        <v>11</v>
      </c>
      <c r="D336" s="7" t="s">
        <v>123</v>
      </c>
      <c r="E336" s="1">
        <f>(E335+1)</f>
        <v>11</v>
      </c>
      <c r="F336" s="8"/>
      <c r="G336" s="121">
        <v>573.79999999999995</v>
      </c>
      <c r="H336" s="122">
        <v>13209966.659999998</v>
      </c>
      <c r="I336" s="84"/>
      <c r="J336" s="1"/>
      <c r="K336" s="1"/>
    </row>
    <row r="337" spans="1:11">
      <c r="A337" s="1">
        <f>(A336+1)</f>
        <v>12</v>
      </c>
      <c r="C337" s="7" t="s">
        <v>126</v>
      </c>
      <c r="E337" s="1">
        <f>(E336+1)</f>
        <v>12</v>
      </c>
      <c r="G337" s="80">
        <f>SUM(G333:G336)</f>
        <v>4225.8999999999996</v>
      </c>
      <c r="H337" s="81">
        <f>SUM(H333:H336)</f>
        <v>65566590.75</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2"/>
      <c r="H339" s="122">
        <v>0</v>
      </c>
      <c r="I339" s="84"/>
      <c r="J339" s="1"/>
      <c r="K339" s="1"/>
    </row>
    <row r="340" spans="1:11">
      <c r="A340" s="1">
        <v>15</v>
      </c>
      <c r="C340" s="7"/>
      <c r="D340" s="7" t="s">
        <v>120</v>
      </c>
      <c r="E340" s="1">
        <v>15</v>
      </c>
      <c r="F340" s="8"/>
      <c r="G340" s="122"/>
      <c r="H340" s="122">
        <v>0</v>
      </c>
      <c r="I340" s="84"/>
      <c r="J340" s="1"/>
      <c r="K340" s="1"/>
    </row>
    <row r="341" spans="1:11">
      <c r="A341" s="1">
        <v>16</v>
      </c>
      <c r="C341" s="7" t="s">
        <v>121</v>
      </c>
      <c r="D341" s="7" t="s">
        <v>122</v>
      </c>
      <c r="E341" s="1">
        <v>16</v>
      </c>
      <c r="F341" s="8"/>
      <c r="G341" s="122"/>
      <c r="H341" s="122">
        <v>0</v>
      </c>
      <c r="I341" s="84"/>
      <c r="J341" s="1"/>
      <c r="K341" s="1"/>
    </row>
    <row r="342" spans="1:11">
      <c r="A342" s="1">
        <v>17</v>
      </c>
      <c r="C342" s="7"/>
      <c r="D342" s="7" t="s">
        <v>123</v>
      </c>
      <c r="E342" s="1">
        <v>17</v>
      </c>
      <c r="G342" s="123"/>
      <c r="H342" s="123">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1">
        <v>369.2</v>
      </c>
      <c r="H345" s="122">
        <v>6247796.5599999996</v>
      </c>
      <c r="I345" s="84"/>
      <c r="J345" s="1"/>
      <c r="K345" s="1"/>
    </row>
    <row r="346" spans="1:11">
      <c r="A346" s="1">
        <v>21</v>
      </c>
      <c r="C346" s="7"/>
      <c r="D346" s="7" t="s">
        <v>120</v>
      </c>
      <c r="E346" s="1">
        <v>21</v>
      </c>
      <c r="F346" s="59"/>
      <c r="G346" s="121">
        <v>2953.3</v>
      </c>
      <c r="H346" s="122">
        <v>40340512.729999997</v>
      </c>
      <c r="I346" s="84"/>
      <c r="J346" s="1"/>
      <c r="K346" s="1"/>
    </row>
    <row r="347" spans="1:11">
      <c r="A347" s="1">
        <v>22</v>
      </c>
      <c r="C347" s="7" t="s">
        <v>121</v>
      </c>
      <c r="D347" s="7" t="s">
        <v>122</v>
      </c>
      <c r="E347" s="1">
        <v>22</v>
      </c>
      <c r="F347" s="59"/>
      <c r="G347" s="121">
        <v>57.8</v>
      </c>
      <c r="H347" s="122">
        <v>1660893.4000000001</v>
      </c>
      <c r="I347" s="84"/>
      <c r="J347" s="1"/>
      <c r="K347" s="1"/>
    </row>
    <row r="348" spans="1:11">
      <c r="A348" s="1">
        <v>23</v>
      </c>
      <c r="D348" s="7" t="s">
        <v>123</v>
      </c>
      <c r="E348" s="1">
        <v>23</v>
      </c>
      <c r="F348" s="59"/>
      <c r="G348" s="121">
        <v>495.2</v>
      </c>
      <c r="H348" s="122">
        <v>11631460.739999998</v>
      </c>
      <c r="I348" s="84"/>
      <c r="J348" s="1"/>
      <c r="K348" s="1"/>
    </row>
    <row r="349" spans="1:11">
      <c r="A349" s="1">
        <v>24</v>
      </c>
      <c r="C349" s="7" t="s">
        <v>130</v>
      </c>
      <c r="E349" s="1">
        <v>24</v>
      </c>
      <c r="F349" s="47"/>
      <c r="G349" s="78">
        <f>SUM(G345:G348)</f>
        <v>3875.5</v>
      </c>
      <c r="H349" s="77">
        <f>SUM(H345:H348)</f>
        <v>59880663.429999992</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f t="shared" ref="G351:H354" si="12">G327+G333+G339+G345</f>
        <v>894.8</v>
      </c>
      <c r="H351" s="81">
        <f t="shared" si="12"/>
        <v>15310042.18</v>
      </c>
      <c r="I351" s="81"/>
      <c r="J351" s="1"/>
      <c r="K351" s="80"/>
    </row>
    <row r="352" spans="1:11">
      <c r="A352" s="1">
        <v>27</v>
      </c>
      <c r="C352" s="7"/>
      <c r="D352" s="7" t="s">
        <v>120</v>
      </c>
      <c r="E352" s="1">
        <v>27</v>
      </c>
      <c r="G352" s="80">
        <f t="shared" si="12"/>
        <v>6638.1</v>
      </c>
      <c r="H352" s="81">
        <f t="shared" si="12"/>
        <v>91069999.189999998</v>
      </c>
      <c r="I352" s="81"/>
      <c r="J352" s="1"/>
      <c r="K352" s="80"/>
    </row>
    <row r="353" spans="1:11">
      <c r="A353" s="1">
        <v>28</v>
      </c>
      <c r="C353" s="7" t="s">
        <v>121</v>
      </c>
      <c r="D353" s="7" t="s">
        <v>122</v>
      </c>
      <c r="E353" s="1">
        <v>28</v>
      </c>
      <c r="G353" s="80">
        <f t="shared" si="12"/>
        <v>135.89999999999998</v>
      </c>
      <c r="H353" s="81">
        <f t="shared" si="12"/>
        <v>3920542.09</v>
      </c>
      <c r="I353" s="81"/>
      <c r="J353" s="1"/>
      <c r="K353" s="80"/>
    </row>
    <row r="354" spans="1:11">
      <c r="A354" s="1">
        <v>29</v>
      </c>
      <c r="D354" s="7" t="s">
        <v>123</v>
      </c>
      <c r="E354" s="1">
        <v>29</v>
      </c>
      <c r="G354" s="80">
        <f t="shared" si="12"/>
        <v>1125.2</v>
      </c>
      <c r="H354" s="81">
        <f t="shared" si="12"/>
        <v>26333350.839999996</v>
      </c>
      <c r="I354" s="81"/>
      <c r="J354" s="1"/>
      <c r="K354" s="80"/>
    </row>
    <row r="355" spans="1:11">
      <c r="A355" s="1">
        <v>30</v>
      </c>
      <c r="E355" s="1">
        <v>30</v>
      </c>
      <c r="G355" s="78"/>
      <c r="H355" s="77"/>
      <c r="I355" s="81"/>
      <c r="J355" s="1"/>
      <c r="K355" s="78"/>
    </row>
    <row r="356" spans="1:11">
      <c r="A356" s="1">
        <v>31</v>
      </c>
      <c r="C356" s="7" t="s">
        <v>132</v>
      </c>
      <c r="E356" s="1">
        <v>31</v>
      </c>
      <c r="G356" s="80">
        <f>SUM(G351:G352)</f>
        <v>7532.9000000000005</v>
      </c>
      <c r="H356" s="81">
        <f>SUM(H351:H352)</f>
        <v>106380041.37</v>
      </c>
      <c r="I356" s="81"/>
      <c r="J356" s="1"/>
      <c r="K356" s="80"/>
    </row>
    <row r="357" spans="1:11">
      <c r="A357" s="1">
        <v>32</v>
      </c>
      <c r="C357" s="7" t="s">
        <v>133</v>
      </c>
      <c r="E357" s="1">
        <v>32</v>
      </c>
      <c r="G357" s="80">
        <f>SUM(G353:G354)</f>
        <v>1261.0999999999999</v>
      </c>
      <c r="H357" s="81">
        <f>SUM(H353:H354)</f>
        <v>30253892.929999996</v>
      </c>
      <c r="I357" s="81"/>
      <c r="J357" s="1"/>
      <c r="K357" s="80"/>
    </row>
    <row r="358" spans="1:11">
      <c r="A358" s="1">
        <v>33</v>
      </c>
      <c r="C358" s="7" t="s">
        <v>134</v>
      </c>
      <c r="E358" s="1">
        <v>33</v>
      </c>
      <c r="F358" s="47"/>
      <c r="G358" s="78">
        <f>SUM(G351,G353)</f>
        <v>1030.6999999999998</v>
      </c>
      <c r="H358" s="77">
        <f>SUM(H351,H353)</f>
        <v>19230584.27</v>
      </c>
      <c r="I358" s="77"/>
      <c r="J358" s="1"/>
      <c r="K358" s="78"/>
    </row>
    <row r="359" spans="1:11">
      <c r="A359" s="1">
        <v>34</v>
      </c>
      <c r="C359" s="7" t="s">
        <v>135</v>
      </c>
      <c r="E359" s="1">
        <v>34</v>
      </c>
      <c r="F359" s="47"/>
      <c r="G359" s="78">
        <f>SUM(G352,G354)</f>
        <v>7763.3</v>
      </c>
      <c r="H359" s="77">
        <f>SUM(H352,H354)</f>
        <v>117403350.03</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136</v>
      </c>
      <c r="E361" s="1">
        <v>35</v>
      </c>
      <c r="G361" s="80">
        <f>SUM(G358:G359)</f>
        <v>8794</v>
      </c>
      <c r="H361" s="81">
        <f>SUM(H358:H359)</f>
        <v>136633934.30000001</v>
      </c>
      <c r="I361" s="81"/>
      <c r="J361" s="81"/>
      <c r="K361" s="80"/>
    </row>
    <row r="362" spans="1:11">
      <c r="C362" s="7" t="s">
        <v>237</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341" t="s">
        <v>232</v>
      </c>
      <c r="D365" s="341"/>
      <c r="E365" s="341"/>
      <c r="F365" s="341"/>
      <c r="G365" s="341"/>
      <c r="H365" s="341"/>
      <c r="I365" s="341"/>
      <c r="J365" s="341"/>
      <c r="K365" s="1"/>
    </row>
    <row r="366" spans="1:11">
      <c r="C366" s="1" t="s">
        <v>137</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18, 2023</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2022-2023</v>
      </c>
      <c r="I373" s="19"/>
      <c r="J373" s="20"/>
      <c r="K373" s="21" t="str">
        <f>K244</f>
        <v>2023-2024</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4">
        <v>0</v>
      </c>
      <c r="I377" s="1"/>
      <c r="J377" s="2"/>
      <c r="K377" s="124">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4"/>
      <c r="I379" s="3"/>
      <c r="J379" s="3"/>
      <c r="K379" s="124"/>
    </row>
    <row r="380" spans="1:11">
      <c r="A380" s="63">
        <v>5</v>
      </c>
      <c r="C380" s="1" t="s">
        <v>140</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University of Colorado</v>
      </c>
      <c r="F404" s="62"/>
      <c r="G404" s="56"/>
      <c r="K404" s="14" t="str">
        <f>$K$3</f>
        <v>Due Date: October 18, 2023</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2022-2023</v>
      </c>
      <c r="I406" s="19"/>
      <c r="J406" s="20"/>
      <c r="K406" s="21" t="str">
        <f>K373</f>
        <v>2023-2024</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5">
        <v>5324768.0999999996</v>
      </c>
      <c r="I410" s="81"/>
      <c r="J410" s="77"/>
      <c r="K410" s="125">
        <v>4932944</v>
      </c>
    </row>
    <row r="411" spans="1:11">
      <c r="A411" s="63">
        <v>2</v>
      </c>
      <c r="C411" s="8" t="s">
        <v>144</v>
      </c>
      <c r="E411" s="63">
        <v>2</v>
      </c>
      <c r="F411" s="8"/>
      <c r="G411" s="84"/>
      <c r="H411" s="125">
        <v>2239980.38</v>
      </c>
      <c r="I411" s="81"/>
      <c r="J411" s="77"/>
      <c r="K411" s="125">
        <v>1134602</v>
      </c>
    </row>
    <row r="412" spans="1:11">
      <c r="A412" s="63">
        <v>3</v>
      </c>
      <c r="C412" s="8" t="s">
        <v>145</v>
      </c>
      <c r="E412" s="63">
        <v>3</v>
      </c>
      <c r="F412" s="8"/>
      <c r="G412" s="84"/>
      <c r="H412" s="125">
        <v>2828072.27</v>
      </c>
      <c r="I412" s="81"/>
      <c r="J412" s="77"/>
      <c r="K412" s="125">
        <v>2322576</v>
      </c>
    </row>
    <row r="413" spans="1:11" ht="13.5">
      <c r="A413" s="63">
        <v>4</v>
      </c>
      <c r="C413" s="8" t="s">
        <v>251</v>
      </c>
      <c r="E413" s="63">
        <v>4</v>
      </c>
      <c r="F413" s="8"/>
      <c r="G413" s="84"/>
      <c r="H413" s="125"/>
      <c r="I413" s="81"/>
      <c r="J413" s="77"/>
      <c r="K413" s="125"/>
    </row>
    <row r="414" spans="1:11">
      <c r="A414" s="63">
        <v>5</v>
      </c>
      <c r="C414" s="8" t="s">
        <v>146</v>
      </c>
      <c r="E414" s="63">
        <v>5</v>
      </c>
      <c r="F414" s="8"/>
      <c r="G414" s="84"/>
      <c r="H414" s="125">
        <v>3345</v>
      </c>
      <c r="I414" s="81"/>
      <c r="J414" s="77"/>
      <c r="K414" s="125"/>
    </row>
    <row r="415" spans="1:11" s="30" customFormat="1">
      <c r="A415" s="63">
        <v>6</v>
      </c>
      <c r="B415" s="1"/>
      <c r="C415" s="8" t="s">
        <v>147</v>
      </c>
      <c r="D415" s="1"/>
      <c r="E415" s="63">
        <v>6</v>
      </c>
      <c r="F415" s="8"/>
      <c r="G415" s="84"/>
      <c r="H415" s="125"/>
      <c r="I415" s="81"/>
      <c r="J415" s="77"/>
      <c r="K415" s="125"/>
    </row>
    <row r="416" spans="1:11" s="30" customFormat="1">
      <c r="A416" s="63">
        <v>7</v>
      </c>
      <c r="B416" s="1"/>
      <c r="C416" s="8" t="s">
        <v>148</v>
      </c>
      <c r="D416" s="1"/>
      <c r="E416" s="63">
        <v>7</v>
      </c>
      <c r="F416" s="8"/>
      <c r="G416" s="84"/>
      <c r="H416" s="125">
        <v>-69413.039999999994</v>
      </c>
      <c r="I416" s="81"/>
      <c r="J416" s="77"/>
      <c r="K416" s="125"/>
    </row>
    <row r="417" spans="1:11">
      <c r="A417" s="63">
        <v>8</v>
      </c>
      <c r="C417" s="8" t="s">
        <v>149</v>
      </c>
      <c r="E417" s="63">
        <v>8</v>
      </c>
      <c r="F417" s="60"/>
      <c r="G417" s="16"/>
      <c r="H417" s="125"/>
      <c r="I417" s="81"/>
      <c r="J417" s="77"/>
      <c r="K417" s="125"/>
    </row>
    <row r="418" spans="1:11" ht="13.5">
      <c r="A418" s="63">
        <v>9</v>
      </c>
      <c r="C418" s="1" t="s">
        <v>250</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150</v>
      </c>
      <c r="E426" s="63">
        <v>16</v>
      </c>
      <c r="F426" s="8"/>
      <c r="G426" s="84"/>
      <c r="H426" s="122">
        <v>141833.4</v>
      </c>
      <c r="I426" s="84"/>
      <c r="J426" s="84"/>
      <c r="K426" s="122">
        <v>28815</v>
      </c>
    </row>
    <row r="427" spans="1:11">
      <c r="A427" s="63">
        <v>17</v>
      </c>
      <c r="C427" s="8" t="s">
        <v>151</v>
      </c>
      <c r="E427" s="63">
        <v>17</v>
      </c>
      <c r="F427" s="8"/>
      <c r="G427" s="84"/>
      <c r="H427" s="122"/>
      <c r="I427" s="84"/>
      <c r="J427" s="84"/>
      <c r="K427" s="122"/>
    </row>
    <row r="428" spans="1:11">
      <c r="A428" s="63">
        <v>18</v>
      </c>
      <c r="C428" s="8" t="s">
        <v>152</v>
      </c>
      <c r="E428" s="63">
        <v>18</v>
      </c>
      <c r="F428" s="8"/>
      <c r="G428" s="84"/>
      <c r="H428" s="122">
        <v>317257.21999999997</v>
      </c>
      <c r="I428" s="84"/>
      <c r="J428" s="84"/>
      <c r="K428" s="122">
        <v>46137</v>
      </c>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153</v>
      </c>
      <c r="E436" s="63">
        <v>25</v>
      </c>
      <c r="G436" s="77"/>
      <c r="H436" s="81">
        <f>SUM(H410:H434)</f>
        <v>10785843.330000002</v>
      </c>
      <c r="I436" s="81"/>
      <c r="J436" s="77"/>
      <c r="K436" s="81">
        <f>SUM(K410:K434)</f>
        <v>8465074</v>
      </c>
    </row>
    <row r="437" spans="1:11">
      <c r="A437" s="63"/>
      <c r="C437" s="7"/>
      <c r="E437" s="63"/>
      <c r="F437" s="60" t="s">
        <v>6</v>
      </c>
      <c r="G437" s="16" t="s">
        <v>6</v>
      </c>
      <c r="H437" s="17"/>
      <c r="I437" s="60"/>
      <c r="J437" s="16"/>
      <c r="K437" s="17"/>
    </row>
    <row r="438" spans="1:11" ht="13.5">
      <c r="A438" s="63">
        <v>26</v>
      </c>
      <c r="C438" s="7" t="s">
        <v>244</v>
      </c>
      <c r="E438" s="63">
        <v>26</v>
      </c>
      <c r="G438" s="77"/>
      <c r="H438" s="77">
        <v>-2878689.16</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7907154.1700000018</v>
      </c>
      <c r="I443" s="81"/>
      <c r="J443" s="77"/>
      <c r="K443" s="81">
        <f>SUM(K436:K441)</f>
        <v>8465074</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University of Colorado</v>
      </c>
      <c r="F456" s="62"/>
      <c r="G456" s="56"/>
      <c r="K456" s="14" t="str">
        <f>$K$3</f>
        <v>Due Date: October 18, 2023</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2022-2023</v>
      </c>
      <c r="I458" s="19"/>
      <c r="J458" s="20"/>
      <c r="K458" s="21" t="str">
        <f>K406</f>
        <v>2023-2024</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5"/>
      <c r="I462" s="81"/>
      <c r="J462" s="77"/>
      <c r="K462" s="125"/>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row>
    <row r="500" spans="1:13">
      <c r="A500" s="342" t="s">
        <v>158</v>
      </c>
      <c r="B500" s="342"/>
      <c r="C500" s="342"/>
      <c r="D500" s="342"/>
      <c r="E500" s="342"/>
      <c r="F500" s="342"/>
      <c r="G500" s="342"/>
      <c r="H500" s="342"/>
      <c r="I500" s="342"/>
      <c r="J500" s="342"/>
      <c r="K500" s="342"/>
    </row>
    <row r="501" spans="1:13">
      <c r="A501" s="12" t="str">
        <f>$A$42</f>
        <v xml:space="preserve">NAME: </v>
      </c>
      <c r="C501" s="1" t="str">
        <f>$D$20</f>
        <v>University of Colorado</v>
      </c>
      <c r="K501" s="14" t="str">
        <f>$K$3</f>
        <v>Due Date: October 18, 2023</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2022-2023</v>
      </c>
      <c r="I503" s="19"/>
      <c r="J503" s="20"/>
      <c r="K503" s="21" t="str">
        <f>K458</f>
        <v>2023-2024</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4"/>
      <c r="I506" s="8"/>
      <c r="J506" s="9"/>
      <c r="K506" s="128"/>
    </row>
    <row r="507" spans="1:13">
      <c r="A507" s="64">
        <f t="shared" ref="A507:A529" si="13">(A506+1)</f>
        <v>2</v>
      </c>
      <c r="C507" s="7" t="s">
        <v>160</v>
      </c>
      <c r="E507" s="64">
        <f t="shared" ref="E507:E529" si="14">(E506+1)</f>
        <v>2</v>
      </c>
      <c r="F507" s="8"/>
      <c r="G507" s="87"/>
      <c r="H507" s="127"/>
      <c r="I507" s="87"/>
      <c r="J507" s="87"/>
      <c r="K507" s="127"/>
    </row>
    <row r="508" spans="1:13">
      <c r="A508" s="64">
        <f t="shared" si="13"/>
        <v>3</v>
      </c>
      <c r="C508" s="7"/>
      <c r="E508" s="64">
        <f t="shared" si="14"/>
        <v>3</v>
      </c>
      <c r="F508" s="8"/>
      <c r="G508" s="87"/>
      <c r="H508" s="127"/>
      <c r="I508" s="87"/>
      <c r="J508" s="87"/>
      <c r="K508" s="127"/>
    </row>
    <row r="509" spans="1:13">
      <c r="A509" s="64">
        <f t="shared" si="13"/>
        <v>4</v>
      </c>
      <c r="C509" s="7"/>
      <c r="E509" s="64">
        <f t="shared" si="14"/>
        <v>4</v>
      </c>
      <c r="F509" s="8"/>
      <c r="G509" s="87"/>
      <c r="H509" s="127"/>
      <c r="I509" s="87"/>
      <c r="J509" s="87"/>
      <c r="K509" s="127"/>
    </row>
    <row r="510" spans="1:13">
      <c r="A510" s="64">
        <f>(A509+1)</f>
        <v>5</v>
      </c>
      <c r="C510" s="8"/>
      <c r="E510" s="64">
        <f>(E509+1)</f>
        <v>5</v>
      </c>
      <c r="F510" s="8"/>
      <c r="G510" s="87"/>
      <c r="H510" s="127"/>
      <c r="I510" s="87"/>
      <c r="J510" s="87"/>
      <c r="K510" s="127"/>
    </row>
    <row r="511" spans="1:13">
      <c r="A511" s="64">
        <f t="shared" si="13"/>
        <v>6</v>
      </c>
      <c r="C511" s="8"/>
      <c r="E511" s="64">
        <f t="shared" si="14"/>
        <v>6</v>
      </c>
      <c r="F511" s="8"/>
      <c r="G511" s="87"/>
      <c r="H511" s="127"/>
      <c r="I511" s="87"/>
      <c r="J511" s="87"/>
      <c r="K511" s="127"/>
    </row>
    <row r="512" spans="1:13">
      <c r="A512" s="64">
        <f>(A511+1)</f>
        <v>7</v>
      </c>
      <c r="C512" s="7"/>
      <c r="E512" s="64">
        <f>(E511+1)</f>
        <v>7</v>
      </c>
      <c r="F512" s="8"/>
      <c r="G512" s="87"/>
      <c r="H512" s="127"/>
      <c r="I512" s="87"/>
      <c r="J512" s="87"/>
      <c r="K512" s="127"/>
    </row>
    <row r="513" spans="1:11">
      <c r="A513" s="64">
        <f>(A512+1)</f>
        <v>8</v>
      </c>
      <c r="C513" s="8"/>
      <c r="E513" s="64">
        <f>(E512+1)</f>
        <v>8</v>
      </c>
      <c r="F513" s="8"/>
      <c r="G513" s="87"/>
      <c r="H513" s="127"/>
      <c r="I513" s="87"/>
      <c r="J513" s="87"/>
      <c r="K513" s="127"/>
    </row>
    <row r="514" spans="1:11">
      <c r="A514" s="64">
        <f t="shared" si="13"/>
        <v>9</v>
      </c>
      <c r="C514" s="8"/>
      <c r="E514" s="64">
        <f t="shared" si="14"/>
        <v>9</v>
      </c>
      <c r="F514" s="8"/>
      <c r="G514" s="87"/>
      <c r="H514" s="127"/>
      <c r="I514" s="87"/>
      <c r="J514" s="87"/>
      <c r="K514" s="127"/>
    </row>
    <row r="515" spans="1:11">
      <c r="A515" s="64">
        <f t="shared" si="13"/>
        <v>10</v>
      </c>
      <c r="E515" s="64">
        <f t="shared" si="14"/>
        <v>10</v>
      </c>
      <c r="F515" s="8"/>
      <c r="G515" s="87"/>
      <c r="H515" s="127"/>
      <c r="I515" s="87"/>
      <c r="J515" s="87"/>
      <c r="K515" s="127"/>
    </row>
    <row r="516" spans="1:11">
      <c r="A516" s="64">
        <f t="shared" si="13"/>
        <v>11</v>
      </c>
      <c r="E516" s="64">
        <f t="shared" si="14"/>
        <v>11</v>
      </c>
      <c r="F516" s="8"/>
      <c r="G516" s="87"/>
      <c r="H516" s="127"/>
      <c r="I516" s="87"/>
      <c r="J516" s="87"/>
      <c r="K516" s="127"/>
    </row>
    <row r="517" spans="1:11">
      <c r="A517" s="64">
        <f t="shared" si="13"/>
        <v>12</v>
      </c>
      <c r="E517" s="64">
        <f t="shared" si="14"/>
        <v>12</v>
      </c>
      <c r="F517" s="8"/>
      <c r="G517" s="87"/>
      <c r="H517" s="127"/>
      <c r="I517" s="87"/>
      <c r="J517" s="87"/>
      <c r="K517" s="127"/>
    </row>
    <row r="518" spans="1:11">
      <c r="A518" s="64">
        <f t="shared" si="13"/>
        <v>13</v>
      </c>
      <c r="C518" s="8"/>
      <c r="E518" s="64">
        <f t="shared" si="14"/>
        <v>13</v>
      </c>
      <c r="F518" s="8"/>
      <c r="G518" s="87"/>
      <c r="H518" s="127"/>
      <c r="I518" s="87"/>
      <c r="J518" s="87"/>
      <c r="K518" s="127"/>
    </row>
    <row r="519" spans="1:11">
      <c r="A519" s="64">
        <f t="shared" si="13"/>
        <v>14</v>
      </c>
      <c r="C519" s="8" t="s">
        <v>161</v>
      </c>
      <c r="E519" s="64">
        <f t="shared" si="14"/>
        <v>14</v>
      </c>
      <c r="F519" s="8"/>
      <c r="G519" s="87"/>
      <c r="H519" s="127"/>
      <c r="I519" s="87"/>
      <c r="J519" s="87"/>
      <c r="K519" s="127"/>
    </row>
    <row r="520" spans="1:11" s="30" customFormat="1">
      <c r="A520" s="64">
        <f t="shared" si="13"/>
        <v>15</v>
      </c>
      <c r="B520" s="1"/>
      <c r="C520" s="8"/>
      <c r="D520" s="1"/>
      <c r="E520" s="64">
        <f t="shared" si="14"/>
        <v>15</v>
      </c>
      <c r="F520" s="8"/>
      <c r="G520" s="87"/>
      <c r="H520" s="127"/>
      <c r="I520" s="87"/>
      <c r="J520" s="87"/>
      <c r="K520" s="127"/>
    </row>
    <row r="521" spans="1:11" s="30" customFormat="1">
      <c r="A521" s="64">
        <f t="shared" si="13"/>
        <v>16</v>
      </c>
      <c r="B521" s="1"/>
      <c r="C521" s="8"/>
      <c r="D521" s="1"/>
      <c r="E521" s="64">
        <f t="shared" si="14"/>
        <v>16</v>
      </c>
      <c r="F521" s="8"/>
      <c r="G521" s="87"/>
      <c r="H521" s="127"/>
      <c r="I521" s="87"/>
      <c r="J521" s="87"/>
      <c r="K521" s="127"/>
    </row>
    <row r="522" spans="1:11">
      <c r="A522" s="64">
        <f t="shared" si="13"/>
        <v>17</v>
      </c>
      <c r="C522" s="8"/>
      <c r="E522" s="64">
        <f t="shared" si="14"/>
        <v>17</v>
      </c>
      <c r="F522" s="8"/>
      <c r="G522" s="87"/>
      <c r="H522" s="127"/>
      <c r="I522" s="87"/>
      <c r="J522" s="87"/>
      <c r="K522" s="127"/>
    </row>
    <row r="523" spans="1:11">
      <c r="A523" s="64">
        <f t="shared" si="13"/>
        <v>18</v>
      </c>
      <c r="C523" s="8"/>
      <c r="E523" s="64">
        <f t="shared" si="14"/>
        <v>18</v>
      </c>
      <c r="F523" s="8"/>
      <c r="G523" s="87"/>
      <c r="H523" s="127"/>
      <c r="I523" s="87"/>
      <c r="J523" s="87"/>
      <c r="K523" s="127"/>
    </row>
    <row r="524" spans="1:11">
      <c r="A524" s="64">
        <f t="shared" si="13"/>
        <v>19</v>
      </c>
      <c r="C524" s="8"/>
      <c r="E524" s="64">
        <f t="shared" si="14"/>
        <v>19</v>
      </c>
      <c r="F524" s="8"/>
      <c r="G524" s="87"/>
      <c r="H524" s="127"/>
      <c r="I524" s="87"/>
      <c r="J524" s="87"/>
      <c r="K524" s="127"/>
    </row>
    <row r="525" spans="1:11">
      <c r="A525" s="64">
        <f t="shared" si="13"/>
        <v>20</v>
      </c>
      <c r="C525" s="8"/>
      <c r="E525" s="64">
        <f t="shared" si="14"/>
        <v>20</v>
      </c>
      <c r="F525" s="8"/>
      <c r="G525" s="87"/>
      <c r="H525" s="127"/>
      <c r="I525" s="87"/>
      <c r="J525" s="87"/>
      <c r="K525" s="127"/>
    </row>
    <row r="526" spans="1:11">
      <c r="A526" s="64">
        <f t="shared" si="13"/>
        <v>21</v>
      </c>
      <c r="C526" s="8"/>
      <c r="E526" s="64">
        <f t="shared" si="14"/>
        <v>21</v>
      </c>
      <c r="F526" s="8"/>
      <c r="G526" s="87"/>
      <c r="H526" s="127"/>
      <c r="I526" s="87"/>
      <c r="J526" s="87"/>
      <c r="K526" s="127"/>
    </row>
    <row r="527" spans="1:11">
      <c r="A527" s="64">
        <f t="shared" si="13"/>
        <v>22</v>
      </c>
      <c r="C527" s="8"/>
      <c r="E527" s="64">
        <f t="shared" si="14"/>
        <v>22</v>
      </c>
      <c r="F527" s="8"/>
      <c r="G527" s="87"/>
      <c r="H527" s="127"/>
      <c r="I527" s="87"/>
      <c r="J527" s="87"/>
      <c r="K527" s="127"/>
    </row>
    <row r="528" spans="1:11">
      <c r="A528" s="64">
        <f t="shared" si="13"/>
        <v>23</v>
      </c>
      <c r="C528" s="8"/>
      <c r="E528" s="64">
        <f t="shared" si="14"/>
        <v>23</v>
      </c>
      <c r="F528" s="8"/>
      <c r="G528" s="87"/>
      <c r="H528" s="127"/>
      <c r="I528" s="87"/>
      <c r="J528" s="87"/>
      <c r="K528" s="127"/>
    </row>
    <row r="529" spans="1:11">
      <c r="A529" s="64">
        <f t="shared" si="13"/>
        <v>24</v>
      </c>
      <c r="C529" s="8"/>
      <c r="E529" s="64">
        <f t="shared" si="14"/>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162</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344" t="s">
        <v>164</v>
      </c>
      <c r="B538" s="344"/>
      <c r="C538" s="344"/>
      <c r="D538" s="344"/>
      <c r="E538" s="344"/>
      <c r="F538" s="344"/>
      <c r="G538" s="344"/>
      <c r="H538" s="344"/>
      <c r="I538" s="344"/>
      <c r="J538" s="344"/>
      <c r="K538" s="344"/>
    </row>
    <row r="539" spans="1:11">
      <c r="A539" s="12" t="str">
        <f>$A$42</f>
        <v xml:space="preserve">NAME: </v>
      </c>
      <c r="C539" s="1" t="str">
        <f>$D$20</f>
        <v>University of Colorado</v>
      </c>
      <c r="G539" s="65"/>
      <c r="K539" s="14" t="str">
        <f>$K$3</f>
        <v>Due Date: October 18, 2023</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2022-2023</v>
      </c>
      <c r="I541" s="19"/>
      <c r="J541" s="20"/>
      <c r="K541" s="21" t="str">
        <f>K503</f>
        <v>2023-2024</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129">
        <v>502.4199999999999</v>
      </c>
      <c r="H544" s="136">
        <v>42879862.359999999</v>
      </c>
      <c r="I544" s="90"/>
      <c r="J544" s="129">
        <v>494.64999999999986</v>
      </c>
      <c r="K544" s="136">
        <v>45468946</v>
      </c>
    </row>
    <row r="545" spans="1:12">
      <c r="A545" s="1">
        <v>2</v>
      </c>
      <c r="B545" s="15"/>
      <c r="C545" s="7" t="s">
        <v>166</v>
      </c>
      <c r="D545" s="15"/>
      <c r="E545" s="1">
        <v>2</v>
      </c>
      <c r="F545" s="15"/>
      <c r="G545" s="16"/>
      <c r="H545" s="136">
        <v>14668649.74</v>
      </c>
      <c r="I545" s="15"/>
      <c r="J545" s="16"/>
      <c r="K545" s="139">
        <v>15368773</v>
      </c>
    </row>
    <row r="546" spans="1:12">
      <c r="A546" s="1">
        <v>3</v>
      </c>
      <c r="C546" s="7" t="s">
        <v>167</v>
      </c>
      <c r="E546" s="1">
        <v>3</v>
      </c>
      <c r="F546" s="8"/>
      <c r="G546" s="129">
        <v>137.66762839999998</v>
      </c>
      <c r="H546" s="136">
        <v>3441690.71</v>
      </c>
      <c r="I546" s="91"/>
      <c r="J546" s="129">
        <v>149.32603999999998</v>
      </c>
      <c r="K546" s="136">
        <v>3733151</v>
      </c>
    </row>
    <row r="547" spans="1:12">
      <c r="A547" s="1">
        <v>4</v>
      </c>
      <c r="C547" s="7" t="s">
        <v>168</v>
      </c>
      <c r="E547" s="1">
        <v>4</v>
      </c>
      <c r="F547" s="8"/>
      <c r="G547" s="90"/>
      <c r="H547" s="136">
        <v>683469.66</v>
      </c>
      <c r="I547" s="91"/>
      <c r="J547" s="90"/>
      <c r="K547" s="136">
        <v>688508</v>
      </c>
    </row>
    <row r="548" spans="1:12">
      <c r="A548" s="1">
        <v>5</v>
      </c>
      <c r="C548" s="7" t="s">
        <v>169</v>
      </c>
      <c r="E548" s="1">
        <v>5</v>
      </c>
      <c r="F548" s="8"/>
      <c r="G548" s="90">
        <f>G544+G546</f>
        <v>640.08762839999986</v>
      </c>
      <c r="H548" s="137">
        <f>SUM(H544:H547)</f>
        <v>61673672.469999999</v>
      </c>
      <c r="I548" s="91"/>
      <c r="J548" s="90">
        <f>SUM(J544:J547)</f>
        <v>643.97603999999978</v>
      </c>
      <c r="K548" s="137">
        <f>SUM(K544:K547)</f>
        <v>65259378</v>
      </c>
    </row>
    <row r="549" spans="1:12">
      <c r="A549" s="1">
        <v>6</v>
      </c>
      <c r="C549" s="7" t="s">
        <v>170</v>
      </c>
      <c r="E549" s="1">
        <v>6</v>
      </c>
      <c r="F549" s="8"/>
      <c r="G549" s="129">
        <v>48.949999999999996</v>
      </c>
      <c r="H549" s="136">
        <v>3221982.42</v>
      </c>
      <c r="I549" s="91"/>
      <c r="J549" s="90">
        <v>44.73</v>
      </c>
      <c r="K549" s="137">
        <v>3375363</v>
      </c>
    </row>
    <row r="550" spans="1:12">
      <c r="A550" s="1">
        <v>7</v>
      </c>
      <c r="C550" s="7" t="s">
        <v>171</v>
      </c>
      <c r="E550" s="1">
        <v>7</v>
      </c>
      <c r="F550" s="8"/>
      <c r="G550" s="90"/>
      <c r="H550" s="136">
        <v>1323033.1599999999</v>
      </c>
      <c r="I550" s="91"/>
      <c r="J550" s="90"/>
      <c r="K550" s="137">
        <v>1323033</v>
      </c>
    </row>
    <row r="551" spans="1:12">
      <c r="A551" s="1">
        <v>8</v>
      </c>
      <c r="C551" s="7" t="s">
        <v>172</v>
      </c>
      <c r="E551" s="1">
        <v>8</v>
      </c>
      <c r="F551" s="8"/>
      <c r="G551" s="90">
        <f>G548+G549+G550</f>
        <v>689.0376283999999</v>
      </c>
      <c r="H551" s="137">
        <f>H548+H549+H550</f>
        <v>66218688.049999997</v>
      </c>
      <c r="I551" s="90"/>
      <c r="J551" s="90">
        <f>J548+J549+J550</f>
        <v>688.7060399999998</v>
      </c>
      <c r="K551" s="137">
        <f>K548+K549+K550</f>
        <v>69957774</v>
      </c>
    </row>
    <row r="552" spans="1:12">
      <c r="A552" s="1">
        <v>9</v>
      </c>
      <c r="E552" s="1">
        <v>9</v>
      </c>
      <c r="F552" s="8"/>
      <c r="G552" s="90"/>
      <c r="H552" s="137"/>
      <c r="I552" s="89"/>
      <c r="J552" s="90"/>
      <c r="K552" s="137"/>
    </row>
    <row r="553" spans="1:12">
      <c r="A553" s="1">
        <v>10</v>
      </c>
      <c r="C553" s="7" t="s">
        <v>173</v>
      </c>
      <c r="E553" s="1">
        <v>10</v>
      </c>
      <c r="F553" s="8"/>
      <c r="G553" s="129">
        <v>0</v>
      </c>
      <c r="H553" s="136">
        <v>0</v>
      </c>
      <c r="I553" s="91"/>
      <c r="J553" s="129">
        <v>0</v>
      </c>
      <c r="K553" s="136">
        <v>0</v>
      </c>
    </row>
    <row r="554" spans="1:12">
      <c r="A554" s="1">
        <v>11</v>
      </c>
      <c r="C554" s="7" t="s">
        <v>174</v>
      </c>
      <c r="E554" s="1">
        <v>11</v>
      </c>
      <c r="F554" s="8"/>
      <c r="G554" s="129">
        <v>20.7</v>
      </c>
      <c r="H554" s="136">
        <v>1125634.01</v>
      </c>
      <c r="I554" s="91"/>
      <c r="J554" s="129">
        <v>18.7</v>
      </c>
      <c r="K554" s="136">
        <v>1165268</v>
      </c>
    </row>
    <row r="555" spans="1:12">
      <c r="A555" s="1">
        <v>12</v>
      </c>
      <c r="C555" s="7" t="s">
        <v>175</v>
      </c>
      <c r="E555" s="1">
        <v>12</v>
      </c>
      <c r="F555" s="8"/>
      <c r="G555" s="90"/>
      <c r="H555" s="136">
        <v>807763.21</v>
      </c>
      <c r="I555" s="91"/>
      <c r="J555" s="90"/>
      <c r="K555" s="136">
        <v>740721</v>
      </c>
    </row>
    <row r="556" spans="1:12">
      <c r="A556" s="1">
        <v>13</v>
      </c>
      <c r="C556" s="7" t="s">
        <v>176</v>
      </c>
      <c r="E556" s="1">
        <v>13</v>
      </c>
      <c r="F556" s="8"/>
      <c r="G556" s="90">
        <f>SUM(G553:G555)</f>
        <v>20.7</v>
      </c>
      <c r="H556" s="137">
        <f>SUM(H553:H555)</f>
        <v>1933397.22</v>
      </c>
      <c r="I556" s="88"/>
      <c r="J556" s="90">
        <f>SUM(J553:J555)</f>
        <v>18.7</v>
      </c>
      <c r="K556" s="137">
        <f>SUM(K553:K555)</f>
        <v>1905989</v>
      </c>
      <c r="L556" s="1" t="s">
        <v>38</v>
      </c>
    </row>
    <row r="557" spans="1:12" s="30" customFormat="1">
      <c r="A557" s="1">
        <v>14</v>
      </c>
      <c r="B557" s="1"/>
      <c r="C557" s="1"/>
      <c r="D557" s="1"/>
      <c r="E557" s="1">
        <v>14</v>
      </c>
      <c r="F557" s="8"/>
      <c r="G557" s="92"/>
      <c r="H557" s="137"/>
      <c r="I557" s="89"/>
      <c r="J557" s="92"/>
      <c r="K557" s="137"/>
    </row>
    <row r="558" spans="1:12" s="30" customFormat="1">
      <c r="A558" s="1">
        <v>15</v>
      </c>
      <c r="B558" s="1"/>
      <c r="C558" s="7" t="s">
        <v>177</v>
      </c>
      <c r="D558" s="1"/>
      <c r="E558" s="1">
        <v>15</v>
      </c>
      <c r="F558" s="1"/>
      <c r="G558" s="93">
        <f>SUM(G551+G556)</f>
        <v>709.73762839999995</v>
      </c>
      <c r="H558" s="138">
        <f>SUM(H551+H556)</f>
        <v>68152085.269999996</v>
      </c>
      <c r="I558" s="89"/>
      <c r="J558" s="93">
        <f>SUM(J551+J556)</f>
        <v>707.40603999999985</v>
      </c>
      <c r="K558" s="138">
        <f>SUM(K551+K556)</f>
        <v>71863763</v>
      </c>
    </row>
    <row r="559" spans="1:12">
      <c r="A559" s="1">
        <v>16</v>
      </c>
      <c r="E559" s="1">
        <v>16</v>
      </c>
      <c r="G559" s="93"/>
      <c r="H559" s="138"/>
      <c r="I559" s="89"/>
      <c r="J559" s="93"/>
      <c r="K559" s="138"/>
    </row>
    <row r="560" spans="1:12">
      <c r="A560" s="1">
        <v>17</v>
      </c>
      <c r="C560" s="7" t="s">
        <v>178</v>
      </c>
      <c r="E560" s="1">
        <v>17</v>
      </c>
      <c r="F560" s="8"/>
      <c r="G560" s="90"/>
      <c r="H560" s="136">
        <v>2311349.98</v>
      </c>
      <c r="I560" s="91"/>
      <c r="J560" s="90"/>
      <c r="K560" s="136">
        <v>2104119</v>
      </c>
    </row>
    <row r="561" spans="1:11">
      <c r="A561" s="1">
        <v>18</v>
      </c>
      <c r="E561" s="1">
        <v>18</v>
      </c>
      <c r="F561" s="8"/>
      <c r="G561" s="90"/>
      <c r="H561" s="137"/>
      <c r="I561" s="91"/>
      <c r="J561" s="90"/>
      <c r="K561" s="137"/>
    </row>
    <row r="562" spans="1:11">
      <c r="A562" s="1">
        <v>19</v>
      </c>
      <c r="C562" s="7" t="s">
        <v>179</v>
      </c>
      <c r="E562" s="1">
        <v>19</v>
      </c>
      <c r="F562" s="8"/>
      <c r="G562" s="90"/>
      <c r="H562" s="136">
        <v>454416.61</v>
      </c>
      <c r="I562" s="91"/>
      <c r="J562" s="90"/>
      <c r="K562" s="136">
        <v>269237</v>
      </c>
    </row>
    <row r="563" spans="1:11">
      <c r="A563" s="1">
        <v>20</v>
      </c>
      <c r="C563" s="66" t="s">
        <v>180</v>
      </c>
      <c r="E563" s="1">
        <v>20</v>
      </c>
      <c r="F563" s="8"/>
      <c r="G563" s="90"/>
      <c r="H563" s="136">
        <v>4867817.37</v>
      </c>
      <c r="I563" s="91"/>
      <c r="J563" s="90"/>
      <c r="K563" s="136">
        <v>6479670</v>
      </c>
    </row>
    <row r="564" spans="1:11">
      <c r="A564" s="1">
        <v>21</v>
      </c>
      <c r="C564" s="66"/>
      <c r="E564" s="1">
        <v>21</v>
      </c>
      <c r="F564" s="8"/>
      <c r="G564" s="90"/>
      <c r="H564" s="137"/>
      <c r="I564" s="91"/>
      <c r="J564" s="90"/>
      <c r="K564" s="137"/>
    </row>
    <row r="565" spans="1:11">
      <c r="A565" s="1">
        <v>22</v>
      </c>
      <c r="C565" s="7"/>
      <c r="E565" s="1">
        <v>22</v>
      </c>
      <c r="G565" s="90"/>
      <c r="H565" s="137"/>
      <c r="I565" s="91"/>
      <c r="J565" s="90"/>
      <c r="K565" s="137"/>
    </row>
    <row r="566" spans="1:11">
      <c r="A566" s="1">
        <v>23</v>
      </c>
      <c r="C566" s="7" t="s">
        <v>181</v>
      </c>
      <c r="E566" s="1">
        <v>23</v>
      </c>
      <c r="G566" s="90"/>
      <c r="H566" s="136">
        <v>471263.84</v>
      </c>
      <c r="I566" s="91"/>
      <c r="J566" s="90"/>
      <c r="K566" s="136">
        <v>0</v>
      </c>
    </row>
    <row r="567" spans="1:11">
      <c r="A567" s="1">
        <v>24</v>
      </c>
      <c r="C567" s="7"/>
      <c r="E567" s="1">
        <v>24</v>
      </c>
      <c r="G567" s="90"/>
      <c r="H567" s="137"/>
      <c r="I567" s="91"/>
      <c r="J567" s="90"/>
      <c r="K567" s="137"/>
    </row>
    <row r="568" spans="1:11">
      <c r="F568" s="60" t="s">
        <v>6</v>
      </c>
      <c r="G568" s="68"/>
      <c r="H568" s="39"/>
      <c r="I568" s="60"/>
      <c r="J568" s="68"/>
      <c r="K568" s="39"/>
    </row>
    <row r="569" spans="1:11">
      <c r="A569" s="1">
        <v>25</v>
      </c>
      <c r="C569" s="7" t="s">
        <v>182</v>
      </c>
      <c r="E569" s="1">
        <v>25</v>
      </c>
      <c r="G569" s="93">
        <f>SUM(G558:G567)</f>
        <v>709.73762839999995</v>
      </c>
      <c r="H569" s="138">
        <f>SUM(H558:H567)</f>
        <v>76256933.070000008</v>
      </c>
      <c r="I569" s="94"/>
      <c r="J569" s="93">
        <f>SUM(J558:J567)</f>
        <v>707.40603999999985</v>
      </c>
      <c r="K569" s="138">
        <f>SUM(K558:K567)</f>
        <v>80716789</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344" t="s">
        <v>184</v>
      </c>
      <c r="B577" s="344"/>
      <c r="C577" s="344"/>
      <c r="D577" s="344"/>
      <c r="E577" s="344"/>
      <c r="F577" s="344"/>
      <c r="G577" s="344"/>
      <c r="H577" s="344"/>
      <c r="I577" s="344"/>
      <c r="J577" s="344"/>
      <c r="K577" s="344"/>
    </row>
    <row r="578" spans="1:11">
      <c r="A578" s="12" t="str">
        <f>$A$42</f>
        <v xml:space="preserve">NAME: </v>
      </c>
      <c r="C578" s="1" t="str">
        <f>$D$20</f>
        <v>University of Colorado</v>
      </c>
      <c r="G578" s="65"/>
      <c r="K578" s="14" t="str">
        <f>$K$3</f>
        <v>Due Date: October 18, 2023</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2022-2023</v>
      </c>
      <c r="I580" s="19"/>
      <c r="J580" s="20"/>
      <c r="K580" s="21" t="str">
        <f>K541</f>
        <v>2023-2024</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29">
        <v>0.1</v>
      </c>
      <c r="H583" s="136">
        <v>297056.40000000002</v>
      </c>
      <c r="I583" s="15"/>
      <c r="J583" s="129">
        <v>0.1</v>
      </c>
      <c r="K583" s="139">
        <v>58989</v>
      </c>
    </row>
    <row r="584" spans="1:11">
      <c r="A584" s="1">
        <v>2</v>
      </c>
      <c r="B584" s="15"/>
      <c r="C584" s="7" t="s">
        <v>166</v>
      </c>
      <c r="D584" s="15"/>
      <c r="E584" s="1">
        <v>2</v>
      </c>
      <c r="F584" s="15"/>
      <c r="G584" s="90"/>
      <c r="H584" s="136">
        <v>103676.2</v>
      </c>
      <c r="I584" s="90"/>
      <c r="J584" s="90"/>
      <c r="K584" s="139">
        <v>103676</v>
      </c>
    </row>
    <row r="585" spans="1:11">
      <c r="A585" s="1">
        <v>3</v>
      </c>
      <c r="C585" s="7" t="s">
        <v>167</v>
      </c>
      <c r="E585" s="1">
        <v>3</v>
      </c>
      <c r="F585" s="8"/>
      <c r="G585" s="129"/>
      <c r="H585" s="136">
        <v>19356.46</v>
      </c>
      <c r="I585" s="91"/>
      <c r="J585" s="129">
        <v>0</v>
      </c>
      <c r="K585" s="136">
        <v>0</v>
      </c>
    </row>
    <row r="586" spans="1:11">
      <c r="A586" s="1">
        <v>4</v>
      </c>
      <c r="C586" s="7" t="s">
        <v>168</v>
      </c>
      <c r="E586" s="1">
        <v>4</v>
      </c>
      <c r="F586" s="8"/>
      <c r="G586" s="90"/>
      <c r="H586" s="136">
        <v>4307.8500000000004</v>
      </c>
      <c r="I586" s="91"/>
      <c r="J586" s="90"/>
      <c r="K586" s="136">
        <v>4308</v>
      </c>
    </row>
    <row r="587" spans="1:11">
      <c r="A587" s="1">
        <v>5</v>
      </c>
      <c r="C587" s="7" t="s">
        <v>169</v>
      </c>
      <c r="E587" s="1">
        <v>5</v>
      </c>
      <c r="F587" s="8"/>
      <c r="G587" s="90">
        <f>SUM(G583:G586)</f>
        <v>0.1</v>
      </c>
      <c r="H587" s="137">
        <f>SUM(H583:H586)</f>
        <v>424396.91000000003</v>
      </c>
      <c r="I587" s="91"/>
      <c r="J587" s="90">
        <f>SUM(J583:J586)</f>
        <v>0.1</v>
      </c>
      <c r="K587" s="137">
        <f>SUM(K583:K586)</f>
        <v>166973</v>
      </c>
    </row>
    <row r="588" spans="1:11">
      <c r="A588" s="1">
        <v>6</v>
      </c>
      <c r="C588" s="7" t="s">
        <v>170</v>
      </c>
      <c r="E588" s="1">
        <v>6</v>
      </c>
      <c r="F588" s="8"/>
      <c r="G588" s="90">
        <v>3.16</v>
      </c>
      <c r="H588" s="137">
        <v>338016.87</v>
      </c>
      <c r="I588" s="91"/>
      <c r="J588" s="90">
        <v>3.16</v>
      </c>
      <c r="K588" s="137">
        <v>96528</v>
      </c>
    </row>
    <row r="589" spans="1:11">
      <c r="A589" s="1">
        <v>7</v>
      </c>
      <c r="C589" s="7" t="s">
        <v>171</v>
      </c>
      <c r="E589" s="1">
        <v>7</v>
      </c>
      <c r="F589" s="8"/>
      <c r="G589" s="90"/>
      <c r="H589" s="137">
        <v>139778.88</v>
      </c>
      <c r="I589" s="91"/>
      <c r="J589" s="90"/>
      <c r="K589" s="137">
        <v>139779</v>
      </c>
    </row>
    <row r="590" spans="1:11">
      <c r="A590" s="1">
        <v>8</v>
      </c>
      <c r="C590" s="7" t="s">
        <v>185</v>
      </c>
      <c r="E590" s="1">
        <v>8</v>
      </c>
      <c r="F590" s="8"/>
      <c r="G590" s="90">
        <f>G587+G588+G589</f>
        <v>3.2600000000000002</v>
      </c>
      <c r="H590" s="137">
        <f>H587+H588+H589</f>
        <v>902192.66</v>
      </c>
      <c r="I590" s="90"/>
      <c r="J590" s="90">
        <f>J587+J588+J589</f>
        <v>3.2600000000000002</v>
      </c>
      <c r="K590" s="137">
        <f>K587+K588+K589</f>
        <v>403280</v>
      </c>
    </row>
    <row r="591" spans="1:11">
      <c r="A591" s="1">
        <v>9</v>
      </c>
      <c r="E591" s="1">
        <v>9</v>
      </c>
      <c r="F591" s="8"/>
      <c r="G591" s="90"/>
      <c r="H591" s="137"/>
      <c r="I591" s="89"/>
      <c r="J591" s="90"/>
      <c r="K591" s="137"/>
    </row>
    <row r="592" spans="1:11">
      <c r="A592" s="1">
        <v>10</v>
      </c>
      <c r="C592" s="7" t="s">
        <v>173</v>
      </c>
      <c r="E592" s="1">
        <v>10</v>
      </c>
      <c r="F592" s="8"/>
      <c r="G592" s="129">
        <v>0</v>
      </c>
      <c r="H592" s="136">
        <v>0</v>
      </c>
      <c r="I592" s="91"/>
      <c r="J592" s="129">
        <v>0</v>
      </c>
      <c r="K592" s="136">
        <v>0</v>
      </c>
    </row>
    <row r="593" spans="1:11">
      <c r="A593" s="1">
        <v>11</v>
      </c>
      <c r="C593" s="7" t="s">
        <v>174</v>
      </c>
      <c r="E593" s="1">
        <v>11</v>
      </c>
      <c r="F593" s="8"/>
      <c r="G593" s="129">
        <v>0</v>
      </c>
      <c r="H593" s="136">
        <v>55.57</v>
      </c>
      <c r="I593" s="91"/>
      <c r="J593" s="129">
        <v>0</v>
      </c>
      <c r="K593" s="136"/>
    </row>
    <row r="594" spans="1:11" s="30" customFormat="1">
      <c r="A594" s="1">
        <v>12</v>
      </c>
      <c r="B594" s="1"/>
      <c r="C594" s="7" t="s">
        <v>175</v>
      </c>
      <c r="D594" s="1"/>
      <c r="E594" s="1">
        <v>12</v>
      </c>
      <c r="F594" s="8"/>
      <c r="G594" s="90"/>
      <c r="H594" s="136">
        <v>28.29</v>
      </c>
      <c r="I594" s="91"/>
      <c r="J594" s="90"/>
      <c r="K594" s="136">
        <v>28</v>
      </c>
    </row>
    <row r="595" spans="1:11" s="30" customFormat="1">
      <c r="A595" s="1">
        <v>13</v>
      </c>
      <c r="B595" s="1"/>
      <c r="C595" s="7" t="s">
        <v>186</v>
      </c>
      <c r="D595" s="1"/>
      <c r="E595" s="1">
        <v>13</v>
      </c>
      <c r="F595" s="8"/>
      <c r="G595" s="90">
        <f>SUM(G592:G594)</f>
        <v>0</v>
      </c>
      <c r="H595" s="137">
        <f>SUM(H592:H594)</f>
        <v>83.86</v>
      </c>
      <c r="I595" s="88"/>
      <c r="J595" s="90">
        <f>SUM(J592:J594)</f>
        <v>0</v>
      </c>
      <c r="K595" s="137">
        <f>SUM(K592:K594)</f>
        <v>28</v>
      </c>
    </row>
    <row r="596" spans="1:11">
      <c r="A596" s="1">
        <v>14</v>
      </c>
      <c r="E596" s="1">
        <v>14</v>
      </c>
      <c r="F596" s="8"/>
      <c r="G596" s="92"/>
      <c r="H596" s="137"/>
      <c r="I596" s="89"/>
      <c r="J596" s="92"/>
      <c r="K596" s="137"/>
    </row>
    <row r="597" spans="1:11">
      <c r="A597" s="1">
        <v>15</v>
      </c>
      <c r="C597" s="7" t="s">
        <v>177</v>
      </c>
      <c r="E597" s="1">
        <v>15</v>
      </c>
      <c r="G597" s="93">
        <f>SUM(G590+G595)</f>
        <v>3.2600000000000002</v>
      </c>
      <c r="H597" s="138">
        <f>SUM(H590+H595)</f>
        <v>902276.52</v>
      </c>
      <c r="I597" s="89"/>
      <c r="J597" s="93">
        <f>SUM(J590+J595)</f>
        <v>3.2600000000000002</v>
      </c>
      <c r="K597" s="138">
        <f>SUM(K590+K595)</f>
        <v>403308</v>
      </c>
    </row>
    <row r="598" spans="1:11">
      <c r="A598" s="1">
        <v>16</v>
      </c>
      <c r="E598" s="1">
        <v>16</v>
      </c>
      <c r="G598" s="93"/>
      <c r="H598" s="138"/>
      <c r="I598" s="89"/>
      <c r="J598" s="93"/>
      <c r="K598" s="138"/>
    </row>
    <row r="599" spans="1:11">
      <c r="A599" s="1">
        <v>17</v>
      </c>
      <c r="C599" s="7" t="s">
        <v>178</v>
      </c>
      <c r="E599" s="1">
        <v>17</v>
      </c>
      <c r="F599" s="8"/>
      <c r="G599" s="90"/>
      <c r="H599" s="136">
        <v>366857.26</v>
      </c>
      <c r="I599" s="91"/>
      <c r="J599" s="90"/>
      <c r="K599" s="136">
        <v>1970</v>
      </c>
    </row>
    <row r="600" spans="1:11">
      <c r="A600" s="1">
        <v>18</v>
      </c>
      <c r="E600" s="1">
        <v>18</v>
      </c>
      <c r="F600" s="8"/>
      <c r="G600" s="90"/>
      <c r="H600" s="137"/>
      <c r="I600" s="91"/>
      <c r="J600" s="90"/>
      <c r="K600" s="137"/>
    </row>
    <row r="601" spans="1:11">
      <c r="A601" s="1">
        <v>19</v>
      </c>
      <c r="C601" s="7" t="s">
        <v>179</v>
      </c>
      <c r="E601" s="1">
        <v>19</v>
      </c>
      <c r="F601" s="8"/>
      <c r="G601" s="90"/>
      <c r="H601" s="136">
        <v>163063.26999999999</v>
      </c>
      <c r="I601" s="91"/>
      <c r="J601" s="90"/>
      <c r="K601" s="136">
        <v>11128</v>
      </c>
    </row>
    <row r="602" spans="1:11">
      <c r="A602" s="1">
        <v>20</v>
      </c>
      <c r="C602" s="66" t="s">
        <v>180</v>
      </c>
      <c r="E602" s="1">
        <v>20</v>
      </c>
      <c r="F602" s="8"/>
      <c r="G602" s="90"/>
      <c r="H602" s="136">
        <v>600423.28</v>
      </c>
      <c r="I602" s="91"/>
      <c r="J602" s="90"/>
      <c r="K602" s="136">
        <v>134529</v>
      </c>
    </row>
    <row r="603" spans="1:11">
      <c r="A603" s="1">
        <v>21</v>
      </c>
      <c r="C603" s="66"/>
      <c r="E603" s="1">
        <v>21</v>
      </c>
      <c r="F603" s="8"/>
      <c r="G603" s="90"/>
      <c r="H603" s="137"/>
      <c r="I603" s="91"/>
      <c r="J603" s="90"/>
      <c r="K603" s="137"/>
    </row>
    <row r="604" spans="1:11">
      <c r="A604" s="1">
        <v>22</v>
      </c>
      <c r="C604" s="7"/>
      <c r="E604" s="1">
        <v>22</v>
      </c>
      <c r="G604" s="90"/>
      <c r="H604" s="137"/>
      <c r="I604" s="91"/>
      <c r="J604" s="90"/>
      <c r="K604" s="137"/>
    </row>
    <row r="605" spans="1:11">
      <c r="A605" s="1">
        <v>23</v>
      </c>
      <c r="C605" s="7" t="s">
        <v>181</v>
      </c>
      <c r="E605" s="1">
        <v>23</v>
      </c>
      <c r="G605" s="90"/>
      <c r="H605" s="136">
        <v>51183.06</v>
      </c>
      <c r="I605" s="91"/>
      <c r="J605" s="90"/>
      <c r="K605" s="136">
        <v>0</v>
      </c>
    </row>
    <row r="606" spans="1:11">
      <c r="A606" s="1">
        <v>24</v>
      </c>
      <c r="C606" s="7"/>
      <c r="E606" s="1">
        <v>24</v>
      </c>
      <c r="G606" s="90"/>
      <c r="H606" s="137"/>
      <c r="I606" s="91"/>
      <c r="J606" s="90"/>
      <c r="K606" s="137"/>
    </row>
    <row r="607" spans="1:11">
      <c r="F607" s="60" t="s">
        <v>6</v>
      </c>
      <c r="G607" s="68"/>
      <c r="H607" s="39"/>
      <c r="I607" s="60"/>
      <c r="J607" s="68"/>
      <c r="K607" s="39"/>
    </row>
    <row r="608" spans="1:11">
      <c r="A608" s="1">
        <v>25</v>
      </c>
      <c r="C608" s="7" t="s">
        <v>187</v>
      </c>
      <c r="E608" s="1">
        <v>25</v>
      </c>
      <c r="G608" s="93">
        <f>SUM(G597:G606)</f>
        <v>3.2600000000000002</v>
      </c>
      <c r="H608" s="138">
        <f>SUM(H597:H606)</f>
        <v>2083803.3900000001</v>
      </c>
      <c r="I608" s="94"/>
      <c r="J608" s="93">
        <f>SUM(J597:J606)</f>
        <v>3.2600000000000002</v>
      </c>
      <c r="K608" s="138">
        <f>SUM(K597:K606)</f>
        <v>550935</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344" t="s">
        <v>189</v>
      </c>
      <c r="B614" s="344"/>
      <c r="C614" s="344"/>
      <c r="D614" s="344"/>
      <c r="E614" s="344"/>
      <c r="F614" s="344"/>
      <c r="G614" s="344"/>
      <c r="H614" s="344"/>
      <c r="I614" s="344"/>
      <c r="J614" s="344"/>
      <c r="K614" s="344"/>
    </row>
    <row r="615" spans="1:11">
      <c r="A615" s="12" t="str">
        <f>$A$42</f>
        <v xml:space="preserve">NAME: </v>
      </c>
      <c r="C615" s="1" t="str">
        <f>$D$20</f>
        <v>University of Colorado</v>
      </c>
      <c r="G615" s="65"/>
      <c r="H615" s="57"/>
      <c r="K615" s="14" t="str">
        <f>$K$3</f>
        <v>Due Date: October 18, 2023</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2022-2023</v>
      </c>
      <c r="I617" s="19"/>
      <c r="J617" s="20"/>
      <c r="K617" s="21" t="str">
        <f>K580</f>
        <v>2023-2024</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21">
        <v>0.4</v>
      </c>
      <c r="H625" s="140">
        <v>27985.96</v>
      </c>
      <c r="I625" s="24"/>
      <c r="J625" s="121">
        <v>0.4</v>
      </c>
      <c r="K625" s="140">
        <v>25176</v>
      </c>
    </row>
    <row r="626" spans="1:11">
      <c r="A626" s="1">
        <v>7</v>
      </c>
      <c r="C626" s="7" t="s">
        <v>191</v>
      </c>
      <c r="E626" s="1">
        <v>7</v>
      </c>
      <c r="F626" s="8"/>
      <c r="G626" s="95"/>
      <c r="H626" s="140">
        <v>6921.5</v>
      </c>
      <c r="I626" s="70"/>
      <c r="J626" s="85"/>
      <c r="K626" s="140">
        <v>6922</v>
      </c>
    </row>
    <row r="627" spans="1:11">
      <c r="A627" s="1">
        <v>8</v>
      </c>
      <c r="C627" s="7" t="s">
        <v>192</v>
      </c>
      <c r="E627" s="1">
        <v>8</v>
      </c>
      <c r="F627" s="8"/>
      <c r="G627" s="85">
        <f>SUM(G625:G626)</f>
        <v>0.4</v>
      </c>
      <c r="H627" s="141">
        <f>SUM(H625:H626)</f>
        <v>34907.46</v>
      </c>
      <c r="I627" s="70"/>
      <c r="J627" s="85">
        <f>SUM(J625:J626)</f>
        <v>0.4</v>
      </c>
      <c r="K627" s="141">
        <f>SUM(K625:K626)</f>
        <v>32098</v>
      </c>
    </row>
    <row r="628" spans="1:11">
      <c r="A628" s="1">
        <v>9</v>
      </c>
      <c r="C628" s="7"/>
      <c r="E628" s="1">
        <v>9</v>
      </c>
      <c r="F628" s="8"/>
      <c r="G628" s="95"/>
      <c r="H628" s="141"/>
      <c r="I628" s="24"/>
      <c r="J628" s="85"/>
      <c r="K628" s="141"/>
    </row>
    <row r="629" spans="1:11">
      <c r="A629" s="1">
        <v>10</v>
      </c>
      <c r="C629" s="7"/>
      <c r="E629" s="1">
        <v>10</v>
      </c>
      <c r="F629" s="8"/>
      <c r="G629" s="95"/>
      <c r="H629" s="141"/>
      <c r="I629" s="24"/>
      <c r="J629" s="85"/>
      <c r="K629" s="141"/>
    </row>
    <row r="630" spans="1:11">
      <c r="A630" s="1">
        <v>11</v>
      </c>
      <c r="C630" s="7" t="s">
        <v>174</v>
      </c>
      <c r="E630" s="1">
        <v>11</v>
      </c>
      <c r="G630" s="120"/>
      <c r="H630" s="142"/>
      <c r="I630" s="24"/>
      <c r="J630" s="120"/>
      <c r="K630" s="142"/>
    </row>
    <row r="631" spans="1:11" s="30" customFormat="1">
      <c r="A631" s="1">
        <v>12</v>
      </c>
      <c r="B631" s="1"/>
      <c r="C631" s="7" t="s">
        <v>175</v>
      </c>
      <c r="D631" s="1"/>
      <c r="E631" s="1">
        <v>12</v>
      </c>
      <c r="F631" s="1"/>
      <c r="G631" s="96"/>
      <c r="H631" s="142"/>
      <c r="I631" s="24"/>
      <c r="J631" s="80"/>
      <c r="K631" s="142"/>
    </row>
    <row r="632" spans="1:11" s="30" customFormat="1">
      <c r="A632" s="1">
        <v>13</v>
      </c>
      <c r="B632" s="1"/>
      <c r="C632" s="7" t="s">
        <v>193</v>
      </c>
      <c r="D632" s="1"/>
      <c r="E632" s="1">
        <v>13</v>
      </c>
      <c r="F632" s="8"/>
      <c r="G632" s="95">
        <f>SUM(G630:G631)</f>
        <v>0</v>
      </c>
      <c r="H632" s="141">
        <f>SUM(H630:H631)</f>
        <v>0</v>
      </c>
      <c r="I632" s="70"/>
      <c r="J632" s="95">
        <f>SUM(J630:J631)</f>
        <v>0</v>
      </c>
      <c r="K632" s="141">
        <f>SUM(K630:K631)</f>
        <v>0</v>
      </c>
    </row>
    <row r="633" spans="1:11">
      <c r="A633" s="1">
        <v>14</v>
      </c>
      <c r="E633" s="1">
        <v>14</v>
      </c>
      <c r="F633" s="8"/>
      <c r="G633" s="95"/>
      <c r="H633" s="141"/>
      <c r="I633" s="70"/>
      <c r="J633" s="85"/>
      <c r="K633" s="141"/>
    </row>
    <row r="634" spans="1:11">
      <c r="A634" s="1">
        <v>15</v>
      </c>
      <c r="C634" s="7" t="s">
        <v>177</v>
      </c>
      <c r="E634" s="1">
        <v>15</v>
      </c>
      <c r="F634" s="8"/>
      <c r="G634" s="85">
        <f>G627+G632</f>
        <v>0.4</v>
      </c>
      <c r="H634" s="141">
        <f>H627+H632</f>
        <v>34907.46</v>
      </c>
      <c r="I634" s="70"/>
      <c r="J634" s="85">
        <f>J627+J632</f>
        <v>0.4</v>
      </c>
      <c r="K634" s="141">
        <f>K627+K632</f>
        <v>32098</v>
      </c>
    </row>
    <row r="635" spans="1:11">
      <c r="A635" s="1">
        <v>16</v>
      </c>
      <c r="E635" s="1">
        <v>16</v>
      </c>
      <c r="F635" s="8"/>
      <c r="G635" s="95"/>
      <c r="H635" s="141"/>
      <c r="I635" s="70"/>
      <c r="J635" s="85"/>
      <c r="K635" s="141"/>
    </row>
    <row r="636" spans="1:11">
      <c r="A636" s="1">
        <v>17</v>
      </c>
      <c r="C636" s="7" t="s">
        <v>178</v>
      </c>
      <c r="E636" s="1">
        <v>17</v>
      </c>
      <c r="F636" s="8"/>
      <c r="G636" s="133"/>
      <c r="H636" s="140"/>
      <c r="I636" s="70"/>
      <c r="J636" s="121"/>
      <c r="K636" s="140"/>
    </row>
    <row r="637" spans="1:11">
      <c r="A637" s="1">
        <v>18</v>
      </c>
      <c r="C637" s="7"/>
      <c r="E637" s="1">
        <v>18</v>
      </c>
      <c r="F637" s="8"/>
      <c r="G637" s="95"/>
      <c r="H637" s="141"/>
      <c r="I637" s="70"/>
      <c r="J637" s="85"/>
      <c r="K637" s="141"/>
    </row>
    <row r="638" spans="1:11">
      <c r="A638" s="1">
        <v>19</v>
      </c>
      <c r="C638" s="7" t="s">
        <v>179</v>
      </c>
      <c r="E638" s="1">
        <v>19</v>
      </c>
      <c r="F638" s="8"/>
      <c r="G638" s="133"/>
      <c r="H638" s="140">
        <v>3845.42</v>
      </c>
      <c r="I638" s="70"/>
      <c r="J638" s="121"/>
      <c r="K638" s="140"/>
    </row>
    <row r="639" spans="1:11">
      <c r="A639" s="1">
        <v>20</v>
      </c>
      <c r="C639" s="7" t="s">
        <v>180</v>
      </c>
      <c r="E639" s="1">
        <v>20</v>
      </c>
      <c r="F639" s="8"/>
      <c r="G639" s="133"/>
      <c r="H639" s="140">
        <v>122379.06</v>
      </c>
      <c r="I639" s="70"/>
      <c r="J639" s="121"/>
      <c r="K639" s="140"/>
    </row>
    <row r="640" spans="1:11">
      <c r="A640" s="1">
        <v>21</v>
      </c>
      <c r="C640" s="7"/>
      <c r="E640" s="1">
        <v>21</v>
      </c>
      <c r="F640" s="8"/>
      <c r="G640" s="95"/>
      <c r="H640" s="141"/>
      <c r="I640" s="70"/>
      <c r="J640" s="85"/>
      <c r="K640" s="141"/>
    </row>
    <row r="641" spans="1:11">
      <c r="A641" s="1">
        <v>22</v>
      </c>
      <c r="C641" s="7"/>
      <c r="E641" s="1">
        <v>22</v>
      </c>
      <c r="F641" s="8"/>
      <c r="G641" s="95"/>
      <c r="H641" s="141"/>
      <c r="I641" s="70"/>
      <c r="J641" s="85"/>
      <c r="K641" s="141"/>
    </row>
    <row r="642" spans="1:11">
      <c r="A642" s="1">
        <v>23</v>
      </c>
      <c r="C642" s="7" t="s">
        <v>194</v>
      </c>
      <c r="E642" s="1">
        <v>23</v>
      </c>
      <c r="F642" s="8"/>
      <c r="G642" s="133"/>
      <c r="H642" s="140"/>
      <c r="I642" s="70"/>
      <c r="J642" s="121"/>
      <c r="K642" s="140"/>
    </row>
    <row r="643" spans="1:11">
      <c r="A643" s="1">
        <v>24</v>
      </c>
      <c r="C643" s="7"/>
      <c r="E643" s="1">
        <v>24</v>
      </c>
      <c r="F643" s="8"/>
      <c r="G643" s="95"/>
      <c r="H643" s="141"/>
      <c r="I643" s="70"/>
      <c r="J643" s="85"/>
      <c r="K643" s="141"/>
    </row>
    <row r="644" spans="1:11">
      <c r="E644" s="29"/>
      <c r="F644" s="60" t="s">
        <v>6</v>
      </c>
      <c r="G644" s="17" t="s">
        <v>6</v>
      </c>
      <c r="H644" s="17" t="s">
        <v>6</v>
      </c>
      <c r="I644" s="60" t="s">
        <v>6</v>
      </c>
      <c r="J644" s="17" t="s">
        <v>6</v>
      </c>
      <c r="K644" s="17" t="s">
        <v>6</v>
      </c>
    </row>
    <row r="645" spans="1:11">
      <c r="A645" s="1">
        <v>25</v>
      </c>
      <c r="C645" s="7" t="s">
        <v>195</v>
      </c>
      <c r="E645" s="1">
        <v>25</v>
      </c>
      <c r="G645" s="80">
        <f>SUM(G634:G644)</f>
        <v>0.4</v>
      </c>
      <c r="H645" s="81">
        <f>SUM(H634:H644)</f>
        <v>161131.94</v>
      </c>
      <c r="I645" s="81"/>
      <c r="J645" s="80">
        <f>SUM(J634:J644)</f>
        <v>0.4</v>
      </c>
      <c r="K645" s="81">
        <f>SUM(K634:K644)</f>
        <v>32098</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344" t="s">
        <v>197</v>
      </c>
      <c r="B651" s="344"/>
      <c r="C651" s="344"/>
      <c r="D651" s="344"/>
      <c r="E651" s="344"/>
      <c r="F651" s="344"/>
      <c r="G651" s="344"/>
      <c r="H651" s="344"/>
      <c r="I651" s="344"/>
      <c r="J651" s="344"/>
      <c r="K651" s="344"/>
    </row>
    <row r="652" spans="1:11">
      <c r="A652" s="12" t="str">
        <f>$A$42</f>
        <v xml:space="preserve">NAME: </v>
      </c>
      <c r="B652" s="12"/>
      <c r="C652" s="1" t="str">
        <f>$D$20</f>
        <v>University of Colorado</v>
      </c>
      <c r="G652" s="65"/>
      <c r="H652" s="57"/>
      <c r="K652" s="14" t="str">
        <f>$K$3</f>
        <v>Due Date: October 18, 2023</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2022-2023</v>
      </c>
      <c r="I654" s="19"/>
      <c r="J654" s="20"/>
      <c r="K654" s="21" t="str">
        <f>K617</f>
        <v>2023-2024</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121">
        <v>145.26</v>
      </c>
      <c r="H662" s="140">
        <v>11944025.17</v>
      </c>
      <c r="I662" s="24"/>
      <c r="J662" s="121">
        <v>138.16</v>
      </c>
      <c r="K662" s="140">
        <v>12215753</v>
      </c>
    </row>
    <row r="663" spans="1:11">
      <c r="A663" s="1">
        <v>7</v>
      </c>
      <c r="C663" s="7" t="s">
        <v>191</v>
      </c>
      <c r="E663" s="1">
        <v>7</v>
      </c>
      <c r="F663" s="8"/>
      <c r="G663" s="85"/>
      <c r="H663" s="140">
        <v>4811024.91</v>
      </c>
      <c r="I663" s="70"/>
      <c r="J663" s="85"/>
      <c r="K663" s="140">
        <v>3907984</v>
      </c>
    </row>
    <row r="664" spans="1:11">
      <c r="A664" s="1">
        <v>8</v>
      </c>
      <c r="C664" s="7" t="s">
        <v>192</v>
      </c>
      <c r="E664" s="1">
        <v>8</v>
      </c>
      <c r="F664" s="8"/>
      <c r="G664" s="85">
        <f>SUM(G662:G663)</f>
        <v>145.26</v>
      </c>
      <c r="H664" s="141">
        <f>SUM(H662:H663)</f>
        <v>16755050.08</v>
      </c>
      <c r="I664" s="70"/>
      <c r="J664" s="95">
        <f>SUM(J662:J663)</f>
        <v>138.16</v>
      </c>
      <c r="K664" s="141">
        <f>SUM(K662:K663)</f>
        <v>16123737</v>
      </c>
    </row>
    <row r="665" spans="1:11">
      <c r="A665" s="1">
        <v>9</v>
      </c>
      <c r="C665" s="7"/>
      <c r="E665" s="1">
        <v>9</v>
      </c>
      <c r="F665" s="8"/>
      <c r="G665" s="85"/>
      <c r="H665" s="141"/>
      <c r="I665" s="24"/>
      <c r="J665" s="85"/>
      <c r="K665" s="141"/>
    </row>
    <row r="666" spans="1:11">
      <c r="A666" s="1">
        <v>10</v>
      </c>
      <c r="C666" s="7"/>
      <c r="E666" s="1">
        <v>10</v>
      </c>
      <c r="F666" s="8"/>
      <c r="G666" s="85"/>
      <c r="H666" s="141"/>
      <c r="I666" s="24"/>
      <c r="J666" s="85"/>
      <c r="K666" s="141"/>
    </row>
    <row r="667" spans="1:11">
      <c r="A667" s="1">
        <v>11</v>
      </c>
      <c r="C667" s="7" t="s">
        <v>174</v>
      </c>
      <c r="E667" s="1">
        <v>11</v>
      </c>
      <c r="G667" s="120">
        <v>17</v>
      </c>
      <c r="H667" s="142">
        <v>922817.04</v>
      </c>
      <c r="I667" s="24"/>
      <c r="J667" s="120">
        <v>17</v>
      </c>
      <c r="K667" s="142">
        <v>949883</v>
      </c>
    </row>
    <row r="668" spans="1:11" s="30" customFormat="1">
      <c r="A668" s="1">
        <v>12</v>
      </c>
      <c r="B668" s="1"/>
      <c r="C668" s="7" t="s">
        <v>175</v>
      </c>
      <c r="D668" s="1"/>
      <c r="E668" s="1">
        <v>12</v>
      </c>
      <c r="F668" s="1"/>
      <c r="G668" s="80"/>
      <c r="H668" s="142">
        <v>566582.66</v>
      </c>
      <c r="I668" s="24"/>
      <c r="J668" s="80"/>
      <c r="K668" s="142">
        <v>566583</v>
      </c>
    </row>
    <row r="669" spans="1:11" s="30" customFormat="1">
      <c r="A669" s="1">
        <v>13</v>
      </c>
      <c r="B669" s="1"/>
      <c r="C669" s="7" t="s">
        <v>193</v>
      </c>
      <c r="D669" s="1"/>
      <c r="E669" s="1">
        <v>13</v>
      </c>
      <c r="F669" s="8"/>
      <c r="G669" s="85">
        <f>SUM(G667:G668)</f>
        <v>17</v>
      </c>
      <c r="H669" s="141">
        <f>SUM(H667:H668)</f>
        <v>1489399.7000000002</v>
      </c>
      <c r="I669" s="70"/>
      <c r="J669" s="85">
        <f>SUM(J667:J668)</f>
        <v>17</v>
      </c>
      <c r="K669" s="141">
        <f>SUM(K667:K668)</f>
        <v>1516466</v>
      </c>
    </row>
    <row r="670" spans="1:11">
      <c r="A670" s="1">
        <v>14</v>
      </c>
      <c r="E670" s="1">
        <v>14</v>
      </c>
      <c r="F670" s="8"/>
      <c r="G670" s="85"/>
      <c r="H670" s="141"/>
      <c r="I670" s="70"/>
      <c r="J670" s="85"/>
      <c r="K670" s="141"/>
    </row>
    <row r="671" spans="1:11">
      <c r="A671" s="1">
        <v>15</v>
      </c>
      <c r="C671" s="7" t="s">
        <v>177</v>
      </c>
      <c r="E671" s="1">
        <v>15</v>
      </c>
      <c r="F671" s="8"/>
      <c r="G671" s="85">
        <f>G664+G669</f>
        <v>162.26</v>
      </c>
      <c r="H671" s="141">
        <f>H664+H669</f>
        <v>18244449.780000001</v>
      </c>
      <c r="I671" s="70"/>
      <c r="J671" s="85">
        <f>J664+J669</f>
        <v>155.16</v>
      </c>
      <c r="K671" s="141">
        <f>K664+K669</f>
        <v>17640203</v>
      </c>
    </row>
    <row r="672" spans="1:11">
      <c r="A672" s="1">
        <v>16</v>
      </c>
      <c r="E672" s="1">
        <v>16</v>
      </c>
      <c r="F672" s="8"/>
      <c r="G672" s="85"/>
      <c r="H672" s="141"/>
      <c r="I672" s="70"/>
      <c r="J672" s="85"/>
      <c r="K672" s="141"/>
    </row>
    <row r="673" spans="1:11">
      <c r="A673" s="1">
        <v>17</v>
      </c>
      <c r="C673" s="7" t="s">
        <v>178</v>
      </c>
      <c r="E673" s="1">
        <v>17</v>
      </c>
      <c r="F673" s="8"/>
      <c r="G673" s="133"/>
      <c r="H673" s="140">
        <v>822144.61</v>
      </c>
      <c r="I673" s="70"/>
      <c r="J673" s="121"/>
      <c r="K673" s="140">
        <v>723711</v>
      </c>
    </row>
    <row r="674" spans="1:11">
      <c r="A674" s="1">
        <v>18</v>
      </c>
      <c r="C674" s="7"/>
      <c r="E674" s="1">
        <v>18</v>
      </c>
      <c r="F674" s="8"/>
      <c r="G674" s="95"/>
      <c r="H674" s="141"/>
      <c r="I674" s="70"/>
      <c r="J674" s="85"/>
      <c r="K674" s="141"/>
    </row>
    <row r="675" spans="1:11">
      <c r="A675" s="1">
        <v>19</v>
      </c>
      <c r="C675" s="7" t="s">
        <v>179</v>
      </c>
      <c r="E675" s="1">
        <v>19</v>
      </c>
      <c r="F675" s="8"/>
      <c r="G675" s="95"/>
      <c r="H675" s="140">
        <v>149863.51</v>
      </c>
      <c r="I675" s="70"/>
      <c r="J675" s="85"/>
      <c r="K675" s="140">
        <v>56813</v>
      </c>
    </row>
    <row r="676" spans="1:11">
      <c r="A676" s="1">
        <v>20</v>
      </c>
      <c r="C676" s="7" t="s">
        <v>180</v>
      </c>
      <c r="E676" s="1">
        <v>20</v>
      </c>
      <c r="F676" s="8"/>
      <c r="G676" s="95"/>
      <c r="H676" s="140">
        <v>3880325.64</v>
      </c>
      <c r="I676" s="70"/>
      <c r="J676" s="85"/>
      <c r="K676" s="140">
        <v>4280143</v>
      </c>
    </row>
    <row r="677" spans="1:11">
      <c r="A677" s="1">
        <v>21</v>
      </c>
      <c r="C677" s="7"/>
      <c r="E677" s="1">
        <v>21</v>
      </c>
      <c r="F677" s="8"/>
      <c r="G677" s="95"/>
      <c r="H677" s="141"/>
      <c r="I677" s="70"/>
      <c r="J677" s="85"/>
      <c r="K677" s="141"/>
    </row>
    <row r="678" spans="1:11">
      <c r="A678" s="1">
        <v>22</v>
      </c>
      <c r="C678" s="7"/>
      <c r="E678" s="1">
        <v>22</v>
      </c>
      <c r="F678" s="8"/>
      <c r="G678" s="95"/>
      <c r="H678" s="141"/>
      <c r="I678" s="70"/>
      <c r="J678" s="85"/>
      <c r="K678" s="141"/>
    </row>
    <row r="679" spans="1:11">
      <c r="A679" s="1">
        <v>23</v>
      </c>
      <c r="C679" s="7" t="s">
        <v>194</v>
      </c>
      <c r="E679" s="1">
        <v>23</v>
      </c>
      <c r="F679" s="8"/>
      <c r="G679" s="95"/>
      <c r="H679" s="140">
        <v>1932731.31</v>
      </c>
      <c r="I679" s="70"/>
      <c r="J679" s="85"/>
      <c r="K679" s="140">
        <v>1888795</v>
      </c>
    </row>
    <row r="680" spans="1:11">
      <c r="A680" s="1">
        <v>24</v>
      </c>
      <c r="C680" s="7"/>
      <c r="E680" s="1">
        <v>24</v>
      </c>
      <c r="F680" s="8"/>
      <c r="G680" s="95"/>
      <c r="H680" s="141"/>
      <c r="I680" s="70"/>
      <c r="J680" s="85"/>
      <c r="K680" s="141"/>
    </row>
    <row r="681" spans="1:11">
      <c r="E681" s="29"/>
      <c r="F681" s="60" t="s">
        <v>6</v>
      </c>
      <c r="G681" s="17" t="s">
        <v>6</v>
      </c>
      <c r="H681" s="17" t="s">
        <v>6</v>
      </c>
      <c r="I681" s="60" t="s">
        <v>6</v>
      </c>
      <c r="J681" s="17" t="s">
        <v>6</v>
      </c>
      <c r="K681" s="17" t="s">
        <v>6</v>
      </c>
    </row>
    <row r="682" spans="1:11">
      <c r="A682" s="1">
        <v>25</v>
      </c>
      <c r="C682" s="7" t="s">
        <v>198</v>
      </c>
      <c r="E682" s="1">
        <v>25</v>
      </c>
      <c r="G682" s="80">
        <f>SUM(G671:G681)</f>
        <v>162.26</v>
      </c>
      <c r="H682" s="81">
        <f>SUM(H671:H681)</f>
        <v>25029514.850000001</v>
      </c>
      <c r="I682" s="81"/>
      <c r="J682" s="80">
        <f>SUM(J671:J681)</f>
        <v>155.16</v>
      </c>
      <c r="K682" s="81">
        <f>SUM(K671:K681)</f>
        <v>24589665</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344" t="s">
        <v>200</v>
      </c>
      <c r="B688" s="344"/>
      <c r="C688" s="344"/>
      <c r="D688" s="344"/>
      <c r="E688" s="344"/>
      <c r="F688" s="344"/>
      <c r="G688" s="344"/>
      <c r="H688" s="344"/>
      <c r="I688" s="344"/>
      <c r="J688" s="344"/>
      <c r="K688" s="344"/>
    </row>
    <row r="689" spans="1:11">
      <c r="A689" s="12" t="str">
        <f>$A$42</f>
        <v xml:space="preserve">NAME: </v>
      </c>
      <c r="C689" s="1" t="str">
        <f>$D$20</f>
        <v>University of Colorado</v>
      </c>
      <c r="G689" s="65"/>
      <c r="H689" s="57"/>
      <c r="K689" s="14" t="str">
        <f>$K$3</f>
        <v>Due Date: October 18, 2023</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2022-2023</v>
      </c>
      <c r="I691" s="19"/>
      <c r="J691" s="20"/>
      <c r="K691" s="21" t="str">
        <f>K654</f>
        <v>2023-2024</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121">
        <v>109.14</v>
      </c>
      <c r="H699" s="140">
        <v>6839336.5099999998</v>
      </c>
      <c r="I699" s="24"/>
      <c r="J699" s="121">
        <v>105.64</v>
      </c>
      <c r="K699" s="140">
        <v>6842055</v>
      </c>
    </row>
    <row r="700" spans="1:11">
      <c r="A700" s="1">
        <v>7</v>
      </c>
      <c r="C700" s="7" t="s">
        <v>191</v>
      </c>
      <c r="E700" s="1">
        <v>7</v>
      </c>
      <c r="F700" s="8"/>
      <c r="G700" s="85"/>
      <c r="H700" s="140">
        <v>2824093.93</v>
      </c>
      <c r="I700" s="70"/>
      <c r="J700" s="85"/>
      <c r="K700" s="140">
        <v>2617732</v>
      </c>
    </row>
    <row r="701" spans="1:11">
      <c r="A701" s="1">
        <v>8</v>
      </c>
      <c r="C701" s="7" t="s">
        <v>192</v>
      </c>
      <c r="E701" s="1">
        <v>8</v>
      </c>
      <c r="F701" s="8"/>
      <c r="G701" s="85">
        <f>SUM(G699:G700)</f>
        <v>109.14</v>
      </c>
      <c r="H701" s="141">
        <f>SUM(H699:H700)</f>
        <v>9663430.4399999995</v>
      </c>
      <c r="I701" s="70"/>
      <c r="J701" s="85">
        <f>SUM(J699:J700)</f>
        <v>105.64</v>
      </c>
      <c r="K701" s="141">
        <f>SUM(K699:K700)</f>
        <v>9459787</v>
      </c>
    </row>
    <row r="702" spans="1:11">
      <c r="A702" s="1">
        <v>9</v>
      </c>
      <c r="C702" s="7"/>
      <c r="E702" s="1">
        <v>9</v>
      </c>
      <c r="F702" s="8"/>
      <c r="G702" s="85"/>
      <c r="H702" s="141"/>
      <c r="I702" s="24"/>
      <c r="J702" s="85"/>
      <c r="K702" s="141"/>
    </row>
    <row r="703" spans="1:11" ht="24.75" customHeight="1">
      <c r="A703" s="1">
        <v>10</v>
      </c>
      <c r="C703" s="7"/>
      <c r="E703" s="1">
        <v>10</v>
      </c>
      <c r="F703" s="8"/>
      <c r="G703" s="85"/>
      <c r="H703" s="141"/>
      <c r="I703" s="24"/>
      <c r="J703" s="85"/>
      <c r="K703" s="141"/>
    </row>
    <row r="704" spans="1:11" s="67" customFormat="1">
      <c r="A704" s="1">
        <v>11</v>
      </c>
      <c r="B704" s="1"/>
      <c r="C704" s="7" t="s">
        <v>174</v>
      </c>
      <c r="D704" s="1"/>
      <c r="E704" s="1">
        <v>11</v>
      </c>
      <c r="F704" s="1"/>
      <c r="G704" s="120">
        <v>6</v>
      </c>
      <c r="H704" s="142">
        <v>317813.84999999998</v>
      </c>
      <c r="I704" s="24"/>
      <c r="J704" s="120">
        <v>6</v>
      </c>
      <c r="K704" s="142">
        <v>331264</v>
      </c>
    </row>
    <row r="705" spans="1:11">
      <c r="A705" s="1">
        <v>12</v>
      </c>
      <c r="C705" s="7" t="s">
        <v>175</v>
      </c>
      <c r="E705" s="1">
        <v>12</v>
      </c>
      <c r="G705" s="80"/>
      <c r="H705" s="142">
        <v>239172.77</v>
      </c>
      <c r="I705" s="24"/>
      <c r="J705" s="80"/>
      <c r="K705" s="142">
        <v>239173</v>
      </c>
    </row>
    <row r="706" spans="1:11">
      <c r="A706" s="1">
        <v>13</v>
      </c>
      <c r="C706" s="7" t="s">
        <v>193</v>
      </c>
      <c r="E706" s="1">
        <v>13</v>
      </c>
      <c r="F706" s="8"/>
      <c r="G706" s="85">
        <f>SUM(G704:G705)</f>
        <v>6</v>
      </c>
      <c r="H706" s="141">
        <f>SUM(H704:H705)</f>
        <v>556986.62</v>
      </c>
      <c r="I706" s="70"/>
      <c r="J706" s="85">
        <f>SUM(J704:J705)</f>
        <v>6</v>
      </c>
      <c r="K706" s="141">
        <f>SUM(K704:K705)</f>
        <v>570437</v>
      </c>
    </row>
    <row r="707" spans="1:11" s="30" customFormat="1">
      <c r="A707" s="1">
        <v>14</v>
      </c>
      <c r="B707" s="1"/>
      <c r="C707" s="1"/>
      <c r="D707" s="1"/>
      <c r="E707" s="1">
        <v>14</v>
      </c>
      <c r="F707" s="8"/>
      <c r="G707" s="85"/>
      <c r="H707" s="141"/>
      <c r="I707" s="70"/>
      <c r="J707" s="85"/>
      <c r="K707" s="141"/>
    </row>
    <row r="708" spans="1:11" s="30" customFormat="1">
      <c r="A708" s="1">
        <v>15</v>
      </c>
      <c r="B708" s="1"/>
      <c r="C708" s="7" t="s">
        <v>177</v>
      </c>
      <c r="D708" s="1"/>
      <c r="E708" s="1">
        <v>15</v>
      </c>
      <c r="F708" s="8"/>
      <c r="G708" s="85">
        <f>G701+G706</f>
        <v>115.14</v>
      </c>
      <c r="H708" s="141">
        <f>H701+H706</f>
        <v>10220417.059999999</v>
      </c>
      <c r="I708" s="70"/>
      <c r="J708" s="85">
        <f>J701+J706</f>
        <v>111.64</v>
      </c>
      <c r="K708" s="141">
        <f>K701+K706</f>
        <v>10030224</v>
      </c>
    </row>
    <row r="709" spans="1:11">
      <c r="A709" s="1">
        <v>16</v>
      </c>
      <c r="E709" s="1">
        <v>16</v>
      </c>
      <c r="F709" s="8"/>
      <c r="G709" s="85"/>
      <c r="H709" s="141"/>
      <c r="I709" s="70"/>
      <c r="J709" s="85"/>
      <c r="K709" s="141"/>
    </row>
    <row r="710" spans="1:11">
      <c r="A710" s="1">
        <v>17</v>
      </c>
      <c r="C710" s="7" t="s">
        <v>178</v>
      </c>
      <c r="E710" s="1">
        <v>17</v>
      </c>
      <c r="F710" s="8"/>
      <c r="G710" s="85"/>
      <c r="H710" s="140">
        <v>907810.45</v>
      </c>
      <c r="I710" s="70"/>
      <c r="J710" s="85"/>
      <c r="K710" s="140">
        <v>1031864</v>
      </c>
    </row>
    <row r="711" spans="1:11">
      <c r="A711" s="1">
        <v>18</v>
      </c>
      <c r="C711" s="7"/>
      <c r="E711" s="1">
        <v>18</v>
      </c>
      <c r="F711" s="8"/>
      <c r="G711" s="85"/>
      <c r="H711" s="141"/>
      <c r="I711" s="70"/>
      <c r="J711" s="85"/>
      <c r="K711" s="141"/>
    </row>
    <row r="712" spans="1:11">
      <c r="A712" s="1">
        <v>19</v>
      </c>
      <c r="C712" s="7" t="s">
        <v>179</v>
      </c>
      <c r="E712" s="1">
        <v>19</v>
      </c>
      <c r="F712" s="8"/>
      <c r="G712" s="85"/>
      <c r="H712" s="140">
        <v>223543.58</v>
      </c>
      <c r="I712" s="70"/>
      <c r="J712" s="85"/>
      <c r="K712" s="140">
        <v>142880</v>
      </c>
    </row>
    <row r="713" spans="1:11">
      <c r="A713" s="1">
        <v>20</v>
      </c>
      <c r="C713" s="7" t="s">
        <v>180</v>
      </c>
      <c r="E713" s="1">
        <v>20</v>
      </c>
      <c r="F713" s="8"/>
      <c r="G713" s="85"/>
      <c r="H713" s="140">
        <v>3242280.06</v>
      </c>
      <c r="I713" s="70"/>
      <c r="J713" s="85"/>
      <c r="K713" s="140">
        <v>1462610</v>
      </c>
    </row>
    <row r="714" spans="1:11">
      <c r="A714" s="1">
        <v>21</v>
      </c>
      <c r="C714" s="7"/>
      <c r="E714" s="1">
        <v>21</v>
      </c>
      <c r="F714" s="8"/>
      <c r="G714" s="85"/>
      <c r="H714" s="141"/>
      <c r="I714" s="70"/>
      <c r="J714" s="85"/>
      <c r="K714" s="141"/>
    </row>
    <row r="715" spans="1:11">
      <c r="A715" s="1">
        <v>22</v>
      </c>
      <c r="C715" s="7"/>
      <c r="E715" s="1">
        <v>22</v>
      </c>
      <c r="F715" s="8"/>
      <c r="G715" s="95"/>
      <c r="H715" s="141"/>
      <c r="I715" s="70"/>
      <c r="J715" s="85"/>
      <c r="K715" s="141"/>
    </row>
    <row r="716" spans="1:11">
      <c r="A716" s="1">
        <v>23</v>
      </c>
      <c r="C716" s="7" t="s">
        <v>194</v>
      </c>
      <c r="E716" s="1">
        <v>23</v>
      </c>
      <c r="F716" s="8"/>
      <c r="G716" s="95"/>
      <c r="H716" s="140"/>
      <c r="I716" s="70"/>
      <c r="J716" s="85"/>
      <c r="K716" s="140"/>
    </row>
    <row r="717" spans="1:11">
      <c r="A717" s="1">
        <v>24</v>
      </c>
      <c r="C717" s="7"/>
      <c r="E717" s="1">
        <v>24</v>
      </c>
      <c r="F717" s="8"/>
      <c r="G717" s="95"/>
      <c r="H717" s="141"/>
      <c r="I717" s="70"/>
      <c r="J717" s="85"/>
      <c r="K717" s="84"/>
    </row>
    <row r="718" spans="1:11">
      <c r="E718" s="29"/>
      <c r="F718" s="60" t="s">
        <v>6</v>
      </c>
      <c r="G718" s="17" t="s">
        <v>6</v>
      </c>
      <c r="H718" s="17" t="s">
        <v>6</v>
      </c>
      <c r="I718" s="60" t="s">
        <v>6</v>
      </c>
      <c r="J718" s="17" t="s">
        <v>6</v>
      </c>
      <c r="K718" s="17" t="s">
        <v>6</v>
      </c>
    </row>
    <row r="719" spans="1:11">
      <c r="A719" s="1">
        <v>25</v>
      </c>
      <c r="C719" s="7" t="s">
        <v>201</v>
      </c>
      <c r="E719" s="1">
        <v>25</v>
      </c>
      <c r="G719" s="80">
        <f>SUM(G708:G718)</f>
        <v>115.14</v>
      </c>
      <c r="H719" s="81">
        <f>SUM(H708:H718)</f>
        <v>14594051.149999999</v>
      </c>
      <c r="I719" s="81"/>
      <c r="J719" s="80">
        <f>SUM(J708:J718)</f>
        <v>111.64</v>
      </c>
      <c r="K719" s="81">
        <f>SUM(K708:K718)</f>
        <v>12667578</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202</v>
      </c>
    </row>
    <row r="725" spans="1:16">
      <c r="A725" s="344" t="s">
        <v>203</v>
      </c>
      <c r="B725" s="344"/>
      <c r="C725" s="344"/>
      <c r="D725" s="344"/>
      <c r="E725" s="344"/>
      <c r="F725" s="344"/>
      <c r="G725" s="344"/>
      <c r="H725" s="344"/>
      <c r="I725" s="344"/>
      <c r="J725" s="344"/>
      <c r="K725" s="344"/>
    </row>
    <row r="726" spans="1:16">
      <c r="A726" s="12" t="str">
        <f>$A$42</f>
        <v xml:space="preserve">NAME: </v>
      </c>
      <c r="C726" s="1" t="str">
        <f>$D$20</f>
        <v>University of Colorado</v>
      </c>
      <c r="F726" s="62"/>
      <c r="G726" s="56"/>
      <c r="K726" s="14" t="str">
        <f>$K$3</f>
        <v>Due Date: October 18, 2023</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2022-2023</v>
      </c>
      <c r="I728" s="19"/>
      <c r="J728" s="20"/>
      <c r="K728" s="21" t="str">
        <f>K691</f>
        <v>2023-2024</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227</v>
      </c>
      <c r="D731" s="98"/>
      <c r="E731" s="98">
        <v>1</v>
      </c>
      <c r="F731" s="99"/>
      <c r="G731" s="100"/>
      <c r="H731" s="101"/>
      <c r="I731" s="102"/>
      <c r="J731" s="103"/>
      <c r="K731" s="104"/>
    </row>
    <row r="732" spans="1:16">
      <c r="A732" s="98">
        <v>2</v>
      </c>
      <c r="B732" s="98"/>
      <c r="C732" s="98" t="s">
        <v>227</v>
      </c>
      <c r="D732" s="98"/>
      <c r="E732" s="98">
        <v>2</v>
      </c>
      <c r="F732" s="99"/>
      <c r="G732" s="100"/>
      <c r="H732" s="101"/>
      <c r="I732" s="102"/>
      <c r="J732" s="103"/>
      <c r="K732" s="101"/>
    </row>
    <row r="733" spans="1:16">
      <c r="A733" s="98">
        <v>3</v>
      </c>
      <c r="B733" s="98"/>
      <c r="C733" s="98" t="s">
        <v>227</v>
      </c>
      <c r="D733" s="98"/>
      <c r="E733" s="98">
        <v>3</v>
      </c>
      <c r="F733" s="99"/>
      <c r="G733" s="100"/>
      <c r="H733" s="101"/>
      <c r="I733" s="102"/>
      <c r="J733" s="103"/>
      <c r="K733" s="101"/>
    </row>
    <row r="734" spans="1:16">
      <c r="A734" s="98">
        <v>4</v>
      </c>
      <c r="B734" s="98"/>
      <c r="C734" s="98" t="s">
        <v>227</v>
      </c>
      <c r="D734" s="98"/>
      <c r="E734" s="98">
        <v>4</v>
      </c>
      <c r="F734" s="99"/>
      <c r="G734" s="100"/>
      <c r="H734" s="101"/>
      <c r="I734" s="105"/>
      <c r="J734" s="103"/>
      <c r="K734" s="101"/>
    </row>
    <row r="735" spans="1:16">
      <c r="A735" s="98">
        <v>5</v>
      </c>
      <c r="B735" s="98"/>
      <c r="C735" s="98" t="s">
        <v>227</v>
      </c>
      <c r="D735" s="98"/>
      <c r="E735" s="98">
        <v>5</v>
      </c>
      <c r="F735" s="99"/>
      <c r="G735" s="103"/>
      <c r="H735" s="101"/>
      <c r="I735" s="105"/>
      <c r="J735" s="103"/>
      <c r="K735" s="101"/>
    </row>
    <row r="736" spans="1:16">
      <c r="A736" s="1">
        <v>6</v>
      </c>
      <c r="C736" s="7" t="s">
        <v>190</v>
      </c>
      <c r="E736" s="1">
        <v>6</v>
      </c>
      <c r="F736" s="8"/>
      <c r="G736" s="121">
        <v>142.59249821193092</v>
      </c>
      <c r="H736" s="140">
        <v>12631545.476882551</v>
      </c>
      <c r="I736" s="24"/>
      <c r="J736" s="121">
        <v>135.90471397190208</v>
      </c>
      <c r="K736" s="140">
        <v>16847779.608368177</v>
      </c>
    </row>
    <row r="737" spans="1:11">
      <c r="A737" s="1">
        <v>7</v>
      </c>
      <c r="C737" s="7" t="s">
        <v>191</v>
      </c>
      <c r="E737" s="1">
        <v>7</v>
      </c>
      <c r="F737" s="8"/>
      <c r="G737" s="85"/>
      <c r="H737" s="140">
        <v>6323738.2271882631</v>
      </c>
      <c r="I737" s="70"/>
      <c r="J737" s="85"/>
      <c r="K737" s="140">
        <v>8365570.8370996751</v>
      </c>
    </row>
    <row r="738" spans="1:11">
      <c r="A738" s="1">
        <v>8</v>
      </c>
      <c r="C738" s="7" t="s">
        <v>192</v>
      </c>
      <c r="E738" s="1">
        <v>8</v>
      </c>
      <c r="F738" s="8"/>
      <c r="G738" s="85">
        <f>SUM(G736:G737)</f>
        <v>142.59249821193092</v>
      </c>
      <c r="H738" s="141">
        <f>SUM(H736:H737)</f>
        <v>18955283.704070814</v>
      </c>
      <c r="I738" s="70"/>
      <c r="J738" s="85">
        <f>SUM(J736:J737)</f>
        <v>135.90471397190208</v>
      </c>
      <c r="K738" s="141">
        <f>SUM(K736:K737)</f>
        <v>25213350.445467852</v>
      </c>
    </row>
    <row r="739" spans="1:11">
      <c r="A739" s="1">
        <v>9</v>
      </c>
      <c r="C739" s="7"/>
      <c r="E739" s="1">
        <v>9</v>
      </c>
      <c r="F739" s="8"/>
      <c r="G739" s="95"/>
      <c r="H739" s="141"/>
      <c r="I739" s="24"/>
      <c r="J739" s="85"/>
      <c r="K739" s="141"/>
    </row>
    <row r="740" spans="1:11">
      <c r="A740" s="1">
        <v>10</v>
      </c>
      <c r="C740" s="7"/>
      <c r="E740" s="1">
        <v>10</v>
      </c>
      <c r="F740" s="8"/>
      <c r="G740" s="95"/>
      <c r="H740" s="141"/>
      <c r="I740" s="24"/>
      <c r="J740" s="85"/>
      <c r="K740" s="141"/>
    </row>
    <row r="741" spans="1:11">
      <c r="A741" s="1">
        <v>11</v>
      </c>
      <c r="C741" s="7" t="s">
        <v>174</v>
      </c>
      <c r="E741" s="1">
        <v>11</v>
      </c>
      <c r="G741" s="120">
        <v>10.31456160607539</v>
      </c>
      <c r="H741" s="142">
        <v>631892.75217353879</v>
      </c>
      <c r="I741" s="24"/>
      <c r="J741" s="120">
        <v>10.325857200113912</v>
      </c>
      <c r="K741" s="142">
        <v>1199240.0383005664</v>
      </c>
    </row>
    <row r="742" spans="1:11">
      <c r="A742" s="1">
        <v>12</v>
      </c>
      <c r="C742" s="7" t="s">
        <v>175</v>
      </c>
      <c r="E742" s="1">
        <v>12</v>
      </c>
      <c r="G742" s="96"/>
      <c r="H742" s="142">
        <v>593007.27558247407</v>
      </c>
      <c r="I742" s="24"/>
      <c r="J742" s="80"/>
      <c r="K742" s="142">
        <v>638373.27008106397</v>
      </c>
    </row>
    <row r="743" spans="1:11">
      <c r="A743" s="1">
        <v>13</v>
      </c>
      <c r="C743" s="7" t="s">
        <v>193</v>
      </c>
      <c r="E743" s="1">
        <v>13</v>
      </c>
      <c r="F743" s="8"/>
      <c r="G743" s="85">
        <f>SUM(G741:G742)</f>
        <v>10.31456160607539</v>
      </c>
      <c r="H743" s="141">
        <f>SUM(H741:H742)</f>
        <v>1224900.027756013</v>
      </c>
      <c r="I743" s="70"/>
      <c r="J743" s="85">
        <f>SUM(J741:J742)</f>
        <v>10.325857200113912</v>
      </c>
      <c r="K743" s="141">
        <f>SUM(K741:K742)</f>
        <v>1837613.3083816303</v>
      </c>
    </row>
    <row r="744" spans="1:11">
      <c r="A744" s="1">
        <v>14</v>
      </c>
      <c r="E744" s="1">
        <v>14</v>
      </c>
      <c r="F744" s="8"/>
      <c r="G744" s="85"/>
      <c r="H744" s="141"/>
      <c r="I744" s="70"/>
      <c r="J744" s="85"/>
      <c r="K744" s="141"/>
    </row>
    <row r="745" spans="1:11">
      <c r="A745" s="1">
        <v>15</v>
      </c>
      <c r="C745" s="7" t="s">
        <v>177</v>
      </c>
      <c r="E745" s="1">
        <v>15</v>
      </c>
      <c r="F745" s="8"/>
      <c r="G745" s="85">
        <f>G738+G743</f>
        <v>152.9070598180063</v>
      </c>
      <c r="H745" s="141">
        <f>H738+H743</f>
        <v>20180183.731826827</v>
      </c>
      <c r="I745" s="70"/>
      <c r="J745" s="85">
        <f>J738+J743</f>
        <v>146.230571172016</v>
      </c>
      <c r="K745" s="141">
        <f>K738+K743</f>
        <v>27050963.753849484</v>
      </c>
    </row>
    <row r="746" spans="1:11">
      <c r="A746" s="1">
        <v>16</v>
      </c>
      <c r="E746" s="1">
        <v>16</v>
      </c>
      <c r="F746" s="8"/>
      <c r="G746" s="95"/>
      <c r="H746" s="141"/>
      <c r="I746" s="70"/>
      <c r="J746" s="85"/>
      <c r="K746" s="141"/>
    </row>
    <row r="747" spans="1:11">
      <c r="A747" s="1">
        <v>17</v>
      </c>
      <c r="C747" s="7" t="s">
        <v>178</v>
      </c>
      <c r="E747" s="1">
        <v>17</v>
      </c>
      <c r="F747" s="8"/>
      <c r="G747" s="95"/>
      <c r="H747" s="140">
        <v>231453.44076269845</v>
      </c>
      <c r="I747" s="70"/>
      <c r="J747" s="85"/>
      <c r="K747" s="140">
        <v>239849.75400078055</v>
      </c>
    </row>
    <row r="748" spans="1:11">
      <c r="A748" s="1">
        <v>18</v>
      </c>
      <c r="C748" s="7"/>
      <c r="E748" s="1">
        <v>18</v>
      </c>
      <c r="F748" s="8"/>
      <c r="G748" s="95"/>
      <c r="H748" s="141"/>
      <c r="I748" s="70"/>
      <c r="J748" s="85"/>
      <c r="K748" s="141"/>
    </row>
    <row r="749" spans="1:11">
      <c r="A749" s="1">
        <v>19</v>
      </c>
      <c r="C749" s="7" t="s">
        <v>179</v>
      </c>
      <c r="E749" s="1">
        <v>19</v>
      </c>
      <c r="F749" s="8"/>
      <c r="G749" s="95"/>
      <c r="H749" s="140">
        <v>351680</v>
      </c>
      <c r="I749" s="70"/>
      <c r="J749" s="85"/>
      <c r="K749" s="140">
        <v>161872</v>
      </c>
    </row>
    <row r="750" spans="1:11">
      <c r="A750" s="1">
        <v>20</v>
      </c>
      <c r="C750" s="7" t="s">
        <v>180</v>
      </c>
      <c r="E750" s="1">
        <v>20</v>
      </c>
      <c r="F750" s="8"/>
      <c r="G750" s="95"/>
      <c r="H750" s="140">
        <v>2065651.597410474</v>
      </c>
      <c r="I750" s="70"/>
      <c r="J750" s="85"/>
      <c r="K750" s="140">
        <v>-1740494.5078502609</v>
      </c>
    </row>
    <row r="751" spans="1:11">
      <c r="A751" s="1">
        <v>21</v>
      </c>
      <c r="C751" s="7"/>
      <c r="E751" s="1">
        <v>21</v>
      </c>
      <c r="F751" s="8"/>
      <c r="G751" s="95"/>
      <c r="H751" s="141"/>
      <c r="I751" s="70"/>
      <c r="J751" s="85"/>
      <c r="K751" s="141"/>
    </row>
    <row r="752" spans="1:11">
      <c r="A752" s="1">
        <v>22</v>
      </c>
      <c r="C752" s="7"/>
      <c r="E752" s="1">
        <v>22</v>
      </c>
      <c r="F752" s="8"/>
      <c r="G752" s="95"/>
      <c r="H752" s="141"/>
      <c r="I752" s="70"/>
      <c r="J752" s="85"/>
      <c r="K752" s="141"/>
    </row>
    <row r="753" spans="1:11">
      <c r="A753" s="1">
        <v>23</v>
      </c>
      <c r="C753" s="7" t="s">
        <v>194</v>
      </c>
      <c r="E753" s="1">
        <v>23</v>
      </c>
      <c r="F753" s="8"/>
      <c r="G753" s="95"/>
      <c r="H753" s="140">
        <v>930624.51</v>
      </c>
      <c r="I753" s="70"/>
      <c r="J753" s="85"/>
      <c r="K753" s="140">
        <v>2187253</v>
      </c>
    </row>
    <row r="754" spans="1:11">
      <c r="A754" s="1">
        <v>24</v>
      </c>
      <c r="C754" s="7"/>
      <c r="E754" s="1">
        <v>24</v>
      </c>
      <c r="F754" s="8"/>
      <c r="G754" s="95"/>
      <c r="H754" s="141"/>
      <c r="I754" s="70"/>
      <c r="J754" s="85"/>
      <c r="K754" s="141"/>
    </row>
    <row r="755" spans="1:11">
      <c r="E755" s="29"/>
      <c r="F755" s="60" t="s">
        <v>6</v>
      </c>
      <c r="G755" s="17" t="s">
        <v>6</v>
      </c>
      <c r="H755" s="17" t="s">
        <v>6</v>
      </c>
      <c r="I755" s="60" t="s">
        <v>6</v>
      </c>
      <c r="J755" s="17" t="s">
        <v>6</v>
      </c>
      <c r="K755" s="17" t="s">
        <v>6</v>
      </c>
    </row>
    <row r="756" spans="1:11">
      <c r="A756" s="1">
        <v>25</v>
      </c>
      <c r="C756" s="7" t="s">
        <v>204</v>
      </c>
      <c r="E756" s="1">
        <v>25</v>
      </c>
      <c r="G756" s="80">
        <f>SUM(G745:G755)</f>
        <v>152.9070598180063</v>
      </c>
      <c r="H756" s="81">
        <f>SUM(H745:H755)</f>
        <v>23759593.280000001</v>
      </c>
      <c r="I756" s="81"/>
      <c r="J756" s="80">
        <f>SUM(J745:J755)</f>
        <v>146.230571172016</v>
      </c>
      <c r="K756" s="81">
        <f>SUM(K745:K755)</f>
        <v>27899444.000000004</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205</v>
      </c>
    </row>
    <row r="762" spans="1:11">
      <c r="A762" s="344" t="s">
        <v>206</v>
      </c>
      <c r="B762" s="344"/>
      <c r="C762" s="344"/>
      <c r="D762" s="344"/>
      <c r="E762" s="344"/>
      <c r="F762" s="344"/>
      <c r="G762" s="344"/>
      <c r="H762" s="344"/>
      <c r="I762" s="344"/>
      <c r="J762" s="344"/>
      <c r="K762" s="344"/>
    </row>
    <row r="763" spans="1:11">
      <c r="A763" s="12" t="str">
        <f>$A$42</f>
        <v xml:space="preserve">NAME: </v>
      </c>
      <c r="C763" s="1" t="str">
        <f>$D$20</f>
        <v>University of Colorado</v>
      </c>
      <c r="F763" s="62"/>
      <c r="G763" s="56"/>
      <c r="H763" s="57"/>
      <c r="K763" s="14" t="str">
        <f>$K$3</f>
        <v>Due Date: October 18, 2023</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2022-2023</v>
      </c>
      <c r="I765" s="19"/>
      <c r="J765" s="20"/>
      <c r="K765" s="21" t="str">
        <f>K728</f>
        <v>2023-2024</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103"/>
      <c r="K771" s="101"/>
    </row>
    <row r="772" spans="1:11">
      <c r="A772" s="98">
        <v>5</v>
      </c>
      <c r="B772" s="98"/>
      <c r="C772" s="98" t="s">
        <v>227</v>
      </c>
      <c r="D772" s="98"/>
      <c r="E772" s="98">
        <v>5</v>
      </c>
      <c r="F772" s="99"/>
      <c r="G772" s="100"/>
      <c r="H772" s="101"/>
      <c r="I772" s="105"/>
      <c r="J772" s="103"/>
      <c r="K772" s="101"/>
    </row>
    <row r="773" spans="1:11">
      <c r="A773" s="1">
        <v>6</v>
      </c>
      <c r="C773" s="7" t="s">
        <v>190</v>
      </c>
      <c r="E773" s="1">
        <v>6</v>
      </c>
      <c r="F773" s="8"/>
      <c r="G773" s="121">
        <v>21.4</v>
      </c>
      <c r="H773" s="140">
        <v>1267735.6599999999</v>
      </c>
      <c r="I773" s="24"/>
      <c r="J773" s="121">
        <v>19.399999999999999</v>
      </c>
      <c r="K773" s="140">
        <v>1712387</v>
      </c>
    </row>
    <row r="774" spans="1:11">
      <c r="A774" s="1">
        <v>7</v>
      </c>
      <c r="C774" s="7" t="s">
        <v>191</v>
      </c>
      <c r="E774" s="1">
        <v>7</v>
      </c>
      <c r="F774" s="8"/>
      <c r="G774" s="95"/>
      <c r="H774" s="140">
        <v>521545.22</v>
      </c>
      <c r="I774" s="70"/>
      <c r="J774" s="85"/>
      <c r="K774" s="140">
        <v>522055</v>
      </c>
    </row>
    <row r="775" spans="1:11">
      <c r="A775" s="1">
        <v>8</v>
      </c>
      <c r="C775" s="7" t="s">
        <v>192</v>
      </c>
      <c r="E775" s="1">
        <v>8</v>
      </c>
      <c r="F775" s="8"/>
      <c r="G775" s="85">
        <f>SUM(G773:G774)</f>
        <v>21.4</v>
      </c>
      <c r="H775" s="141">
        <f>SUM(H773:H774)</f>
        <v>1789280.88</v>
      </c>
      <c r="I775" s="70"/>
      <c r="J775" s="85">
        <f>SUM(J773:J774)</f>
        <v>19.399999999999999</v>
      </c>
      <c r="K775" s="141">
        <f>SUM(K773:K774)</f>
        <v>2234442</v>
      </c>
    </row>
    <row r="776" spans="1:11">
      <c r="A776" s="1">
        <v>9</v>
      </c>
      <c r="C776" s="7"/>
      <c r="E776" s="1">
        <v>9</v>
      </c>
      <c r="F776" s="8"/>
      <c r="G776" s="95"/>
      <c r="H776" s="141"/>
      <c r="I776" s="24"/>
      <c r="J776" s="85"/>
      <c r="K776" s="141"/>
    </row>
    <row r="777" spans="1:11">
      <c r="A777" s="1">
        <v>10</v>
      </c>
      <c r="C777" s="7"/>
      <c r="E777" s="1">
        <v>10</v>
      </c>
      <c r="F777" s="8"/>
      <c r="G777" s="95"/>
      <c r="H777" s="141"/>
      <c r="I777" s="24"/>
      <c r="J777" s="85"/>
      <c r="K777" s="141"/>
    </row>
    <row r="778" spans="1:11">
      <c r="A778" s="1">
        <v>11</v>
      </c>
      <c r="C778" s="7" t="s">
        <v>174</v>
      </c>
      <c r="E778" s="1">
        <v>11</v>
      </c>
      <c r="G778" s="120">
        <v>73.180000000000007</v>
      </c>
      <c r="H778" s="142">
        <v>2573847</v>
      </c>
      <c r="I778" s="24"/>
      <c r="J778" s="120">
        <v>72.180000000000007</v>
      </c>
      <c r="K778" s="142">
        <v>3457798</v>
      </c>
    </row>
    <row r="779" spans="1:11">
      <c r="A779" s="1">
        <v>12</v>
      </c>
      <c r="C779" s="7" t="s">
        <v>175</v>
      </c>
      <c r="E779" s="1">
        <v>12</v>
      </c>
      <c r="G779" s="96"/>
      <c r="H779" s="142">
        <v>1320149.57</v>
      </c>
      <c r="I779" s="24"/>
      <c r="J779" s="80"/>
      <c r="K779" s="142">
        <v>1344120</v>
      </c>
    </row>
    <row r="780" spans="1:11">
      <c r="A780" s="1">
        <v>13</v>
      </c>
      <c r="C780" s="7" t="s">
        <v>193</v>
      </c>
      <c r="E780" s="1">
        <v>13</v>
      </c>
      <c r="F780" s="8"/>
      <c r="G780" s="85">
        <f>SUM(G778:G779)</f>
        <v>73.180000000000007</v>
      </c>
      <c r="H780" s="141">
        <f>SUM(H778:H779)</f>
        <v>3893996.5700000003</v>
      </c>
      <c r="I780" s="70"/>
      <c r="J780" s="85">
        <f>SUM(J778:J779)</f>
        <v>72.180000000000007</v>
      </c>
      <c r="K780" s="141">
        <f>SUM(K778:K779)</f>
        <v>4801918</v>
      </c>
    </row>
    <row r="781" spans="1:11">
      <c r="A781" s="1">
        <v>14</v>
      </c>
      <c r="E781" s="1">
        <v>14</v>
      </c>
      <c r="F781" s="8"/>
      <c r="G781" s="95"/>
      <c r="H781" s="141"/>
      <c r="I781" s="70"/>
      <c r="J781" s="85"/>
      <c r="K781" s="141"/>
    </row>
    <row r="782" spans="1:11">
      <c r="A782" s="1">
        <v>15</v>
      </c>
      <c r="C782" s="7" t="s">
        <v>177</v>
      </c>
      <c r="E782" s="1">
        <v>15</v>
      </c>
      <c r="F782" s="8"/>
      <c r="G782" s="85">
        <f>G775+G780</f>
        <v>94.580000000000013</v>
      </c>
      <c r="H782" s="141">
        <f>H775+H780</f>
        <v>5683277.4500000002</v>
      </c>
      <c r="I782" s="70"/>
      <c r="J782" s="85">
        <f>J775+J780</f>
        <v>91.580000000000013</v>
      </c>
      <c r="K782" s="141">
        <f>K775+K780</f>
        <v>7036360</v>
      </c>
    </row>
    <row r="783" spans="1:11">
      <c r="A783" s="1">
        <v>16</v>
      </c>
      <c r="E783" s="1">
        <v>16</v>
      </c>
      <c r="F783" s="8"/>
      <c r="G783" s="95"/>
      <c r="H783" s="141"/>
      <c r="I783" s="70"/>
      <c r="J783" s="85"/>
      <c r="K783" s="141"/>
    </row>
    <row r="784" spans="1:11">
      <c r="A784" s="1">
        <v>17</v>
      </c>
      <c r="C784" s="7" t="s">
        <v>178</v>
      </c>
      <c r="E784" s="1">
        <v>17</v>
      </c>
      <c r="F784" s="8"/>
      <c r="G784" s="95"/>
      <c r="H784" s="140">
        <v>65006.76</v>
      </c>
      <c r="I784" s="70"/>
      <c r="J784" s="85"/>
      <c r="K784" s="140">
        <v>123069</v>
      </c>
    </row>
    <row r="785" spans="1:11">
      <c r="A785" s="1">
        <v>18</v>
      </c>
      <c r="C785" s="7"/>
      <c r="E785" s="1">
        <v>18</v>
      </c>
      <c r="F785" s="8"/>
      <c r="G785" s="95"/>
      <c r="H785" s="141"/>
      <c r="I785" s="70"/>
      <c r="J785" s="85"/>
      <c r="K785" s="141"/>
    </row>
    <row r="786" spans="1:11">
      <c r="A786" s="1">
        <v>19</v>
      </c>
      <c r="C786" s="7" t="s">
        <v>179</v>
      </c>
      <c r="E786" s="1">
        <v>19</v>
      </c>
      <c r="F786" s="8"/>
      <c r="G786" s="95"/>
      <c r="H786" s="140">
        <v>22337.62</v>
      </c>
      <c r="I786" s="70"/>
      <c r="J786" s="85"/>
      <c r="K786" s="140">
        <v>8075</v>
      </c>
    </row>
    <row r="787" spans="1:11">
      <c r="A787" s="1">
        <v>20</v>
      </c>
      <c r="C787" s="7" t="s">
        <v>180</v>
      </c>
      <c r="E787" s="1">
        <v>20</v>
      </c>
      <c r="F787" s="8"/>
      <c r="G787" s="95"/>
      <c r="H787" s="140">
        <v>4220002.1900000004</v>
      </c>
      <c r="I787" s="70"/>
      <c r="J787" s="85"/>
      <c r="K787" s="140">
        <v>1983921</v>
      </c>
    </row>
    <row r="788" spans="1:11">
      <c r="A788" s="1">
        <v>21</v>
      </c>
      <c r="C788" s="7" t="s">
        <v>225</v>
      </c>
      <c r="E788" s="1">
        <v>21</v>
      </c>
      <c r="F788" s="8"/>
      <c r="G788" s="95"/>
      <c r="H788" s="140">
        <v>2704247.58</v>
      </c>
      <c r="I788" s="70"/>
      <c r="J788" s="85"/>
      <c r="K788" s="140">
        <v>3097884</v>
      </c>
    </row>
    <row r="789" spans="1:11">
      <c r="A789" s="1">
        <v>22</v>
      </c>
      <c r="C789" s="7"/>
      <c r="E789" s="1">
        <v>22</v>
      </c>
      <c r="F789" s="8"/>
      <c r="G789" s="95"/>
      <c r="H789" s="141"/>
      <c r="I789" s="70"/>
      <c r="J789" s="85"/>
      <c r="K789" s="141"/>
    </row>
    <row r="790" spans="1:11">
      <c r="A790" s="1">
        <v>23</v>
      </c>
      <c r="C790" s="7" t="s">
        <v>194</v>
      </c>
      <c r="E790" s="1">
        <v>23</v>
      </c>
      <c r="F790" s="8"/>
      <c r="G790" s="95"/>
      <c r="H790" s="140">
        <v>179023.75</v>
      </c>
      <c r="I790" s="70"/>
      <c r="J790" s="85"/>
      <c r="K790" s="140"/>
    </row>
    <row r="791" spans="1:11">
      <c r="A791" s="1">
        <v>24</v>
      </c>
      <c r="C791" s="7"/>
      <c r="E791" s="1">
        <v>24</v>
      </c>
      <c r="F791" s="8"/>
      <c r="G791" s="95"/>
      <c r="H791" s="141"/>
      <c r="I791" s="70"/>
      <c r="J791" s="85"/>
      <c r="K791" s="141"/>
    </row>
    <row r="792" spans="1:11">
      <c r="E792" s="29"/>
      <c r="F792" s="60" t="s">
        <v>6</v>
      </c>
      <c r="G792" s="17" t="s">
        <v>6</v>
      </c>
      <c r="H792" s="17" t="s">
        <v>6</v>
      </c>
      <c r="I792" s="60" t="s">
        <v>6</v>
      </c>
      <c r="J792" s="17" t="s">
        <v>6</v>
      </c>
      <c r="K792" s="17" t="s">
        <v>6</v>
      </c>
    </row>
    <row r="793" spans="1:11">
      <c r="A793" s="1">
        <v>25</v>
      </c>
      <c r="C793" s="7" t="s">
        <v>207</v>
      </c>
      <c r="E793" s="1">
        <v>25</v>
      </c>
      <c r="G793" s="80">
        <f>SUM(G782:G792)</f>
        <v>94.580000000000013</v>
      </c>
      <c r="H793" s="81">
        <f>SUM(H782:H792)</f>
        <v>12873895.35</v>
      </c>
      <c r="I793" s="81"/>
      <c r="J793" s="80">
        <f>SUM(J782:J792)</f>
        <v>91.580000000000013</v>
      </c>
      <c r="K793" s="81">
        <f>SUM(K782:K792)</f>
        <v>12249309</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344" t="s">
        <v>209</v>
      </c>
      <c r="B799" s="344"/>
      <c r="C799" s="344"/>
      <c r="D799" s="344"/>
      <c r="E799" s="344"/>
      <c r="F799" s="344"/>
      <c r="G799" s="344"/>
      <c r="H799" s="344"/>
      <c r="I799" s="344"/>
      <c r="J799" s="344"/>
      <c r="K799" s="344"/>
    </row>
    <row r="800" spans="1:11">
      <c r="A800" s="12" t="str">
        <f>$A$42</f>
        <v xml:space="preserve">NAME: </v>
      </c>
      <c r="C800" s="1" t="str">
        <f>$D$20</f>
        <v>University of Colorado</v>
      </c>
      <c r="F800" s="62"/>
      <c r="G800" s="56"/>
      <c r="H800" s="57"/>
      <c r="K800" s="14" t="str">
        <f>$K$3</f>
        <v>Due Date: October 18, 2023</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2022-2023</v>
      </c>
      <c r="I802" s="19"/>
      <c r="J802" s="20"/>
      <c r="K802" s="21" t="str">
        <f>K765</f>
        <v>2023-2024</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2">
        <v>15887990.189999999</v>
      </c>
      <c r="I805" s="91"/>
      <c r="J805" s="91"/>
      <c r="K805" s="132">
        <v>15021380</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15887990.189999999</v>
      </c>
      <c r="I830" s="89"/>
      <c r="J830" s="88"/>
      <c r="K830" s="89">
        <f>SUM(K805:K828)</f>
        <v>15021380</v>
      </c>
    </row>
    <row r="831" spans="1:11">
      <c r="D831" s="22"/>
      <c r="F831" s="60" t="s">
        <v>6</v>
      </c>
      <c r="G831" s="16" t="s">
        <v>6</v>
      </c>
      <c r="H831" s="17"/>
      <c r="I831" s="60"/>
      <c r="J831" s="16"/>
      <c r="K831" s="17"/>
    </row>
    <row r="832" spans="1:11">
      <c r="F832" s="60"/>
      <c r="G832" s="16"/>
      <c r="H832" s="17"/>
      <c r="I832" s="60"/>
      <c r="J832" s="16"/>
      <c r="K832" s="17"/>
    </row>
    <row r="833" spans="1:11">
      <c r="C833" s="341" t="s">
        <v>235</v>
      </c>
      <c r="D833" s="341"/>
      <c r="E833" s="341"/>
      <c r="F833" s="341"/>
      <c r="G833" s="341"/>
      <c r="H833" s="341"/>
      <c r="I833" s="341"/>
      <c r="J833" s="341"/>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344" t="s">
        <v>213</v>
      </c>
      <c r="B837" s="344"/>
      <c r="C837" s="344"/>
      <c r="D837" s="344"/>
      <c r="E837" s="344"/>
      <c r="F837" s="344"/>
      <c r="G837" s="344"/>
      <c r="H837" s="344"/>
      <c r="I837" s="344"/>
      <c r="J837" s="344"/>
      <c r="K837" s="344"/>
    </row>
    <row r="838" spans="1:11">
      <c r="A838" s="12" t="str">
        <f>$A$42</f>
        <v xml:space="preserve">NAME: </v>
      </c>
      <c r="C838" s="1" t="str">
        <f>$D$20</f>
        <v>University of Colorado</v>
      </c>
      <c r="G838" s="65"/>
      <c r="K838" s="14" t="str">
        <f>$K$3</f>
        <v>Due Date: October 18, 2023</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2022-2023</v>
      </c>
      <c r="I840" s="19"/>
      <c r="J840" s="20"/>
      <c r="K840" s="21" t="str">
        <f>K802</f>
        <v>2023-2024</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29"/>
      <c r="H848" s="136"/>
      <c r="I848" s="91"/>
      <c r="J848" s="129"/>
      <c r="K848" s="136"/>
    </row>
    <row r="849" spans="1:11">
      <c r="A849" s="1">
        <v>7</v>
      </c>
      <c r="C849" s="7" t="s">
        <v>171</v>
      </c>
      <c r="E849" s="1">
        <v>7</v>
      </c>
      <c r="F849" s="8"/>
      <c r="G849" s="90"/>
      <c r="H849" s="136"/>
      <c r="I849" s="91"/>
      <c r="J849" s="90"/>
      <c r="K849" s="136"/>
    </row>
    <row r="850" spans="1:11">
      <c r="A850" s="1">
        <v>8</v>
      </c>
      <c r="C850" s="7" t="s">
        <v>214</v>
      </c>
      <c r="E850" s="1">
        <v>8</v>
      </c>
      <c r="F850" s="8"/>
      <c r="G850" s="129"/>
      <c r="H850" s="136"/>
      <c r="I850" s="91"/>
      <c r="J850" s="129"/>
      <c r="K850" s="136"/>
    </row>
    <row r="851" spans="1:11">
      <c r="A851" s="1">
        <v>9</v>
      </c>
      <c r="C851" s="7" t="s">
        <v>185</v>
      </c>
      <c r="E851" s="1">
        <v>9</v>
      </c>
      <c r="F851" s="8"/>
      <c r="G851" s="90">
        <f>SUM(G848:G850)</f>
        <v>0</v>
      </c>
      <c r="H851" s="137">
        <f>SUM(H848:H850)</f>
        <v>0</v>
      </c>
      <c r="I851" s="90"/>
      <c r="J851" s="90">
        <f>SUM(J848:J850)</f>
        <v>0</v>
      </c>
      <c r="K851" s="137">
        <f>SUM(K848:K850)</f>
        <v>0</v>
      </c>
    </row>
    <row r="852" spans="1:11">
      <c r="A852" s="1">
        <v>10</v>
      </c>
      <c r="C852" s="7"/>
      <c r="E852" s="1">
        <v>10</v>
      </c>
      <c r="F852" s="8"/>
      <c r="G852" s="90"/>
      <c r="H852" s="137"/>
      <c r="I852" s="91"/>
      <c r="J852" s="90"/>
      <c r="K852" s="137"/>
    </row>
    <row r="853" spans="1:11">
      <c r="A853" s="1">
        <v>11</v>
      </c>
      <c r="C853" s="7" t="s">
        <v>174</v>
      </c>
      <c r="E853" s="1">
        <v>11</v>
      </c>
      <c r="F853" s="8"/>
      <c r="G853" s="129"/>
      <c r="H853" s="136"/>
      <c r="I853" s="91"/>
      <c r="J853" s="129"/>
      <c r="K853" s="136"/>
    </row>
    <row r="854" spans="1:11">
      <c r="A854" s="1">
        <v>12</v>
      </c>
      <c r="C854" s="7" t="s">
        <v>175</v>
      </c>
      <c r="E854" s="1">
        <v>12</v>
      </c>
      <c r="F854" s="8"/>
      <c r="G854" s="90"/>
      <c r="H854" s="136"/>
      <c r="I854" s="91"/>
      <c r="J854" s="90"/>
      <c r="K854" s="136"/>
    </row>
    <row r="855" spans="1:11">
      <c r="A855" s="1">
        <v>13</v>
      </c>
      <c r="C855" s="7" t="s">
        <v>186</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177</v>
      </c>
      <c r="E857" s="1">
        <v>15</v>
      </c>
      <c r="G857" s="93">
        <f>SUM(G851+G855)</f>
        <v>0</v>
      </c>
      <c r="H857" s="138">
        <f>SUM(H851+H855)</f>
        <v>0</v>
      </c>
      <c r="I857" s="89"/>
      <c r="J857" s="93">
        <f>SUM(J851+J855)</f>
        <v>0</v>
      </c>
      <c r="K857" s="138">
        <f>SUM(K851+K855)</f>
        <v>0</v>
      </c>
    </row>
    <row r="858" spans="1:11">
      <c r="A858" s="1">
        <v>16</v>
      </c>
      <c r="E858" s="1">
        <v>16</v>
      </c>
      <c r="G858" s="93"/>
      <c r="H858" s="138"/>
      <c r="I858" s="89"/>
      <c r="J858" s="93"/>
      <c r="K858" s="138"/>
    </row>
    <row r="859" spans="1:11">
      <c r="A859" s="1">
        <v>17</v>
      </c>
      <c r="C859" s="7" t="s">
        <v>178</v>
      </c>
      <c r="E859" s="1">
        <v>17</v>
      </c>
      <c r="F859" s="8"/>
      <c r="G859" s="90"/>
      <c r="H859" s="136"/>
      <c r="I859" s="91"/>
      <c r="J859" s="90"/>
      <c r="K859" s="136"/>
    </row>
    <row r="860" spans="1:11">
      <c r="A860" s="1">
        <v>18</v>
      </c>
      <c r="E860" s="1">
        <v>18</v>
      </c>
      <c r="F860" s="8"/>
      <c r="G860" s="90"/>
      <c r="H860" s="137"/>
      <c r="I860" s="91"/>
      <c r="J860" s="90"/>
      <c r="K860" s="137"/>
    </row>
    <row r="861" spans="1:11">
      <c r="A861" s="1">
        <v>19</v>
      </c>
      <c r="C861" s="7" t="s">
        <v>179</v>
      </c>
      <c r="E861" s="1">
        <v>19</v>
      </c>
      <c r="F861" s="8"/>
      <c r="G861" s="90"/>
      <c r="H861" s="136"/>
      <c r="I861" s="91"/>
      <c r="J861" s="90"/>
      <c r="K861" s="136"/>
    </row>
    <row r="862" spans="1:11">
      <c r="A862" s="1">
        <v>20</v>
      </c>
      <c r="C862" s="66" t="s">
        <v>180</v>
      </c>
      <c r="E862" s="1">
        <v>20</v>
      </c>
      <c r="F862" s="8"/>
      <c r="G862" s="90"/>
      <c r="H862" s="136"/>
      <c r="I862" s="91"/>
      <c r="J862" s="90"/>
      <c r="K862" s="136"/>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181</v>
      </c>
      <c r="E865" s="1">
        <v>23</v>
      </c>
      <c r="G865" s="90"/>
      <c r="H865" s="136"/>
      <c r="I865" s="91"/>
      <c r="J865" s="90"/>
      <c r="K865" s="136"/>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215</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216</v>
      </c>
    </row>
    <row r="874" spans="1:11">
      <c r="A874" s="347" t="s">
        <v>217</v>
      </c>
      <c r="B874" s="347"/>
      <c r="C874" s="347"/>
      <c r="D874" s="347"/>
      <c r="E874" s="347"/>
      <c r="F874" s="347"/>
      <c r="G874" s="347"/>
      <c r="H874" s="347"/>
      <c r="I874" s="347"/>
      <c r="J874" s="347"/>
      <c r="K874" s="347"/>
    </row>
    <row r="875" spans="1:11">
      <c r="A875" s="12" t="str">
        <f>$A$42</f>
        <v xml:space="preserve">NAME: </v>
      </c>
      <c r="C875" s="1" t="str">
        <f>$D$20</f>
        <v>University of Colorado</v>
      </c>
      <c r="H875" s="72"/>
      <c r="K875" s="14" t="str">
        <f>$K$3</f>
        <v>Due Date: October 18, 2023</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2022-2023</v>
      </c>
      <c r="I877" s="19"/>
      <c r="J877" s="20"/>
      <c r="K877" s="21" t="str">
        <f>K840</f>
        <v>2023-2024</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218</v>
      </c>
      <c r="E880" s="63">
        <v>1</v>
      </c>
      <c r="F880" s="8"/>
      <c r="G880" s="91"/>
      <c r="H880" s="132">
        <v>4378033.47</v>
      </c>
      <c r="I880" s="91"/>
      <c r="J880" s="91"/>
      <c r="K880" s="132">
        <v>4697386</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219</v>
      </c>
      <c r="E890" s="63">
        <v>10</v>
      </c>
      <c r="G890" s="88"/>
      <c r="H890" s="91">
        <f>SUM(H880:H888)</f>
        <v>4378033.47</v>
      </c>
      <c r="I890" s="89"/>
      <c r="J890" s="88"/>
      <c r="K890" s="91">
        <f>SUM(K880:K888)</f>
        <v>4697386</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220</v>
      </c>
      <c r="E893" s="63">
        <v>12</v>
      </c>
      <c r="F893" s="8"/>
      <c r="G893" s="91"/>
      <c r="H893" s="132">
        <v>-5968434.79</v>
      </c>
      <c r="I893" s="91"/>
      <c r="J893" s="91"/>
      <c r="K893" s="132">
        <v>781199</v>
      </c>
    </row>
    <row r="894" spans="1:11">
      <c r="A894" s="63">
        <v>13</v>
      </c>
      <c r="C894" s="8" t="s">
        <v>221</v>
      </c>
      <c r="E894" s="63">
        <v>13</v>
      </c>
      <c r="F894" s="8"/>
      <c r="G894" s="91"/>
      <c r="H894" s="132"/>
      <c r="I894" s="91"/>
      <c r="J894" s="91"/>
      <c r="K894" s="132"/>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222</v>
      </c>
      <c r="E901" s="63">
        <v>19</v>
      </c>
      <c r="G901" s="89"/>
      <c r="H901" s="89">
        <f>SUM(H892:H899)</f>
        <v>-5968434.79</v>
      </c>
      <c r="I901" s="91"/>
      <c r="J901" s="91"/>
      <c r="K901" s="89">
        <f>SUM(K892:K899)</f>
        <v>781199</v>
      </c>
    </row>
    <row r="902" spans="1:11">
      <c r="A902" s="63"/>
      <c r="C902" s="8"/>
      <c r="E902" s="63"/>
      <c r="F902" s="60" t="s">
        <v>6</v>
      </c>
      <c r="G902" s="16" t="s">
        <v>6</v>
      </c>
      <c r="H902" s="17"/>
      <c r="I902" s="60"/>
      <c r="J902" s="16"/>
      <c r="K902" s="17"/>
    </row>
    <row r="903" spans="1:11">
      <c r="A903" s="63"/>
      <c r="E903" s="63"/>
      <c r="H903" s="10"/>
    </row>
    <row r="904" spans="1:11">
      <c r="A904" s="63">
        <v>20</v>
      </c>
      <c r="C904" s="7" t="s">
        <v>223</v>
      </c>
      <c r="E904" s="63">
        <v>20</v>
      </c>
      <c r="G904" s="88"/>
      <c r="H904" s="89">
        <f>SUM(H890,H901)</f>
        <v>-1590401.3200000003</v>
      </c>
      <c r="I904" s="89"/>
      <c r="J904" s="88"/>
      <c r="K904" s="89">
        <f>SUM(K890,K901)</f>
        <v>5478585</v>
      </c>
    </row>
    <row r="905" spans="1:11">
      <c r="C905" s="25" t="s">
        <v>224</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pageSetUpPr fitToPage="1"/>
  </sheetPr>
  <dimension ref="A2:IT970"/>
  <sheetViews>
    <sheetView showGridLines="0" view="pageBreakPreview" zoomScaleNormal="75" zoomScaleSheetLayoutView="100" workbookViewId="0">
      <selection activeCell="E28" sqref="E28"/>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267</v>
      </c>
    </row>
    <row r="5" spans="1:11" ht="45">
      <c r="A5" s="337" t="s">
        <v>1</v>
      </c>
      <c r="B5" s="337"/>
      <c r="C5" s="337"/>
      <c r="D5" s="337"/>
      <c r="E5" s="337"/>
      <c r="F5" s="337"/>
      <c r="G5" s="337"/>
      <c r="H5" s="337"/>
      <c r="I5" s="337"/>
      <c r="J5" s="337"/>
      <c r="K5" s="337"/>
    </row>
    <row r="8" spans="1:11" s="5" customFormat="1" ht="33">
      <c r="A8" s="338" t="s">
        <v>270</v>
      </c>
      <c r="B8" s="338"/>
      <c r="C8" s="338"/>
      <c r="D8" s="338"/>
      <c r="E8" s="338"/>
      <c r="F8" s="338"/>
      <c r="G8" s="338"/>
      <c r="H8" s="338"/>
      <c r="I8" s="338"/>
      <c r="J8" s="338"/>
      <c r="K8" s="338"/>
    </row>
    <row r="9" spans="1:11" s="5" customFormat="1" ht="33">
      <c r="A9" s="338" t="s">
        <v>266</v>
      </c>
      <c r="B9" s="338"/>
      <c r="C9" s="338"/>
      <c r="D9" s="338"/>
      <c r="E9" s="338"/>
      <c r="F9" s="338"/>
      <c r="G9" s="338"/>
      <c r="H9" s="338"/>
      <c r="I9" s="338"/>
      <c r="J9" s="338"/>
      <c r="K9" s="338"/>
    </row>
    <row r="20" spans="1:11" ht="12.75" thickBot="1">
      <c r="A20" s="339" t="s">
        <v>228</v>
      </c>
      <c r="B20" s="339"/>
      <c r="C20" s="339"/>
      <c r="D20" s="114" t="s">
        <v>275</v>
      </c>
      <c r="E20" s="6"/>
      <c r="F20" s="6"/>
      <c r="G20" s="6"/>
      <c r="H20" s="6"/>
      <c r="I20" s="6"/>
      <c r="J20" s="6"/>
      <c r="K20" s="6"/>
    </row>
    <row r="21" spans="1:11" ht="12.75" thickBot="1">
      <c r="C21" s="112" t="s">
        <v>229</v>
      </c>
      <c r="D21" s="113" t="s">
        <v>327</v>
      </c>
    </row>
    <row r="22" spans="1:11" ht="12.75" thickBot="1">
      <c r="C22" s="112" t="s">
        <v>230</v>
      </c>
      <c r="D22" s="113"/>
    </row>
    <row r="23" spans="1:11" ht="12.75" thickBot="1">
      <c r="C23" s="112" t="s">
        <v>231</v>
      </c>
      <c r="D23" s="113"/>
    </row>
    <row r="31" spans="1:11">
      <c r="C31" s="1" t="s">
        <v>2</v>
      </c>
    </row>
    <row r="36" spans="1:11" ht="30">
      <c r="A36" s="340" t="s">
        <v>236</v>
      </c>
      <c r="B36" s="340"/>
      <c r="C36" s="340"/>
      <c r="D36" s="340"/>
      <c r="E36" s="340"/>
      <c r="F36" s="340"/>
      <c r="G36" s="340"/>
      <c r="H36" s="340"/>
      <c r="I36" s="340"/>
      <c r="J36" s="340"/>
      <c r="K36" s="340"/>
    </row>
    <row r="39" spans="1:11">
      <c r="C39" s="7"/>
      <c r="F39" s="8"/>
      <c r="G39" s="9"/>
      <c r="H39" s="10"/>
      <c r="I39" s="8"/>
      <c r="J39" s="9"/>
      <c r="K39" s="10"/>
    </row>
    <row r="40" spans="1:11">
      <c r="A40" s="11"/>
      <c r="K40" s="4" t="s">
        <v>3</v>
      </c>
    </row>
    <row r="41" spans="1:11">
      <c r="A41" s="336" t="s">
        <v>4</v>
      </c>
      <c r="B41" s="336"/>
      <c r="C41" s="336"/>
      <c r="D41" s="336"/>
      <c r="E41" s="336"/>
      <c r="F41" s="336"/>
      <c r="G41" s="336"/>
      <c r="H41" s="336"/>
      <c r="I41" s="336"/>
      <c r="J41" s="336"/>
      <c r="K41" s="336"/>
    </row>
    <row r="42" spans="1:11">
      <c r="A42" s="12" t="s">
        <v>5</v>
      </c>
      <c r="C42" s="1" t="str">
        <f>$D$20</f>
        <v>University of Colorado</v>
      </c>
      <c r="I42" s="13"/>
      <c r="K42" s="14" t="str">
        <f>$K$3</f>
        <v>Due Date: October 18, 2023</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268</v>
      </c>
      <c r="I44" s="19"/>
      <c r="J44" s="20"/>
      <c r="K44" s="21" t="s">
        <v>269</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341" t="s">
        <v>232</v>
      </c>
      <c r="D79" s="341"/>
      <c r="E79" s="341"/>
      <c r="F79" s="341"/>
      <c r="G79" s="341"/>
      <c r="H79" s="341"/>
      <c r="I79" s="341"/>
      <c r="J79" s="341"/>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336" t="s">
        <v>60</v>
      </c>
      <c r="B84" s="336"/>
      <c r="C84" s="336"/>
      <c r="D84" s="336"/>
      <c r="E84" s="336"/>
      <c r="F84" s="336"/>
      <c r="G84" s="336"/>
      <c r="H84" s="336"/>
      <c r="I84" s="336"/>
      <c r="J84" s="336"/>
      <c r="K84" s="336"/>
    </row>
    <row r="85" spans="1:15">
      <c r="A85" s="12" t="str">
        <f>$A$42</f>
        <v xml:space="preserve">NAME: </v>
      </c>
      <c r="C85" s="1" t="str">
        <f>$D$20</f>
        <v>University of Colorado</v>
      </c>
      <c r="I85" s="13"/>
      <c r="K85" s="14" t="str">
        <f>$K$3</f>
        <v>Due Date: October 18, 2023</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2022-2023</v>
      </c>
      <c r="I87" s="19"/>
      <c r="J87" s="20"/>
      <c r="K87" s="21" t="str">
        <f>K44</f>
        <v>2023-2024</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929.20999999999992</v>
      </c>
      <c r="H90" s="40">
        <f>+H569</f>
        <v>118547802.3852838</v>
      </c>
      <c r="I90" s="24"/>
      <c r="J90" s="40">
        <f>+J569</f>
        <v>889.11</v>
      </c>
      <c r="K90" s="40">
        <f>+K569</f>
        <v>114942514.80254304</v>
      </c>
    </row>
    <row r="91" spans="1:15">
      <c r="A91" s="1">
        <v>2</v>
      </c>
      <c r="C91" s="7" t="s">
        <v>16</v>
      </c>
      <c r="D91" s="22" t="s">
        <v>17</v>
      </c>
      <c r="E91" s="1">
        <v>2</v>
      </c>
      <c r="G91" s="40">
        <f>+G608</f>
        <v>0</v>
      </c>
      <c r="H91" s="40">
        <f>+H608</f>
        <v>44966</v>
      </c>
      <c r="I91" s="24"/>
      <c r="J91" s="40">
        <f>+J608</f>
        <v>0</v>
      </c>
      <c r="K91" s="40">
        <f>+K608</f>
        <v>45008</v>
      </c>
    </row>
    <row r="92" spans="1:15">
      <c r="A92" s="1">
        <v>3</v>
      </c>
      <c r="C92" s="7" t="s">
        <v>18</v>
      </c>
      <c r="D92" s="22" t="s">
        <v>19</v>
      </c>
      <c r="E92" s="1">
        <v>3</v>
      </c>
      <c r="G92" s="40">
        <f>+G645</f>
        <v>0</v>
      </c>
      <c r="H92" s="40">
        <f>+H645</f>
        <v>17586</v>
      </c>
      <c r="I92" s="24"/>
      <c r="J92" s="40">
        <f>+J645</f>
        <v>0</v>
      </c>
      <c r="K92" s="40">
        <f>+K645</f>
        <v>17603</v>
      </c>
    </row>
    <row r="93" spans="1:15">
      <c r="A93" s="1">
        <v>4</v>
      </c>
      <c r="C93" s="7" t="s">
        <v>20</v>
      </c>
      <c r="D93" s="22" t="s">
        <v>21</v>
      </c>
      <c r="E93" s="1">
        <v>4</v>
      </c>
      <c r="G93" s="40">
        <f>+G682</f>
        <v>242.17</v>
      </c>
      <c r="H93" s="40">
        <f>+H682</f>
        <v>32359949.914989762</v>
      </c>
      <c r="I93" s="24"/>
      <c r="J93" s="40">
        <f>+J682</f>
        <v>234.42000000000002</v>
      </c>
      <c r="K93" s="40">
        <f>+K682</f>
        <v>48108509.233594581</v>
      </c>
    </row>
    <row r="94" spans="1:15">
      <c r="A94" s="1">
        <v>5</v>
      </c>
      <c r="C94" s="7" t="s">
        <v>22</v>
      </c>
      <c r="D94" s="22" t="s">
        <v>23</v>
      </c>
      <c r="E94" s="1">
        <v>5</v>
      </c>
      <c r="G94" s="40">
        <f>+G719</f>
        <v>112.37</v>
      </c>
      <c r="H94" s="40">
        <f>+H719</f>
        <v>13438742.791300209</v>
      </c>
      <c r="I94" s="24"/>
      <c r="J94" s="40">
        <f>+J719</f>
        <v>118.64</v>
      </c>
      <c r="K94" s="40">
        <f>+K719</f>
        <v>13516542.504901826</v>
      </c>
    </row>
    <row r="95" spans="1:15">
      <c r="A95" s="1">
        <v>6</v>
      </c>
      <c r="C95" s="7" t="s">
        <v>24</v>
      </c>
      <c r="D95" s="22" t="s">
        <v>25</v>
      </c>
      <c r="E95" s="1">
        <v>6</v>
      </c>
      <c r="G95" s="40">
        <f>+G756</f>
        <v>181.71</v>
      </c>
      <c r="H95" s="40">
        <f>+H756</f>
        <v>38325934.60449744</v>
      </c>
      <c r="I95" s="24"/>
      <c r="J95" s="40">
        <f>+J756</f>
        <v>157.30000000000001</v>
      </c>
      <c r="K95" s="40">
        <f>+K756</f>
        <v>32985692.202248998</v>
      </c>
    </row>
    <row r="96" spans="1:15">
      <c r="A96" s="1">
        <v>7</v>
      </c>
      <c r="C96" s="7" t="s">
        <v>26</v>
      </c>
      <c r="D96" s="22" t="s">
        <v>27</v>
      </c>
      <c r="E96" s="1">
        <v>7</v>
      </c>
      <c r="G96" s="40">
        <f>+G793</f>
        <v>57.56</v>
      </c>
      <c r="H96" s="40">
        <f>+H793</f>
        <v>14765242.036378996</v>
      </c>
      <c r="I96" s="24"/>
      <c r="J96" s="40">
        <f>+J793</f>
        <v>47.95</v>
      </c>
      <c r="K96" s="40">
        <f>+K793</f>
        <v>16418147.247554481</v>
      </c>
      <c r="O96" s="1" t="s">
        <v>38</v>
      </c>
    </row>
    <row r="97" spans="1:254">
      <c r="A97" s="1">
        <v>8</v>
      </c>
      <c r="C97" s="7" t="s">
        <v>28</v>
      </c>
      <c r="D97" s="22" t="s">
        <v>29</v>
      </c>
      <c r="E97" s="1">
        <v>8</v>
      </c>
      <c r="G97" s="40">
        <f>+G830</f>
        <v>0</v>
      </c>
      <c r="H97" s="40">
        <f>+H830</f>
        <v>15056755.140000001</v>
      </c>
      <c r="I97" s="24"/>
      <c r="J97" s="40">
        <f>+J830</f>
        <v>0</v>
      </c>
      <c r="K97" s="40">
        <f>+K830</f>
        <v>14671745</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40">
        <f>+G904</f>
        <v>0</v>
      </c>
      <c r="H99" s="40">
        <f>+H904</f>
        <v>-5055432.1909120483</v>
      </c>
      <c r="I99" s="24"/>
      <c r="J99" s="40">
        <f>+J904</f>
        <v>0</v>
      </c>
      <c r="K99" s="40">
        <f>+K904</f>
        <v>-513166.99084295984</v>
      </c>
    </row>
    <row r="100" spans="1:254">
      <c r="C100" s="7"/>
      <c r="D100" s="22"/>
      <c r="F100" s="15" t="s">
        <v>6</v>
      </c>
      <c r="G100" s="16" t="s">
        <v>6</v>
      </c>
      <c r="H100" s="39"/>
      <c r="I100" s="23"/>
      <c r="J100" s="16"/>
      <c r="K100" s="39"/>
    </row>
    <row r="101" spans="1:254">
      <c r="A101" s="1">
        <v>11</v>
      </c>
      <c r="C101" s="7" t="s">
        <v>61</v>
      </c>
      <c r="E101" s="1">
        <v>11</v>
      </c>
      <c r="G101" s="40">
        <f>SUM(G90:G99)</f>
        <v>1523.02</v>
      </c>
      <c r="H101" s="38">
        <f>SUM(H90:H99)</f>
        <v>227501546.68153819</v>
      </c>
      <c r="I101" s="24"/>
      <c r="J101" s="40">
        <f>SUM(J90:J99)</f>
        <v>1447.42</v>
      </c>
      <c r="K101" s="38">
        <f>SUM(K90:K99)</f>
        <v>240192594.99999997</v>
      </c>
    </row>
    <row r="102" spans="1:254">
      <c r="F102" s="15" t="s">
        <v>6</v>
      </c>
      <c r="G102" s="16" t="s">
        <v>6</v>
      </c>
      <c r="H102" s="17"/>
      <c r="I102" s="23"/>
      <c r="J102" s="16"/>
      <c r="K102" s="17"/>
    </row>
    <row r="103" spans="1:254">
      <c r="F103" s="15"/>
      <c r="H103" s="17"/>
      <c r="I103" s="23"/>
      <c r="K103" s="17"/>
    </row>
    <row r="104" spans="1:254">
      <c r="A104" s="1">
        <v>12</v>
      </c>
      <c r="C104" s="7" t="s">
        <v>328</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97">
        <v>31191324.34</v>
      </c>
      <c r="I106" s="24"/>
      <c r="J106" s="40"/>
      <c r="K106" s="97">
        <v>35297533</v>
      </c>
    </row>
    <row r="107" spans="1:254">
      <c r="A107" s="1">
        <v>15</v>
      </c>
      <c r="C107" s="7" t="s">
        <v>41</v>
      </c>
      <c r="D107" s="22"/>
      <c r="E107" s="1">
        <v>15</v>
      </c>
      <c r="G107" s="40">
        <f>H248</f>
        <v>6286.9839743589746</v>
      </c>
      <c r="H107" s="116">
        <v>19615390</v>
      </c>
      <c r="I107" s="24"/>
      <c r="J107" s="40">
        <f>K248</f>
        <v>6298.4416666666666</v>
      </c>
      <c r="K107" s="116">
        <v>21918577</v>
      </c>
      <c r="O107" s="144"/>
    </row>
    <row r="108" spans="1:254">
      <c r="A108" s="1">
        <v>16</v>
      </c>
      <c r="C108" s="7" t="s">
        <v>42</v>
      </c>
      <c r="D108" s="22"/>
      <c r="E108" s="1">
        <v>16</v>
      </c>
      <c r="G108" s="40"/>
      <c r="H108" s="38">
        <f>+H352-H107</f>
        <v>82321861.590000004</v>
      </c>
      <c r="I108" s="24"/>
      <c r="J108" s="40"/>
      <c r="K108" s="38">
        <v>85049679</v>
      </c>
      <c r="O108" s="144"/>
    </row>
    <row r="109" spans="1:254">
      <c r="A109" s="22">
        <v>17</v>
      </c>
      <c r="B109" s="22"/>
      <c r="C109" s="25" t="s">
        <v>63</v>
      </c>
      <c r="D109" s="22" t="s">
        <v>64</v>
      </c>
      <c r="E109" s="22">
        <v>17</v>
      </c>
      <c r="F109" s="22"/>
      <c r="G109" s="40"/>
      <c r="H109" s="38">
        <f>SUM(H107:H108)</f>
        <v>101937251.59</v>
      </c>
      <c r="I109" s="25"/>
      <c r="J109" s="40"/>
      <c r="K109" s="38">
        <f>SUM(K107:K108)</f>
        <v>106968256</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25718995.710000001</v>
      </c>
      <c r="I110" s="24"/>
      <c r="J110" s="40"/>
      <c r="K110" s="38">
        <v>26660197</v>
      </c>
    </row>
    <row r="111" spans="1:254">
      <c r="A111" s="1">
        <v>19</v>
      </c>
      <c r="C111" s="7" t="s">
        <v>45</v>
      </c>
      <c r="D111" s="22" t="s">
        <v>64</v>
      </c>
      <c r="E111" s="1">
        <v>19</v>
      </c>
      <c r="G111" s="40"/>
      <c r="H111" s="38">
        <f>+H357</f>
        <v>55291542.420000002</v>
      </c>
      <c r="I111" s="24"/>
      <c r="J111" s="40"/>
      <c r="K111" s="38">
        <v>57480725</v>
      </c>
    </row>
    <row r="112" spans="1:254">
      <c r="A112" s="1">
        <v>20</v>
      </c>
      <c r="C112" s="7" t="s">
        <v>46</v>
      </c>
      <c r="D112" s="22" t="s">
        <v>64</v>
      </c>
      <c r="E112" s="1">
        <v>20</v>
      </c>
      <c r="G112" s="40"/>
      <c r="H112" s="38">
        <f>H109+H110+H111</f>
        <v>182947789.72000003</v>
      </c>
      <c r="I112" s="24"/>
      <c r="J112" s="40"/>
      <c r="K112" s="38">
        <f>K109+K110+K111</f>
        <v>191109178</v>
      </c>
    </row>
    <row r="113" spans="1:17">
      <c r="A113" s="22">
        <v>21</v>
      </c>
      <c r="C113" s="7"/>
      <c r="D113" s="22"/>
      <c r="E113" s="1">
        <v>21</v>
      </c>
      <c r="G113" s="40"/>
      <c r="H113" s="38">
        <f>+H396-H377</f>
        <v>0</v>
      </c>
      <c r="I113" s="24"/>
      <c r="J113" s="40"/>
      <c r="K113" s="136">
        <v>0</v>
      </c>
      <c r="L113" s="1" t="s">
        <v>38</v>
      </c>
    </row>
    <row r="114" spans="1:17">
      <c r="A114" s="22">
        <v>22</v>
      </c>
      <c r="C114" s="7"/>
      <c r="D114" s="22"/>
      <c r="E114" s="1">
        <v>22</v>
      </c>
      <c r="G114" s="40"/>
      <c r="H114" s="38">
        <f>H377</f>
        <v>0</v>
      </c>
      <c r="I114" s="24" t="s">
        <v>38</v>
      </c>
      <c r="J114" s="40"/>
      <c r="K114" s="136">
        <v>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238</v>
      </c>
      <c r="D117" s="22" t="s">
        <v>65</v>
      </c>
      <c r="E117" s="1">
        <v>25</v>
      </c>
      <c r="G117" s="40"/>
      <c r="H117" s="38">
        <f>+H443</f>
        <v>13362432.621538151</v>
      </c>
      <c r="I117" s="24"/>
      <c r="J117" s="40"/>
      <c r="K117" s="38">
        <f>+K443</f>
        <v>13785884</v>
      </c>
    </row>
    <row r="118" spans="1:17">
      <c r="A118" s="1">
        <v>26</v>
      </c>
      <c r="E118" s="1">
        <v>26</v>
      </c>
      <c r="F118" s="15" t="s">
        <v>6</v>
      </c>
      <c r="G118" s="16"/>
      <c r="H118" s="17"/>
      <c r="I118" s="23"/>
      <c r="J118" s="16"/>
      <c r="K118" s="17"/>
    </row>
    <row r="119" spans="1:17">
      <c r="A119" s="1">
        <v>27</v>
      </c>
      <c r="C119" s="7" t="s">
        <v>48</v>
      </c>
      <c r="E119" s="1">
        <v>27</v>
      </c>
      <c r="F119" s="13"/>
      <c r="G119" s="40"/>
      <c r="H119" s="38">
        <f>H105+H106+H112+H113+H114+H117</f>
        <v>227501546.68153819</v>
      </c>
      <c r="I119" s="24"/>
      <c r="J119" s="41"/>
      <c r="K119" s="38">
        <f>K105+K106+K112+K113+K114+K117</f>
        <v>240192595</v>
      </c>
      <c r="L119" s="74"/>
      <c r="M119" s="74"/>
      <c r="N119" s="74"/>
      <c r="O119" s="74"/>
      <c r="P119" s="74"/>
      <c r="Q119" s="74"/>
    </row>
    <row r="120" spans="1:17">
      <c r="C120" s="7"/>
      <c r="F120" s="42" t="s">
        <v>256</v>
      </c>
      <c r="G120" s="43"/>
      <c r="H120" s="43"/>
      <c r="I120" s="43"/>
      <c r="J120" s="44"/>
      <c r="K120" s="45"/>
    </row>
    <row r="121" spans="1:17" ht="29.25" customHeight="1">
      <c r="C121" s="341" t="s">
        <v>232</v>
      </c>
      <c r="D121" s="341"/>
      <c r="E121" s="341"/>
      <c r="F121" s="341"/>
      <c r="G121" s="341"/>
      <c r="H121" s="341"/>
      <c r="I121" s="341"/>
      <c r="J121" s="341"/>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233</v>
      </c>
    </row>
    <row r="127" spans="1:17">
      <c r="A127" s="12" t="str">
        <f>$A$83</f>
        <v xml:space="preserve">Institution No.:  </v>
      </c>
      <c r="B127" s="30"/>
      <c r="C127" s="30"/>
      <c r="D127" s="30"/>
      <c r="E127" s="31"/>
      <c r="F127" s="30"/>
      <c r="G127" s="32"/>
      <c r="H127" s="33"/>
      <c r="I127" s="30"/>
      <c r="J127" s="32"/>
      <c r="K127" s="4" t="s">
        <v>50</v>
      </c>
    </row>
    <row r="128" spans="1:17" ht="14.25">
      <c r="A128" s="342" t="s">
        <v>248</v>
      </c>
      <c r="B128" s="342"/>
      <c r="C128" s="342"/>
      <c r="D128" s="342"/>
      <c r="E128" s="342"/>
      <c r="F128" s="342"/>
      <c r="G128" s="342"/>
      <c r="H128" s="342"/>
      <c r="I128" s="342"/>
      <c r="J128" s="342"/>
      <c r="K128" s="342"/>
    </row>
    <row r="129" spans="1:11">
      <c r="A129" s="12" t="str">
        <f>$A$42</f>
        <v xml:space="preserve">NAME: </v>
      </c>
      <c r="C129" s="1" t="str">
        <f>$D$20</f>
        <v>University of Colorado</v>
      </c>
      <c r="K129" s="14" t="str">
        <f>$K$3</f>
        <v>Due Date: October 18, 2023</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2022-2023</v>
      </c>
      <c r="I131" s="19"/>
      <c r="J131" s="20"/>
      <c r="K131" s="21" t="str">
        <f>K87</f>
        <v>2023-2024</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343" t="s">
        <v>66</v>
      </c>
      <c r="D135" s="343"/>
      <c r="E135" s="34">
        <v>2</v>
      </c>
      <c r="G135" s="75"/>
      <c r="H135" s="117">
        <v>0</v>
      </c>
      <c r="I135" s="76"/>
      <c r="J135" s="76"/>
      <c r="K135" s="117">
        <v>0</v>
      </c>
    </row>
    <row r="136" spans="1:11" ht="15.75" customHeight="1">
      <c r="A136" s="1">
        <v>3</v>
      </c>
      <c r="C136" s="1" t="s">
        <v>53</v>
      </c>
      <c r="E136" s="1">
        <v>3</v>
      </c>
      <c r="G136" s="75"/>
      <c r="H136" s="118">
        <v>0</v>
      </c>
      <c r="I136" s="75"/>
      <c r="J136" s="75"/>
      <c r="K136" s="118">
        <v>0</v>
      </c>
    </row>
    <row r="137" spans="1:11">
      <c r="A137" s="1">
        <v>4</v>
      </c>
      <c r="C137" s="1" t="s">
        <v>54</v>
      </c>
      <c r="E137" s="1">
        <v>4</v>
      </c>
      <c r="G137" s="75"/>
      <c r="H137" s="118">
        <v>0</v>
      </c>
      <c r="I137" s="75"/>
      <c r="J137" s="75"/>
      <c r="K137" s="118">
        <v>0</v>
      </c>
    </row>
    <row r="138" spans="1:11">
      <c r="A138" s="1">
        <v>5</v>
      </c>
      <c r="C138" s="1" t="s">
        <v>55</v>
      </c>
      <c r="E138" s="1">
        <v>5</v>
      </c>
      <c r="G138" s="75"/>
      <c r="H138" s="118">
        <v>0</v>
      </c>
      <c r="I138" s="75"/>
      <c r="J138" s="75"/>
      <c r="K138" s="118">
        <v>0</v>
      </c>
    </row>
    <row r="139" spans="1:11" ht="47.25" customHeight="1">
      <c r="A139" s="34">
        <v>6</v>
      </c>
      <c r="C139" s="343" t="s">
        <v>56</v>
      </c>
      <c r="D139" s="343"/>
      <c r="E139" s="34">
        <v>6</v>
      </c>
      <c r="G139" s="75"/>
      <c r="H139" s="117">
        <v>0</v>
      </c>
      <c r="I139" s="76"/>
      <c r="J139" s="76"/>
      <c r="K139" s="117">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262</v>
      </c>
      <c r="L161" s="13"/>
      <c r="M161" s="47"/>
    </row>
    <row r="162" spans="1:13" s="30" customFormat="1">
      <c r="A162" s="344" t="s">
        <v>264</v>
      </c>
      <c r="B162" s="344"/>
      <c r="C162" s="344"/>
      <c r="D162" s="344"/>
      <c r="E162" s="344"/>
      <c r="F162" s="344"/>
      <c r="G162" s="344"/>
      <c r="H162" s="344"/>
      <c r="I162" s="344"/>
      <c r="J162" s="344"/>
      <c r="K162" s="344"/>
      <c r="L162" s="48"/>
      <c r="M162" s="49"/>
    </row>
    <row r="163" spans="1:13">
      <c r="A163" s="12" t="str">
        <f>$A$42</f>
        <v xml:space="preserve">NAME: </v>
      </c>
      <c r="C163" s="1" t="str">
        <f>$D$20</f>
        <v>University of Colorado</v>
      </c>
      <c r="G163" s="65"/>
      <c r="K163" s="14" t="str">
        <f>$K$3</f>
        <v>Due Date: October 18, 2023</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2022-2023</v>
      </c>
      <c r="I165" s="19"/>
      <c r="J165" s="20"/>
      <c r="K165" s="21" t="str">
        <f>K131</f>
        <v>2023-2024</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165</v>
      </c>
      <c r="D168" s="15"/>
      <c r="E168" s="1">
        <v>1</v>
      </c>
      <c r="F168" s="15"/>
      <c r="G168" s="129">
        <f>G208</f>
        <v>661</v>
      </c>
      <c r="H168" s="136">
        <f>H208</f>
        <v>60381070.248234607</v>
      </c>
      <c r="I168" s="90"/>
      <c r="J168" s="129">
        <f>J208</f>
        <v>632.69000000000005</v>
      </c>
      <c r="K168" s="136">
        <f>K208</f>
        <v>57130695.778347656</v>
      </c>
    </row>
    <row r="169" spans="1:13">
      <c r="A169" s="1">
        <v>2</v>
      </c>
      <c r="B169" s="15"/>
      <c r="C169" s="7" t="s">
        <v>166</v>
      </c>
      <c r="D169" s="15"/>
      <c r="E169" s="1">
        <v>2</v>
      </c>
      <c r="F169" s="15"/>
      <c r="G169" s="68"/>
      <c r="H169" s="136">
        <f t="shared" ref="H169:H171" si="0">H209</f>
        <v>19989557.890927326</v>
      </c>
      <c r="I169" s="15"/>
      <c r="J169" s="68"/>
      <c r="K169" s="136">
        <f t="shared" ref="K169:K171" si="1">K209</f>
        <v>18198190.432103522</v>
      </c>
    </row>
    <row r="170" spans="1:13">
      <c r="A170" s="1">
        <v>3</v>
      </c>
      <c r="C170" s="7" t="s">
        <v>167</v>
      </c>
      <c r="E170" s="1">
        <v>3</v>
      </c>
      <c r="F170" s="8"/>
      <c r="G170" s="129">
        <f>G210</f>
        <v>57.42</v>
      </c>
      <c r="H170" s="136">
        <f t="shared" si="0"/>
        <v>11458898.966637015</v>
      </c>
      <c r="I170" s="91"/>
      <c r="J170" s="130">
        <f>J210</f>
        <v>54.66</v>
      </c>
      <c r="K170" s="136">
        <f t="shared" si="1"/>
        <v>7362495</v>
      </c>
    </row>
    <row r="171" spans="1:13">
      <c r="A171" s="1">
        <v>4</v>
      </c>
      <c r="C171" s="7" t="s">
        <v>168</v>
      </c>
      <c r="E171" s="1">
        <v>4</v>
      </c>
      <c r="F171" s="8"/>
      <c r="G171" s="90"/>
      <c r="H171" s="136">
        <f t="shared" si="0"/>
        <v>998021.11241803272</v>
      </c>
      <c r="I171" s="91"/>
      <c r="J171" s="90"/>
      <c r="K171" s="136">
        <f t="shared" si="1"/>
        <v>2663351</v>
      </c>
    </row>
    <row r="172" spans="1:13">
      <c r="A172" s="1">
        <v>5</v>
      </c>
      <c r="C172" s="7" t="s">
        <v>169</v>
      </c>
      <c r="E172" s="1">
        <v>5</v>
      </c>
      <c r="F172" s="8"/>
      <c r="G172" s="90">
        <f>G168+G170</f>
        <v>718.42</v>
      </c>
      <c r="H172" s="137">
        <f>SUM(H168:H171)</f>
        <v>92827548.218216971</v>
      </c>
      <c r="I172" s="91"/>
      <c r="J172" s="90">
        <f>J168+J170</f>
        <v>687.35</v>
      </c>
      <c r="K172" s="137">
        <f>SUM(K168:K171)</f>
        <v>85354732.210451186</v>
      </c>
    </row>
    <row r="173" spans="1:13">
      <c r="A173" s="1">
        <v>6</v>
      </c>
      <c r="C173" s="7" t="s">
        <v>170</v>
      </c>
      <c r="E173" s="1">
        <v>6</v>
      </c>
      <c r="F173" s="8"/>
      <c r="G173" s="129">
        <f>G213</f>
        <v>716.59</v>
      </c>
      <c r="H173" s="136">
        <f t="shared" ref="H173:K174" si="2">H213</f>
        <v>56597649.414799973</v>
      </c>
      <c r="I173" s="90"/>
      <c r="J173" s="129">
        <f t="shared" si="2"/>
        <v>691.82999999999993</v>
      </c>
      <c r="K173" s="136">
        <f t="shared" si="2"/>
        <v>56741052.097970411</v>
      </c>
    </row>
    <row r="174" spans="1:13">
      <c r="A174" s="1">
        <v>7</v>
      </c>
      <c r="C174" s="7" t="s">
        <v>171</v>
      </c>
      <c r="E174" s="1">
        <v>7</v>
      </c>
      <c r="F174" s="8"/>
      <c r="G174" s="129">
        <f>G214</f>
        <v>0</v>
      </c>
      <c r="H174" s="136">
        <f>H214</f>
        <v>21235249.192019455</v>
      </c>
      <c r="I174" s="91"/>
      <c r="J174" s="129">
        <f t="shared" si="2"/>
        <v>0</v>
      </c>
      <c r="K174" s="136">
        <f t="shared" si="2"/>
        <v>20182748.256592691</v>
      </c>
    </row>
    <row r="175" spans="1:13">
      <c r="A175" s="1">
        <v>8</v>
      </c>
      <c r="C175" s="7" t="s">
        <v>172</v>
      </c>
      <c r="E175" s="1">
        <v>8</v>
      </c>
      <c r="F175" s="8"/>
      <c r="G175" s="90">
        <f>G172+G173+G174</f>
        <v>1435.01</v>
      </c>
      <c r="H175" s="90">
        <f>H172+H173+H174</f>
        <v>170660446.82503641</v>
      </c>
      <c r="I175" s="90"/>
      <c r="J175" s="90">
        <f>J172+J173+J174</f>
        <v>1379.1799999999998</v>
      </c>
      <c r="K175" s="137">
        <f>K172+K173+K174</f>
        <v>162278532.5650143</v>
      </c>
    </row>
    <row r="176" spans="1:13">
      <c r="A176" s="1">
        <v>9</v>
      </c>
      <c r="E176" s="1">
        <v>9</v>
      </c>
      <c r="F176" s="8"/>
      <c r="G176" s="90"/>
      <c r="H176" s="137"/>
      <c r="I176" s="89"/>
      <c r="J176" s="90"/>
      <c r="K176" s="137"/>
    </row>
    <row r="177" spans="1:11">
      <c r="A177" s="1">
        <v>10</v>
      </c>
      <c r="C177" s="7" t="s">
        <v>173</v>
      </c>
      <c r="E177" s="1">
        <v>10</v>
      </c>
      <c r="F177" s="8"/>
      <c r="G177" s="129">
        <f>G217</f>
        <v>0</v>
      </c>
      <c r="H177" s="136">
        <f>H217</f>
        <v>0</v>
      </c>
      <c r="I177" s="91"/>
      <c r="J177" s="129">
        <f>J217</f>
        <v>0</v>
      </c>
      <c r="K177" s="136">
        <f>K217</f>
        <v>0</v>
      </c>
    </row>
    <row r="178" spans="1:11">
      <c r="A178" s="1">
        <v>11</v>
      </c>
      <c r="C178" s="7" t="s">
        <v>174</v>
      </c>
      <c r="E178" s="1">
        <v>11</v>
      </c>
      <c r="F178" s="8"/>
      <c r="G178" s="129">
        <f>G218</f>
        <v>88.009999999999991</v>
      </c>
      <c r="H178" s="136">
        <f t="shared" ref="H178:H179" si="3">H218</f>
        <v>4517898.4257995058</v>
      </c>
      <c r="I178" s="91"/>
      <c r="J178" s="129">
        <f>J218</f>
        <v>68.239999999999995</v>
      </c>
      <c r="K178" s="136">
        <f t="shared" ref="J178:K179" si="4">K218</f>
        <v>4995636.4214547854</v>
      </c>
    </row>
    <row r="179" spans="1:11">
      <c r="A179" s="1">
        <v>12</v>
      </c>
      <c r="C179" s="7" t="s">
        <v>175</v>
      </c>
      <c r="E179" s="1">
        <v>12</v>
      </c>
      <c r="F179" s="8"/>
      <c r="G179" s="129">
        <f>G219</f>
        <v>0</v>
      </c>
      <c r="H179" s="136">
        <f t="shared" si="3"/>
        <v>4291090.0021938644</v>
      </c>
      <c r="I179" s="91"/>
      <c r="J179" s="136">
        <f t="shared" si="4"/>
        <v>0</v>
      </c>
      <c r="K179" s="136">
        <f t="shared" si="4"/>
        <v>3061935.2072623321</v>
      </c>
    </row>
    <row r="180" spans="1:11">
      <c r="A180" s="1">
        <v>13</v>
      </c>
      <c r="C180" s="7" t="s">
        <v>176</v>
      </c>
      <c r="E180" s="1">
        <v>13</v>
      </c>
      <c r="F180" s="8"/>
      <c r="G180" s="90">
        <f>SUM(G177:G179)</f>
        <v>88.009999999999991</v>
      </c>
      <c r="H180" s="137">
        <f>SUM(H177:H179)</f>
        <v>8808988.4279933702</v>
      </c>
      <c r="I180" s="88"/>
      <c r="J180" s="90">
        <f>SUM(J177:J179)</f>
        <v>68.239999999999995</v>
      </c>
      <c r="K180" s="137">
        <f>SUM(K177:K179)</f>
        <v>8057571.628717117</v>
      </c>
    </row>
    <row r="181" spans="1:11">
      <c r="A181" s="1">
        <v>14</v>
      </c>
      <c r="E181" s="1">
        <v>14</v>
      </c>
      <c r="F181" s="8"/>
      <c r="G181" s="92"/>
      <c r="H181" s="137"/>
      <c r="I181" s="89"/>
      <c r="J181" s="92"/>
      <c r="K181" s="137"/>
    </row>
    <row r="182" spans="1:11">
      <c r="A182" s="1">
        <v>15</v>
      </c>
      <c r="C182" s="7" t="s">
        <v>177</v>
      </c>
      <c r="E182" s="1">
        <v>15</v>
      </c>
      <c r="G182" s="93">
        <f>SUM(G175+G180)</f>
        <v>1523.02</v>
      </c>
      <c r="H182" s="138">
        <f>SUM(H175+H180)</f>
        <v>179469435.25302976</v>
      </c>
      <c r="I182" s="89"/>
      <c r="J182" s="93">
        <f>SUM(J175+J180)</f>
        <v>1447.4199999999998</v>
      </c>
      <c r="K182" s="138">
        <f>SUM(K175+K180)</f>
        <v>170336104.19373143</v>
      </c>
    </row>
    <row r="183" spans="1:11">
      <c r="A183" s="1">
        <v>16</v>
      </c>
      <c r="E183" s="1">
        <v>16</v>
      </c>
      <c r="G183" s="93"/>
      <c r="H183" s="138"/>
      <c r="I183" s="89"/>
      <c r="J183" s="93"/>
      <c r="K183" s="138"/>
    </row>
    <row r="184" spans="1:11">
      <c r="A184" s="1">
        <v>17</v>
      </c>
      <c r="C184" s="7" t="s">
        <v>178</v>
      </c>
      <c r="E184" s="1">
        <v>17</v>
      </c>
      <c r="F184" s="8"/>
      <c r="G184" s="136">
        <f>G224</f>
        <v>0</v>
      </c>
      <c r="H184" s="136">
        <f>H224</f>
        <v>3156018.7123138476</v>
      </c>
      <c r="I184" s="91"/>
      <c r="J184" s="136">
        <f t="shared" ref="J184:K184" si="5">J224</f>
        <v>0</v>
      </c>
      <c r="K184" s="136">
        <f t="shared" si="5"/>
        <v>1809903.2068610592</v>
      </c>
    </row>
    <row r="185" spans="1:11">
      <c r="A185" s="1">
        <v>18</v>
      </c>
      <c r="E185" s="1">
        <v>18</v>
      </c>
      <c r="F185" s="8"/>
      <c r="G185" s="90"/>
      <c r="H185" s="137"/>
      <c r="I185" s="91"/>
      <c r="J185" s="90"/>
      <c r="K185" s="137"/>
    </row>
    <row r="186" spans="1:11">
      <c r="A186" s="1">
        <v>19</v>
      </c>
      <c r="C186" s="7" t="s">
        <v>179</v>
      </c>
      <c r="E186" s="1">
        <v>19</v>
      </c>
      <c r="F186" s="8"/>
      <c r="G186" s="90"/>
      <c r="H186" s="137">
        <v>0</v>
      </c>
      <c r="I186" s="91"/>
      <c r="J186" s="90"/>
      <c r="K186" s="137"/>
    </row>
    <row r="187" spans="1:11">
      <c r="A187" s="1">
        <v>20</v>
      </c>
      <c r="C187" s="66" t="s">
        <v>180</v>
      </c>
      <c r="E187" s="1">
        <v>20</v>
      </c>
      <c r="F187" s="8"/>
      <c r="G187" s="90"/>
      <c r="H187" s="137">
        <v>0</v>
      </c>
      <c r="I187" s="91"/>
      <c r="J187" s="90"/>
      <c r="K187" s="137">
        <v>0</v>
      </c>
    </row>
    <row r="188" spans="1:11">
      <c r="A188" s="1">
        <v>21</v>
      </c>
      <c r="C188" s="66"/>
      <c r="E188" s="1">
        <v>21</v>
      </c>
      <c r="F188" s="8"/>
      <c r="G188" s="90"/>
      <c r="H188" s="137"/>
      <c r="I188" s="91"/>
      <c r="J188" s="90"/>
      <c r="K188" s="137"/>
    </row>
    <row r="189" spans="1:11">
      <c r="A189" s="1">
        <v>22</v>
      </c>
      <c r="C189" s="7"/>
      <c r="E189" s="1">
        <v>22</v>
      </c>
      <c r="G189" s="90"/>
      <c r="H189" s="137"/>
      <c r="I189" s="91"/>
      <c r="J189" s="90"/>
      <c r="K189" s="137"/>
    </row>
    <row r="190" spans="1:11">
      <c r="A190" s="1">
        <v>23</v>
      </c>
      <c r="C190" s="7" t="s">
        <v>181</v>
      </c>
      <c r="E190" s="1">
        <v>23</v>
      </c>
      <c r="G190" s="90"/>
      <c r="H190" s="137">
        <v>0</v>
      </c>
      <c r="I190" s="91"/>
      <c r="J190" s="90"/>
      <c r="K190" s="137">
        <v>0</v>
      </c>
    </row>
    <row r="191" spans="1:11">
      <c r="A191" s="1">
        <v>24</v>
      </c>
      <c r="C191" s="7"/>
      <c r="E191" s="1">
        <v>24</v>
      </c>
      <c r="G191" s="90"/>
      <c r="H191" s="137"/>
      <c r="I191" s="91"/>
      <c r="J191" s="90"/>
      <c r="K191" s="137"/>
    </row>
    <row r="192" spans="1:11">
      <c r="F192" s="60" t="s">
        <v>6</v>
      </c>
      <c r="G192" s="68"/>
      <c r="H192" s="39"/>
      <c r="I192" s="60"/>
      <c r="J192" s="68"/>
      <c r="K192" s="17"/>
    </row>
    <row r="193" spans="1:11">
      <c r="A193" s="1">
        <v>25</v>
      </c>
      <c r="C193" s="7" t="s">
        <v>182</v>
      </c>
      <c r="E193" s="1">
        <v>25</v>
      </c>
      <c r="G193" s="89">
        <f>SUM(G182:G191)</f>
        <v>1523.02</v>
      </c>
      <c r="H193" s="138">
        <f>SUM(H182:H191)</f>
        <v>182625453.96534362</v>
      </c>
      <c r="I193" s="94"/>
      <c r="J193" s="93">
        <f>SUM(J182:J191)</f>
        <v>1447.4199999999998</v>
      </c>
      <c r="K193" s="89">
        <f>SUM(K182:K191)</f>
        <v>172146007.40059248</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263</v>
      </c>
    </row>
    <row r="202" spans="1:11">
      <c r="A202" s="344" t="s">
        <v>265</v>
      </c>
      <c r="B202" s="344"/>
      <c r="C202" s="344"/>
      <c r="D202" s="344"/>
      <c r="E202" s="344"/>
      <c r="F202" s="344"/>
      <c r="G202" s="344"/>
      <c r="H202" s="344"/>
      <c r="I202" s="344"/>
      <c r="J202" s="344"/>
      <c r="K202" s="344"/>
    </row>
    <row r="203" spans="1:11">
      <c r="A203" s="12" t="str">
        <f>$A$42</f>
        <v xml:space="preserve">NAME: </v>
      </c>
      <c r="C203" s="1" t="str">
        <f>$D$20</f>
        <v>University of Colorado</v>
      </c>
      <c r="G203" s="65"/>
      <c r="K203" s="14" t="str">
        <f>$K$3</f>
        <v>Due Date: October 18, 2023</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2022-2023</v>
      </c>
      <c r="I205" s="19"/>
      <c r="J205" s="20"/>
      <c r="K205" s="21" t="str">
        <f>K165</f>
        <v>2023-2024</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165</v>
      </c>
      <c r="D208" s="15"/>
      <c r="E208" s="1">
        <v>1</v>
      </c>
      <c r="F208" s="15"/>
      <c r="G208" s="129">
        <f>SUM(G544+G583)</f>
        <v>661</v>
      </c>
      <c r="H208" s="136">
        <f>SUM(H544+H583)</f>
        <v>60381070.248234607</v>
      </c>
      <c r="I208" s="90"/>
      <c r="J208" s="129">
        <f>SUM(J544+J583)</f>
        <v>632.69000000000005</v>
      </c>
      <c r="K208" s="136">
        <f t="shared" ref="K208:K211" si="6">SUM(K544+K583)</f>
        <v>57130695.778347656</v>
      </c>
    </row>
    <row r="209" spans="1:13">
      <c r="A209" s="1">
        <v>2</v>
      </c>
      <c r="B209" s="15"/>
      <c r="C209" s="7" t="s">
        <v>166</v>
      </c>
      <c r="D209" s="15"/>
      <c r="E209" s="1">
        <v>2</v>
      </c>
      <c r="F209" s="15"/>
      <c r="G209" s="90"/>
      <c r="H209" s="136">
        <f>SUM(H545+H584)</f>
        <v>19989557.890927326</v>
      </c>
      <c r="I209" s="15"/>
      <c r="J209" s="90"/>
      <c r="K209" s="136">
        <f t="shared" si="6"/>
        <v>18198190.432103522</v>
      </c>
    </row>
    <row r="210" spans="1:13">
      <c r="A210" s="1">
        <v>3</v>
      </c>
      <c r="C210" s="7" t="s">
        <v>167</v>
      </c>
      <c r="E210" s="1">
        <v>3</v>
      </c>
      <c r="F210" s="8"/>
      <c r="G210" s="129">
        <f>SUM(G546+G585)</f>
        <v>57.42</v>
      </c>
      <c r="H210" s="136">
        <f>SUM(H546+H585)</f>
        <v>11458898.966637015</v>
      </c>
      <c r="I210" s="91"/>
      <c r="J210" s="129">
        <f t="shared" ref="J210" si="7">SUM(J546+J585)</f>
        <v>54.66</v>
      </c>
      <c r="K210" s="136">
        <f t="shared" si="6"/>
        <v>7362495</v>
      </c>
    </row>
    <row r="211" spans="1:13">
      <c r="A211" s="1">
        <v>4</v>
      </c>
      <c r="C211" s="7" t="s">
        <v>168</v>
      </c>
      <c r="E211" s="1">
        <v>4</v>
      </c>
      <c r="F211" s="8"/>
      <c r="G211" s="90"/>
      <c r="H211" s="136">
        <f>SUM(H547+H586)</f>
        <v>998021.11241803272</v>
      </c>
      <c r="I211" s="91"/>
      <c r="J211" s="90"/>
      <c r="K211" s="136">
        <f t="shared" si="6"/>
        <v>2663351</v>
      </c>
      <c r="M211" s="47"/>
    </row>
    <row r="212" spans="1:13">
      <c r="A212" s="1">
        <v>5</v>
      </c>
      <c r="C212" s="7" t="s">
        <v>169</v>
      </c>
      <c r="E212" s="1">
        <v>5</v>
      </c>
      <c r="F212" s="8"/>
      <c r="G212" s="90">
        <f>G208+G210</f>
        <v>718.42</v>
      </c>
      <c r="H212" s="137">
        <f>SUM(H208:H211)</f>
        <v>92827548.218216971</v>
      </c>
      <c r="I212" s="91"/>
      <c r="J212" s="90">
        <f>J208+J210</f>
        <v>687.35</v>
      </c>
      <c r="K212" s="137">
        <f>SUM(K208:K211)</f>
        <v>85354732.210451186</v>
      </c>
    </row>
    <row r="213" spans="1:13">
      <c r="A213" s="1">
        <v>6</v>
      </c>
      <c r="C213" s="7" t="s">
        <v>170</v>
      </c>
      <c r="E213" s="1">
        <v>6</v>
      </c>
      <c r="F213" s="8"/>
      <c r="G213" s="132">
        <f>(SUM(G549+G588+G625+G662+G699+G736+G773+G848))</f>
        <v>716.59</v>
      </c>
      <c r="H213" s="132">
        <f>(SUM(H549+H588+H625+H662+H699+H736+H773+H848))</f>
        <v>56597649.414799973</v>
      </c>
      <c r="I213" s="91"/>
      <c r="J213" s="132">
        <f t="shared" ref="J213:K214" si="8">(SUM(J549+J588+J625+J662+J699+J736+J773+J848))</f>
        <v>691.82999999999993</v>
      </c>
      <c r="K213" s="132">
        <f t="shared" si="8"/>
        <v>56741052.097970411</v>
      </c>
    </row>
    <row r="214" spans="1:13">
      <c r="A214" s="1">
        <v>7</v>
      </c>
      <c r="C214" s="7" t="s">
        <v>171</v>
      </c>
      <c r="E214" s="1">
        <v>7</v>
      </c>
      <c r="F214" s="8"/>
      <c r="G214" s="137"/>
      <c r="H214" s="136">
        <f>(SUM(H550+H589+H626+H663+H700+H737+H774+H849))</f>
        <v>21235249.192019455</v>
      </c>
      <c r="I214" s="91"/>
      <c r="J214" s="91"/>
      <c r="K214" s="136">
        <f t="shared" si="8"/>
        <v>20182748.256592691</v>
      </c>
    </row>
    <row r="215" spans="1:13">
      <c r="A215" s="1">
        <v>8</v>
      </c>
      <c r="C215" s="7" t="s">
        <v>172</v>
      </c>
      <c r="E215" s="1">
        <v>8</v>
      </c>
      <c r="F215" s="8"/>
      <c r="G215" s="90">
        <f>G212+G213+G214</f>
        <v>1435.01</v>
      </c>
      <c r="H215" s="90">
        <f>H212+H213+H214</f>
        <v>170660446.82503641</v>
      </c>
      <c r="I215" s="90"/>
      <c r="J215" s="90">
        <f>J212+J213+J214</f>
        <v>1379.1799999999998</v>
      </c>
      <c r="K215" s="137">
        <f>K212+K213+K214</f>
        <v>162278532.5650143</v>
      </c>
    </row>
    <row r="216" spans="1:13">
      <c r="A216" s="1">
        <v>9</v>
      </c>
      <c r="E216" s="1">
        <v>9</v>
      </c>
      <c r="F216" s="8"/>
      <c r="G216" s="90"/>
      <c r="H216" s="137"/>
      <c r="I216" s="89"/>
      <c r="J216" s="90"/>
      <c r="K216" s="137"/>
    </row>
    <row r="217" spans="1:13">
      <c r="A217" s="1">
        <v>10</v>
      </c>
      <c r="C217" s="7" t="s">
        <v>173</v>
      </c>
      <c r="E217" s="1">
        <v>10</v>
      </c>
      <c r="F217" s="8"/>
      <c r="G217" s="132">
        <f>SUM(G553+G592)</f>
        <v>0</v>
      </c>
      <c r="H217" s="136">
        <f>SUM(H553+H592)</f>
        <v>0</v>
      </c>
      <c r="I217" s="91"/>
      <c r="J217" s="132">
        <f t="shared" ref="J217:K217" si="9">SUM(J553+J592)</f>
        <v>0</v>
      </c>
      <c r="K217" s="136">
        <f t="shared" si="9"/>
        <v>0</v>
      </c>
    </row>
    <row r="218" spans="1:13">
      <c r="A218" s="1">
        <v>11</v>
      </c>
      <c r="C218" s="7" t="s">
        <v>174</v>
      </c>
      <c r="E218" s="1">
        <v>11</v>
      </c>
      <c r="F218" s="8"/>
      <c r="G218" s="132">
        <f>SUM(G554+G593+G630+G667+G704+G741+G778+G853)</f>
        <v>88.009999999999991</v>
      </c>
      <c r="H218" s="136">
        <f>SUM(H554+H593+H630+H667+H704+H741+H778+H853)</f>
        <v>4517898.4257995058</v>
      </c>
      <c r="I218" s="91"/>
      <c r="J218" s="136">
        <f>SUM(J554+J593+J630+J667+J704+J741+J778+J853)</f>
        <v>68.239999999999995</v>
      </c>
      <c r="K218" s="136">
        <f>SUM(K554+K593+K630+K667+K704+K741+K778+K853)</f>
        <v>4995636.4214547854</v>
      </c>
    </row>
    <row r="219" spans="1:13">
      <c r="A219" s="1">
        <v>12</v>
      </c>
      <c r="C219" s="7" t="s">
        <v>175</v>
      </c>
      <c r="E219" s="1">
        <v>12</v>
      </c>
      <c r="F219" s="8"/>
      <c r="G219" s="91"/>
      <c r="H219" s="136">
        <f>SUM(H555+H594+H631+H668+H705+H742+H779+H854)</f>
        <v>4291090.0021938644</v>
      </c>
      <c r="I219" s="91"/>
      <c r="J219" s="137"/>
      <c r="K219" s="136">
        <f>SUM(K555+K594+K631+K668+K705+K742+K779+K854)</f>
        <v>3061935.2072623321</v>
      </c>
    </row>
    <row r="220" spans="1:13">
      <c r="A220" s="1">
        <v>13</v>
      </c>
      <c r="C220" s="7" t="s">
        <v>176</v>
      </c>
      <c r="E220" s="1">
        <v>13</v>
      </c>
      <c r="F220" s="8"/>
      <c r="G220" s="90">
        <f>SUM(G217:G219)</f>
        <v>88.009999999999991</v>
      </c>
      <c r="H220" s="137">
        <f>SUM(H217:H219)</f>
        <v>8808988.4279933702</v>
      </c>
      <c r="I220" s="88"/>
      <c r="J220" s="90">
        <f>SUM(J217:J219)</f>
        <v>68.239999999999995</v>
      </c>
      <c r="K220" s="137">
        <f>SUM(K217:K219)</f>
        <v>8057571.628717117</v>
      </c>
    </row>
    <row r="221" spans="1:13">
      <c r="A221" s="1">
        <v>14</v>
      </c>
      <c r="E221" s="1">
        <v>14</v>
      </c>
      <c r="F221" s="8"/>
      <c r="G221" s="92"/>
      <c r="H221" s="137"/>
      <c r="I221" s="89"/>
      <c r="J221" s="92"/>
      <c r="K221" s="137"/>
    </row>
    <row r="222" spans="1:13">
      <c r="A222" s="1">
        <v>15</v>
      </c>
      <c r="C222" s="7" t="s">
        <v>177</v>
      </c>
      <c r="E222" s="1">
        <v>15</v>
      </c>
      <c r="G222" s="89">
        <f>SUM(G558+G597+G634+G671+G708+G745+G782+G857)</f>
        <v>1523.02</v>
      </c>
      <c r="H222" s="138">
        <f>SUM(H558+H597+H634+H671+H708+H745+H782+H857)</f>
        <v>179469435.25302976</v>
      </c>
      <c r="I222" s="89"/>
      <c r="J222" s="89">
        <f t="shared" ref="J222:K222" si="10">SUM(J558+J597+J634+J671+J708+J745+J782+J857)</f>
        <v>1447.42</v>
      </c>
      <c r="K222" s="138">
        <f t="shared" si="10"/>
        <v>170336104.19373143</v>
      </c>
    </row>
    <row r="223" spans="1:13">
      <c r="A223" s="1">
        <v>16</v>
      </c>
      <c r="E223" s="1">
        <v>16</v>
      </c>
      <c r="G223" s="93"/>
      <c r="H223" s="138"/>
      <c r="I223" s="89"/>
      <c r="J223" s="93"/>
      <c r="K223" s="138"/>
    </row>
    <row r="224" spans="1:13">
      <c r="A224" s="1">
        <v>17</v>
      </c>
      <c r="C224" s="7" t="s">
        <v>178</v>
      </c>
      <c r="E224" s="1">
        <v>17</v>
      </c>
      <c r="F224" s="8"/>
      <c r="G224" s="89">
        <f t="shared" ref="G224:K224" si="11">SUM(G560+G599+G636+G673+G710+G747+G784+G859)</f>
        <v>0</v>
      </c>
      <c r="H224" s="138">
        <f t="shared" si="11"/>
        <v>3156018.7123138476</v>
      </c>
      <c r="I224" s="89"/>
      <c r="J224" s="89">
        <f t="shared" si="11"/>
        <v>0</v>
      </c>
      <c r="K224" s="138">
        <f t="shared" si="11"/>
        <v>1809903.2068610592</v>
      </c>
    </row>
    <row r="225" spans="1:11">
      <c r="A225" s="1">
        <v>18</v>
      </c>
      <c r="E225" s="1">
        <v>18</v>
      </c>
      <c r="F225" s="8"/>
      <c r="G225" s="90"/>
      <c r="H225" s="137"/>
      <c r="I225" s="91"/>
      <c r="J225" s="90"/>
      <c r="K225" s="137"/>
    </row>
    <row r="226" spans="1:11">
      <c r="A226" s="1">
        <v>19</v>
      </c>
      <c r="C226" s="7" t="s">
        <v>179</v>
      </c>
      <c r="E226" s="1">
        <v>19</v>
      </c>
      <c r="F226" s="8"/>
      <c r="G226" s="90"/>
      <c r="H226" s="137">
        <v>0</v>
      </c>
      <c r="I226" s="91"/>
      <c r="J226" s="90"/>
      <c r="K226" s="137"/>
    </row>
    <row r="227" spans="1:11">
      <c r="A227" s="1">
        <v>20</v>
      </c>
      <c r="C227" s="66" t="s">
        <v>180</v>
      </c>
      <c r="E227" s="1">
        <v>20</v>
      </c>
      <c r="F227" s="8"/>
      <c r="G227" s="90"/>
      <c r="H227" s="137">
        <v>0</v>
      </c>
      <c r="I227" s="91"/>
      <c r="J227" s="90"/>
      <c r="K227" s="137">
        <v>0</v>
      </c>
    </row>
    <row r="228" spans="1:11">
      <c r="A228" s="1">
        <v>21</v>
      </c>
      <c r="C228" s="66"/>
      <c r="E228" s="1">
        <v>21</v>
      </c>
      <c r="F228" s="8"/>
      <c r="G228" s="90"/>
      <c r="H228" s="137"/>
      <c r="I228" s="91"/>
      <c r="J228" s="90"/>
      <c r="K228" s="137"/>
    </row>
    <row r="229" spans="1:11">
      <c r="A229" s="1">
        <v>22</v>
      </c>
      <c r="C229" s="7"/>
      <c r="E229" s="1">
        <v>22</v>
      </c>
      <c r="G229" s="90"/>
      <c r="H229" s="137"/>
      <c r="I229" s="91"/>
      <c r="J229" s="90"/>
      <c r="K229" s="137"/>
    </row>
    <row r="230" spans="1:11">
      <c r="A230" s="1">
        <v>23</v>
      </c>
      <c r="C230" s="7" t="s">
        <v>181</v>
      </c>
      <c r="E230" s="1">
        <v>23</v>
      </c>
      <c r="G230" s="90"/>
      <c r="H230" s="137">
        <v>0</v>
      </c>
      <c r="I230" s="91"/>
      <c r="J230" s="90"/>
      <c r="K230" s="137">
        <v>0</v>
      </c>
    </row>
    <row r="231" spans="1:11">
      <c r="A231" s="1">
        <v>24</v>
      </c>
      <c r="C231" s="7"/>
      <c r="E231" s="1">
        <v>24</v>
      </c>
      <c r="G231" s="90"/>
      <c r="H231" s="137"/>
      <c r="I231" s="91"/>
      <c r="J231" s="90"/>
      <c r="K231" s="137"/>
    </row>
    <row r="232" spans="1:11">
      <c r="F232" s="60" t="s">
        <v>6</v>
      </c>
      <c r="G232" s="68"/>
      <c r="H232" s="39"/>
      <c r="I232" s="60"/>
      <c r="J232" s="68"/>
      <c r="K232" s="39"/>
    </row>
    <row r="233" spans="1:11">
      <c r="A233" s="1">
        <v>25</v>
      </c>
      <c r="C233" s="7" t="s">
        <v>182</v>
      </c>
      <c r="E233" s="1">
        <v>25</v>
      </c>
      <c r="G233" s="89">
        <f>SUM(G222:G231)</f>
        <v>1523.02</v>
      </c>
      <c r="H233" s="138">
        <f>SUM(H222:H231)</f>
        <v>182625453.96534362</v>
      </c>
      <c r="I233" s="94"/>
      <c r="J233" s="89">
        <f>SUM(J222:J231)</f>
        <v>1447.42</v>
      </c>
      <c r="K233" s="138">
        <f>SUM(K222:K231)</f>
        <v>172146007.40059248</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67</v>
      </c>
    </row>
    <row r="241" spans="1:11">
      <c r="A241" s="342" t="s">
        <v>68</v>
      </c>
      <c r="B241" s="342"/>
      <c r="C241" s="342"/>
      <c r="D241" s="342"/>
      <c r="E241" s="342"/>
      <c r="F241" s="342"/>
      <c r="G241" s="342"/>
      <c r="H241" s="342"/>
      <c r="I241" s="342"/>
      <c r="J241" s="342"/>
      <c r="K241" s="342"/>
    </row>
    <row r="242" spans="1:11">
      <c r="A242" s="12" t="str">
        <f>$A$42</f>
        <v xml:space="preserve">NAME: </v>
      </c>
      <c r="C242" s="1" t="str">
        <f>$D$20</f>
        <v>University of Colorado</v>
      </c>
      <c r="K242" s="14" t="str">
        <f>$K$3</f>
        <v>Due Date: October 18, 2023</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2022-2023</v>
      </c>
      <c r="I244" s="19"/>
      <c r="J244" s="1"/>
      <c r="K244" s="21" t="str">
        <f>K205</f>
        <v>2023-2024</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69</v>
      </c>
      <c r="E247" s="1">
        <v>1</v>
      </c>
      <c r="H247" s="24"/>
      <c r="J247" s="1"/>
      <c r="K247" s="1"/>
    </row>
    <row r="248" spans="1:11">
      <c r="A248" s="22" t="s">
        <v>70</v>
      </c>
      <c r="C248" s="7" t="s">
        <v>71</v>
      </c>
      <c r="E248" s="22" t="s">
        <v>70</v>
      </c>
      <c r="F248" s="50"/>
      <c r="G248" s="77"/>
      <c r="H248" s="331">
        <f>H107/(104*30)</f>
        <v>6286.9839743589746</v>
      </c>
      <c r="I248" s="77"/>
      <c r="J248" s="1"/>
      <c r="K248" s="331">
        <f>K107/(116*30)</f>
        <v>6298.4416666666666</v>
      </c>
    </row>
    <row r="249" spans="1:11">
      <c r="A249" s="22" t="s">
        <v>72</v>
      </c>
      <c r="C249" s="7" t="s">
        <v>73</v>
      </c>
      <c r="E249" s="22" t="s">
        <v>72</v>
      </c>
      <c r="F249" s="50"/>
      <c r="G249" s="77"/>
      <c r="H249" s="79">
        <f>H250-H248</f>
        <v>895.48602564102566</v>
      </c>
      <c r="I249" s="77"/>
      <c r="J249" s="1"/>
      <c r="K249" s="79">
        <f>K250-K248</f>
        <v>725.69833333333372</v>
      </c>
    </row>
    <row r="250" spans="1:11">
      <c r="A250" s="22" t="s">
        <v>74</v>
      </c>
      <c r="C250" s="7" t="s">
        <v>75</v>
      </c>
      <c r="E250" s="22" t="s">
        <v>74</v>
      </c>
      <c r="F250" s="50"/>
      <c r="G250" s="77"/>
      <c r="H250" s="331">
        <v>7182.47</v>
      </c>
      <c r="I250" s="77"/>
      <c r="J250" s="1"/>
      <c r="K250" s="78">
        <v>7024.14</v>
      </c>
    </row>
    <row r="251" spans="1:11">
      <c r="A251" s="1">
        <v>3</v>
      </c>
      <c r="C251" s="7" t="s">
        <v>76</v>
      </c>
      <c r="E251" s="1">
        <v>3</v>
      </c>
      <c r="F251" s="50"/>
      <c r="G251" s="77"/>
      <c r="H251" s="331">
        <v>2033.21</v>
      </c>
      <c r="I251" s="77"/>
      <c r="J251" s="1"/>
      <c r="K251" s="331">
        <v>1876.72</v>
      </c>
    </row>
    <row r="252" spans="1:11">
      <c r="A252" s="1">
        <v>4</v>
      </c>
      <c r="C252" s="7" t="s">
        <v>77</v>
      </c>
      <c r="E252" s="1">
        <v>4</v>
      </c>
      <c r="F252" s="50"/>
      <c r="G252" s="77"/>
      <c r="H252" s="78">
        <f>SUM(H250:H251)</f>
        <v>9215.68</v>
      </c>
      <c r="I252" s="77"/>
      <c r="J252" s="1"/>
      <c r="K252" s="78">
        <f>SUM(K250:K251)</f>
        <v>8900.86</v>
      </c>
    </row>
    <row r="253" spans="1:11">
      <c r="A253" s="1">
        <v>5</v>
      </c>
      <c r="E253" s="1">
        <v>5</v>
      </c>
      <c r="F253" s="50"/>
      <c r="G253" s="77"/>
      <c r="H253" s="78"/>
      <c r="I253" s="77"/>
      <c r="J253" s="1"/>
      <c r="K253" s="78"/>
    </row>
    <row r="254" spans="1:11">
      <c r="A254" s="1">
        <v>6</v>
      </c>
      <c r="C254" s="7" t="s">
        <v>78</v>
      </c>
      <c r="E254" s="1">
        <v>6</v>
      </c>
      <c r="F254" s="50"/>
      <c r="G254" s="77"/>
      <c r="H254" s="331">
        <v>1265.03</v>
      </c>
      <c r="I254" s="77"/>
      <c r="J254" s="1"/>
      <c r="K254" s="331">
        <v>1311.63</v>
      </c>
    </row>
    <row r="255" spans="1:11">
      <c r="A255" s="1">
        <v>7</v>
      </c>
      <c r="C255" s="7" t="s">
        <v>79</v>
      </c>
      <c r="E255" s="1">
        <v>7</v>
      </c>
      <c r="F255" s="50"/>
      <c r="G255" s="77"/>
      <c r="H255" s="331">
        <v>667.4</v>
      </c>
      <c r="I255" s="77"/>
      <c r="J255" s="1"/>
      <c r="K255" s="331">
        <v>678.24</v>
      </c>
    </row>
    <row r="256" spans="1:11">
      <c r="A256" s="1">
        <v>8</v>
      </c>
      <c r="C256" s="7" t="s">
        <v>80</v>
      </c>
      <c r="E256" s="1">
        <v>8</v>
      </c>
      <c r="F256" s="50"/>
      <c r="G256" s="77"/>
      <c r="H256" s="78">
        <f>SUM(H254:H255)</f>
        <v>1932.4299999999998</v>
      </c>
      <c r="I256" s="77"/>
      <c r="J256" s="1"/>
      <c r="K256" s="78">
        <f>SUM(K254:K255)</f>
        <v>1989.8700000000001</v>
      </c>
    </row>
    <row r="257" spans="1:11">
      <c r="A257" s="1">
        <v>9</v>
      </c>
      <c r="E257" s="1">
        <v>9</v>
      </c>
      <c r="F257" s="50"/>
      <c r="G257" s="77"/>
      <c r="H257" s="78"/>
      <c r="I257" s="77"/>
      <c r="J257" s="1"/>
      <c r="K257" s="78"/>
    </row>
    <row r="258" spans="1:11">
      <c r="A258" s="1">
        <v>10</v>
      </c>
      <c r="C258" s="7" t="s">
        <v>81</v>
      </c>
      <c r="E258" s="1">
        <v>10</v>
      </c>
      <c r="F258" s="50"/>
      <c r="G258" s="77"/>
      <c r="H258" s="78">
        <f>H250+H254</f>
        <v>8447.5</v>
      </c>
      <c r="I258" s="77"/>
      <c r="J258" s="1"/>
      <c r="K258" s="78">
        <f>K250+K254</f>
        <v>8335.77</v>
      </c>
    </row>
    <row r="259" spans="1:11">
      <c r="A259" s="1">
        <v>11</v>
      </c>
      <c r="C259" s="7" t="s">
        <v>82</v>
      </c>
      <c r="E259" s="1">
        <v>11</v>
      </c>
      <c r="F259" s="50"/>
      <c r="G259" s="77"/>
      <c r="H259" s="78">
        <f>H251+H255</f>
        <v>2700.61</v>
      </c>
      <c r="I259" s="77"/>
      <c r="J259" s="1"/>
      <c r="K259" s="78">
        <f>K251+K255</f>
        <v>2554.96</v>
      </c>
    </row>
    <row r="260" spans="1:11">
      <c r="A260" s="1">
        <v>12</v>
      </c>
      <c r="C260" s="7" t="s">
        <v>83</v>
      </c>
      <c r="E260" s="1">
        <v>12</v>
      </c>
      <c r="F260" s="50"/>
      <c r="G260" s="77"/>
      <c r="H260" s="78">
        <f>H258+H259</f>
        <v>11148.11</v>
      </c>
      <c r="I260" s="77"/>
      <c r="J260" s="1"/>
      <c r="K260" s="78">
        <f>K258+K259</f>
        <v>10890.73</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80">
        <f>(H119-H411)/H260</f>
        <v>20036.50066975821</v>
      </c>
      <c r="I263" s="83"/>
      <c r="J263" s="1"/>
      <c r="K263" s="80"/>
    </row>
    <row r="264" spans="1:11">
      <c r="A264" s="1">
        <v>17</v>
      </c>
      <c r="C264" s="7" t="s">
        <v>86</v>
      </c>
      <c r="E264" s="1">
        <v>17</v>
      </c>
      <c r="G264" s="77"/>
      <c r="H264" s="123">
        <f>30*104</f>
        <v>3120</v>
      </c>
      <c r="I264" s="81"/>
      <c r="J264" s="1"/>
      <c r="K264" s="123"/>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718.42</v>
      </c>
      <c r="I267" s="84"/>
      <c r="J267" s="1"/>
      <c r="K267" s="85"/>
    </row>
    <row r="268" spans="1:11">
      <c r="A268" s="1">
        <v>21</v>
      </c>
      <c r="C268" s="7" t="s">
        <v>89</v>
      </c>
      <c r="E268" s="1">
        <v>21</v>
      </c>
      <c r="F268" s="8"/>
      <c r="G268" s="84"/>
      <c r="H268" s="85">
        <f>G544+G583</f>
        <v>661</v>
      </c>
      <c r="I268" s="84"/>
      <c r="J268" s="1"/>
      <c r="K268" s="85"/>
    </row>
    <row r="269" spans="1:11">
      <c r="A269" s="1">
        <v>22</v>
      </c>
      <c r="C269" s="7" t="s">
        <v>90</v>
      </c>
      <c r="E269" s="1">
        <v>22</v>
      </c>
      <c r="F269" s="8"/>
      <c r="G269" s="84"/>
      <c r="H269" s="85">
        <f>G546+G585</f>
        <v>57.42</v>
      </c>
      <c r="I269" s="84"/>
      <c r="J269" s="1"/>
      <c r="K269" s="85"/>
    </row>
    <row r="270" spans="1:11">
      <c r="A270" s="1">
        <v>23</v>
      </c>
      <c r="E270" s="1">
        <v>23</v>
      </c>
      <c r="F270" s="8"/>
      <c r="G270" s="84"/>
      <c r="H270" s="85"/>
      <c r="I270" s="84"/>
      <c r="J270" s="1"/>
      <c r="K270" s="85"/>
    </row>
    <row r="271" spans="1:11">
      <c r="A271" s="1">
        <v>24</v>
      </c>
      <c r="C271" s="7" t="s">
        <v>91</v>
      </c>
      <c r="E271" s="1">
        <v>24</v>
      </c>
      <c r="F271" s="8"/>
      <c r="G271" s="84"/>
      <c r="H271" s="84"/>
      <c r="I271" s="84"/>
      <c r="K271" s="84"/>
    </row>
    <row r="272" spans="1:11" ht="15">
      <c r="A272" s="1">
        <v>25</v>
      </c>
      <c r="C272" s="7" t="s">
        <v>92</v>
      </c>
      <c r="E272" s="1">
        <v>25</v>
      </c>
      <c r="G272" s="77"/>
      <c r="H272" s="81">
        <f>IF(OR(G548&gt;0,G587&gt;0),(H587+H548)/(G587+G548),0)</f>
        <v>129210.6959970727</v>
      </c>
      <c r="I272" s="81"/>
      <c r="K272" s="115"/>
    </row>
    <row r="273" spans="1:11">
      <c r="A273" s="1">
        <v>26</v>
      </c>
      <c r="C273" s="7" t="s">
        <v>93</v>
      </c>
      <c r="E273" s="1">
        <v>26</v>
      </c>
      <c r="G273" s="77"/>
      <c r="H273" s="81">
        <f>IF(H268=0,0,(H544+H545+H583+H584)/H268)</f>
        <v>121589.45255546435</v>
      </c>
      <c r="I273" s="81"/>
      <c r="J273" s="1"/>
      <c r="K273" s="81"/>
    </row>
    <row r="274" spans="1:11">
      <c r="A274" s="1">
        <v>27</v>
      </c>
      <c r="C274" s="7" t="s">
        <v>94</v>
      </c>
      <c r="E274" s="1">
        <v>27</v>
      </c>
      <c r="G274" s="77"/>
      <c r="H274" s="81">
        <f>IF(H269=0,0,(H546+H547+H585+H586)/H269)</f>
        <v>216943.92335519067</v>
      </c>
      <c r="I274" s="81"/>
      <c r="J274" s="1"/>
      <c r="K274" s="81"/>
    </row>
    <row r="275" spans="1:11">
      <c r="A275" s="1">
        <v>28</v>
      </c>
      <c r="E275" s="1">
        <v>28</v>
      </c>
      <c r="G275" s="77"/>
      <c r="H275" s="81"/>
      <c r="I275" s="81"/>
      <c r="J275" s="1"/>
      <c r="K275" s="81"/>
    </row>
    <row r="276" spans="1:11">
      <c r="A276" s="1">
        <v>29</v>
      </c>
      <c r="C276" s="7" t="s">
        <v>95</v>
      </c>
      <c r="E276" s="1">
        <v>29</v>
      </c>
      <c r="F276" s="51"/>
      <c r="G276" s="77"/>
      <c r="H276" s="78">
        <f>G101</f>
        <v>1523.02</v>
      </c>
      <c r="I276" s="77"/>
      <c r="J276" s="1"/>
      <c r="K276" s="78"/>
    </row>
    <row r="277" spans="1:11">
      <c r="A277" s="7"/>
      <c r="J277" s="1"/>
      <c r="K277" s="1"/>
    </row>
    <row r="278" spans="1:11">
      <c r="A278" s="7"/>
    </row>
    <row r="279" spans="1:11">
      <c r="A279" s="7"/>
      <c r="C279" s="345" t="s">
        <v>96</v>
      </c>
      <c r="D279" s="345"/>
      <c r="E279" s="345"/>
      <c r="F279" s="345"/>
      <c r="G279" s="345"/>
      <c r="H279" s="345"/>
      <c r="I279" s="345"/>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346" t="s">
        <v>98</v>
      </c>
      <c r="C285" s="346"/>
      <c r="D285" s="346"/>
      <c r="E285" s="346"/>
      <c r="F285" s="346"/>
      <c r="G285" s="346"/>
      <c r="H285" s="346"/>
      <c r="I285" s="346"/>
      <c r="J285" s="346"/>
      <c r="K285" s="346"/>
    </row>
    <row r="286" spans="1:11">
      <c r="A286" s="12" t="str">
        <f>$A$42</f>
        <v xml:space="preserve">NAME: </v>
      </c>
      <c r="C286" s="1" t="str">
        <f>$D$20</f>
        <v>University of Colorado</v>
      </c>
      <c r="G286" s="1"/>
      <c r="H286" s="1"/>
      <c r="I286" s="14" t="str">
        <f>$K$3</f>
        <v>Due Date: October 18, 2023</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268</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19">
        <v>0</v>
      </c>
      <c r="E294" s="119">
        <v>0</v>
      </c>
      <c r="F294" s="78">
        <f>IFERROR(D294/E294,0)</f>
        <v>0</v>
      </c>
      <c r="G294" s="1"/>
      <c r="H294" s="1"/>
      <c r="J294" s="1"/>
      <c r="K294" s="1"/>
    </row>
    <row r="295" spans="1:11">
      <c r="A295" s="7"/>
      <c r="D295" s="86"/>
      <c r="E295" s="86"/>
      <c r="F295" s="86"/>
      <c r="G295" s="1"/>
      <c r="H295" s="1"/>
      <c r="J295" s="1"/>
      <c r="K295" s="1"/>
    </row>
    <row r="296" spans="1:11">
      <c r="A296" s="7"/>
      <c r="C296" s="7" t="s">
        <v>106</v>
      </c>
      <c r="D296" s="119">
        <v>4318.2372219999997</v>
      </c>
      <c r="E296" s="119">
        <v>186.711304349107</v>
      </c>
      <c r="F296" s="78">
        <f>IFERROR(D296/E296,0)</f>
        <v>23.127883108383699</v>
      </c>
      <c r="G296" s="1"/>
      <c r="H296" s="1"/>
      <c r="J296" s="1"/>
      <c r="K296" s="1"/>
    </row>
    <row r="297" spans="1:11">
      <c r="A297" s="7"/>
      <c r="D297" s="80"/>
      <c r="E297" s="80"/>
      <c r="F297" s="80"/>
      <c r="G297" s="1"/>
      <c r="H297" s="1"/>
      <c r="J297" s="1"/>
      <c r="K297" s="1"/>
    </row>
    <row r="298" spans="1:11">
      <c r="A298" s="7"/>
      <c r="C298" s="7" t="s">
        <v>107</v>
      </c>
      <c r="D298" s="119">
        <v>4178.2065910000001</v>
      </c>
      <c r="E298" s="119">
        <v>265.053289079862</v>
      </c>
      <c r="F298" s="78">
        <f>IFERROR(D298/E298,0)</f>
        <v>15.763647398999391</v>
      </c>
      <c r="G298" s="1"/>
      <c r="H298" s="1"/>
      <c r="J298" s="1"/>
      <c r="K298" s="1"/>
    </row>
    <row r="299" spans="1:11">
      <c r="A299" s="7"/>
      <c r="D299" s="80"/>
      <c r="E299" s="80"/>
      <c r="F299" s="80"/>
      <c r="G299" s="1"/>
      <c r="H299" s="1"/>
      <c r="J299" s="1"/>
      <c r="K299" s="1"/>
    </row>
    <row r="300" spans="1:11" ht="36" customHeight="1">
      <c r="A300" s="7"/>
      <c r="C300" s="7" t="s">
        <v>108</v>
      </c>
      <c r="D300" s="78">
        <f>SUM(D294:D298)</f>
        <v>8496.4438129999999</v>
      </c>
      <c r="E300" s="78">
        <f>SUM(E294:E298)</f>
        <v>451.76459342896896</v>
      </c>
      <c r="F300" s="78">
        <f>IFERROR(D300/E300,0)</f>
        <v>18.807237080069882</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109</v>
      </c>
      <c r="D303" s="119">
        <v>2394.0162190000001</v>
      </c>
      <c r="E303" s="119">
        <v>198.677900390979</v>
      </c>
      <c r="F303" s="78">
        <f>IFERROR(D303/E303,0)</f>
        <v>12.049735850282323</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110</v>
      </c>
      <c r="D305" s="119">
        <v>257.63693699999999</v>
      </c>
      <c r="E305" s="119">
        <v>67.982489903131395</v>
      </c>
      <c r="F305" s="78">
        <f>IFERROR(D305/E305,0)</f>
        <v>3.7897543524385209</v>
      </c>
      <c r="G305" s="1"/>
      <c r="H305" s="1"/>
      <c r="I305" s="1"/>
      <c r="J305" s="1"/>
      <c r="K305" s="1"/>
    </row>
    <row r="306" spans="1:11">
      <c r="A306" s="7"/>
      <c r="D306" s="86"/>
      <c r="E306" s="86"/>
      <c r="F306" s="78"/>
      <c r="G306" s="1"/>
      <c r="H306" s="1"/>
      <c r="J306" s="1"/>
      <c r="K306" s="1"/>
    </row>
    <row r="307" spans="1:11">
      <c r="A307" s="7"/>
      <c r="C307" s="7" t="s">
        <v>111</v>
      </c>
      <c r="D307" s="80">
        <f>SUM(D303:D305)</f>
        <v>2651.6531560000003</v>
      </c>
      <c r="E307" s="80">
        <f>SUM(E303:E305)</f>
        <v>266.66039029411041</v>
      </c>
      <c r="F307" s="78">
        <f>IFERROR(D307/E307,0)</f>
        <v>9.9439333793646139</v>
      </c>
      <c r="G307" s="1"/>
      <c r="H307" s="1"/>
      <c r="J307" s="1"/>
      <c r="K307" s="1"/>
    </row>
    <row r="308" spans="1:11">
      <c r="A308" s="7"/>
      <c r="D308" s="22"/>
      <c r="E308" s="22"/>
      <c r="F308" s="78"/>
      <c r="G308" s="1"/>
      <c r="H308" s="1"/>
      <c r="J308" s="1"/>
      <c r="K308" s="1"/>
    </row>
    <row r="309" spans="1:11">
      <c r="A309" s="7"/>
      <c r="C309" s="7" t="s">
        <v>112</v>
      </c>
      <c r="D309" s="80">
        <f>SUM(D300,D307)</f>
        <v>11148.096969</v>
      </c>
      <c r="E309" s="80">
        <f>SUM(E300,E307)</f>
        <v>718.42498372307932</v>
      </c>
      <c r="F309" s="78">
        <f>D309/E309</f>
        <v>15.517412703588677</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University of Colorado</v>
      </c>
      <c r="F321" s="26"/>
      <c r="G321" s="56"/>
      <c r="H321" s="57"/>
      <c r="K321" s="14" t="str">
        <f>$K$3</f>
        <v>Due Date: October 18, 2023</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2022-2023</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2">
        <v>315.58</v>
      </c>
      <c r="H327" s="122">
        <v>3627891.21</v>
      </c>
      <c r="I327" s="84"/>
      <c r="J327" s="1"/>
      <c r="K327" s="1"/>
    </row>
    <row r="328" spans="1:11">
      <c r="A328" s="1">
        <f>(A327+1)</f>
        <v>3</v>
      </c>
      <c r="D328" s="7" t="s">
        <v>120</v>
      </c>
      <c r="E328" s="1">
        <f>(E327+1)</f>
        <v>3</v>
      </c>
      <c r="F328" s="8"/>
      <c r="G328" s="122">
        <v>606.77</v>
      </c>
      <c r="H328" s="122">
        <v>8488781.5899999999</v>
      </c>
      <c r="I328" s="84"/>
      <c r="J328" s="1"/>
      <c r="K328" s="1"/>
    </row>
    <row r="329" spans="1:11">
      <c r="A329" s="1">
        <v>4</v>
      </c>
      <c r="C329" s="7" t="s">
        <v>121</v>
      </c>
      <c r="D329" s="7" t="s">
        <v>122</v>
      </c>
      <c r="E329" s="1">
        <v>4</v>
      </c>
      <c r="F329" s="8"/>
      <c r="G329" s="122">
        <v>69.75</v>
      </c>
      <c r="H329" s="122">
        <v>1749344.25</v>
      </c>
      <c r="I329" s="84"/>
      <c r="J329" s="1"/>
      <c r="K329" s="1"/>
    </row>
    <row r="330" spans="1:11">
      <c r="A330" s="1">
        <f>(A329+1)</f>
        <v>5</v>
      </c>
      <c r="D330" s="7" t="s">
        <v>123</v>
      </c>
      <c r="E330" s="1">
        <f>(E329+1)</f>
        <v>5</v>
      </c>
      <c r="F330" s="8"/>
      <c r="G330" s="122">
        <v>110.8</v>
      </c>
      <c r="H330" s="122">
        <v>2991587.17</v>
      </c>
      <c r="I330" s="84"/>
      <c r="J330" s="1"/>
      <c r="K330" s="1"/>
    </row>
    <row r="331" spans="1:11">
      <c r="A331" s="1">
        <f>(A330+1)</f>
        <v>6</v>
      </c>
      <c r="C331" s="7" t="s">
        <v>124</v>
      </c>
      <c r="E331" s="1">
        <f>(E330+1)</f>
        <v>6</v>
      </c>
      <c r="G331" s="81">
        <f>SUM(G327:G330)</f>
        <v>1102.8999999999999</v>
      </c>
      <c r="H331" s="81">
        <f>SUM(H327:H330)</f>
        <v>16857604.219999999</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2">
        <v>889.33</v>
      </c>
      <c r="H333" s="122">
        <v>11363578</v>
      </c>
      <c r="I333" s="84"/>
      <c r="J333" s="1"/>
      <c r="K333" s="1"/>
    </row>
    <row r="334" spans="1:11">
      <c r="A334" s="1">
        <v>9</v>
      </c>
      <c r="D334" s="7" t="s">
        <v>120</v>
      </c>
      <c r="E334" s="1">
        <v>9</v>
      </c>
      <c r="F334" s="8"/>
      <c r="G334" s="122">
        <v>3428.2</v>
      </c>
      <c r="H334" s="122">
        <v>48654525</v>
      </c>
      <c r="I334" s="84"/>
      <c r="J334" s="1"/>
      <c r="K334" s="1"/>
    </row>
    <row r="335" spans="1:11">
      <c r="A335" s="1">
        <v>10</v>
      </c>
      <c r="C335" s="7" t="s">
        <v>121</v>
      </c>
      <c r="D335" s="7" t="s">
        <v>122</v>
      </c>
      <c r="E335" s="1">
        <v>10</v>
      </c>
      <c r="F335" s="8"/>
      <c r="G335" s="122">
        <v>308</v>
      </c>
      <c r="H335" s="122">
        <v>8990781</v>
      </c>
      <c r="I335" s="84"/>
      <c r="J335" s="1"/>
      <c r="K335" s="1"/>
    </row>
    <row r="336" spans="1:11">
      <c r="A336" s="1">
        <f>(A335+1)</f>
        <v>11</v>
      </c>
      <c r="D336" s="7" t="s">
        <v>123</v>
      </c>
      <c r="E336" s="1">
        <f>(E335+1)</f>
        <v>11</v>
      </c>
      <c r="F336" s="8"/>
      <c r="G336" s="122">
        <v>600.03</v>
      </c>
      <c r="H336" s="122">
        <v>17040880</v>
      </c>
      <c r="I336" s="84"/>
      <c r="J336" s="1"/>
      <c r="K336" s="1"/>
    </row>
    <row r="337" spans="1:11">
      <c r="A337" s="1">
        <f>(A336+1)</f>
        <v>12</v>
      </c>
      <c r="C337" s="7" t="s">
        <v>126</v>
      </c>
      <c r="E337" s="1">
        <f>(E336+1)</f>
        <v>12</v>
      </c>
      <c r="G337" s="80">
        <f>SUM(G333:G336)</f>
        <v>5225.5599999999995</v>
      </c>
      <c r="H337" s="81">
        <f>SUM(H333:H336)</f>
        <v>86049764</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2">
        <v>0</v>
      </c>
      <c r="H339" s="122">
        <v>0</v>
      </c>
      <c r="I339" s="84"/>
      <c r="J339" s="1"/>
      <c r="K339" s="1"/>
    </row>
    <row r="340" spans="1:11">
      <c r="A340" s="1">
        <v>15</v>
      </c>
      <c r="C340" s="7"/>
      <c r="D340" s="7" t="s">
        <v>120</v>
      </c>
      <c r="E340" s="1">
        <v>15</v>
      </c>
      <c r="F340" s="8"/>
      <c r="G340" s="122">
        <v>0</v>
      </c>
      <c r="H340" s="122">
        <v>0</v>
      </c>
      <c r="I340" s="84"/>
      <c r="J340" s="1"/>
      <c r="K340" s="1"/>
    </row>
    <row r="341" spans="1:11">
      <c r="A341" s="1">
        <v>16</v>
      </c>
      <c r="C341" s="7" t="s">
        <v>121</v>
      </c>
      <c r="D341" s="7" t="s">
        <v>122</v>
      </c>
      <c r="E341" s="1">
        <v>16</v>
      </c>
      <c r="F341" s="8"/>
      <c r="G341" s="122">
        <v>0</v>
      </c>
      <c r="H341" s="122">
        <v>0</v>
      </c>
      <c r="I341" s="84"/>
      <c r="J341" s="1"/>
      <c r="K341" s="1"/>
    </row>
    <row r="342" spans="1:11">
      <c r="A342" s="1">
        <v>17</v>
      </c>
      <c r="C342" s="7"/>
      <c r="D342" s="7" t="s">
        <v>123</v>
      </c>
      <c r="E342" s="1">
        <v>17</v>
      </c>
      <c r="G342" s="123">
        <v>0</v>
      </c>
      <c r="H342" s="123">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2">
        <v>828.29</v>
      </c>
      <c r="H345" s="122">
        <v>10727526.5</v>
      </c>
      <c r="I345" s="84"/>
      <c r="J345" s="1"/>
      <c r="K345" s="1"/>
    </row>
    <row r="346" spans="1:11">
      <c r="A346" s="1">
        <v>21</v>
      </c>
      <c r="C346" s="7"/>
      <c r="D346" s="7" t="s">
        <v>120</v>
      </c>
      <c r="E346" s="1">
        <v>21</v>
      </c>
      <c r="F346" s="59"/>
      <c r="G346" s="122">
        <v>3147.5</v>
      </c>
      <c r="H346" s="122">
        <v>44793945</v>
      </c>
      <c r="I346" s="84"/>
      <c r="J346" s="1"/>
      <c r="K346" s="1"/>
    </row>
    <row r="347" spans="1:11">
      <c r="A347" s="1">
        <v>22</v>
      </c>
      <c r="C347" s="7" t="s">
        <v>121</v>
      </c>
      <c r="D347" s="7" t="s">
        <v>122</v>
      </c>
      <c r="E347" s="1">
        <v>22</v>
      </c>
      <c r="F347" s="59"/>
      <c r="G347" s="122">
        <v>289.64999999999998</v>
      </c>
      <c r="H347" s="122">
        <v>8519184</v>
      </c>
      <c r="I347" s="84"/>
      <c r="J347" s="1"/>
      <c r="K347" s="1"/>
    </row>
    <row r="348" spans="1:11">
      <c r="A348" s="1">
        <v>23</v>
      </c>
      <c r="D348" s="7" t="s">
        <v>123</v>
      </c>
      <c r="E348" s="1">
        <v>23</v>
      </c>
      <c r="F348" s="59"/>
      <c r="G348" s="122">
        <v>554.20000000000005</v>
      </c>
      <c r="H348" s="122">
        <v>15999766</v>
      </c>
      <c r="I348" s="84"/>
      <c r="J348" s="1"/>
      <c r="K348" s="1"/>
    </row>
    <row r="349" spans="1:11">
      <c r="A349" s="1">
        <v>24</v>
      </c>
      <c r="C349" s="7" t="s">
        <v>130</v>
      </c>
      <c r="E349" s="1">
        <v>24</v>
      </c>
      <c r="F349" s="47"/>
      <c r="G349" s="78">
        <f>SUM(G345:G348)</f>
        <v>4819.6399999999994</v>
      </c>
      <c r="H349" s="77">
        <f>SUM(H345:H348)</f>
        <v>80040421.5</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v>2033.21</v>
      </c>
      <c r="H351" s="81">
        <f>H327+H333+H339+H345</f>
        <v>25718995.710000001</v>
      </c>
      <c r="I351" s="81"/>
      <c r="J351" s="1"/>
      <c r="K351" s="80"/>
    </row>
    <row r="352" spans="1:11">
      <c r="A352" s="1">
        <v>27</v>
      </c>
      <c r="C352" s="7"/>
      <c r="D352" s="7" t="s">
        <v>120</v>
      </c>
      <c r="E352" s="1">
        <v>27</v>
      </c>
      <c r="G352" s="80">
        <f t="shared" ref="G352:H354" si="12">G328+G334+G340+G346</f>
        <v>7182.4699999999993</v>
      </c>
      <c r="H352" s="81">
        <f>H328+H334+H340+H346</f>
        <v>101937251.59</v>
      </c>
      <c r="I352" s="81"/>
      <c r="J352" s="1"/>
      <c r="K352" s="80"/>
    </row>
    <row r="353" spans="1:11">
      <c r="A353" s="1">
        <v>28</v>
      </c>
      <c r="C353" s="7" t="s">
        <v>121</v>
      </c>
      <c r="D353" s="7" t="s">
        <v>122</v>
      </c>
      <c r="E353" s="1">
        <v>28</v>
      </c>
      <c r="G353" s="80">
        <f t="shared" si="12"/>
        <v>667.4</v>
      </c>
      <c r="H353" s="81">
        <f>H329+H335+H341+H347</f>
        <v>19259309.25</v>
      </c>
      <c r="I353" s="81"/>
      <c r="J353" s="1"/>
      <c r="K353" s="80"/>
    </row>
    <row r="354" spans="1:11">
      <c r="A354" s="1">
        <v>29</v>
      </c>
      <c r="D354" s="7" t="s">
        <v>123</v>
      </c>
      <c r="E354" s="1">
        <v>29</v>
      </c>
      <c r="G354" s="80">
        <f t="shared" si="12"/>
        <v>1265.03</v>
      </c>
      <c r="H354" s="81">
        <f t="shared" si="12"/>
        <v>36032233.170000002</v>
      </c>
      <c r="I354" s="81"/>
      <c r="J354" s="1"/>
      <c r="K354" s="80"/>
    </row>
    <row r="355" spans="1:11">
      <c r="A355" s="1">
        <v>30</v>
      </c>
      <c r="E355" s="1">
        <v>30</v>
      </c>
      <c r="G355" s="78"/>
      <c r="H355" s="77"/>
      <c r="I355" s="81"/>
      <c r="J355" s="1"/>
      <c r="K355" s="78"/>
    </row>
    <row r="356" spans="1:11">
      <c r="A356" s="1">
        <v>31</v>
      </c>
      <c r="C356" s="7" t="s">
        <v>132</v>
      </c>
      <c r="E356" s="1">
        <v>31</v>
      </c>
      <c r="G356" s="80">
        <f>SUM(G351:G352)</f>
        <v>9215.68</v>
      </c>
      <c r="H356" s="81">
        <f>SUM(H351:H352)</f>
        <v>127656247.30000001</v>
      </c>
      <c r="I356" s="81"/>
      <c r="J356" s="1"/>
      <c r="K356" s="80"/>
    </row>
    <row r="357" spans="1:11">
      <c r="A357" s="1">
        <v>32</v>
      </c>
      <c r="C357" s="7" t="s">
        <v>133</v>
      </c>
      <c r="E357" s="1">
        <v>32</v>
      </c>
      <c r="G357" s="80">
        <f>SUM(G353:G354)</f>
        <v>1932.4299999999998</v>
      </c>
      <c r="H357" s="81">
        <f>SUM(H353:H354)</f>
        <v>55291542.420000002</v>
      </c>
      <c r="I357" s="81"/>
      <c r="J357" s="1"/>
      <c r="K357" s="80"/>
    </row>
    <row r="358" spans="1:11">
      <c r="A358" s="1">
        <v>33</v>
      </c>
      <c r="C358" s="7" t="s">
        <v>134</v>
      </c>
      <c r="E358" s="1">
        <v>33</v>
      </c>
      <c r="F358" s="47"/>
      <c r="G358" s="78">
        <f>SUM(G351,G353)</f>
        <v>2700.61</v>
      </c>
      <c r="H358" s="77">
        <f>SUM(H351,H353)</f>
        <v>44978304.960000001</v>
      </c>
      <c r="I358" s="77"/>
      <c r="J358" s="1"/>
      <c r="K358" s="78"/>
    </row>
    <row r="359" spans="1:11">
      <c r="A359" s="1">
        <v>34</v>
      </c>
      <c r="C359" s="7" t="s">
        <v>135</v>
      </c>
      <c r="E359" s="1">
        <v>34</v>
      </c>
      <c r="F359" s="47"/>
      <c r="G359" s="78">
        <f>SUM(G352,G354)</f>
        <v>8447.5</v>
      </c>
      <c r="H359" s="77">
        <f>SUM(H352,H354)</f>
        <v>137969484.75999999</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136</v>
      </c>
      <c r="E361" s="1">
        <v>35</v>
      </c>
      <c r="G361" s="80">
        <f>SUM(G358:G359)</f>
        <v>11148.11</v>
      </c>
      <c r="H361" s="81">
        <f>SUM(H358:H359)</f>
        <v>182947789.72</v>
      </c>
      <c r="I361" s="81"/>
      <c r="J361" s="81"/>
      <c r="K361" s="80"/>
    </row>
    <row r="362" spans="1:11">
      <c r="C362" s="7" t="s">
        <v>237</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341" t="s">
        <v>232</v>
      </c>
      <c r="D365" s="341"/>
      <c r="E365" s="341"/>
      <c r="F365" s="341"/>
      <c r="G365" s="341"/>
      <c r="H365" s="341"/>
      <c r="I365" s="341"/>
      <c r="J365" s="341"/>
      <c r="K365" s="1"/>
    </row>
    <row r="366" spans="1:11">
      <c r="C366" s="1" t="s">
        <v>137</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18, 2023</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2022-2023</v>
      </c>
      <c r="I373" s="19"/>
      <c r="J373" s="20"/>
      <c r="K373" s="21" t="str">
        <f>K244</f>
        <v>2023-2024</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4">
        <v>0</v>
      </c>
      <c r="I377" s="1"/>
      <c r="J377" s="2"/>
      <c r="K377" s="124">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4"/>
      <c r="I379" s="3"/>
      <c r="J379" s="3"/>
      <c r="K379" s="124"/>
    </row>
    <row r="380" spans="1:11">
      <c r="A380" s="63">
        <v>5</v>
      </c>
      <c r="C380" s="1" t="s">
        <v>140</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University of Colorado</v>
      </c>
      <c r="F404" s="62"/>
      <c r="G404" s="56"/>
      <c r="K404" s="14" t="str">
        <f>$K$3</f>
        <v>Due Date: October 18, 2023</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2022-2023</v>
      </c>
      <c r="I406" s="19"/>
      <c r="J406" s="20"/>
      <c r="K406" s="21" t="str">
        <f>K373</f>
        <v>2023-2024</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36">
        <v>9394757.1817705948</v>
      </c>
      <c r="I410" s="81"/>
      <c r="J410" s="77"/>
      <c r="K410" s="136">
        <v>8985442</v>
      </c>
    </row>
    <row r="411" spans="1:11">
      <c r="A411" s="63">
        <v>2</v>
      </c>
      <c r="C411" s="8" t="s">
        <v>144</v>
      </c>
      <c r="E411" s="63">
        <v>2</v>
      </c>
      <c r="F411" s="8"/>
      <c r="G411" s="84"/>
      <c r="H411" s="136">
        <v>4132433.2</v>
      </c>
      <c r="I411" s="81"/>
      <c r="J411" s="77"/>
      <c r="K411" s="136">
        <v>3763995</v>
      </c>
    </row>
    <row r="412" spans="1:11">
      <c r="A412" s="63">
        <v>3</v>
      </c>
      <c r="C412" s="8" t="s">
        <v>145</v>
      </c>
      <c r="E412" s="63">
        <v>3</v>
      </c>
      <c r="F412" s="8"/>
      <c r="G412" s="84"/>
      <c r="H412" s="136">
        <v>1142530.8364826236</v>
      </c>
      <c r="I412" s="81"/>
      <c r="J412" s="77"/>
      <c r="K412" s="136">
        <v>1036447.0000000009</v>
      </c>
    </row>
    <row r="413" spans="1:11" ht="13.5">
      <c r="A413" s="63">
        <v>4</v>
      </c>
      <c r="C413" s="8" t="s">
        <v>251</v>
      </c>
      <c r="E413" s="63">
        <v>4</v>
      </c>
      <c r="F413" s="8"/>
      <c r="G413" s="84"/>
      <c r="H413" s="125"/>
      <c r="I413" s="81"/>
      <c r="J413" s="77"/>
      <c r="K413" s="125"/>
    </row>
    <row r="414" spans="1:11">
      <c r="A414" s="63">
        <v>5</v>
      </c>
      <c r="C414" s="8" t="s">
        <v>146</v>
      </c>
      <c r="E414" s="63">
        <v>5</v>
      </c>
      <c r="F414" s="8"/>
      <c r="G414" s="84"/>
      <c r="H414" s="125"/>
      <c r="I414" s="81"/>
      <c r="J414" s="77"/>
      <c r="K414" s="125"/>
    </row>
    <row r="415" spans="1:11" s="30" customFormat="1">
      <c r="A415" s="63">
        <v>6</v>
      </c>
      <c r="B415" s="1"/>
      <c r="C415" s="8" t="s">
        <v>147</v>
      </c>
      <c r="D415" s="1"/>
      <c r="E415" s="63">
        <v>6</v>
      </c>
      <c r="F415" s="8"/>
      <c r="G415" s="84"/>
      <c r="H415" s="125"/>
      <c r="I415" s="81"/>
      <c r="J415" s="77"/>
      <c r="K415" s="125"/>
    </row>
    <row r="416" spans="1:11" s="30" customFormat="1">
      <c r="A416" s="63">
        <v>7</v>
      </c>
      <c r="B416" s="1"/>
      <c r="C416" s="8" t="s">
        <v>148</v>
      </c>
      <c r="D416" s="1"/>
      <c r="E416" s="63">
        <v>7</v>
      </c>
      <c r="F416" s="8"/>
      <c r="G416" s="84"/>
      <c r="H416" s="125"/>
      <c r="I416" s="81"/>
      <c r="J416" s="77"/>
      <c r="K416" s="125"/>
    </row>
    <row r="417" spans="1:11">
      <c r="A417" s="63">
        <v>8</v>
      </c>
      <c r="C417" s="8" t="s">
        <v>149</v>
      </c>
      <c r="E417" s="63">
        <v>8</v>
      </c>
      <c r="F417" s="60"/>
      <c r="G417" s="16"/>
      <c r="H417" s="125"/>
      <c r="I417" s="81"/>
      <c r="J417" s="77"/>
      <c r="K417" s="125"/>
    </row>
    <row r="418" spans="1:11" ht="13.5">
      <c r="A418" s="63">
        <v>9</v>
      </c>
      <c r="C418" s="1" t="s">
        <v>250</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150</v>
      </c>
      <c r="E426" s="63">
        <v>16</v>
      </c>
      <c r="F426" s="8"/>
      <c r="G426" s="84"/>
      <c r="H426" s="136">
        <v>0</v>
      </c>
      <c r="I426" s="84"/>
      <c r="J426" s="84"/>
      <c r="K426" s="136">
        <v>0</v>
      </c>
    </row>
    <row r="427" spans="1:11">
      <c r="A427" s="63">
        <v>17</v>
      </c>
      <c r="C427" s="8" t="s">
        <v>151</v>
      </c>
      <c r="E427" s="63">
        <v>17</v>
      </c>
      <c r="F427" s="8"/>
      <c r="G427" s="84"/>
      <c r="H427" s="136">
        <v>0</v>
      </c>
      <c r="I427" s="84"/>
      <c r="J427" s="84"/>
      <c r="K427" s="136">
        <v>0</v>
      </c>
    </row>
    <row r="428" spans="1:11">
      <c r="A428" s="63">
        <v>18</v>
      </c>
      <c r="C428" s="8" t="s">
        <v>152</v>
      </c>
      <c r="E428" s="63">
        <v>18</v>
      </c>
      <c r="F428" s="8"/>
      <c r="G428" s="84"/>
      <c r="H428" s="122"/>
      <c r="I428" s="84"/>
      <c r="J428" s="84"/>
      <c r="K428" s="122"/>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153</v>
      </c>
      <c r="E436" s="63">
        <v>25</v>
      </c>
      <c r="G436" s="77"/>
      <c r="H436" s="81">
        <f>SUM(H410:H434)</f>
        <v>14669721.21825322</v>
      </c>
      <c r="I436" s="81"/>
      <c r="J436" s="77"/>
      <c r="K436" s="81">
        <f>SUM(K410:K434)</f>
        <v>13785884</v>
      </c>
    </row>
    <row r="437" spans="1:11">
      <c r="A437" s="63"/>
      <c r="C437" s="7"/>
      <c r="E437" s="63"/>
      <c r="F437" s="60" t="s">
        <v>6</v>
      </c>
      <c r="G437" s="16" t="s">
        <v>6</v>
      </c>
      <c r="H437" s="17"/>
      <c r="I437" s="60"/>
      <c r="J437" s="16"/>
      <c r="K437" s="17"/>
    </row>
    <row r="438" spans="1:11" ht="13.5">
      <c r="A438" s="63">
        <v>26</v>
      </c>
      <c r="C438" s="7" t="s">
        <v>244</v>
      </c>
      <c r="E438" s="63">
        <v>26</v>
      </c>
      <c r="G438" s="77"/>
      <c r="H438" s="77">
        <v>-1307288.5967150694</v>
      </c>
      <c r="I438" s="81"/>
      <c r="J438" s="77"/>
      <c r="K438" s="77">
        <v>0</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13362432.621538151</v>
      </c>
      <c r="I443" s="81"/>
      <c r="J443" s="77"/>
      <c r="K443" s="81">
        <f>SUM(K436:K441)</f>
        <v>13785884</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University of Colorado</v>
      </c>
      <c r="F456" s="62"/>
      <c r="G456" s="56"/>
      <c r="K456" s="14" t="str">
        <f>$K$3</f>
        <v>Due Date: October 18, 2023</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2022-2023</v>
      </c>
      <c r="I458" s="19"/>
      <c r="J458" s="20"/>
      <c r="K458" s="21" t="str">
        <f>K406</f>
        <v>2023-2024</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5"/>
      <c r="I462" s="81"/>
      <c r="J462" s="77"/>
      <c r="K462" s="125"/>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row>
    <row r="500" spans="1:13">
      <c r="A500" s="342" t="s">
        <v>158</v>
      </c>
      <c r="B500" s="342"/>
      <c r="C500" s="342"/>
      <c r="D500" s="342"/>
      <c r="E500" s="342"/>
      <c r="F500" s="342"/>
      <c r="G500" s="342"/>
      <c r="H500" s="342"/>
      <c r="I500" s="342"/>
      <c r="J500" s="342"/>
      <c r="K500" s="342"/>
    </row>
    <row r="501" spans="1:13">
      <c r="A501" s="12" t="str">
        <f>$A$42</f>
        <v xml:space="preserve">NAME: </v>
      </c>
      <c r="C501" s="1" t="str">
        <f>$D$20</f>
        <v>University of Colorado</v>
      </c>
      <c r="K501" s="14" t="str">
        <f>$K$3</f>
        <v>Due Date: October 18, 2023</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2022-2023</v>
      </c>
      <c r="I503" s="19"/>
      <c r="J503" s="20"/>
      <c r="K503" s="21" t="str">
        <f>K458</f>
        <v>2023-2024</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4"/>
      <c r="I506" s="8"/>
      <c r="J506" s="9"/>
      <c r="K506" s="128"/>
    </row>
    <row r="507" spans="1:13">
      <c r="A507" s="64">
        <f t="shared" ref="A507:A529" si="13">(A506+1)</f>
        <v>2</v>
      </c>
      <c r="C507" s="7" t="s">
        <v>160</v>
      </c>
      <c r="E507" s="64">
        <f t="shared" ref="E507:E529" si="14">(E506+1)</f>
        <v>2</v>
      </c>
      <c r="F507" s="8"/>
      <c r="G507" s="87"/>
      <c r="H507" s="127"/>
      <c r="I507" s="87"/>
      <c r="J507" s="87"/>
      <c r="K507" s="127"/>
    </row>
    <row r="508" spans="1:13">
      <c r="A508" s="64">
        <f t="shared" si="13"/>
        <v>3</v>
      </c>
      <c r="C508" s="7"/>
      <c r="E508" s="64">
        <f t="shared" si="14"/>
        <v>3</v>
      </c>
      <c r="F508" s="8"/>
      <c r="G508" s="87"/>
      <c r="H508" s="127"/>
      <c r="I508" s="87"/>
      <c r="J508" s="87"/>
      <c r="K508" s="127"/>
    </row>
    <row r="509" spans="1:13">
      <c r="A509" s="64">
        <f t="shared" si="13"/>
        <v>4</v>
      </c>
      <c r="C509" s="7"/>
      <c r="E509" s="64">
        <f t="shared" si="14"/>
        <v>4</v>
      </c>
      <c r="F509" s="8"/>
      <c r="G509" s="87"/>
      <c r="H509" s="127"/>
      <c r="I509" s="87"/>
      <c r="J509" s="87"/>
      <c r="K509" s="127"/>
    </row>
    <row r="510" spans="1:13">
      <c r="A510" s="64">
        <f>(A509+1)</f>
        <v>5</v>
      </c>
      <c r="C510" s="8"/>
      <c r="E510" s="64">
        <f>(E509+1)</f>
        <v>5</v>
      </c>
      <c r="F510" s="8"/>
      <c r="G510" s="87"/>
      <c r="H510" s="127"/>
      <c r="I510" s="87"/>
      <c r="J510" s="87"/>
      <c r="K510" s="127"/>
    </row>
    <row r="511" spans="1:13">
      <c r="A511" s="64">
        <f t="shared" si="13"/>
        <v>6</v>
      </c>
      <c r="C511" s="8"/>
      <c r="E511" s="64">
        <f t="shared" si="14"/>
        <v>6</v>
      </c>
      <c r="F511" s="8"/>
      <c r="G511" s="87"/>
      <c r="H511" s="127"/>
      <c r="I511" s="87"/>
      <c r="J511" s="87"/>
      <c r="K511" s="127"/>
    </row>
    <row r="512" spans="1:13">
      <c r="A512" s="64">
        <f>(A511+1)</f>
        <v>7</v>
      </c>
      <c r="C512" s="7"/>
      <c r="E512" s="64">
        <f>(E511+1)</f>
        <v>7</v>
      </c>
      <c r="F512" s="8"/>
      <c r="G512" s="87"/>
      <c r="H512" s="127"/>
      <c r="I512" s="87"/>
      <c r="J512" s="87"/>
      <c r="K512" s="127"/>
    </row>
    <row r="513" spans="1:11">
      <c r="A513" s="64">
        <f>(A512+1)</f>
        <v>8</v>
      </c>
      <c r="C513" s="8"/>
      <c r="E513" s="64">
        <f>(E512+1)</f>
        <v>8</v>
      </c>
      <c r="F513" s="8"/>
      <c r="G513" s="87"/>
      <c r="H513" s="127"/>
      <c r="I513" s="87"/>
      <c r="J513" s="87"/>
      <c r="K513" s="127"/>
    </row>
    <row r="514" spans="1:11">
      <c r="A514" s="64">
        <f t="shared" si="13"/>
        <v>9</v>
      </c>
      <c r="C514" s="8"/>
      <c r="E514" s="64">
        <f t="shared" si="14"/>
        <v>9</v>
      </c>
      <c r="F514" s="8"/>
      <c r="G514" s="87"/>
      <c r="H514" s="127"/>
      <c r="I514" s="87"/>
      <c r="J514" s="87"/>
      <c r="K514" s="127"/>
    </row>
    <row r="515" spans="1:11">
      <c r="A515" s="64">
        <f t="shared" si="13"/>
        <v>10</v>
      </c>
      <c r="E515" s="64">
        <f t="shared" si="14"/>
        <v>10</v>
      </c>
      <c r="F515" s="8"/>
      <c r="G515" s="87"/>
      <c r="H515" s="127"/>
      <c r="I515" s="87"/>
      <c r="J515" s="87"/>
      <c r="K515" s="127"/>
    </row>
    <row r="516" spans="1:11">
      <c r="A516" s="64">
        <f t="shared" si="13"/>
        <v>11</v>
      </c>
      <c r="E516" s="64">
        <f t="shared" si="14"/>
        <v>11</v>
      </c>
      <c r="F516" s="8"/>
      <c r="G516" s="87"/>
      <c r="H516" s="127"/>
      <c r="I516" s="87"/>
      <c r="J516" s="87"/>
      <c r="K516" s="127"/>
    </row>
    <row r="517" spans="1:11">
      <c r="A517" s="64">
        <f t="shared" si="13"/>
        <v>12</v>
      </c>
      <c r="E517" s="64">
        <f t="shared" si="14"/>
        <v>12</v>
      </c>
      <c r="F517" s="8"/>
      <c r="G517" s="87"/>
      <c r="H517" s="127"/>
      <c r="I517" s="87"/>
      <c r="J517" s="87"/>
      <c r="K517" s="127"/>
    </row>
    <row r="518" spans="1:11">
      <c r="A518" s="64">
        <f t="shared" si="13"/>
        <v>13</v>
      </c>
      <c r="C518" s="8"/>
      <c r="E518" s="64">
        <f t="shared" si="14"/>
        <v>13</v>
      </c>
      <c r="F518" s="8"/>
      <c r="G518" s="87"/>
      <c r="H518" s="127"/>
      <c r="I518" s="87"/>
      <c r="J518" s="87"/>
      <c r="K518" s="127"/>
    </row>
    <row r="519" spans="1:11">
      <c r="A519" s="64">
        <f t="shared" si="13"/>
        <v>14</v>
      </c>
      <c r="C519" s="8" t="s">
        <v>161</v>
      </c>
      <c r="E519" s="64">
        <f t="shared" si="14"/>
        <v>14</v>
      </c>
      <c r="F519" s="8"/>
      <c r="G519" s="87"/>
      <c r="H519" s="127"/>
      <c r="I519" s="87"/>
      <c r="J519" s="87"/>
      <c r="K519" s="127"/>
    </row>
    <row r="520" spans="1:11" s="30" customFormat="1">
      <c r="A520" s="64">
        <f t="shared" si="13"/>
        <v>15</v>
      </c>
      <c r="B520" s="1"/>
      <c r="C520" s="8"/>
      <c r="D520" s="1"/>
      <c r="E520" s="64">
        <f t="shared" si="14"/>
        <v>15</v>
      </c>
      <c r="F520" s="8"/>
      <c r="G520" s="87"/>
      <c r="H520" s="127"/>
      <c r="I520" s="87"/>
      <c r="J520" s="87"/>
      <c r="K520" s="127"/>
    </row>
    <row r="521" spans="1:11" s="30" customFormat="1">
      <c r="A521" s="64">
        <f t="shared" si="13"/>
        <v>16</v>
      </c>
      <c r="B521" s="1"/>
      <c r="C521" s="8"/>
      <c r="D521" s="1"/>
      <c r="E521" s="64">
        <f t="shared" si="14"/>
        <v>16</v>
      </c>
      <c r="F521" s="8"/>
      <c r="G521" s="87"/>
      <c r="H521" s="127"/>
      <c r="I521" s="87"/>
      <c r="J521" s="87"/>
      <c r="K521" s="127"/>
    </row>
    <row r="522" spans="1:11">
      <c r="A522" s="64">
        <f t="shared" si="13"/>
        <v>17</v>
      </c>
      <c r="C522" s="8"/>
      <c r="E522" s="64">
        <f t="shared" si="14"/>
        <v>17</v>
      </c>
      <c r="F522" s="8"/>
      <c r="G522" s="87"/>
      <c r="H522" s="127"/>
      <c r="I522" s="87"/>
      <c r="J522" s="87"/>
      <c r="K522" s="127"/>
    </row>
    <row r="523" spans="1:11">
      <c r="A523" s="64">
        <f t="shared" si="13"/>
        <v>18</v>
      </c>
      <c r="C523" s="8"/>
      <c r="E523" s="64">
        <f t="shared" si="14"/>
        <v>18</v>
      </c>
      <c r="F523" s="8"/>
      <c r="G523" s="87"/>
      <c r="H523" s="127"/>
      <c r="I523" s="87"/>
      <c r="J523" s="87"/>
      <c r="K523" s="127"/>
    </row>
    <row r="524" spans="1:11">
      <c r="A524" s="64">
        <f t="shared" si="13"/>
        <v>19</v>
      </c>
      <c r="C524" s="8"/>
      <c r="E524" s="64">
        <f t="shared" si="14"/>
        <v>19</v>
      </c>
      <c r="F524" s="8"/>
      <c r="G524" s="87"/>
      <c r="H524" s="127"/>
      <c r="I524" s="87"/>
      <c r="J524" s="87"/>
      <c r="K524" s="127"/>
    </row>
    <row r="525" spans="1:11">
      <c r="A525" s="64">
        <f t="shared" si="13"/>
        <v>20</v>
      </c>
      <c r="C525" s="8"/>
      <c r="E525" s="64">
        <f t="shared" si="14"/>
        <v>20</v>
      </c>
      <c r="F525" s="8"/>
      <c r="G525" s="87"/>
      <c r="H525" s="127"/>
      <c r="I525" s="87"/>
      <c r="J525" s="87"/>
      <c r="K525" s="127"/>
    </row>
    <row r="526" spans="1:11">
      <c r="A526" s="64">
        <f t="shared" si="13"/>
        <v>21</v>
      </c>
      <c r="C526" s="8"/>
      <c r="E526" s="64">
        <f t="shared" si="14"/>
        <v>21</v>
      </c>
      <c r="F526" s="8"/>
      <c r="G526" s="87"/>
      <c r="H526" s="127"/>
      <c r="I526" s="87"/>
      <c r="J526" s="87"/>
      <c r="K526" s="127"/>
    </row>
    <row r="527" spans="1:11">
      <c r="A527" s="64">
        <f t="shared" si="13"/>
        <v>22</v>
      </c>
      <c r="C527" s="8"/>
      <c r="E527" s="64">
        <f t="shared" si="14"/>
        <v>22</v>
      </c>
      <c r="F527" s="8"/>
      <c r="G527" s="87"/>
      <c r="H527" s="127"/>
      <c r="I527" s="87"/>
      <c r="J527" s="87"/>
      <c r="K527" s="127"/>
    </row>
    <row r="528" spans="1:11">
      <c r="A528" s="64">
        <f t="shared" si="13"/>
        <v>23</v>
      </c>
      <c r="C528" s="8"/>
      <c r="E528" s="64">
        <f t="shared" si="14"/>
        <v>23</v>
      </c>
      <c r="F528" s="8"/>
      <c r="G528" s="87"/>
      <c r="H528" s="127"/>
      <c r="I528" s="87"/>
      <c r="J528" s="87"/>
      <c r="K528" s="127"/>
    </row>
    <row r="529" spans="1:11">
      <c r="A529" s="64">
        <f t="shared" si="13"/>
        <v>24</v>
      </c>
      <c r="C529" s="8"/>
      <c r="E529" s="64">
        <f t="shared" si="14"/>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162</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344" t="s">
        <v>164</v>
      </c>
      <c r="B538" s="344"/>
      <c r="C538" s="344"/>
      <c r="D538" s="344"/>
      <c r="E538" s="344"/>
      <c r="F538" s="344"/>
      <c r="G538" s="344"/>
      <c r="H538" s="344"/>
      <c r="I538" s="344"/>
      <c r="J538" s="344"/>
      <c r="K538" s="344"/>
    </row>
    <row r="539" spans="1:11">
      <c r="A539" s="12" t="str">
        <f>$A$42</f>
        <v xml:space="preserve">NAME: </v>
      </c>
      <c r="C539" s="1" t="str">
        <f>$D$20</f>
        <v>University of Colorado</v>
      </c>
      <c r="G539" s="65"/>
      <c r="K539" s="14" t="str">
        <f>$K$3</f>
        <v>Due Date: October 18, 2023</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2022-2023</v>
      </c>
      <c r="I541" s="19"/>
      <c r="J541" s="20"/>
      <c r="K541" s="21" t="str">
        <f>K503</f>
        <v>2023-2024</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129">
        <v>661</v>
      </c>
      <c r="H544" s="136">
        <v>60381070.248234607</v>
      </c>
      <c r="I544" s="90"/>
      <c r="J544" s="129">
        <v>632.69000000000005</v>
      </c>
      <c r="K544" s="136">
        <v>57130695.778347656</v>
      </c>
    </row>
    <row r="545" spans="1:12">
      <c r="A545" s="1">
        <v>2</v>
      </c>
      <c r="B545" s="15"/>
      <c r="C545" s="7" t="s">
        <v>166</v>
      </c>
      <c r="D545" s="15"/>
      <c r="E545" s="1">
        <v>2</v>
      </c>
      <c r="F545" s="15"/>
      <c r="G545" s="16"/>
      <c r="H545" s="136">
        <v>19989557.890927326</v>
      </c>
      <c r="I545" s="15"/>
      <c r="J545" s="16"/>
      <c r="K545" s="136">
        <v>18198190.432103522</v>
      </c>
    </row>
    <row r="546" spans="1:12">
      <c r="A546" s="1">
        <v>3</v>
      </c>
      <c r="C546" s="7" t="s">
        <v>167</v>
      </c>
      <c r="E546" s="1">
        <v>3</v>
      </c>
      <c r="F546" s="8"/>
      <c r="G546" s="129">
        <v>57.42</v>
      </c>
      <c r="H546" s="136">
        <v>11458898.966637015</v>
      </c>
      <c r="I546" s="91"/>
      <c r="J546" s="129">
        <v>54.66</v>
      </c>
      <c r="K546" s="136">
        <v>7362495</v>
      </c>
    </row>
    <row r="547" spans="1:12">
      <c r="A547" s="1">
        <v>4</v>
      </c>
      <c r="C547" s="7" t="s">
        <v>168</v>
      </c>
      <c r="E547" s="1">
        <v>4</v>
      </c>
      <c r="F547" s="8"/>
      <c r="G547" s="90"/>
      <c r="H547" s="136">
        <v>998021.11241803272</v>
      </c>
      <c r="I547" s="91"/>
      <c r="J547" s="90"/>
      <c r="K547" s="136">
        <v>2663351</v>
      </c>
    </row>
    <row r="548" spans="1:12">
      <c r="A548" s="1">
        <v>5</v>
      </c>
      <c r="C548" s="7" t="s">
        <v>169</v>
      </c>
      <c r="E548" s="1">
        <v>5</v>
      </c>
      <c r="F548" s="8"/>
      <c r="G548" s="90">
        <f>SUM(G544:G547)</f>
        <v>718.42</v>
      </c>
      <c r="H548" s="137">
        <f>SUM(H544:H547)</f>
        <v>92827548.218216971</v>
      </c>
      <c r="I548" s="91"/>
      <c r="J548" s="90">
        <f>SUM(J544:J547)</f>
        <v>687.35</v>
      </c>
      <c r="K548" s="137">
        <f>SUM(K544:K547)</f>
        <v>85354732.210451186</v>
      </c>
    </row>
    <row r="549" spans="1:12">
      <c r="A549" s="1">
        <v>6</v>
      </c>
      <c r="C549" s="7" t="s">
        <v>170</v>
      </c>
      <c r="E549" s="1">
        <v>6</v>
      </c>
      <c r="F549" s="8"/>
      <c r="G549" s="129">
        <v>180.41</v>
      </c>
      <c r="H549" s="136">
        <v>10615126.071309375</v>
      </c>
      <c r="I549" s="91"/>
      <c r="J549" s="129">
        <v>175.38</v>
      </c>
      <c r="K549" s="136">
        <v>10984613.539169408</v>
      </c>
    </row>
    <row r="550" spans="1:12">
      <c r="A550" s="1">
        <v>7</v>
      </c>
      <c r="C550" s="7" t="s">
        <v>171</v>
      </c>
      <c r="E550" s="1">
        <v>7</v>
      </c>
      <c r="F550" s="8"/>
      <c r="G550" s="90"/>
      <c r="H550" s="136">
        <v>4220381.2335592033</v>
      </c>
      <c r="I550" s="91"/>
      <c r="J550" s="90"/>
      <c r="K550" s="136">
        <v>4171614.3071982739</v>
      </c>
    </row>
    <row r="551" spans="1:12">
      <c r="A551" s="1">
        <v>8</v>
      </c>
      <c r="C551" s="7" t="s">
        <v>172</v>
      </c>
      <c r="E551" s="1">
        <v>8</v>
      </c>
      <c r="F551" s="8"/>
      <c r="G551" s="90">
        <f>G548+G549</f>
        <v>898.82999999999993</v>
      </c>
      <c r="H551" s="137">
        <f>H548+H549+H550</f>
        <v>107663055.52308555</v>
      </c>
      <c r="I551" s="90"/>
      <c r="J551" s="90">
        <f>J548+J549+J550</f>
        <v>862.73</v>
      </c>
      <c r="K551" s="137">
        <f>K548+K549+K550</f>
        <v>100510960.05681886</v>
      </c>
    </row>
    <row r="552" spans="1:12">
      <c r="A552" s="1">
        <v>9</v>
      </c>
      <c r="E552" s="1">
        <v>9</v>
      </c>
      <c r="F552" s="8"/>
      <c r="G552" s="90"/>
      <c r="H552" s="137"/>
      <c r="I552" s="89"/>
      <c r="J552" s="90"/>
      <c r="K552" s="137"/>
    </row>
    <row r="553" spans="1:12">
      <c r="A553" s="1">
        <v>10</v>
      </c>
      <c r="C553" s="7" t="s">
        <v>173</v>
      </c>
      <c r="E553" s="1">
        <v>10</v>
      </c>
      <c r="F553" s="8"/>
      <c r="G553" s="129">
        <v>0</v>
      </c>
      <c r="H553" s="136">
        <v>0</v>
      </c>
      <c r="I553" s="91"/>
      <c r="J553" s="129">
        <v>0</v>
      </c>
      <c r="K553" s="136">
        <v>0</v>
      </c>
    </row>
    <row r="554" spans="1:12">
      <c r="A554" s="1">
        <v>11</v>
      </c>
      <c r="C554" s="7" t="s">
        <v>174</v>
      </c>
      <c r="E554" s="1">
        <v>11</v>
      </c>
      <c r="F554" s="8"/>
      <c r="G554" s="129">
        <v>30.38</v>
      </c>
      <c r="H554" s="136">
        <v>1836876.67</v>
      </c>
      <c r="I554" s="91"/>
      <c r="J554" s="129">
        <v>26.38</v>
      </c>
      <c r="K554" s="136">
        <v>1868199</v>
      </c>
    </row>
    <row r="555" spans="1:12">
      <c r="A555" s="1">
        <v>12</v>
      </c>
      <c r="C555" s="7" t="s">
        <v>175</v>
      </c>
      <c r="E555" s="1">
        <v>12</v>
      </c>
      <c r="F555" s="8"/>
      <c r="G555" s="90"/>
      <c r="H555" s="136">
        <v>855611.18196593935</v>
      </c>
      <c r="I555" s="91"/>
      <c r="J555" s="90"/>
      <c r="K555" s="136">
        <v>910690</v>
      </c>
    </row>
    <row r="556" spans="1:12">
      <c r="A556" s="1">
        <v>13</v>
      </c>
      <c r="C556" s="7" t="s">
        <v>176</v>
      </c>
      <c r="E556" s="1">
        <v>13</v>
      </c>
      <c r="F556" s="8"/>
      <c r="G556" s="90">
        <f>SUM(G553:G555)</f>
        <v>30.38</v>
      </c>
      <c r="H556" s="137">
        <f>SUM(H553:H555)</f>
        <v>2692487.8519659392</v>
      </c>
      <c r="I556" s="88"/>
      <c r="J556" s="90">
        <f>SUM(J553:J555)</f>
        <v>26.38</v>
      </c>
      <c r="K556" s="137">
        <f>SUM(K553:K555)</f>
        <v>2778889</v>
      </c>
      <c r="L556" s="1" t="s">
        <v>38</v>
      </c>
    </row>
    <row r="557" spans="1:12" s="30" customFormat="1">
      <c r="A557" s="1">
        <v>14</v>
      </c>
      <c r="B557" s="1"/>
      <c r="C557" s="1"/>
      <c r="D557" s="1"/>
      <c r="E557" s="1">
        <v>14</v>
      </c>
      <c r="F557" s="8"/>
      <c r="G557" s="92"/>
      <c r="H557" s="137"/>
      <c r="I557" s="89"/>
      <c r="J557" s="92"/>
      <c r="K557" s="137"/>
    </row>
    <row r="558" spans="1:12" s="30" customFormat="1">
      <c r="A558" s="1">
        <v>15</v>
      </c>
      <c r="B558" s="1"/>
      <c r="C558" s="7" t="s">
        <v>177</v>
      </c>
      <c r="D558" s="1"/>
      <c r="E558" s="1">
        <v>15</v>
      </c>
      <c r="F558" s="1"/>
      <c r="G558" s="93">
        <f>SUM(G551+G556)</f>
        <v>929.20999999999992</v>
      </c>
      <c r="H558" s="138">
        <f>SUM(H551+H556)</f>
        <v>110355543.37505148</v>
      </c>
      <c r="I558" s="89"/>
      <c r="J558" s="93">
        <f>SUM(J551+J556)</f>
        <v>889.11</v>
      </c>
      <c r="K558" s="138">
        <f>SUM(K551+K556)</f>
        <v>103289849.05681886</v>
      </c>
    </row>
    <row r="559" spans="1:12">
      <c r="A559" s="1">
        <v>16</v>
      </c>
      <c r="E559" s="1">
        <v>16</v>
      </c>
      <c r="G559" s="93"/>
      <c r="H559" s="138"/>
      <c r="I559" s="89"/>
      <c r="J559" s="93"/>
      <c r="K559" s="138"/>
    </row>
    <row r="560" spans="1:12">
      <c r="A560" s="1">
        <v>17</v>
      </c>
      <c r="C560" s="7" t="s">
        <v>178</v>
      </c>
      <c r="E560" s="1">
        <v>17</v>
      </c>
      <c r="F560" s="8"/>
      <c r="G560" s="90"/>
      <c r="H560" s="136">
        <v>1242590.0279718312</v>
      </c>
      <c r="I560" s="91"/>
      <c r="J560" s="90"/>
      <c r="K560" s="136">
        <v>526112.15486496082</v>
      </c>
    </row>
    <row r="561" spans="1:11">
      <c r="A561" s="1">
        <v>18</v>
      </c>
      <c r="E561" s="1">
        <v>18</v>
      </c>
      <c r="F561" s="8"/>
      <c r="G561" s="90"/>
      <c r="H561" s="137"/>
      <c r="I561" s="91"/>
      <c r="J561" s="90"/>
      <c r="K561" s="137"/>
    </row>
    <row r="562" spans="1:11">
      <c r="A562" s="1">
        <v>19</v>
      </c>
      <c r="C562" s="7" t="s">
        <v>179</v>
      </c>
      <c r="E562" s="1">
        <v>19</v>
      </c>
      <c r="F562" s="8"/>
      <c r="G562" s="90"/>
      <c r="H562" s="136">
        <v>863069.2893149294</v>
      </c>
      <c r="I562" s="91"/>
      <c r="J562" s="90"/>
      <c r="K562" s="136">
        <v>347654</v>
      </c>
    </row>
    <row r="563" spans="1:11">
      <c r="A563" s="1">
        <v>20</v>
      </c>
      <c r="C563" s="66" t="s">
        <v>180</v>
      </c>
      <c r="E563" s="1">
        <v>20</v>
      </c>
      <c r="F563" s="8"/>
      <c r="G563" s="90"/>
      <c r="H563" s="136">
        <v>5719073.9429455614</v>
      </c>
      <c r="I563" s="91"/>
      <c r="J563" s="90"/>
      <c r="K563" s="136">
        <v>10778899.590859221</v>
      </c>
    </row>
    <row r="564" spans="1:11">
      <c r="A564" s="1">
        <v>21</v>
      </c>
      <c r="C564" s="66"/>
      <c r="E564" s="1">
        <v>21</v>
      </c>
      <c r="F564" s="8"/>
      <c r="G564" s="90"/>
      <c r="H564" s="137"/>
      <c r="I564" s="91"/>
      <c r="J564" s="90"/>
      <c r="K564" s="137"/>
    </row>
    <row r="565" spans="1:11">
      <c r="A565" s="1">
        <v>22</v>
      </c>
      <c r="C565" s="7"/>
      <c r="E565" s="1">
        <v>22</v>
      </c>
      <c r="G565" s="90"/>
      <c r="H565" s="137"/>
      <c r="I565" s="91"/>
      <c r="J565" s="90"/>
      <c r="K565" s="137"/>
    </row>
    <row r="566" spans="1:11">
      <c r="A566" s="1">
        <v>23</v>
      </c>
      <c r="C566" s="7" t="s">
        <v>181</v>
      </c>
      <c r="E566" s="1">
        <v>23</v>
      </c>
      <c r="G566" s="90"/>
      <c r="H566" s="136">
        <v>367525.74999999994</v>
      </c>
      <c r="I566" s="91"/>
      <c r="J566" s="90"/>
      <c r="K566" s="136">
        <v>0</v>
      </c>
    </row>
    <row r="567" spans="1:11">
      <c r="A567" s="1">
        <v>24</v>
      </c>
      <c r="C567" s="7"/>
      <c r="E567" s="1">
        <v>24</v>
      </c>
      <c r="G567" s="90"/>
      <c r="H567" s="137"/>
      <c r="I567" s="91"/>
      <c r="J567" s="90"/>
      <c r="K567" s="137"/>
    </row>
    <row r="568" spans="1:11">
      <c r="F568" s="60" t="s">
        <v>6</v>
      </c>
      <c r="G568" s="68"/>
      <c r="H568" s="39"/>
      <c r="I568" s="60"/>
      <c r="J568" s="68"/>
      <c r="K568" s="39"/>
    </row>
    <row r="569" spans="1:11">
      <c r="A569" s="1">
        <v>25</v>
      </c>
      <c r="C569" s="7" t="s">
        <v>182</v>
      </c>
      <c r="E569" s="1">
        <v>25</v>
      </c>
      <c r="G569" s="89">
        <f>SUM(G558:G567)</f>
        <v>929.20999999999992</v>
      </c>
      <c r="H569" s="138">
        <f>SUM(H558:H567)</f>
        <v>118547802.3852838</v>
      </c>
      <c r="I569" s="94"/>
      <c r="J569" s="89">
        <f>SUM(J558:J567)</f>
        <v>889.11</v>
      </c>
      <c r="K569" s="138">
        <f>SUM(K558:K567)</f>
        <v>114942514.80254304</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344" t="s">
        <v>184</v>
      </c>
      <c r="B577" s="344"/>
      <c r="C577" s="344"/>
      <c r="D577" s="344"/>
      <c r="E577" s="344"/>
      <c r="F577" s="344"/>
      <c r="G577" s="344"/>
      <c r="H577" s="344"/>
      <c r="I577" s="344"/>
      <c r="J577" s="344"/>
      <c r="K577" s="344"/>
    </row>
    <row r="578" spans="1:11">
      <c r="A578" s="12" t="str">
        <f>$A$42</f>
        <v xml:space="preserve">NAME: </v>
      </c>
      <c r="C578" s="1" t="str">
        <f>$D$20</f>
        <v>University of Colorado</v>
      </c>
      <c r="G578" s="65"/>
      <c r="K578" s="14" t="str">
        <f>$K$3</f>
        <v>Due Date: October 18, 2023</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2022-2023</v>
      </c>
      <c r="I580" s="19"/>
      <c r="J580" s="20"/>
      <c r="K580" s="21" t="str">
        <f>K541</f>
        <v>2023-2024</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29">
        <v>0</v>
      </c>
      <c r="H583" s="136">
        <v>0</v>
      </c>
      <c r="I583" s="15"/>
      <c r="J583" s="129">
        <v>0</v>
      </c>
      <c r="K583" s="136">
        <v>0</v>
      </c>
    </row>
    <row r="584" spans="1:11">
      <c r="A584" s="1">
        <v>2</v>
      </c>
      <c r="B584" s="15"/>
      <c r="C584" s="7" t="s">
        <v>166</v>
      </c>
      <c r="D584" s="15"/>
      <c r="E584" s="1">
        <v>2</v>
      </c>
      <c r="F584" s="15"/>
      <c r="G584" s="90"/>
      <c r="H584" s="136">
        <v>0</v>
      </c>
      <c r="I584" s="90"/>
      <c r="J584" s="90"/>
      <c r="K584" s="136">
        <v>0</v>
      </c>
    </row>
    <row r="585" spans="1:11">
      <c r="A585" s="1">
        <v>3</v>
      </c>
      <c r="C585" s="7" t="s">
        <v>167</v>
      </c>
      <c r="E585" s="1">
        <v>3</v>
      </c>
      <c r="F585" s="8"/>
      <c r="G585" s="129">
        <v>0</v>
      </c>
      <c r="H585" s="136">
        <v>0</v>
      </c>
      <c r="I585" s="91"/>
      <c r="J585" s="129">
        <v>0</v>
      </c>
      <c r="K585" s="136">
        <v>0</v>
      </c>
    </row>
    <row r="586" spans="1:11">
      <c r="A586" s="1">
        <v>4</v>
      </c>
      <c r="C586" s="7" t="s">
        <v>168</v>
      </c>
      <c r="E586" s="1">
        <v>4</v>
      </c>
      <c r="F586" s="8"/>
      <c r="G586" s="90"/>
      <c r="H586" s="136">
        <v>0</v>
      </c>
      <c r="I586" s="91"/>
      <c r="J586" s="90"/>
      <c r="K586" s="136">
        <v>0</v>
      </c>
    </row>
    <row r="587" spans="1:11">
      <c r="A587" s="1">
        <v>5</v>
      </c>
      <c r="C587" s="7" t="s">
        <v>169</v>
      </c>
      <c r="E587" s="1">
        <v>5</v>
      </c>
      <c r="F587" s="8"/>
      <c r="G587" s="90">
        <f>SUM(G583:G586)</f>
        <v>0</v>
      </c>
      <c r="H587" s="137">
        <f>SUM(H583:H586)</f>
        <v>0</v>
      </c>
      <c r="I587" s="91"/>
      <c r="J587" s="90">
        <f>SUM(J583:J586)</f>
        <v>0</v>
      </c>
      <c r="K587" s="137">
        <f>SUM(K583:K586)</f>
        <v>0</v>
      </c>
    </row>
    <row r="588" spans="1:11">
      <c r="A588" s="1">
        <v>6</v>
      </c>
      <c r="C588" s="7" t="s">
        <v>170</v>
      </c>
      <c r="E588" s="1">
        <v>6</v>
      </c>
      <c r="F588" s="8"/>
      <c r="G588" s="129">
        <v>0</v>
      </c>
      <c r="H588" s="136">
        <v>0</v>
      </c>
      <c r="I588" s="91"/>
      <c r="J588" s="129">
        <v>0</v>
      </c>
      <c r="K588" s="136">
        <v>0</v>
      </c>
    </row>
    <row r="589" spans="1:11">
      <c r="A589" s="1">
        <v>7</v>
      </c>
      <c r="C589" s="7" t="s">
        <v>171</v>
      </c>
      <c r="E589" s="1">
        <v>7</v>
      </c>
      <c r="F589" s="8"/>
      <c r="G589" s="90"/>
      <c r="H589" s="136">
        <v>0</v>
      </c>
      <c r="I589" s="91"/>
      <c r="J589" s="90"/>
      <c r="K589" s="136">
        <v>0</v>
      </c>
    </row>
    <row r="590" spans="1:11">
      <c r="A590" s="1">
        <v>8</v>
      </c>
      <c r="C590" s="7" t="s">
        <v>185</v>
      </c>
      <c r="E590" s="1">
        <v>8</v>
      </c>
      <c r="F590" s="8"/>
      <c r="G590" s="90">
        <f>G587+G588+G589</f>
        <v>0</v>
      </c>
      <c r="H590" s="137">
        <f>H587+H588+H589</f>
        <v>0</v>
      </c>
      <c r="I590" s="90"/>
      <c r="J590" s="90">
        <f>J587+J588+J589</f>
        <v>0</v>
      </c>
      <c r="K590" s="137">
        <f>K587+K588+K589</f>
        <v>0</v>
      </c>
    </row>
    <row r="591" spans="1:11">
      <c r="A591" s="1">
        <v>9</v>
      </c>
      <c r="E591" s="1">
        <v>9</v>
      </c>
      <c r="F591" s="8"/>
      <c r="G591" s="90"/>
      <c r="H591" s="137"/>
      <c r="I591" s="89"/>
      <c r="J591" s="90"/>
      <c r="K591" s="137"/>
    </row>
    <row r="592" spans="1:11">
      <c r="A592" s="1">
        <v>10</v>
      </c>
      <c r="C592" s="7" t="s">
        <v>173</v>
      </c>
      <c r="E592" s="1">
        <v>10</v>
      </c>
      <c r="F592" s="8"/>
      <c r="G592" s="129">
        <v>0</v>
      </c>
      <c r="H592" s="136">
        <v>0</v>
      </c>
      <c r="I592" s="91"/>
      <c r="J592" s="129">
        <v>0</v>
      </c>
      <c r="K592" s="136">
        <v>0</v>
      </c>
    </row>
    <row r="593" spans="1:11">
      <c r="A593" s="1">
        <v>11</v>
      </c>
      <c r="C593" s="7" t="s">
        <v>174</v>
      </c>
      <c r="E593" s="1">
        <v>11</v>
      </c>
      <c r="F593" s="8"/>
      <c r="G593" s="129">
        <v>0</v>
      </c>
      <c r="H593" s="136">
        <v>0</v>
      </c>
      <c r="I593" s="91"/>
      <c r="J593" s="129">
        <v>0</v>
      </c>
      <c r="K593" s="136">
        <v>0</v>
      </c>
    </row>
    <row r="594" spans="1:11" s="30" customFormat="1">
      <c r="A594" s="1">
        <v>12</v>
      </c>
      <c r="B594" s="1"/>
      <c r="C594" s="7" t="s">
        <v>175</v>
      </c>
      <c r="D594" s="1"/>
      <c r="E594" s="1">
        <v>12</v>
      </c>
      <c r="F594" s="8"/>
      <c r="G594" s="90"/>
      <c r="H594" s="136">
        <v>0</v>
      </c>
      <c r="I594" s="91"/>
      <c r="J594" s="90"/>
      <c r="K594" s="136">
        <v>0</v>
      </c>
    </row>
    <row r="595" spans="1:11" s="30" customFormat="1">
      <c r="A595" s="1">
        <v>13</v>
      </c>
      <c r="B595" s="1"/>
      <c r="C595" s="7" t="s">
        <v>186</v>
      </c>
      <c r="D595" s="1"/>
      <c r="E595" s="1">
        <v>13</v>
      </c>
      <c r="F595" s="8"/>
      <c r="G595" s="90">
        <f>SUM(G592:G594)</f>
        <v>0</v>
      </c>
      <c r="H595" s="137">
        <f>SUM(H592:H594)</f>
        <v>0</v>
      </c>
      <c r="I595" s="88"/>
      <c r="J595" s="90">
        <f>SUM(J592:J594)</f>
        <v>0</v>
      </c>
      <c r="K595" s="137">
        <f>SUM(K592:K594)</f>
        <v>0</v>
      </c>
    </row>
    <row r="596" spans="1:11">
      <c r="A596" s="1">
        <v>14</v>
      </c>
      <c r="E596" s="1">
        <v>14</v>
      </c>
      <c r="F596" s="8"/>
      <c r="G596" s="92"/>
      <c r="H596" s="137"/>
      <c r="I596" s="89"/>
      <c r="J596" s="92"/>
      <c r="K596" s="137"/>
    </row>
    <row r="597" spans="1:11">
      <c r="A597" s="1">
        <v>15</v>
      </c>
      <c r="C597" s="7" t="s">
        <v>177</v>
      </c>
      <c r="E597" s="1">
        <v>15</v>
      </c>
      <c r="G597" s="93">
        <f>SUM(G590+G595)</f>
        <v>0</v>
      </c>
      <c r="H597" s="138">
        <f>SUM(H590+H595)</f>
        <v>0</v>
      </c>
      <c r="I597" s="89"/>
      <c r="J597" s="93">
        <f>SUM(J590+J595)</f>
        <v>0</v>
      </c>
      <c r="K597" s="138">
        <f>SUM(K590+K595)</f>
        <v>0</v>
      </c>
    </row>
    <row r="598" spans="1:11">
      <c r="A598" s="1">
        <v>16</v>
      </c>
      <c r="E598" s="1">
        <v>16</v>
      </c>
      <c r="G598" s="93"/>
      <c r="H598" s="138"/>
      <c r="I598" s="89"/>
      <c r="J598" s="93"/>
      <c r="K598" s="138"/>
    </row>
    <row r="599" spans="1:11">
      <c r="A599" s="1">
        <v>17</v>
      </c>
      <c r="C599" s="7" t="s">
        <v>178</v>
      </c>
      <c r="E599" s="1">
        <v>17</v>
      </c>
      <c r="F599" s="8"/>
      <c r="G599" s="90"/>
      <c r="H599" s="136">
        <v>0</v>
      </c>
      <c r="I599" s="91"/>
      <c r="J599" s="90"/>
      <c r="K599" s="136">
        <v>0</v>
      </c>
    </row>
    <row r="600" spans="1:11">
      <c r="A600" s="1">
        <v>18</v>
      </c>
      <c r="E600" s="1">
        <v>18</v>
      </c>
      <c r="F600" s="8"/>
      <c r="G600" s="90"/>
      <c r="H600" s="137"/>
      <c r="I600" s="91"/>
      <c r="J600" s="90"/>
      <c r="K600" s="137"/>
    </row>
    <row r="601" spans="1:11">
      <c r="A601" s="1">
        <v>19</v>
      </c>
      <c r="C601" s="7" t="s">
        <v>179</v>
      </c>
      <c r="E601" s="1">
        <v>19</v>
      </c>
      <c r="F601" s="8"/>
      <c r="G601" s="90"/>
      <c r="H601" s="136">
        <v>0</v>
      </c>
      <c r="I601" s="91"/>
      <c r="J601" s="90"/>
      <c r="K601" s="136">
        <v>0</v>
      </c>
    </row>
    <row r="602" spans="1:11">
      <c r="A602" s="1">
        <v>20</v>
      </c>
      <c r="C602" s="66" t="s">
        <v>180</v>
      </c>
      <c r="E602" s="1">
        <v>20</v>
      </c>
      <c r="F602" s="8"/>
      <c r="G602" s="90"/>
      <c r="H602" s="136">
        <v>44966</v>
      </c>
      <c r="I602" s="91"/>
      <c r="J602" s="90"/>
      <c r="K602" s="136">
        <v>45008</v>
      </c>
    </row>
    <row r="603" spans="1:11">
      <c r="A603" s="1">
        <v>21</v>
      </c>
      <c r="C603" s="66"/>
      <c r="E603" s="1">
        <v>21</v>
      </c>
      <c r="F603" s="8"/>
      <c r="G603" s="90"/>
      <c r="H603" s="137"/>
      <c r="I603" s="91"/>
      <c r="J603" s="90"/>
      <c r="K603" s="137"/>
    </row>
    <row r="604" spans="1:11">
      <c r="A604" s="1">
        <v>22</v>
      </c>
      <c r="C604" s="7"/>
      <c r="E604" s="1">
        <v>22</v>
      </c>
      <c r="G604" s="90"/>
      <c r="H604" s="137"/>
      <c r="I604" s="91"/>
      <c r="J604" s="90"/>
      <c r="K604" s="137"/>
    </row>
    <row r="605" spans="1:11">
      <c r="A605" s="1">
        <v>23</v>
      </c>
      <c r="C605" s="7" t="s">
        <v>181</v>
      </c>
      <c r="E605" s="1">
        <v>23</v>
      </c>
      <c r="G605" s="90"/>
      <c r="H605" s="136">
        <v>0</v>
      </c>
      <c r="I605" s="91"/>
      <c r="J605" s="90"/>
      <c r="K605" s="136">
        <v>0</v>
      </c>
    </row>
    <row r="606" spans="1:11">
      <c r="A606" s="1">
        <v>24</v>
      </c>
      <c r="C606" s="7"/>
      <c r="E606" s="1">
        <v>24</v>
      </c>
      <c r="G606" s="90"/>
      <c r="H606" s="137"/>
      <c r="I606" s="91"/>
      <c r="J606" s="90"/>
      <c r="K606" s="137"/>
    </row>
    <row r="607" spans="1:11">
      <c r="F607" s="60" t="s">
        <v>6</v>
      </c>
      <c r="G607" s="68"/>
      <c r="H607" s="39"/>
      <c r="I607" s="60"/>
      <c r="J607" s="68"/>
      <c r="K607" s="39"/>
    </row>
    <row r="608" spans="1:11">
      <c r="A608" s="1">
        <v>25</v>
      </c>
      <c r="C608" s="7" t="s">
        <v>187</v>
      </c>
      <c r="E608" s="1">
        <v>25</v>
      </c>
      <c r="G608" s="89">
        <f>SUM(G597:G606)</f>
        <v>0</v>
      </c>
      <c r="H608" s="138">
        <f>SUM(H597:H606)</f>
        <v>44966</v>
      </c>
      <c r="I608" s="94"/>
      <c r="J608" s="89">
        <f>SUM(J597:J606)</f>
        <v>0</v>
      </c>
      <c r="K608" s="138">
        <f>SUM(K597:K606)</f>
        <v>45008</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344" t="s">
        <v>189</v>
      </c>
      <c r="B614" s="344"/>
      <c r="C614" s="344"/>
      <c r="D614" s="344"/>
      <c r="E614" s="344"/>
      <c r="F614" s="344"/>
      <c r="G614" s="344"/>
      <c r="H614" s="344"/>
      <c r="I614" s="344"/>
      <c r="J614" s="344"/>
      <c r="K614" s="344"/>
    </row>
    <row r="615" spans="1:11">
      <c r="A615" s="12" t="str">
        <f>$A$42</f>
        <v xml:space="preserve">NAME: </v>
      </c>
      <c r="C615" s="1" t="str">
        <f>$D$20</f>
        <v>University of Colorado</v>
      </c>
      <c r="G615" s="65"/>
      <c r="H615" s="57"/>
      <c r="K615" s="14" t="str">
        <f>$K$3</f>
        <v>Due Date: October 18, 2023</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2022-2023</v>
      </c>
      <c r="I617" s="19"/>
      <c r="J617" s="20"/>
      <c r="K617" s="21" t="str">
        <f>K580</f>
        <v>2023-2024</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29">
        <v>0</v>
      </c>
      <c r="H625" s="136">
        <v>0</v>
      </c>
      <c r="I625" s="24"/>
      <c r="J625" s="129">
        <v>0</v>
      </c>
      <c r="K625" s="136">
        <v>0</v>
      </c>
    </row>
    <row r="626" spans="1:11">
      <c r="A626" s="1">
        <v>7</v>
      </c>
      <c r="C626" s="7" t="s">
        <v>191</v>
      </c>
      <c r="E626" s="1">
        <v>7</v>
      </c>
      <c r="F626" s="8"/>
      <c r="G626" s="85"/>
      <c r="H626" s="136">
        <v>0</v>
      </c>
      <c r="I626" s="70"/>
      <c r="J626" s="85"/>
      <c r="K626" s="136">
        <v>0</v>
      </c>
    </row>
    <row r="627" spans="1:11">
      <c r="A627" s="1">
        <v>8</v>
      </c>
      <c r="C627" s="7" t="s">
        <v>192</v>
      </c>
      <c r="E627" s="1">
        <v>8</v>
      </c>
      <c r="F627" s="8"/>
      <c r="G627" s="95">
        <f>SUM(G625:G626)</f>
        <v>0</v>
      </c>
      <c r="H627" s="141">
        <f>SUM(H625:H626)</f>
        <v>0</v>
      </c>
      <c r="I627" s="70"/>
      <c r="J627" s="95">
        <f>SUM(J625:J626)</f>
        <v>0</v>
      </c>
      <c r="K627" s="141">
        <f>SUM(K625:K626)</f>
        <v>0</v>
      </c>
    </row>
    <row r="628" spans="1:11">
      <c r="A628" s="1">
        <v>9</v>
      </c>
      <c r="C628" s="7"/>
      <c r="E628" s="1">
        <v>9</v>
      </c>
      <c r="F628" s="8"/>
      <c r="G628" s="85"/>
      <c r="H628" s="141"/>
      <c r="I628" s="24"/>
      <c r="J628" s="85"/>
      <c r="K628" s="141"/>
    </row>
    <row r="629" spans="1:11">
      <c r="A629" s="1">
        <v>10</v>
      </c>
      <c r="C629" s="7"/>
      <c r="E629" s="1">
        <v>10</v>
      </c>
      <c r="F629" s="8"/>
      <c r="G629" s="85"/>
      <c r="H629" s="141"/>
      <c r="I629" s="24"/>
      <c r="J629" s="85"/>
      <c r="K629" s="141"/>
    </row>
    <row r="630" spans="1:11">
      <c r="A630" s="1">
        <v>11</v>
      </c>
      <c r="C630" s="7" t="s">
        <v>174</v>
      </c>
      <c r="E630" s="1">
        <v>11</v>
      </c>
      <c r="G630" s="129">
        <v>0</v>
      </c>
      <c r="H630" s="136">
        <v>0</v>
      </c>
      <c r="I630" s="24"/>
      <c r="J630" s="129">
        <v>0</v>
      </c>
      <c r="K630" s="136">
        <v>0</v>
      </c>
    </row>
    <row r="631" spans="1:11" s="30" customFormat="1">
      <c r="A631" s="1">
        <v>12</v>
      </c>
      <c r="B631" s="1"/>
      <c r="C631" s="7" t="s">
        <v>175</v>
      </c>
      <c r="D631" s="1"/>
      <c r="E631" s="1">
        <v>12</v>
      </c>
      <c r="F631" s="1"/>
      <c r="G631" s="80"/>
      <c r="H631" s="136">
        <v>0</v>
      </c>
      <c r="I631" s="24"/>
      <c r="J631" s="80"/>
      <c r="K631" s="136">
        <v>0</v>
      </c>
    </row>
    <row r="632" spans="1:11" s="30" customFormat="1">
      <c r="A632" s="1">
        <v>13</v>
      </c>
      <c r="B632" s="1"/>
      <c r="C632" s="7" t="s">
        <v>193</v>
      </c>
      <c r="D632" s="1"/>
      <c r="E632" s="1">
        <v>13</v>
      </c>
      <c r="F632" s="8"/>
      <c r="G632" s="95">
        <f>SUM(G630:G631)</f>
        <v>0</v>
      </c>
      <c r="H632" s="141">
        <f>SUM(H630:H631)</f>
        <v>0</v>
      </c>
      <c r="I632" s="70"/>
      <c r="J632" s="95">
        <f>SUM(J630:J631)</f>
        <v>0</v>
      </c>
      <c r="K632" s="141">
        <f>SUM(K630:K631)</f>
        <v>0</v>
      </c>
    </row>
    <row r="633" spans="1:11">
      <c r="A633" s="1">
        <v>14</v>
      </c>
      <c r="E633" s="1">
        <v>14</v>
      </c>
      <c r="F633" s="8"/>
      <c r="G633" s="85"/>
      <c r="H633" s="141"/>
      <c r="I633" s="70"/>
      <c r="J633" s="85"/>
      <c r="K633" s="141"/>
    </row>
    <row r="634" spans="1:11">
      <c r="A634" s="1">
        <v>15</v>
      </c>
      <c r="C634" s="7" t="s">
        <v>177</v>
      </c>
      <c r="E634" s="1">
        <v>15</v>
      </c>
      <c r="F634" s="8"/>
      <c r="G634" s="95">
        <f>G627+G632</f>
        <v>0</v>
      </c>
      <c r="H634" s="141">
        <f>H627+H632</f>
        <v>0</v>
      </c>
      <c r="I634" s="70"/>
      <c r="J634" s="95">
        <f>J627+J632</f>
        <v>0</v>
      </c>
      <c r="K634" s="141">
        <f>K627+K632</f>
        <v>0</v>
      </c>
    </row>
    <row r="635" spans="1:11">
      <c r="A635" s="1">
        <v>16</v>
      </c>
      <c r="E635" s="1">
        <v>16</v>
      </c>
      <c r="F635" s="8"/>
      <c r="G635" s="85"/>
      <c r="H635" s="141"/>
      <c r="I635" s="70"/>
      <c r="J635" s="85"/>
      <c r="K635" s="141"/>
    </row>
    <row r="636" spans="1:11">
      <c r="A636" s="1">
        <v>17</v>
      </c>
      <c r="C636" s="7" t="s">
        <v>178</v>
      </c>
      <c r="E636" s="1">
        <v>17</v>
      </c>
      <c r="F636" s="8"/>
      <c r="G636" s="129"/>
      <c r="H636" s="136">
        <v>0</v>
      </c>
      <c r="I636" s="70"/>
      <c r="J636" s="121"/>
      <c r="K636" s="136">
        <v>0</v>
      </c>
    </row>
    <row r="637" spans="1:11">
      <c r="A637" s="1">
        <v>18</v>
      </c>
      <c r="C637" s="7"/>
      <c r="E637" s="1">
        <v>18</v>
      </c>
      <c r="F637" s="8"/>
      <c r="G637" s="85"/>
      <c r="H637" s="141"/>
      <c r="I637" s="70"/>
      <c r="J637" s="85"/>
      <c r="K637" s="141"/>
    </row>
    <row r="638" spans="1:11">
      <c r="A638" s="1">
        <v>19</v>
      </c>
      <c r="C638" s="7" t="s">
        <v>179</v>
      </c>
      <c r="E638" s="1">
        <v>19</v>
      </c>
      <c r="F638" s="8"/>
      <c r="G638" s="121"/>
      <c r="H638" s="136">
        <v>0</v>
      </c>
      <c r="I638" s="70"/>
      <c r="J638" s="121"/>
      <c r="K638" s="136">
        <v>0</v>
      </c>
    </row>
    <row r="639" spans="1:11">
      <c r="A639" s="1">
        <v>20</v>
      </c>
      <c r="C639" s="7" t="s">
        <v>180</v>
      </c>
      <c r="E639" s="1">
        <v>20</v>
      </c>
      <c r="F639" s="8"/>
      <c r="G639" s="121"/>
      <c r="H639" s="136">
        <v>17586</v>
      </c>
      <c r="I639" s="70"/>
      <c r="J639" s="121"/>
      <c r="K639" s="136">
        <v>17603</v>
      </c>
    </row>
    <row r="640" spans="1:11">
      <c r="A640" s="1">
        <v>21</v>
      </c>
      <c r="C640" s="7"/>
      <c r="E640" s="1">
        <v>21</v>
      </c>
      <c r="F640" s="8"/>
      <c r="G640" s="85"/>
      <c r="H640" s="141"/>
      <c r="I640" s="70"/>
      <c r="J640" s="85"/>
      <c r="K640" s="141"/>
    </row>
    <row r="641" spans="1:11">
      <c r="A641" s="1">
        <v>22</v>
      </c>
      <c r="C641" s="7"/>
      <c r="E641" s="1">
        <v>22</v>
      </c>
      <c r="F641" s="8"/>
      <c r="G641" s="85"/>
      <c r="H641" s="141"/>
      <c r="I641" s="70"/>
      <c r="J641" s="85"/>
      <c r="K641" s="141"/>
    </row>
    <row r="642" spans="1:11">
      <c r="A642" s="1">
        <v>23</v>
      </c>
      <c r="C642" s="7" t="s">
        <v>194</v>
      </c>
      <c r="E642" s="1">
        <v>23</v>
      </c>
      <c r="F642" s="8"/>
      <c r="G642" s="121"/>
      <c r="H642" s="136">
        <v>0</v>
      </c>
      <c r="I642" s="70"/>
      <c r="J642" s="121"/>
      <c r="K642" s="136">
        <v>0</v>
      </c>
    </row>
    <row r="643" spans="1:11">
      <c r="A643" s="1">
        <v>24</v>
      </c>
      <c r="C643" s="7"/>
      <c r="E643" s="1">
        <v>24</v>
      </c>
      <c r="F643" s="8"/>
      <c r="G643" s="95"/>
      <c r="H643" s="141"/>
      <c r="I643" s="70"/>
      <c r="J643" s="85"/>
      <c r="K643" s="141"/>
    </row>
    <row r="644" spans="1:11">
      <c r="E644" s="29"/>
      <c r="F644" s="60" t="s">
        <v>6</v>
      </c>
      <c r="G644" s="17" t="s">
        <v>6</v>
      </c>
      <c r="H644" s="17" t="s">
        <v>6</v>
      </c>
      <c r="I644" s="60" t="s">
        <v>6</v>
      </c>
      <c r="J644" s="17" t="s">
        <v>6</v>
      </c>
      <c r="K644" s="17" t="s">
        <v>6</v>
      </c>
    </row>
    <row r="645" spans="1:11">
      <c r="A645" s="1">
        <v>25</v>
      </c>
      <c r="C645" s="7" t="s">
        <v>195</v>
      </c>
      <c r="E645" s="1">
        <v>25</v>
      </c>
      <c r="G645" s="80">
        <f>SUM(G634:G644)</f>
        <v>0</v>
      </c>
      <c r="H645" s="81">
        <f>SUM(H634:H644)</f>
        <v>17586</v>
      </c>
      <c r="I645" s="81"/>
      <c r="J645" s="81">
        <f>SUM(J634:J644)</f>
        <v>0</v>
      </c>
      <c r="K645" s="81">
        <f>SUM(K634:K644)</f>
        <v>17603</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344" t="s">
        <v>197</v>
      </c>
      <c r="B651" s="344"/>
      <c r="C651" s="344"/>
      <c r="D651" s="344"/>
      <c r="E651" s="344"/>
      <c r="F651" s="344"/>
      <c r="G651" s="344"/>
      <c r="H651" s="344"/>
      <c r="I651" s="344"/>
      <c r="J651" s="344"/>
      <c r="K651" s="344"/>
    </row>
    <row r="652" spans="1:11">
      <c r="A652" s="12" t="str">
        <f>$A$42</f>
        <v xml:space="preserve">NAME: </v>
      </c>
      <c r="B652" s="12"/>
      <c r="C652" s="1" t="str">
        <f>$D$20</f>
        <v>University of Colorado</v>
      </c>
      <c r="G652" s="65"/>
      <c r="H652" s="57"/>
      <c r="K652" s="14" t="str">
        <f>$K$3</f>
        <v>Due Date: October 18, 2023</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2022-2023</v>
      </c>
      <c r="I654" s="19"/>
      <c r="J654" s="20"/>
      <c r="K654" s="21" t="str">
        <f>K617</f>
        <v>2023-2024</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332"/>
      <c r="H661" s="101"/>
      <c r="I661" s="105"/>
      <c r="J661" s="103"/>
      <c r="K661" s="101"/>
    </row>
    <row r="662" spans="1:11">
      <c r="A662" s="1">
        <v>6</v>
      </c>
      <c r="C662" s="7" t="s">
        <v>190</v>
      </c>
      <c r="E662" s="1">
        <v>6</v>
      </c>
      <c r="F662" s="8"/>
      <c r="G662" s="333">
        <v>222.17</v>
      </c>
      <c r="H662" s="136">
        <v>16807755.664441563</v>
      </c>
      <c r="I662" s="24"/>
      <c r="J662" s="333">
        <v>218.42000000000002</v>
      </c>
      <c r="K662" s="136">
        <v>17485115.892066959</v>
      </c>
    </row>
    <row r="663" spans="1:11">
      <c r="A663" s="1">
        <v>7</v>
      </c>
      <c r="C663" s="7" t="s">
        <v>191</v>
      </c>
      <c r="E663" s="1">
        <v>7</v>
      </c>
      <c r="F663" s="8"/>
      <c r="G663" s="334"/>
      <c r="H663" s="136">
        <v>6196890.7406809237</v>
      </c>
      <c r="I663" s="70"/>
      <c r="J663" s="334"/>
      <c r="K663" s="136">
        <v>6237395.5394713096</v>
      </c>
    </row>
    <row r="664" spans="1:11">
      <c r="A664" s="1">
        <v>8</v>
      </c>
      <c r="C664" s="7" t="s">
        <v>192</v>
      </c>
      <c r="E664" s="1">
        <v>8</v>
      </c>
      <c r="F664" s="8"/>
      <c r="G664" s="334">
        <f>SUM(G662:G663)</f>
        <v>222.17</v>
      </c>
      <c r="H664" s="141">
        <f>SUM(H662:H663)</f>
        <v>23004646.405122489</v>
      </c>
      <c r="I664" s="70"/>
      <c r="J664" s="334">
        <f>SUM(J662:J663)</f>
        <v>218.42000000000002</v>
      </c>
      <c r="K664" s="141">
        <f>SUM(K662:K663)</f>
        <v>23722511.431538269</v>
      </c>
    </row>
    <row r="665" spans="1:11">
      <c r="A665" s="1">
        <v>9</v>
      </c>
      <c r="C665" s="7"/>
      <c r="E665" s="1">
        <v>9</v>
      </c>
      <c r="F665" s="8"/>
      <c r="G665" s="334"/>
      <c r="H665" s="141"/>
      <c r="I665" s="24"/>
      <c r="J665" s="334"/>
      <c r="K665" s="141"/>
    </row>
    <row r="666" spans="1:11">
      <c r="A666" s="1">
        <v>10</v>
      </c>
      <c r="C666" s="7"/>
      <c r="E666" s="1">
        <v>10</v>
      </c>
      <c r="F666" s="8"/>
      <c r="G666" s="334"/>
      <c r="H666" s="141"/>
      <c r="I666" s="24"/>
      <c r="J666" s="334"/>
      <c r="K666" s="141"/>
    </row>
    <row r="667" spans="1:11">
      <c r="A667" s="1">
        <v>11</v>
      </c>
      <c r="C667" s="7" t="s">
        <v>174</v>
      </c>
      <c r="E667" s="1">
        <v>11</v>
      </c>
      <c r="G667" s="333">
        <v>20</v>
      </c>
      <c r="H667" s="136">
        <v>948358.05999999994</v>
      </c>
      <c r="I667" s="24"/>
      <c r="J667" s="333">
        <v>16</v>
      </c>
      <c r="K667" s="136">
        <v>853285.2</v>
      </c>
    </row>
    <row r="668" spans="1:11" s="30" customFormat="1">
      <c r="A668" s="1">
        <v>12</v>
      </c>
      <c r="B668" s="1"/>
      <c r="C668" s="7" t="s">
        <v>175</v>
      </c>
      <c r="D668" s="1"/>
      <c r="E668" s="1">
        <v>12</v>
      </c>
      <c r="F668" s="1"/>
      <c r="G668" s="152"/>
      <c r="H668" s="136">
        <v>453153.625</v>
      </c>
      <c r="I668" s="24"/>
      <c r="J668" s="152"/>
      <c r="K668" s="136">
        <v>466071</v>
      </c>
    </row>
    <row r="669" spans="1:11" s="30" customFormat="1">
      <c r="A669" s="1">
        <v>13</v>
      </c>
      <c r="B669" s="1"/>
      <c r="C669" s="7" t="s">
        <v>193</v>
      </c>
      <c r="D669" s="1"/>
      <c r="E669" s="1">
        <v>13</v>
      </c>
      <c r="F669" s="8"/>
      <c r="G669" s="334">
        <f>SUM(G667:G668)</f>
        <v>20</v>
      </c>
      <c r="H669" s="141">
        <f>SUM(H667:H668)</f>
        <v>1401511.6850000001</v>
      </c>
      <c r="I669" s="70"/>
      <c r="J669" s="334">
        <f>SUM(J667:J668)</f>
        <v>16</v>
      </c>
      <c r="K669" s="141">
        <f>SUM(K667:K668)</f>
        <v>1319356.2</v>
      </c>
    </row>
    <row r="670" spans="1:11">
      <c r="A670" s="1">
        <v>14</v>
      </c>
      <c r="E670" s="1">
        <v>14</v>
      </c>
      <c r="F670" s="8"/>
      <c r="G670" s="334"/>
      <c r="H670" s="141"/>
      <c r="I670" s="70"/>
      <c r="J670" s="334"/>
      <c r="K670" s="141"/>
    </row>
    <row r="671" spans="1:11">
      <c r="A671" s="1">
        <v>15</v>
      </c>
      <c r="C671" s="7" t="s">
        <v>177</v>
      </c>
      <c r="E671" s="1">
        <v>15</v>
      </c>
      <c r="F671" s="8"/>
      <c r="G671" s="334">
        <f>G664+G669</f>
        <v>242.17</v>
      </c>
      <c r="H671" s="141">
        <f>H664+H669</f>
        <v>24406158.090122487</v>
      </c>
      <c r="I671" s="70"/>
      <c r="J671" s="334">
        <f>J664+J669</f>
        <v>234.42000000000002</v>
      </c>
      <c r="K671" s="141">
        <f>K664+K669</f>
        <v>25041867.631538268</v>
      </c>
    </row>
    <row r="672" spans="1:11">
      <c r="A672" s="1">
        <v>16</v>
      </c>
      <c r="E672" s="1">
        <v>16</v>
      </c>
      <c r="F672" s="8"/>
      <c r="G672" s="334"/>
      <c r="H672" s="141"/>
      <c r="I672" s="70"/>
      <c r="J672" s="334"/>
      <c r="K672" s="141"/>
    </row>
    <row r="673" spans="1:11">
      <c r="A673" s="1">
        <v>17</v>
      </c>
      <c r="C673" s="7" t="s">
        <v>178</v>
      </c>
      <c r="E673" s="1">
        <v>17</v>
      </c>
      <c r="F673" s="8"/>
      <c r="G673" s="335"/>
      <c r="H673" s="136">
        <v>1197404.9466409362</v>
      </c>
      <c r="I673" s="70"/>
      <c r="J673" s="335"/>
      <c r="K673" s="136">
        <v>946431.64728692756</v>
      </c>
    </row>
    <row r="674" spans="1:11">
      <c r="A674" s="1">
        <v>18</v>
      </c>
      <c r="C674" s="7"/>
      <c r="E674" s="1">
        <v>18</v>
      </c>
      <c r="F674" s="8"/>
      <c r="G674" s="334"/>
      <c r="H674" s="141"/>
      <c r="I674" s="70"/>
      <c r="J674" s="85"/>
      <c r="K674" s="141"/>
    </row>
    <row r="675" spans="1:11">
      <c r="A675" s="1">
        <v>19</v>
      </c>
      <c r="C675" s="7" t="s">
        <v>179</v>
      </c>
      <c r="E675" s="1">
        <v>19</v>
      </c>
      <c r="F675" s="8"/>
      <c r="G675" s="334"/>
      <c r="H675" s="136">
        <v>196646.88117092152</v>
      </c>
      <c r="I675" s="70"/>
      <c r="J675" s="85"/>
      <c r="K675" s="136">
        <v>125022.7887162402</v>
      </c>
    </row>
    <row r="676" spans="1:11">
      <c r="A676" s="1">
        <v>20</v>
      </c>
      <c r="C676" s="7" t="s">
        <v>180</v>
      </c>
      <c r="E676" s="1">
        <v>20</v>
      </c>
      <c r="F676" s="8"/>
      <c r="G676" s="85"/>
      <c r="H676" s="136">
        <v>5505322.346336104</v>
      </c>
      <c r="I676" s="70"/>
      <c r="J676" s="85"/>
      <c r="K676" s="136">
        <v>21995187.166053142</v>
      </c>
    </row>
    <row r="677" spans="1:11">
      <c r="A677" s="1">
        <v>21</v>
      </c>
      <c r="C677" s="7"/>
      <c r="E677" s="1">
        <v>21</v>
      </c>
      <c r="F677" s="8"/>
      <c r="G677" s="85"/>
      <c r="H677" s="141"/>
      <c r="I677" s="70"/>
      <c r="J677" s="85"/>
      <c r="K677" s="141"/>
    </row>
    <row r="678" spans="1:11">
      <c r="A678" s="1">
        <v>22</v>
      </c>
      <c r="C678" s="7"/>
      <c r="E678" s="1">
        <v>22</v>
      </c>
      <c r="F678" s="8"/>
      <c r="G678" s="85"/>
      <c r="H678" s="141"/>
      <c r="I678" s="70"/>
      <c r="J678" s="85"/>
      <c r="K678" s="141"/>
    </row>
    <row r="679" spans="1:11">
      <c r="A679" s="1">
        <v>23</v>
      </c>
      <c r="C679" s="7" t="s">
        <v>194</v>
      </c>
      <c r="E679" s="1">
        <v>23</v>
      </c>
      <c r="F679" s="8"/>
      <c r="G679" s="85"/>
      <c r="H679" s="136">
        <v>1054417.6507193148</v>
      </c>
      <c r="I679" s="70"/>
      <c r="J679" s="85"/>
      <c r="K679" s="136">
        <v>0</v>
      </c>
    </row>
    <row r="680" spans="1:11">
      <c r="A680" s="1">
        <v>24</v>
      </c>
      <c r="C680" s="7"/>
      <c r="E680" s="1">
        <v>24</v>
      </c>
      <c r="F680" s="8"/>
      <c r="G680" s="95"/>
      <c r="H680" s="141"/>
      <c r="I680" s="70"/>
      <c r="J680" s="85"/>
      <c r="K680" s="141"/>
    </row>
    <row r="681" spans="1:11">
      <c r="E681" s="29"/>
      <c r="F681" s="60" t="s">
        <v>6</v>
      </c>
      <c r="G681" s="17" t="s">
        <v>6</v>
      </c>
      <c r="H681" s="17" t="s">
        <v>6</v>
      </c>
      <c r="I681" s="60" t="s">
        <v>6</v>
      </c>
      <c r="J681" s="17" t="s">
        <v>6</v>
      </c>
      <c r="K681" s="17" t="s">
        <v>6</v>
      </c>
    </row>
    <row r="682" spans="1:11">
      <c r="A682" s="1">
        <v>25</v>
      </c>
      <c r="C682" s="7" t="s">
        <v>198</v>
      </c>
      <c r="E682" s="1">
        <v>25</v>
      </c>
      <c r="G682" s="80">
        <f>SUM(G671:G681)</f>
        <v>242.17</v>
      </c>
      <c r="H682" s="81">
        <f>SUM(H671:H681)</f>
        <v>32359949.914989762</v>
      </c>
      <c r="I682" s="81"/>
      <c r="J682" s="80">
        <f>SUM(J671:J681)</f>
        <v>234.42000000000002</v>
      </c>
      <c r="K682" s="81">
        <f>SUM(K671:K681)</f>
        <v>48108509.233594581</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344" t="s">
        <v>200</v>
      </c>
      <c r="B688" s="344"/>
      <c r="C688" s="344"/>
      <c r="D688" s="344"/>
      <c r="E688" s="344"/>
      <c r="F688" s="344"/>
      <c r="G688" s="344"/>
      <c r="H688" s="344"/>
      <c r="I688" s="344"/>
      <c r="J688" s="344"/>
      <c r="K688" s="344"/>
    </row>
    <row r="689" spans="1:11">
      <c r="A689" s="12" t="str">
        <f>$A$42</f>
        <v xml:space="preserve">NAME: </v>
      </c>
      <c r="C689" s="1" t="str">
        <f>$D$20</f>
        <v>University of Colorado</v>
      </c>
      <c r="G689" s="65"/>
      <c r="H689" s="57"/>
      <c r="K689" s="14" t="str">
        <f>$K$3</f>
        <v>Due Date: October 18, 2023</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2022-2023</v>
      </c>
      <c r="I691" s="19"/>
      <c r="J691" s="20"/>
      <c r="K691" s="21" t="str">
        <f>K654</f>
        <v>2023-2024</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333">
        <v>106.56</v>
      </c>
      <c r="H699" s="136">
        <v>5974207.2537558815</v>
      </c>
      <c r="I699" s="24"/>
      <c r="J699" s="333">
        <v>112.64</v>
      </c>
      <c r="K699" s="136">
        <v>7507797.261257817</v>
      </c>
    </row>
    <row r="700" spans="1:11">
      <c r="A700" s="1">
        <v>7</v>
      </c>
      <c r="C700" s="7" t="s">
        <v>191</v>
      </c>
      <c r="E700" s="1">
        <v>7</v>
      </c>
      <c r="F700" s="8"/>
      <c r="G700" s="334"/>
      <c r="H700" s="136">
        <v>2295954.3876857115</v>
      </c>
      <c r="I700" s="70"/>
      <c r="J700" s="334"/>
      <c r="K700" s="136">
        <v>2785603.4646221907</v>
      </c>
    </row>
    <row r="701" spans="1:11">
      <c r="A701" s="1">
        <v>8</v>
      </c>
      <c r="C701" s="7" t="s">
        <v>192</v>
      </c>
      <c r="E701" s="1">
        <v>8</v>
      </c>
      <c r="F701" s="8"/>
      <c r="G701" s="334">
        <f>SUM(G699:G700)</f>
        <v>106.56</v>
      </c>
      <c r="H701" s="141">
        <f>SUM(H699:H700)</f>
        <v>8270161.6414415929</v>
      </c>
      <c r="I701" s="70"/>
      <c r="J701" s="334">
        <f>SUM(J699:J700)</f>
        <v>112.64</v>
      </c>
      <c r="K701" s="141">
        <f>SUM(K699:K700)</f>
        <v>10293400.725880008</v>
      </c>
    </row>
    <row r="702" spans="1:11">
      <c r="A702" s="1">
        <v>9</v>
      </c>
      <c r="C702" s="7"/>
      <c r="E702" s="1">
        <v>9</v>
      </c>
      <c r="F702" s="8"/>
      <c r="G702" s="334"/>
      <c r="H702" s="141"/>
      <c r="I702" s="24"/>
      <c r="J702" s="334"/>
      <c r="K702" s="141"/>
    </row>
    <row r="703" spans="1:11" ht="24.75" customHeight="1">
      <c r="A703" s="1">
        <v>10</v>
      </c>
      <c r="C703" s="7"/>
      <c r="E703" s="1">
        <v>10</v>
      </c>
      <c r="F703" s="8"/>
      <c r="G703" s="334"/>
      <c r="H703" s="141"/>
      <c r="I703" s="24"/>
      <c r="J703" s="334"/>
      <c r="K703" s="141"/>
    </row>
    <row r="704" spans="1:11" s="67" customFormat="1">
      <c r="A704" s="1">
        <v>11</v>
      </c>
      <c r="B704" s="1"/>
      <c r="C704" s="7" t="s">
        <v>174</v>
      </c>
      <c r="D704" s="1"/>
      <c r="E704" s="1">
        <v>11</v>
      </c>
      <c r="F704" s="1"/>
      <c r="G704" s="333">
        <v>5.81</v>
      </c>
      <c r="H704" s="136">
        <v>279000.58</v>
      </c>
      <c r="I704" s="24"/>
      <c r="J704" s="333">
        <v>6</v>
      </c>
      <c r="K704" s="136">
        <v>287321</v>
      </c>
    </row>
    <row r="705" spans="1:11">
      <c r="A705" s="1">
        <v>12</v>
      </c>
      <c r="C705" s="7" t="s">
        <v>175</v>
      </c>
      <c r="E705" s="1">
        <v>12</v>
      </c>
      <c r="G705" s="152"/>
      <c r="H705" s="136">
        <v>708147.68</v>
      </c>
      <c r="I705" s="24"/>
      <c r="J705" s="152"/>
      <c r="K705" s="136">
        <v>337090</v>
      </c>
    </row>
    <row r="706" spans="1:11">
      <c r="A706" s="1">
        <v>13</v>
      </c>
      <c r="C706" s="7" t="s">
        <v>193</v>
      </c>
      <c r="E706" s="1">
        <v>13</v>
      </c>
      <c r="F706" s="8"/>
      <c r="G706" s="334">
        <f>SUM(G704:G705)</f>
        <v>5.81</v>
      </c>
      <c r="H706" s="141">
        <f>SUM(H704:H705)</f>
        <v>987148.26</v>
      </c>
      <c r="I706" s="70"/>
      <c r="J706" s="334">
        <f>SUM(J704:J705)</f>
        <v>6</v>
      </c>
      <c r="K706" s="141">
        <f>SUM(K704:K705)</f>
        <v>624411</v>
      </c>
    </row>
    <row r="707" spans="1:11" s="30" customFormat="1">
      <c r="A707" s="1">
        <v>14</v>
      </c>
      <c r="B707" s="1"/>
      <c r="C707" s="1"/>
      <c r="D707" s="1"/>
      <c r="E707" s="1">
        <v>14</v>
      </c>
      <c r="F707" s="8"/>
      <c r="G707" s="334"/>
      <c r="H707" s="141"/>
      <c r="I707" s="70"/>
      <c r="J707" s="334"/>
      <c r="K707" s="141"/>
    </row>
    <row r="708" spans="1:11" s="30" customFormat="1">
      <c r="A708" s="1">
        <v>15</v>
      </c>
      <c r="B708" s="1"/>
      <c r="C708" s="7" t="s">
        <v>177</v>
      </c>
      <c r="D708" s="1"/>
      <c r="E708" s="1">
        <v>15</v>
      </c>
      <c r="F708" s="8"/>
      <c r="G708" s="334">
        <f>G701+G706</f>
        <v>112.37</v>
      </c>
      <c r="H708" s="141">
        <f>H701+H706</f>
        <v>9257309.9014415927</v>
      </c>
      <c r="I708" s="70"/>
      <c r="J708" s="334">
        <f>J701+J706</f>
        <v>118.64</v>
      </c>
      <c r="K708" s="141">
        <f>K701+K706</f>
        <v>10917811.725880008</v>
      </c>
    </row>
    <row r="709" spans="1:11">
      <c r="A709" s="1">
        <v>16</v>
      </c>
      <c r="E709" s="1">
        <v>16</v>
      </c>
      <c r="F709" s="8"/>
      <c r="G709" s="85"/>
      <c r="H709" s="141"/>
      <c r="I709" s="70"/>
      <c r="J709" s="334"/>
      <c r="K709" s="141"/>
    </row>
    <row r="710" spans="1:11">
      <c r="A710" s="1">
        <v>17</v>
      </c>
      <c r="C710" s="7" t="s">
        <v>178</v>
      </c>
      <c r="E710" s="1">
        <v>17</v>
      </c>
      <c r="F710" s="8"/>
      <c r="G710" s="85"/>
      <c r="H710" s="136">
        <v>492155.05902544933</v>
      </c>
      <c r="I710" s="70"/>
      <c r="J710" s="334"/>
      <c r="K710" s="136">
        <v>170202</v>
      </c>
    </row>
    <row r="711" spans="1:11">
      <c r="A711" s="1">
        <v>18</v>
      </c>
      <c r="C711" s="7"/>
      <c r="E711" s="1">
        <v>18</v>
      </c>
      <c r="F711" s="8"/>
      <c r="G711" s="85"/>
      <c r="H711" s="141"/>
      <c r="I711" s="70"/>
      <c r="J711" s="334"/>
      <c r="K711" s="141"/>
    </row>
    <row r="712" spans="1:11">
      <c r="A712" s="1">
        <v>19</v>
      </c>
      <c r="C712" s="7" t="s">
        <v>179</v>
      </c>
      <c r="E712" s="1">
        <v>19</v>
      </c>
      <c r="F712" s="8"/>
      <c r="G712" s="85"/>
      <c r="H712" s="136">
        <v>79260.92985888313</v>
      </c>
      <c r="I712" s="70"/>
      <c r="J712" s="334"/>
      <c r="K712" s="136">
        <v>12000</v>
      </c>
    </row>
    <row r="713" spans="1:11">
      <c r="A713" s="1">
        <v>20</v>
      </c>
      <c r="C713" s="7" t="s">
        <v>180</v>
      </c>
      <c r="E713" s="1">
        <v>20</v>
      </c>
      <c r="F713" s="8"/>
      <c r="G713" s="85"/>
      <c r="H713" s="136">
        <v>3410668.9009742825</v>
      </c>
      <c r="I713" s="70"/>
      <c r="J713" s="334"/>
      <c r="K713" s="136">
        <v>2416528.7790218191</v>
      </c>
    </row>
    <row r="714" spans="1:11">
      <c r="A714" s="1">
        <v>21</v>
      </c>
      <c r="C714" s="7"/>
      <c r="E714" s="1">
        <v>21</v>
      </c>
      <c r="F714" s="8"/>
      <c r="G714" s="85"/>
      <c r="H714" s="141"/>
      <c r="I714" s="70"/>
      <c r="J714" s="334"/>
      <c r="K714" s="141"/>
    </row>
    <row r="715" spans="1:11">
      <c r="A715" s="1">
        <v>22</v>
      </c>
      <c r="C715" s="7"/>
      <c r="E715" s="1">
        <v>22</v>
      </c>
      <c r="F715" s="8"/>
      <c r="G715" s="85"/>
      <c r="H715" s="141"/>
      <c r="I715" s="70"/>
      <c r="J715" s="334"/>
      <c r="K715" s="141"/>
    </row>
    <row r="716" spans="1:11">
      <c r="A716" s="1">
        <v>23</v>
      </c>
      <c r="C716" s="7" t="s">
        <v>194</v>
      </c>
      <c r="E716" s="1">
        <v>23</v>
      </c>
      <c r="F716" s="8"/>
      <c r="G716" s="85"/>
      <c r="H716" s="136">
        <v>199348</v>
      </c>
      <c r="I716" s="70"/>
      <c r="J716" s="334"/>
      <c r="K716" s="136">
        <v>0</v>
      </c>
    </row>
    <row r="717" spans="1:11">
      <c r="A717" s="1">
        <v>24</v>
      </c>
      <c r="C717" s="7"/>
      <c r="E717" s="1">
        <v>24</v>
      </c>
      <c r="F717" s="8"/>
      <c r="G717" s="95"/>
      <c r="H717" s="141"/>
      <c r="I717" s="70"/>
      <c r="J717" s="85"/>
      <c r="K717" s="84"/>
    </row>
    <row r="718" spans="1:11">
      <c r="E718" s="29"/>
      <c r="F718" s="60" t="s">
        <v>6</v>
      </c>
      <c r="G718" s="17" t="s">
        <v>6</v>
      </c>
      <c r="H718" s="17" t="s">
        <v>6</v>
      </c>
      <c r="I718" s="60" t="s">
        <v>6</v>
      </c>
      <c r="J718" s="17" t="s">
        <v>6</v>
      </c>
      <c r="K718" s="17" t="s">
        <v>6</v>
      </c>
    </row>
    <row r="719" spans="1:11">
      <c r="A719" s="1">
        <v>25</v>
      </c>
      <c r="C719" s="7" t="s">
        <v>201</v>
      </c>
      <c r="E719" s="1">
        <v>25</v>
      </c>
      <c r="G719" s="80">
        <f>SUM(G708:G718)</f>
        <v>112.37</v>
      </c>
      <c r="H719" s="81">
        <f>SUM(H708:H718)</f>
        <v>13438742.791300209</v>
      </c>
      <c r="I719" s="81"/>
      <c r="J719" s="80">
        <f>SUM(J708:J718)</f>
        <v>118.64</v>
      </c>
      <c r="K719" s="81">
        <f>SUM(K708:K718)</f>
        <v>13516542.504901826</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202</v>
      </c>
    </row>
    <row r="725" spans="1:16">
      <c r="A725" s="344" t="s">
        <v>203</v>
      </c>
      <c r="B725" s="344"/>
      <c r="C725" s="344"/>
      <c r="D725" s="344"/>
      <c r="E725" s="344"/>
      <c r="F725" s="344"/>
      <c r="G725" s="344"/>
      <c r="H725" s="344"/>
      <c r="I725" s="344"/>
      <c r="J725" s="344"/>
      <c r="K725" s="344"/>
    </row>
    <row r="726" spans="1:16">
      <c r="A726" s="12" t="str">
        <f>$A$42</f>
        <v xml:space="preserve">NAME: </v>
      </c>
      <c r="C726" s="1" t="str">
        <f>$D$20</f>
        <v>University of Colorado</v>
      </c>
      <c r="F726" s="62"/>
      <c r="G726" s="56"/>
      <c r="K726" s="14" t="str">
        <f>$K$3</f>
        <v>Due Date: October 18, 2023</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2022-2023</v>
      </c>
      <c r="I728" s="19"/>
      <c r="J728" s="20"/>
      <c r="K728" s="21" t="str">
        <f>K691</f>
        <v>2023-2024</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227</v>
      </c>
      <c r="D731" s="98"/>
      <c r="E731" s="98">
        <v>1</v>
      </c>
      <c r="F731" s="99"/>
      <c r="G731" s="100"/>
      <c r="H731" s="101"/>
      <c r="I731" s="102"/>
      <c r="J731" s="103"/>
      <c r="K731" s="104"/>
    </row>
    <row r="732" spans="1:16">
      <c r="A732" s="98">
        <v>2</v>
      </c>
      <c r="B732" s="98"/>
      <c r="C732" s="98" t="s">
        <v>227</v>
      </c>
      <c r="D732" s="98"/>
      <c r="E732" s="98">
        <v>2</v>
      </c>
      <c r="F732" s="99"/>
      <c r="G732" s="100"/>
      <c r="H732" s="101"/>
      <c r="I732" s="102"/>
      <c r="J732" s="103"/>
      <c r="K732" s="101"/>
    </row>
    <row r="733" spans="1:16">
      <c r="A733" s="98">
        <v>3</v>
      </c>
      <c r="B733" s="98"/>
      <c r="C733" s="98" t="s">
        <v>227</v>
      </c>
      <c r="D733" s="98"/>
      <c r="E733" s="98">
        <v>3</v>
      </c>
      <c r="F733" s="99"/>
      <c r="G733" s="100"/>
      <c r="H733" s="101"/>
      <c r="I733" s="102"/>
      <c r="J733" s="103"/>
      <c r="K733" s="101"/>
    </row>
    <row r="734" spans="1:16">
      <c r="A734" s="98">
        <v>4</v>
      </c>
      <c r="B734" s="98"/>
      <c r="C734" s="98" t="s">
        <v>227</v>
      </c>
      <c r="D734" s="98"/>
      <c r="E734" s="98">
        <v>4</v>
      </c>
      <c r="F734" s="99"/>
      <c r="G734" s="100"/>
      <c r="H734" s="101"/>
      <c r="I734" s="105"/>
      <c r="J734" s="103"/>
      <c r="K734" s="101"/>
    </row>
    <row r="735" spans="1:16">
      <c r="A735" s="98">
        <v>5</v>
      </c>
      <c r="B735" s="98"/>
      <c r="C735" s="98" t="s">
        <v>227</v>
      </c>
      <c r="D735" s="98"/>
      <c r="E735" s="98">
        <v>5</v>
      </c>
      <c r="F735" s="99"/>
      <c r="G735" s="103"/>
      <c r="H735" s="101"/>
      <c r="I735" s="105"/>
      <c r="J735" s="103"/>
      <c r="K735" s="101"/>
    </row>
    <row r="736" spans="1:16">
      <c r="A736" s="1">
        <v>6</v>
      </c>
      <c r="C736" s="7" t="s">
        <v>190</v>
      </c>
      <c r="E736" s="1">
        <v>6</v>
      </c>
      <c r="F736" s="8"/>
      <c r="G736" s="333">
        <v>180.84</v>
      </c>
      <c r="H736" s="136">
        <v>22392732.606615156</v>
      </c>
      <c r="I736" s="24"/>
      <c r="J736" s="333">
        <v>156.84</v>
      </c>
      <c r="K736" s="136">
        <v>19487302.926131923</v>
      </c>
    </row>
    <row r="737" spans="1:11">
      <c r="A737" s="1">
        <v>7</v>
      </c>
      <c r="C737" s="7" t="s">
        <v>191</v>
      </c>
      <c r="E737" s="1">
        <v>7</v>
      </c>
      <c r="F737" s="8"/>
      <c r="G737" s="334"/>
      <c r="H737" s="136">
        <v>8202730.6567576136</v>
      </c>
      <c r="I737" s="70"/>
      <c r="J737" s="334"/>
      <c r="K737" s="136">
        <v>6510444.0497598145</v>
      </c>
    </row>
    <row r="738" spans="1:11">
      <c r="A738" s="1">
        <v>8</v>
      </c>
      <c r="C738" s="7" t="s">
        <v>192</v>
      </c>
      <c r="E738" s="1">
        <v>8</v>
      </c>
      <c r="F738" s="8"/>
      <c r="G738" s="334">
        <f>SUM(G736:G737)</f>
        <v>180.84</v>
      </c>
      <c r="H738" s="141">
        <f>SUM(H736:H737)</f>
        <v>30595463.263372771</v>
      </c>
      <c r="I738" s="70"/>
      <c r="J738" s="334">
        <f>SUM(J736:J737)</f>
        <v>156.84</v>
      </c>
      <c r="K738" s="141">
        <f>SUM(K736:K737)</f>
        <v>25997746.975891739</v>
      </c>
    </row>
    <row r="739" spans="1:11">
      <c r="A739" s="1">
        <v>9</v>
      </c>
      <c r="C739" s="7"/>
      <c r="E739" s="1">
        <v>9</v>
      </c>
      <c r="F739" s="8"/>
      <c r="G739" s="334"/>
      <c r="H739" s="141"/>
      <c r="I739" s="24"/>
      <c r="J739" s="334"/>
      <c r="K739" s="141"/>
    </row>
    <row r="740" spans="1:11">
      <c r="A740" s="1">
        <v>10</v>
      </c>
      <c r="C740" s="7"/>
      <c r="E740" s="1">
        <v>10</v>
      </c>
      <c r="F740" s="8"/>
      <c r="G740" s="334"/>
      <c r="H740" s="141"/>
      <c r="I740" s="24"/>
      <c r="J740" s="334"/>
      <c r="K740" s="141"/>
    </row>
    <row r="741" spans="1:11">
      <c r="A741" s="1">
        <v>11</v>
      </c>
      <c r="C741" s="7" t="s">
        <v>174</v>
      </c>
      <c r="E741" s="1">
        <v>11</v>
      </c>
      <c r="G741" s="333">
        <v>0.87</v>
      </c>
      <c r="H741" s="136">
        <v>619875.99607050535</v>
      </c>
      <c r="I741" s="24"/>
      <c r="J741" s="333">
        <v>0.46</v>
      </c>
      <c r="K741" s="136">
        <v>445983.03101544164</v>
      </c>
    </row>
    <row r="742" spans="1:11">
      <c r="A742" s="1">
        <v>12</v>
      </c>
      <c r="C742" s="7" t="s">
        <v>175</v>
      </c>
      <c r="E742" s="1">
        <v>12</v>
      </c>
      <c r="G742" s="152"/>
      <c r="H742" s="136">
        <v>2080241.3037349246</v>
      </c>
      <c r="I742" s="24"/>
      <c r="J742" s="152"/>
      <c r="K742" s="136">
        <v>971581.49640334246</v>
      </c>
    </row>
    <row r="743" spans="1:11">
      <c r="A743" s="1">
        <v>13</v>
      </c>
      <c r="C743" s="7" t="s">
        <v>193</v>
      </c>
      <c r="E743" s="1">
        <v>13</v>
      </c>
      <c r="F743" s="8"/>
      <c r="G743" s="334">
        <f>SUM(G741:G742)</f>
        <v>0.87</v>
      </c>
      <c r="H743" s="141">
        <f>SUM(H741:H742)</f>
        <v>2700117.2998054298</v>
      </c>
      <c r="I743" s="70"/>
      <c r="J743" s="334">
        <f>SUM(J741:J742)</f>
        <v>0.46</v>
      </c>
      <c r="K743" s="141">
        <f>SUM(K741:K742)</f>
        <v>1417564.5274187841</v>
      </c>
    </row>
    <row r="744" spans="1:11">
      <c r="A744" s="1">
        <v>14</v>
      </c>
      <c r="E744" s="1">
        <v>14</v>
      </c>
      <c r="F744" s="8"/>
      <c r="G744" s="334"/>
      <c r="H744" s="141"/>
      <c r="I744" s="70"/>
      <c r="J744" s="334"/>
      <c r="K744" s="141"/>
    </row>
    <row r="745" spans="1:11">
      <c r="A745" s="1">
        <v>15</v>
      </c>
      <c r="C745" s="7" t="s">
        <v>177</v>
      </c>
      <c r="E745" s="1">
        <v>15</v>
      </c>
      <c r="F745" s="8"/>
      <c r="G745" s="334">
        <f>G738+G743</f>
        <v>181.71</v>
      </c>
      <c r="H745" s="141">
        <f>H738+H743</f>
        <v>33295580.5631782</v>
      </c>
      <c r="I745" s="70"/>
      <c r="J745" s="334">
        <f>J738+J743</f>
        <v>157.30000000000001</v>
      </c>
      <c r="K745" s="141">
        <f>K738+K743</f>
        <v>27415311.503310524</v>
      </c>
    </row>
    <row r="746" spans="1:11">
      <c r="A746" s="1">
        <v>16</v>
      </c>
      <c r="E746" s="1">
        <v>16</v>
      </c>
      <c r="F746" s="8"/>
      <c r="G746" s="85"/>
      <c r="H746" s="141"/>
      <c r="I746" s="70"/>
      <c r="J746" s="85"/>
      <c r="K746" s="141"/>
    </row>
    <row r="747" spans="1:11">
      <c r="A747" s="1">
        <v>17</v>
      </c>
      <c r="C747" s="7" t="s">
        <v>178</v>
      </c>
      <c r="E747" s="1">
        <v>17</v>
      </c>
      <c r="F747" s="8"/>
      <c r="G747" s="85"/>
      <c r="H747" s="136">
        <v>220725.17425363103</v>
      </c>
      <c r="I747" s="70"/>
      <c r="J747" s="85"/>
      <c r="K747" s="136">
        <v>163188.06152997352</v>
      </c>
    </row>
    <row r="748" spans="1:11">
      <c r="A748" s="1">
        <v>18</v>
      </c>
      <c r="C748" s="7"/>
      <c r="E748" s="1">
        <v>18</v>
      </c>
      <c r="F748" s="8"/>
      <c r="G748" s="85"/>
      <c r="H748" s="141"/>
      <c r="I748" s="70"/>
      <c r="J748" s="85"/>
      <c r="K748" s="141"/>
    </row>
    <row r="749" spans="1:11">
      <c r="A749" s="1">
        <v>19</v>
      </c>
      <c r="C749" s="7" t="s">
        <v>179</v>
      </c>
      <c r="E749" s="1">
        <v>19</v>
      </c>
      <c r="F749" s="8"/>
      <c r="G749" s="85"/>
      <c r="H749" s="136">
        <v>168299.11629324144</v>
      </c>
      <c r="I749" s="70"/>
      <c r="J749" s="85"/>
      <c r="K749" s="136">
        <v>9000</v>
      </c>
    </row>
    <row r="750" spans="1:11">
      <c r="A750" s="1">
        <v>20</v>
      </c>
      <c r="C750" s="7" t="s">
        <v>180</v>
      </c>
      <c r="E750" s="1">
        <v>20</v>
      </c>
      <c r="F750" s="8"/>
      <c r="G750" s="85"/>
      <c r="H750" s="136">
        <v>2563326.2912734454</v>
      </c>
      <c r="I750" s="70"/>
      <c r="J750" s="85"/>
      <c r="K750" s="136">
        <v>5398192.6374085005</v>
      </c>
    </row>
    <row r="751" spans="1:11">
      <c r="A751" s="1">
        <v>21</v>
      </c>
      <c r="C751" s="7"/>
      <c r="E751" s="1">
        <v>21</v>
      </c>
      <c r="F751" s="8"/>
      <c r="G751" s="85"/>
      <c r="H751" s="141"/>
      <c r="I751" s="70"/>
      <c r="J751" s="85"/>
      <c r="K751" s="141"/>
    </row>
    <row r="752" spans="1:11">
      <c r="A752" s="1">
        <v>22</v>
      </c>
      <c r="C752" s="7"/>
      <c r="E752" s="1">
        <v>22</v>
      </c>
      <c r="F752" s="8"/>
      <c r="G752" s="85"/>
      <c r="H752" s="141"/>
      <c r="I752" s="70"/>
      <c r="J752" s="85"/>
      <c r="K752" s="141"/>
    </row>
    <row r="753" spans="1:11">
      <c r="A753" s="1">
        <v>23</v>
      </c>
      <c r="C753" s="7" t="s">
        <v>194</v>
      </c>
      <c r="E753" s="1">
        <v>23</v>
      </c>
      <c r="F753" s="8"/>
      <c r="G753" s="85"/>
      <c r="H753" s="136">
        <v>2078003.4594989209</v>
      </c>
      <c r="I753" s="70"/>
      <c r="J753" s="85"/>
      <c r="K753" s="136">
        <v>0</v>
      </c>
    </row>
    <row r="754" spans="1:11">
      <c r="A754" s="1">
        <v>24</v>
      </c>
      <c r="C754" s="7"/>
      <c r="E754" s="1">
        <v>24</v>
      </c>
      <c r="F754" s="8"/>
      <c r="G754" s="95"/>
      <c r="H754" s="141"/>
      <c r="I754" s="70"/>
      <c r="J754" s="85"/>
      <c r="K754" s="141"/>
    </row>
    <row r="755" spans="1:11">
      <c r="E755" s="29"/>
      <c r="F755" s="60" t="s">
        <v>6</v>
      </c>
      <c r="G755" s="17" t="s">
        <v>6</v>
      </c>
      <c r="H755" s="17" t="s">
        <v>6</v>
      </c>
      <c r="I755" s="60" t="s">
        <v>6</v>
      </c>
      <c r="J755" s="17" t="s">
        <v>6</v>
      </c>
      <c r="K755" s="17" t="s">
        <v>6</v>
      </c>
    </row>
    <row r="756" spans="1:11">
      <c r="A756" s="1">
        <v>25</v>
      </c>
      <c r="C756" s="7" t="s">
        <v>204</v>
      </c>
      <c r="E756" s="1">
        <v>25</v>
      </c>
      <c r="G756" s="80">
        <f>SUM(G745:G755)</f>
        <v>181.71</v>
      </c>
      <c r="H756" s="81">
        <f>SUM(H745:H755)</f>
        <v>38325934.60449744</v>
      </c>
      <c r="I756" s="81"/>
      <c r="J756" s="80">
        <f>SUM(J745:J755)</f>
        <v>157.30000000000001</v>
      </c>
      <c r="K756" s="81">
        <f>SUM(K745:K755)</f>
        <v>32985692.202248998</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205</v>
      </c>
    </row>
    <row r="762" spans="1:11">
      <c r="A762" s="344" t="s">
        <v>206</v>
      </c>
      <c r="B762" s="344"/>
      <c r="C762" s="344"/>
      <c r="D762" s="344"/>
      <c r="E762" s="344"/>
      <c r="F762" s="344"/>
      <c r="G762" s="344"/>
      <c r="H762" s="344"/>
      <c r="I762" s="344"/>
      <c r="J762" s="344"/>
      <c r="K762" s="344"/>
    </row>
    <row r="763" spans="1:11">
      <c r="A763" s="12" t="str">
        <f>$A$42</f>
        <v xml:space="preserve">NAME: </v>
      </c>
      <c r="C763" s="1" t="str">
        <f>$D$20</f>
        <v>University of Colorado</v>
      </c>
      <c r="F763" s="62"/>
      <c r="G763" s="56"/>
      <c r="H763" s="57"/>
      <c r="K763" s="14" t="str">
        <f>$K$3</f>
        <v>Due Date: October 18, 2023</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2022-2023</v>
      </c>
      <c r="I765" s="19"/>
      <c r="J765" s="20"/>
      <c r="K765" s="21" t="str">
        <f>K728</f>
        <v>2023-2024</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103"/>
      <c r="K771" s="101"/>
    </row>
    <row r="772" spans="1:11">
      <c r="A772" s="98">
        <v>5</v>
      </c>
      <c r="B772" s="98"/>
      <c r="C772" s="98" t="s">
        <v>227</v>
      </c>
      <c r="D772" s="98"/>
      <c r="E772" s="98">
        <v>5</v>
      </c>
      <c r="F772" s="99"/>
      <c r="G772" s="100"/>
      <c r="H772" s="101"/>
      <c r="I772" s="105"/>
      <c r="J772" s="103"/>
      <c r="K772" s="101"/>
    </row>
    <row r="773" spans="1:11">
      <c r="A773" s="1">
        <v>6</v>
      </c>
      <c r="C773" s="7" t="s">
        <v>190</v>
      </c>
      <c r="E773" s="1">
        <v>6</v>
      </c>
      <c r="F773" s="8"/>
      <c r="G773" s="129">
        <v>26.61</v>
      </c>
      <c r="H773" s="136">
        <v>807827.81867799989</v>
      </c>
      <c r="I773" s="24"/>
      <c r="J773" s="129">
        <v>28.55</v>
      </c>
      <c r="K773" s="136">
        <v>1276222.4793443105</v>
      </c>
    </row>
    <row r="774" spans="1:11">
      <c r="A774" s="1">
        <v>7</v>
      </c>
      <c r="C774" s="7" t="s">
        <v>191</v>
      </c>
      <c r="E774" s="1">
        <v>7</v>
      </c>
      <c r="F774" s="8"/>
      <c r="G774" s="85"/>
      <c r="H774" s="136">
        <v>319292.17333600007</v>
      </c>
      <c r="I774" s="70"/>
      <c r="J774" s="85"/>
      <c r="K774" s="136">
        <v>477690.89554110111</v>
      </c>
    </row>
    <row r="775" spans="1:11">
      <c r="A775" s="1">
        <v>8</v>
      </c>
      <c r="C775" s="7" t="s">
        <v>192</v>
      </c>
      <c r="E775" s="1">
        <v>8</v>
      </c>
      <c r="F775" s="8"/>
      <c r="G775" s="95">
        <f>SUM(G773:G774)</f>
        <v>26.61</v>
      </c>
      <c r="H775" s="141">
        <f>SUM(H773:H774)</f>
        <v>1127119.992014</v>
      </c>
      <c r="I775" s="70"/>
      <c r="J775" s="95">
        <f>SUM(J773:J774)</f>
        <v>28.55</v>
      </c>
      <c r="K775" s="141">
        <f>SUM(K773:K774)</f>
        <v>1753913.3748854115</v>
      </c>
    </row>
    <row r="776" spans="1:11">
      <c r="A776" s="1">
        <v>9</v>
      </c>
      <c r="C776" s="7"/>
      <c r="E776" s="1">
        <v>9</v>
      </c>
      <c r="F776" s="8"/>
      <c r="G776" s="85"/>
      <c r="H776" s="141"/>
      <c r="I776" s="24"/>
      <c r="J776" s="85"/>
      <c r="K776" s="141"/>
    </row>
    <row r="777" spans="1:11">
      <c r="A777" s="1">
        <v>10</v>
      </c>
      <c r="C777" s="7"/>
      <c r="E777" s="1">
        <v>10</v>
      </c>
      <c r="F777" s="8"/>
      <c r="G777" s="85"/>
      <c r="H777" s="141"/>
      <c r="I777" s="24"/>
      <c r="J777" s="85"/>
      <c r="K777" s="141"/>
    </row>
    <row r="778" spans="1:11">
      <c r="A778" s="1">
        <v>11</v>
      </c>
      <c r="C778" s="7" t="s">
        <v>174</v>
      </c>
      <c r="E778" s="1">
        <v>11</v>
      </c>
      <c r="G778" s="129">
        <v>30.95</v>
      </c>
      <c r="H778" s="136">
        <v>833787.11972900003</v>
      </c>
      <c r="I778" s="24"/>
      <c r="J778" s="129">
        <v>19.399999999999999</v>
      </c>
      <c r="K778" s="136">
        <v>1540848.1904393439</v>
      </c>
    </row>
    <row r="779" spans="1:11">
      <c r="A779" s="1">
        <v>12</v>
      </c>
      <c r="C779" s="7" t="s">
        <v>175</v>
      </c>
      <c r="E779" s="1">
        <v>12</v>
      </c>
      <c r="G779" s="80"/>
      <c r="H779" s="136">
        <v>193936.21149299998</v>
      </c>
      <c r="I779" s="24"/>
      <c r="J779" s="80"/>
      <c r="K779" s="136">
        <v>376502.71085898962</v>
      </c>
    </row>
    <row r="780" spans="1:11">
      <c r="A780" s="1">
        <v>13</v>
      </c>
      <c r="C780" s="7" t="s">
        <v>193</v>
      </c>
      <c r="E780" s="1">
        <v>13</v>
      </c>
      <c r="F780" s="8"/>
      <c r="G780" s="95">
        <f>SUM(G778:G779)</f>
        <v>30.95</v>
      </c>
      <c r="H780" s="141">
        <f>SUM(H778:H779)</f>
        <v>1027723.3312220001</v>
      </c>
      <c r="I780" s="70"/>
      <c r="J780" s="95">
        <f>SUM(J778:J779)</f>
        <v>19.399999999999999</v>
      </c>
      <c r="K780" s="141">
        <f>SUM(K778:K779)</f>
        <v>1917350.9012983334</v>
      </c>
    </row>
    <row r="781" spans="1:11">
      <c r="A781" s="1">
        <v>14</v>
      </c>
      <c r="E781" s="1">
        <v>14</v>
      </c>
      <c r="F781" s="8"/>
      <c r="G781" s="85"/>
      <c r="H781" s="141"/>
      <c r="I781" s="70"/>
      <c r="J781" s="85"/>
      <c r="K781" s="141"/>
    </row>
    <row r="782" spans="1:11">
      <c r="A782" s="1">
        <v>15</v>
      </c>
      <c r="C782" s="7" t="s">
        <v>177</v>
      </c>
      <c r="E782" s="1">
        <v>15</v>
      </c>
      <c r="F782" s="8"/>
      <c r="G782" s="95">
        <f>G775+G780</f>
        <v>57.56</v>
      </c>
      <c r="H782" s="141">
        <f>H775+H780</f>
        <v>2154843.3232359998</v>
      </c>
      <c r="I782" s="70"/>
      <c r="J782" s="95">
        <f>J775+J780</f>
        <v>47.95</v>
      </c>
      <c r="K782" s="141">
        <f>K775+K780</f>
        <v>3671264.2761837449</v>
      </c>
    </row>
    <row r="783" spans="1:11">
      <c r="A783" s="1">
        <v>16</v>
      </c>
      <c r="E783" s="1">
        <v>16</v>
      </c>
      <c r="F783" s="8"/>
      <c r="G783" s="85"/>
      <c r="H783" s="141"/>
      <c r="I783" s="70"/>
      <c r="J783" s="85"/>
      <c r="K783" s="141"/>
    </row>
    <row r="784" spans="1:11">
      <c r="A784" s="1">
        <v>17</v>
      </c>
      <c r="C784" s="7" t="s">
        <v>178</v>
      </c>
      <c r="E784" s="1">
        <v>17</v>
      </c>
      <c r="F784" s="8"/>
      <c r="G784" s="85"/>
      <c r="H784" s="136">
        <v>3143.504422</v>
      </c>
      <c r="I784" s="70"/>
      <c r="J784" s="85"/>
      <c r="K784" s="136">
        <v>3969.3431791972366</v>
      </c>
    </row>
    <row r="785" spans="1:11">
      <c r="A785" s="1">
        <v>18</v>
      </c>
      <c r="C785" s="7"/>
      <c r="E785" s="1">
        <v>18</v>
      </c>
      <c r="F785" s="8"/>
      <c r="G785" s="85"/>
      <c r="H785" s="141"/>
      <c r="I785" s="70"/>
      <c r="J785" s="85"/>
      <c r="K785" s="141"/>
    </row>
    <row r="786" spans="1:11">
      <c r="A786" s="1">
        <v>19</v>
      </c>
      <c r="C786" s="7" t="s">
        <v>179</v>
      </c>
      <c r="E786" s="1">
        <v>19</v>
      </c>
      <c r="F786" s="8"/>
      <c r="G786" s="85"/>
      <c r="H786" s="136">
        <v>3532.6392610000003</v>
      </c>
      <c r="I786" s="70"/>
      <c r="J786" s="85"/>
      <c r="K786" s="136">
        <v>0</v>
      </c>
    </row>
    <row r="787" spans="1:11">
      <c r="A787" s="1">
        <v>20</v>
      </c>
      <c r="C787" s="7" t="s">
        <v>180</v>
      </c>
      <c r="E787" s="1">
        <v>20</v>
      </c>
      <c r="F787" s="8"/>
      <c r="G787" s="85"/>
      <c r="H787" s="136">
        <v>11460698.581439998</v>
      </c>
      <c r="I787" s="70"/>
      <c r="J787" s="85"/>
      <c r="K787" s="136">
        <v>11808330.628191538</v>
      </c>
    </row>
    <row r="788" spans="1:11">
      <c r="A788" s="1">
        <v>21</v>
      </c>
      <c r="C788" s="7" t="s">
        <v>225</v>
      </c>
      <c r="E788" s="1">
        <v>21</v>
      </c>
      <c r="F788" s="8"/>
      <c r="G788" s="85"/>
      <c r="H788" s="136">
        <v>1118479.93</v>
      </c>
      <c r="I788" s="70"/>
      <c r="J788" s="85"/>
      <c r="K788" s="136">
        <v>934583</v>
      </c>
    </row>
    <row r="789" spans="1:11">
      <c r="A789" s="1">
        <v>22</v>
      </c>
      <c r="C789" s="7"/>
      <c r="E789" s="1">
        <v>22</v>
      </c>
      <c r="F789" s="8"/>
      <c r="G789" s="85"/>
      <c r="H789" s="141"/>
      <c r="I789" s="70"/>
      <c r="J789" s="85"/>
      <c r="K789" s="141"/>
    </row>
    <row r="790" spans="1:11">
      <c r="A790" s="1">
        <v>23</v>
      </c>
      <c r="C790" s="7" t="s">
        <v>194</v>
      </c>
      <c r="E790" s="1">
        <v>23</v>
      </c>
      <c r="F790" s="8"/>
      <c r="G790" s="85"/>
      <c r="H790" s="136">
        <v>24544.058020000022</v>
      </c>
      <c r="I790" s="70"/>
      <c r="J790" s="85"/>
      <c r="K790" s="136">
        <v>0</v>
      </c>
    </row>
    <row r="791" spans="1:11">
      <c r="A791" s="1">
        <v>24</v>
      </c>
      <c r="C791" s="7"/>
      <c r="E791" s="1">
        <v>24</v>
      </c>
      <c r="F791" s="8"/>
      <c r="G791" s="85"/>
      <c r="H791" s="141"/>
      <c r="I791" s="70"/>
      <c r="J791" s="85"/>
      <c r="K791" s="141"/>
    </row>
    <row r="792" spans="1:11">
      <c r="E792" s="29"/>
      <c r="F792" s="60" t="s">
        <v>6</v>
      </c>
      <c r="G792" s="17" t="s">
        <v>6</v>
      </c>
      <c r="H792" s="17" t="s">
        <v>6</v>
      </c>
      <c r="I792" s="60" t="s">
        <v>6</v>
      </c>
      <c r="J792" s="17" t="s">
        <v>6</v>
      </c>
      <c r="K792" s="17" t="s">
        <v>6</v>
      </c>
    </row>
    <row r="793" spans="1:11">
      <c r="A793" s="1">
        <v>25</v>
      </c>
      <c r="C793" s="7" t="s">
        <v>207</v>
      </c>
      <c r="E793" s="1">
        <v>25</v>
      </c>
      <c r="G793" s="80">
        <f>SUM(G782:G792)</f>
        <v>57.56</v>
      </c>
      <c r="H793" s="81">
        <f>SUM(H782:H792)</f>
        <v>14765242.036378996</v>
      </c>
      <c r="I793" s="81"/>
      <c r="J793" s="80">
        <f>SUM(J782:J792)</f>
        <v>47.95</v>
      </c>
      <c r="K793" s="81">
        <f>SUM(K782:K792)</f>
        <v>16418147.247554481</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344" t="s">
        <v>209</v>
      </c>
      <c r="B799" s="344"/>
      <c r="C799" s="344"/>
      <c r="D799" s="344"/>
      <c r="E799" s="344"/>
      <c r="F799" s="344"/>
      <c r="G799" s="344"/>
      <c r="H799" s="344"/>
      <c r="I799" s="344"/>
      <c r="J799" s="344"/>
      <c r="K799" s="344"/>
    </row>
    <row r="800" spans="1:11">
      <c r="A800" s="12" t="str">
        <f>$A$42</f>
        <v xml:space="preserve">NAME: </v>
      </c>
      <c r="C800" s="1" t="str">
        <f>$D$20</f>
        <v>University of Colorado</v>
      </c>
      <c r="F800" s="62"/>
      <c r="G800" s="56"/>
      <c r="H800" s="57"/>
      <c r="K800" s="14" t="str">
        <f>$K$3</f>
        <v>Due Date: October 18, 2023</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2022-2023</v>
      </c>
      <c r="I802" s="19"/>
      <c r="J802" s="20"/>
      <c r="K802" s="21" t="str">
        <f>K765</f>
        <v>2023-2024</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2">
        <v>15056755.140000001</v>
      </c>
      <c r="I805" s="91"/>
      <c r="J805" s="91"/>
      <c r="K805" s="132">
        <v>14671745</v>
      </c>
    </row>
    <row r="806" spans="1:11">
      <c r="A806" s="1">
        <f t="shared" ref="A806:A823" si="15">(A805+1)</f>
        <v>2</v>
      </c>
      <c r="C806" s="8"/>
      <c r="E806" s="1">
        <f t="shared" ref="E806:E823" si="16">(E805+1)</f>
        <v>2</v>
      </c>
      <c r="F806" s="8"/>
      <c r="G806" s="9"/>
      <c r="H806" s="10"/>
      <c r="I806" s="8"/>
      <c r="J806" s="9"/>
      <c r="K806" s="10"/>
    </row>
    <row r="807" spans="1:11">
      <c r="A807" s="1">
        <f t="shared" si="15"/>
        <v>3</v>
      </c>
      <c r="C807" s="8"/>
      <c r="E807" s="1">
        <f t="shared" si="16"/>
        <v>3</v>
      </c>
      <c r="F807" s="8"/>
      <c r="G807" s="9"/>
      <c r="H807" s="10"/>
      <c r="I807" s="8"/>
      <c r="J807" s="9"/>
      <c r="K807" s="10"/>
    </row>
    <row r="808" spans="1:11">
      <c r="A808" s="1">
        <f t="shared" si="15"/>
        <v>4</v>
      </c>
      <c r="C808" s="8"/>
      <c r="E808" s="1">
        <f t="shared" si="16"/>
        <v>4</v>
      </c>
      <c r="F808" s="8"/>
      <c r="G808" s="9"/>
      <c r="H808" s="10"/>
      <c r="I808" s="8"/>
      <c r="J808" s="9"/>
      <c r="K808" s="10"/>
    </row>
    <row r="809" spans="1:11">
      <c r="A809" s="1">
        <f t="shared" si="15"/>
        <v>5</v>
      </c>
      <c r="C809" s="8"/>
      <c r="E809" s="1">
        <f t="shared" si="16"/>
        <v>5</v>
      </c>
      <c r="F809" s="8"/>
      <c r="G809" s="9"/>
      <c r="H809" s="10"/>
      <c r="I809" s="8"/>
      <c r="J809" s="9"/>
      <c r="K809" s="10"/>
    </row>
    <row r="810" spans="1:11">
      <c r="A810" s="1">
        <f t="shared" si="15"/>
        <v>6</v>
      </c>
      <c r="C810" s="8"/>
      <c r="E810" s="1">
        <f t="shared" si="16"/>
        <v>6</v>
      </c>
      <c r="F810" s="8"/>
      <c r="G810" s="9"/>
      <c r="H810" s="10"/>
      <c r="I810" s="8"/>
      <c r="J810" s="9"/>
      <c r="K810" s="10"/>
    </row>
    <row r="811" spans="1:11">
      <c r="A811" s="1">
        <f t="shared" si="15"/>
        <v>7</v>
      </c>
      <c r="C811" s="8"/>
      <c r="E811" s="1">
        <f t="shared" si="16"/>
        <v>7</v>
      </c>
      <c r="F811" s="8"/>
      <c r="G811" s="9"/>
      <c r="H811" s="10"/>
      <c r="I811" s="8"/>
      <c r="J811" s="9"/>
      <c r="K811" s="10"/>
    </row>
    <row r="812" spans="1:11">
      <c r="A812" s="1">
        <f t="shared" si="15"/>
        <v>8</v>
      </c>
      <c r="C812" s="8"/>
      <c r="E812" s="1">
        <f t="shared" si="16"/>
        <v>8</v>
      </c>
      <c r="F812" s="8"/>
      <c r="G812" s="9"/>
      <c r="H812" s="10"/>
      <c r="I812" s="8"/>
      <c r="J812" s="9"/>
      <c r="K812" s="10"/>
    </row>
    <row r="813" spans="1:11">
      <c r="A813" s="1">
        <f t="shared" si="15"/>
        <v>9</v>
      </c>
      <c r="C813" s="8"/>
      <c r="E813" s="1">
        <f t="shared" si="16"/>
        <v>9</v>
      </c>
      <c r="F813" s="8"/>
      <c r="G813" s="9"/>
      <c r="H813" s="10"/>
      <c r="I813" s="8"/>
      <c r="J813" s="9"/>
      <c r="K813" s="10"/>
    </row>
    <row r="814" spans="1:11">
      <c r="A814" s="1">
        <f t="shared" si="15"/>
        <v>10</v>
      </c>
      <c r="C814" s="8"/>
      <c r="E814" s="1">
        <f t="shared" si="16"/>
        <v>10</v>
      </c>
      <c r="F814" s="8"/>
      <c r="G814" s="9"/>
      <c r="H814" s="10"/>
      <c r="I814" s="8"/>
      <c r="J814" s="9"/>
      <c r="K814" s="10"/>
    </row>
    <row r="815" spans="1:11">
      <c r="A815" s="1">
        <f t="shared" si="15"/>
        <v>11</v>
      </c>
      <c r="C815" s="8"/>
      <c r="E815" s="1">
        <f t="shared" si="16"/>
        <v>11</v>
      </c>
      <c r="G815" s="9"/>
      <c r="H815" s="10"/>
      <c r="I815" s="8"/>
      <c r="J815" s="9"/>
      <c r="K815" s="10"/>
    </row>
    <row r="816" spans="1:11">
      <c r="A816" s="1">
        <f t="shared" si="15"/>
        <v>12</v>
      </c>
      <c r="C816" s="8"/>
      <c r="E816" s="1">
        <f t="shared" si="16"/>
        <v>12</v>
      </c>
      <c r="G816" s="9"/>
      <c r="H816" s="10"/>
      <c r="I816" s="8"/>
      <c r="J816" s="9"/>
      <c r="K816" s="10"/>
    </row>
    <row r="817" spans="1:11">
      <c r="A817" s="1">
        <f t="shared" si="15"/>
        <v>13</v>
      </c>
      <c r="C817" s="8"/>
      <c r="E817" s="1">
        <f t="shared" si="16"/>
        <v>13</v>
      </c>
      <c r="F817" s="8"/>
      <c r="G817" s="9"/>
      <c r="H817" s="10"/>
      <c r="I817" s="8"/>
      <c r="J817" s="9"/>
      <c r="K817" s="10"/>
    </row>
    <row r="818" spans="1:11">
      <c r="A818" s="1">
        <f t="shared" si="15"/>
        <v>14</v>
      </c>
      <c r="C818" s="8"/>
      <c r="E818" s="1">
        <f t="shared" si="16"/>
        <v>14</v>
      </c>
      <c r="F818" s="8"/>
      <c r="G818" s="9"/>
      <c r="H818" s="10"/>
      <c r="I818" s="8"/>
      <c r="J818" s="9"/>
      <c r="K818" s="10"/>
    </row>
    <row r="819" spans="1:11">
      <c r="A819" s="1">
        <f t="shared" si="15"/>
        <v>15</v>
      </c>
      <c r="C819" s="8"/>
      <c r="E819" s="1">
        <f t="shared" si="16"/>
        <v>15</v>
      </c>
      <c r="F819" s="8"/>
      <c r="G819" s="9"/>
      <c r="H819" s="10"/>
      <c r="I819" s="8"/>
      <c r="J819" s="9"/>
      <c r="K819" s="10"/>
    </row>
    <row r="820" spans="1:11">
      <c r="A820" s="1">
        <f t="shared" si="15"/>
        <v>16</v>
      </c>
      <c r="C820" s="8"/>
      <c r="E820" s="1">
        <f t="shared" si="16"/>
        <v>16</v>
      </c>
      <c r="F820" s="8"/>
      <c r="G820" s="9"/>
      <c r="H820" s="10"/>
      <c r="I820" s="8"/>
      <c r="J820" s="9"/>
      <c r="K820" s="10"/>
    </row>
    <row r="821" spans="1:11">
      <c r="A821" s="1">
        <f t="shared" si="15"/>
        <v>17</v>
      </c>
      <c r="C821" s="8"/>
      <c r="E821" s="1">
        <f t="shared" si="16"/>
        <v>17</v>
      </c>
      <c r="F821" s="8"/>
      <c r="G821" s="9"/>
      <c r="H821" s="10"/>
      <c r="I821" s="8"/>
      <c r="J821" s="9"/>
      <c r="K821" s="10"/>
    </row>
    <row r="822" spans="1:11">
      <c r="A822" s="1">
        <f t="shared" si="15"/>
        <v>18</v>
      </c>
      <c r="C822" s="8"/>
      <c r="E822" s="1">
        <f t="shared" si="16"/>
        <v>18</v>
      </c>
      <c r="F822" s="8"/>
      <c r="G822" s="9"/>
      <c r="H822" s="10"/>
      <c r="I822" s="8"/>
      <c r="J822" s="9"/>
      <c r="K822" s="10"/>
    </row>
    <row r="823" spans="1:11">
      <c r="A823" s="1">
        <f t="shared" si="15"/>
        <v>19</v>
      </c>
      <c r="C823" s="8"/>
      <c r="E823" s="1">
        <f t="shared" si="1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15056755.140000001</v>
      </c>
      <c r="I830" s="89"/>
      <c r="J830" s="88"/>
      <c r="K830" s="89">
        <f>SUM(K805:K828)</f>
        <v>14671745</v>
      </c>
    </row>
    <row r="831" spans="1:11">
      <c r="D831" s="22"/>
      <c r="F831" s="60" t="s">
        <v>6</v>
      </c>
      <c r="G831" s="16" t="s">
        <v>6</v>
      </c>
      <c r="H831" s="17"/>
      <c r="I831" s="60"/>
      <c r="J831" s="16"/>
      <c r="K831" s="17"/>
    </row>
    <row r="832" spans="1:11">
      <c r="F832" s="60"/>
      <c r="G832" s="16"/>
      <c r="H832" s="17"/>
      <c r="I832" s="60"/>
      <c r="J832" s="16"/>
      <c r="K832" s="17"/>
    </row>
    <row r="833" spans="1:11">
      <c r="C833" s="341" t="s">
        <v>235</v>
      </c>
      <c r="D833" s="341"/>
      <c r="E833" s="341"/>
      <c r="F833" s="341"/>
      <c r="G833" s="341"/>
      <c r="H833" s="341"/>
      <c r="I833" s="341"/>
      <c r="J833" s="341"/>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344" t="s">
        <v>213</v>
      </c>
      <c r="B837" s="344"/>
      <c r="C837" s="344"/>
      <c r="D837" s="344"/>
      <c r="E837" s="344"/>
      <c r="F837" s="344"/>
      <c r="G837" s="344"/>
      <c r="H837" s="344"/>
      <c r="I837" s="344"/>
      <c r="J837" s="344"/>
      <c r="K837" s="344"/>
    </row>
    <row r="838" spans="1:11">
      <c r="A838" s="12" t="str">
        <f>$A$42</f>
        <v xml:space="preserve">NAME: </v>
      </c>
      <c r="C838" s="1" t="str">
        <f>$D$20</f>
        <v>University of Colorado</v>
      </c>
      <c r="G838" s="65"/>
      <c r="K838" s="14" t="str">
        <f>$K$3</f>
        <v>Due Date: October 18, 2023</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2022-2023</v>
      </c>
      <c r="I840" s="19"/>
      <c r="J840" s="20"/>
      <c r="K840" s="21" t="str">
        <f>K802</f>
        <v>2023-2024</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29"/>
      <c r="H848" s="136"/>
      <c r="I848" s="91"/>
      <c r="J848" s="129"/>
      <c r="K848" s="136"/>
    </row>
    <row r="849" spans="1:11">
      <c r="A849" s="1">
        <v>7</v>
      </c>
      <c r="C849" s="7" t="s">
        <v>171</v>
      </c>
      <c r="E849" s="1">
        <v>7</v>
      </c>
      <c r="F849" s="8"/>
      <c r="G849" s="90"/>
      <c r="H849" s="136"/>
      <c r="I849" s="91"/>
      <c r="J849" s="90"/>
      <c r="K849" s="136"/>
    </row>
    <row r="850" spans="1:11">
      <c r="A850" s="1">
        <v>8</v>
      </c>
      <c r="C850" s="7" t="s">
        <v>214</v>
      </c>
      <c r="E850" s="1">
        <v>8</v>
      </c>
      <c r="F850" s="8"/>
      <c r="G850" s="129"/>
      <c r="H850" s="136"/>
      <c r="I850" s="91"/>
      <c r="J850" s="129"/>
      <c r="K850" s="136"/>
    </row>
    <row r="851" spans="1:11">
      <c r="A851" s="1">
        <v>9</v>
      </c>
      <c r="C851" s="7" t="s">
        <v>185</v>
      </c>
      <c r="E851" s="1">
        <v>9</v>
      </c>
      <c r="F851" s="8"/>
      <c r="G851" s="90">
        <f>SUM(G848:G850)</f>
        <v>0</v>
      </c>
      <c r="H851" s="137">
        <f>SUM(H848:H850)</f>
        <v>0</v>
      </c>
      <c r="I851" s="90"/>
      <c r="J851" s="90">
        <f>SUM(J848:J850)</f>
        <v>0</v>
      </c>
      <c r="K851" s="137">
        <f>SUM(K848:K850)</f>
        <v>0</v>
      </c>
    </row>
    <row r="852" spans="1:11">
      <c r="A852" s="1">
        <v>10</v>
      </c>
      <c r="C852" s="7"/>
      <c r="E852" s="1">
        <v>10</v>
      </c>
      <c r="F852" s="8"/>
      <c r="G852" s="90"/>
      <c r="H852" s="137"/>
      <c r="I852" s="91"/>
      <c r="J852" s="90"/>
      <c r="K852" s="137"/>
    </row>
    <row r="853" spans="1:11">
      <c r="A853" s="1">
        <v>11</v>
      </c>
      <c r="C853" s="7" t="s">
        <v>174</v>
      </c>
      <c r="E853" s="1">
        <v>11</v>
      </c>
      <c r="F853" s="8"/>
      <c r="G853" s="129"/>
      <c r="H853" s="136"/>
      <c r="I853" s="91"/>
      <c r="J853" s="129"/>
      <c r="K853" s="136"/>
    </row>
    <row r="854" spans="1:11">
      <c r="A854" s="1">
        <v>12</v>
      </c>
      <c r="C854" s="7" t="s">
        <v>175</v>
      </c>
      <c r="E854" s="1">
        <v>12</v>
      </c>
      <c r="F854" s="8"/>
      <c r="G854" s="90"/>
      <c r="H854" s="136"/>
      <c r="I854" s="91"/>
      <c r="J854" s="90"/>
      <c r="K854" s="136"/>
    </row>
    <row r="855" spans="1:11">
      <c r="A855" s="1">
        <v>13</v>
      </c>
      <c r="C855" s="7" t="s">
        <v>186</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177</v>
      </c>
      <c r="E857" s="1">
        <v>15</v>
      </c>
      <c r="G857" s="93">
        <f>SUM(G851+G855)</f>
        <v>0</v>
      </c>
      <c r="H857" s="138">
        <f>SUM(H851+H855)</f>
        <v>0</v>
      </c>
      <c r="I857" s="89"/>
      <c r="J857" s="93">
        <f>SUM(J851+J855)</f>
        <v>0</v>
      </c>
      <c r="K857" s="138">
        <f>SUM(K851+K855)</f>
        <v>0</v>
      </c>
    </row>
    <row r="858" spans="1:11">
      <c r="A858" s="1">
        <v>16</v>
      </c>
      <c r="E858" s="1">
        <v>16</v>
      </c>
      <c r="G858" s="93"/>
      <c r="H858" s="138"/>
      <c r="I858" s="89"/>
      <c r="J858" s="93"/>
      <c r="K858" s="138"/>
    </row>
    <row r="859" spans="1:11">
      <c r="A859" s="1">
        <v>17</v>
      </c>
      <c r="C859" s="7" t="s">
        <v>178</v>
      </c>
      <c r="E859" s="1">
        <v>17</v>
      </c>
      <c r="F859" s="8"/>
      <c r="G859" s="90"/>
      <c r="H859" s="136"/>
      <c r="I859" s="91"/>
      <c r="J859" s="90"/>
      <c r="K859" s="136"/>
    </row>
    <row r="860" spans="1:11">
      <c r="A860" s="1">
        <v>18</v>
      </c>
      <c r="E860" s="1">
        <v>18</v>
      </c>
      <c r="F860" s="8"/>
      <c r="G860" s="90"/>
      <c r="H860" s="137"/>
      <c r="I860" s="91"/>
      <c r="J860" s="90"/>
      <c r="K860" s="137"/>
    </row>
    <row r="861" spans="1:11">
      <c r="A861" s="1">
        <v>19</v>
      </c>
      <c r="C861" s="7" t="s">
        <v>179</v>
      </c>
      <c r="E861" s="1">
        <v>19</v>
      </c>
      <c r="F861" s="8"/>
      <c r="G861" s="90"/>
      <c r="H861" s="136"/>
      <c r="I861" s="91"/>
      <c r="J861" s="90"/>
      <c r="K861" s="136"/>
    </row>
    <row r="862" spans="1:11">
      <c r="A862" s="1">
        <v>20</v>
      </c>
      <c r="C862" s="66" t="s">
        <v>180</v>
      </c>
      <c r="E862" s="1">
        <v>20</v>
      </c>
      <c r="F862" s="8"/>
      <c r="G862" s="90"/>
      <c r="H862" s="136"/>
      <c r="I862" s="91"/>
      <c r="J862" s="90"/>
      <c r="K862" s="136"/>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181</v>
      </c>
      <c r="E865" s="1">
        <v>23</v>
      </c>
      <c r="G865" s="90"/>
      <c r="H865" s="136"/>
      <c r="I865" s="91"/>
      <c r="J865" s="90"/>
      <c r="K865" s="136"/>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215</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216</v>
      </c>
    </row>
    <row r="874" spans="1:11">
      <c r="A874" s="347" t="s">
        <v>217</v>
      </c>
      <c r="B874" s="347"/>
      <c r="C874" s="347"/>
      <c r="D874" s="347"/>
      <c r="E874" s="347"/>
      <c r="F874" s="347"/>
      <c r="G874" s="347"/>
      <c r="H874" s="347"/>
      <c r="I874" s="347"/>
      <c r="J874" s="347"/>
      <c r="K874" s="347"/>
    </row>
    <row r="875" spans="1:11">
      <c r="A875" s="12" t="str">
        <f>$A$42</f>
        <v xml:space="preserve">NAME: </v>
      </c>
      <c r="C875" s="1" t="str">
        <f>$D$20</f>
        <v>University of Colorado</v>
      </c>
      <c r="H875" s="72"/>
      <c r="K875" s="14" t="str">
        <f>$K$3</f>
        <v>Due Date: October 18, 2023</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2022-2023</v>
      </c>
      <c r="I877" s="19"/>
      <c r="J877" s="20"/>
      <c r="K877" s="21" t="str">
        <f>K840</f>
        <v>2023-2024</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218</v>
      </c>
      <c r="E880" s="63">
        <v>1</v>
      </c>
      <c r="F880" s="8"/>
      <c r="G880" s="91"/>
      <c r="H880" s="132">
        <v>6797663.5200000005</v>
      </c>
      <c r="I880" s="91"/>
      <c r="J880" s="91"/>
      <c r="K880" s="132">
        <v>6849841</v>
      </c>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219</v>
      </c>
      <c r="E890" s="63">
        <v>10</v>
      </c>
      <c r="G890" s="88"/>
      <c r="H890" s="91">
        <f>SUM(H880:H888)</f>
        <v>6797663.5200000005</v>
      </c>
      <c r="I890" s="89"/>
      <c r="J890" s="88"/>
      <c r="K890" s="91">
        <f>SUM(K880:K888)</f>
        <v>6849841</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220</v>
      </c>
      <c r="E893" s="63">
        <v>12</v>
      </c>
      <c r="F893" s="8"/>
      <c r="G893" s="91"/>
      <c r="H893" s="132">
        <v>-11853095.710912049</v>
      </c>
      <c r="I893" s="91"/>
      <c r="J893" s="91"/>
      <c r="K893" s="132">
        <v>-7363007.9908429598</v>
      </c>
    </row>
    <row r="894" spans="1:11">
      <c r="A894" s="63">
        <v>13</v>
      </c>
      <c r="C894" s="8" t="s">
        <v>221</v>
      </c>
      <c r="E894" s="63">
        <v>13</v>
      </c>
      <c r="F894" s="8"/>
      <c r="G894" s="91"/>
      <c r="H894" s="132"/>
      <c r="I894" s="91"/>
      <c r="J894" s="91"/>
      <c r="K894" s="132"/>
    </row>
    <row r="895" spans="1:11">
      <c r="A895" s="63">
        <v>14</v>
      </c>
      <c r="E895" s="63">
        <v>14</v>
      </c>
      <c r="F895" s="8"/>
      <c r="G895" s="91"/>
      <c r="H895" s="91"/>
      <c r="I895" s="91"/>
      <c r="J895" s="91"/>
      <c r="K895" s="91"/>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222</v>
      </c>
      <c r="E901" s="63">
        <v>19</v>
      </c>
      <c r="G901" s="89"/>
      <c r="H901" s="89">
        <f>SUM(H892:H899)</f>
        <v>-11853095.710912049</v>
      </c>
      <c r="I901" s="91"/>
      <c r="J901" s="91"/>
      <c r="K901" s="89">
        <f>SUM(K892:K899)</f>
        <v>-7363007.9908429598</v>
      </c>
    </row>
    <row r="902" spans="1:11">
      <c r="A902" s="63"/>
      <c r="C902" s="8"/>
      <c r="E902" s="63"/>
      <c r="F902" s="60" t="s">
        <v>6</v>
      </c>
      <c r="G902" s="16" t="s">
        <v>6</v>
      </c>
      <c r="H902" s="17"/>
      <c r="I902" s="60"/>
      <c r="J902" s="16"/>
      <c r="K902" s="17"/>
    </row>
    <row r="903" spans="1:11">
      <c r="A903" s="63"/>
      <c r="E903" s="63"/>
      <c r="H903" s="10"/>
    </row>
    <row r="904" spans="1:11">
      <c r="A904" s="63">
        <v>20</v>
      </c>
      <c r="C904" s="7" t="s">
        <v>223</v>
      </c>
      <c r="E904" s="63">
        <v>20</v>
      </c>
      <c r="G904" s="88"/>
      <c r="H904" s="89">
        <f>SUM(H890,H901)</f>
        <v>-5055432.1909120483</v>
      </c>
      <c r="I904" s="89"/>
      <c r="J904" s="88"/>
      <c r="K904" s="89">
        <f>SUM(K890,K901)</f>
        <v>-513166.99084295984</v>
      </c>
    </row>
    <row r="905" spans="1:11">
      <c r="C905" s="25" t="s">
        <v>224</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81" fitToHeight="0"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abColor rgb="FFFFFF00"/>
  </sheetPr>
  <dimension ref="A2:IT970"/>
  <sheetViews>
    <sheetView showGridLines="0" view="pageBreakPreview" zoomScaleNormal="75" zoomScaleSheetLayoutView="100" workbookViewId="0">
      <selection activeCell="E28" sqref="E28"/>
    </sheetView>
  </sheetViews>
  <sheetFormatPr defaultColWidth="9.625" defaultRowHeight="12"/>
  <cols>
    <col min="1" max="1" width="4.625" style="1" customWidth="1"/>
    <col min="2" max="2" width="1.75" style="1" customWidth="1"/>
    <col min="3" max="3" width="30.625" style="1" customWidth="1"/>
    <col min="4" max="4" width="28.625" style="1" customWidth="1"/>
    <col min="5" max="5" width="8.125" style="1" customWidth="1"/>
    <col min="6" max="6" width="7.5" style="1" customWidth="1"/>
    <col min="7" max="7" width="14.75" style="2" customWidth="1"/>
    <col min="8" max="8" width="14.75" style="3" customWidth="1"/>
    <col min="9" max="9" width="6.625" style="1" customWidth="1"/>
    <col min="10" max="10" width="13.25" style="2" customWidth="1"/>
    <col min="11" max="11" width="21.625" style="3" customWidth="1"/>
    <col min="12" max="256" width="9.625" style="1"/>
    <col min="257" max="257" width="4.625" style="1" customWidth="1"/>
    <col min="258" max="258" width="1.75" style="1" customWidth="1"/>
    <col min="259" max="259" width="30.625" style="1" customWidth="1"/>
    <col min="260" max="260" width="28.625" style="1" customWidth="1"/>
    <col min="261" max="261" width="8.125" style="1" customWidth="1"/>
    <col min="262" max="262" width="7.5" style="1" customWidth="1"/>
    <col min="263" max="264" width="14.75" style="1" customWidth="1"/>
    <col min="265" max="265" width="6.625" style="1" customWidth="1"/>
    <col min="266" max="266" width="13.25" style="1" customWidth="1"/>
    <col min="267" max="267" width="17" style="1" customWidth="1"/>
    <col min="268" max="512" width="9.625" style="1"/>
    <col min="513" max="513" width="4.625" style="1" customWidth="1"/>
    <col min="514" max="514" width="1.75" style="1" customWidth="1"/>
    <col min="515" max="515" width="30.625" style="1" customWidth="1"/>
    <col min="516" max="516" width="28.625" style="1" customWidth="1"/>
    <col min="517" max="517" width="8.125" style="1" customWidth="1"/>
    <col min="518" max="518" width="7.5" style="1" customWidth="1"/>
    <col min="519" max="520" width="14.75" style="1" customWidth="1"/>
    <col min="521" max="521" width="6.625" style="1" customWidth="1"/>
    <col min="522" max="522" width="13.25" style="1" customWidth="1"/>
    <col min="523" max="523" width="17" style="1" customWidth="1"/>
    <col min="524" max="768" width="9.625" style="1"/>
    <col min="769" max="769" width="4.625" style="1" customWidth="1"/>
    <col min="770" max="770" width="1.75" style="1" customWidth="1"/>
    <col min="771" max="771" width="30.625" style="1" customWidth="1"/>
    <col min="772" max="772" width="28.625" style="1" customWidth="1"/>
    <col min="773" max="773" width="8.125" style="1" customWidth="1"/>
    <col min="774" max="774" width="7.5" style="1" customWidth="1"/>
    <col min="775" max="776" width="14.75" style="1" customWidth="1"/>
    <col min="777" max="777" width="6.625" style="1" customWidth="1"/>
    <col min="778" max="778" width="13.25" style="1" customWidth="1"/>
    <col min="779" max="779" width="17" style="1" customWidth="1"/>
    <col min="780" max="1024" width="9.625" style="1"/>
    <col min="1025" max="1025" width="4.625" style="1" customWidth="1"/>
    <col min="1026" max="1026" width="1.75" style="1" customWidth="1"/>
    <col min="1027" max="1027" width="30.625" style="1" customWidth="1"/>
    <col min="1028" max="1028" width="28.625" style="1" customWidth="1"/>
    <col min="1029" max="1029" width="8.125" style="1" customWidth="1"/>
    <col min="1030" max="1030" width="7.5" style="1" customWidth="1"/>
    <col min="1031" max="1032" width="14.75" style="1" customWidth="1"/>
    <col min="1033" max="1033" width="6.625" style="1" customWidth="1"/>
    <col min="1034" max="1034" width="13.25" style="1" customWidth="1"/>
    <col min="1035" max="1035" width="17" style="1" customWidth="1"/>
    <col min="1036" max="1280" width="9.625" style="1"/>
    <col min="1281" max="1281" width="4.625" style="1" customWidth="1"/>
    <col min="1282" max="1282" width="1.75" style="1" customWidth="1"/>
    <col min="1283" max="1283" width="30.625" style="1" customWidth="1"/>
    <col min="1284" max="1284" width="28.625" style="1" customWidth="1"/>
    <col min="1285" max="1285" width="8.125" style="1" customWidth="1"/>
    <col min="1286" max="1286" width="7.5" style="1" customWidth="1"/>
    <col min="1287" max="1288" width="14.75" style="1" customWidth="1"/>
    <col min="1289" max="1289" width="6.625" style="1" customWidth="1"/>
    <col min="1290" max="1290" width="13.25" style="1" customWidth="1"/>
    <col min="1291" max="1291" width="17" style="1" customWidth="1"/>
    <col min="1292" max="1536" width="9.625" style="1"/>
    <col min="1537" max="1537" width="4.625" style="1" customWidth="1"/>
    <col min="1538" max="1538" width="1.75" style="1" customWidth="1"/>
    <col min="1539" max="1539" width="30.625" style="1" customWidth="1"/>
    <col min="1540" max="1540" width="28.625" style="1" customWidth="1"/>
    <col min="1541" max="1541" width="8.125" style="1" customWidth="1"/>
    <col min="1542" max="1542" width="7.5" style="1" customWidth="1"/>
    <col min="1543" max="1544" width="14.75" style="1" customWidth="1"/>
    <col min="1545" max="1545" width="6.625" style="1" customWidth="1"/>
    <col min="1546" max="1546" width="13.25" style="1" customWidth="1"/>
    <col min="1547" max="1547" width="17" style="1" customWidth="1"/>
    <col min="1548" max="1792" width="9.625" style="1"/>
    <col min="1793" max="1793" width="4.625" style="1" customWidth="1"/>
    <col min="1794" max="1794" width="1.75" style="1" customWidth="1"/>
    <col min="1795" max="1795" width="30.625" style="1" customWidth="1"/>
    <col min="1796" max="1796" width="28.625" style="1" customWidth="1"/>
    <col min="1797" max="1797" width="8.125" style="1" customWidth="1"/>
    <col min="1798" max="1798" width="7.5" style="1" customWidth="1"/>
    <col min="1799" max="1800" width="14.75" style="1" customWidth="1"/>
    <col min="1801" max="1801" width="6.625" style="1" customWidth="1"/>
    <col min="1802" max="1802" width="13.25" style="1" customWidth="1"/>
    <col min="1803" max="1803" width="17" style="1" customWidth="1"/>
    <col min="1804" max="2048" width="9.625" style="1"/>
    <col min="2049" max="2049" width="4.625" style="1" customWidth="1"/>
    <col min="2050" max="2050" width="1.75" style="1" customWidth="1"/>
    <col min="2051" max="2051" width="30.625" style="1" customWidth="1"/>
    <col min="2052" max="2052" width="28.625" style="1" customWidth="1"/>
    <col min="2053" max="2053" width="8.125" style="1" customWidth="1"/>
    <col min="2054" max="2054" width="7.5" style="1" customWidth="1"/>
    <col min="2055" max="2056" width="14.75" style="1" customWidth="1"/>
    <col min="2057" max="2057" width="6.625" style="1" customWidth="1"/>
    <col min="2058" max="2058" width="13.25" style="1" customWidth="1"/>
    <col min="2059" max="2059" width="17" style="1" customWidth="1"/>
    <col min="2060" max="2304" width="9.625" style="1"/>
    <col min="2305" max="2305" width="4.625" style="1" customWidth="1"/>
    <col min="2306" max="2306" width="1.75" style="1" customWidth="1"/>
    <col min="2307" max="2307" width="30.625" style="1" customWidth="1"/>
    <col min="2308" max="2308" width="28.625" style="1" customWidth="1"/>
    <col min="2309" max="2309" width="8.125" style="1" customWidth="1"/>
    <col min="2310" max="2310" width="7.5" style="1" customWidth="1"/>
    <col min="2311" max="2312" width="14.75" style="1" customWidth="1"/>
    <col min="2313" max="2313" width="6.625" style="1" customWidth="1"/>
    <col min="2314" max="2314" width="13.25" style="1" customWidth="1"/>
    <col min="2315" max="2315" width="17" style="1" customWidth="1"/>
    <col min="2316" max="2560" width="9.625" style="1"/>
    <col min="2561" max="2561" width="4.625" style="1" customWidth="1"/>
    <col min="2562" max="2562" width="1.75" style="1" customWidth="1"/>
    <col min="2563" max="2563" width="30.625" style="1" customWidth="1"/>
    <col min="2564" max="2564" width="28.625" style="1" customWidth="1"/>
    <col min="2565" max="2565" width="8.125" style="1" customWidth="1"/>
    <col min="2566" max="2566" width="7.5" style="1" customWidth="1"/>
    <col min="2567" max="2568" width="14.75" style="1" customWidth="1"/>
    <col min="2569" max="2569" width="6.625" style="1" customWidth="1"/>
    <col min="2570" max="2570" width="13.25" style="1" customWidth="1"/>
    <col min="2571" max="2571" width="17" style="1" customWidth="1"/>
    <col min="2572" max="2816" width="9.625" style="1"/>
    <col min="2817" max="2817" width="4.625" style="1" customWidth="1"/>
    <col min="2818" max="2818" width="1.75" style="1" customWidth="1"/>
    <col min="2819" max="2819" width="30.625" style="1" customWidth="1"/>
    <col min="2820" max="2820" width="28.625" style="1" customWidth="1"/>
    <col min="2821" max="2821" width="8.125" style="1" customWidth="1"/>
    <col min="2822" max="2822" width="7.5" style="1" customWidth="1"/>
    <col min="2823" max="2824" width="14.75" style="1" customWidth="1"/>
    <col min="2825" max="2825" width="6.625" style="1" customWidth="1"/>
    <col min="2826" max="2826" width="13.25" style="1" customWidth="1"/>
    <col min="2827" max="2827" width="17" style="1" customWidth="1"/>
    <col min="2828" max="3072" width="9.625" style="1"/>
    <col min="3073" max="3073" width="4.625" style="1" customWidth="1"/>
    <col min="3074" max="3074" width="1.75" style="1" customWidth="1"/>
    <col min="3075" max="3075" width="30.625" style="1" customWidth="1"/>
    <col min="3076" max="3076" width="28.625" style="1" customWidth="1"/>
    <col min="3077" max="3077" width="8.125" style="1" customWidth="1"/>
    <col min="3078" max="3078" width="7.5" style="1" customWidth="1"/>
    <col min="3079" max="3080" width="14.75" style="1" customWidth="1"/>
    <col min="3081" max="3081" width="6.625" style="1" customWidth="1"/>
    <col min="3082" max="3082" width="13.25" style="1" customWidth="1"/>
    <col min="3083" max="3083" width="17" style="1" customWidth="1"/>
    <col min="3084" max="3328" width="9.625" style="1"/>
    <col min="3329" max="3329" width="4.625" style="1" customWidth="1"/>
    <col min="3330" max="3330" width="1.75" style="1" customWidth="1"/>
    <col min="3331" max="3331" width="30.625" style="1" customWidth="1"/>
    <col min="3332" max="3332" width="28.625" style="1" customWidth="1"/>
    <col min="3333" max="3333" width="8.125" style="1" customWidth="1"/>
    <col min="3334" max="3334" width="7.5" style="1" customWidth="1"/>
    <col min="3335" max="3336" width="14.75" style="1" customWidth="1"/>
    <col min="3337" max="3337" width="6.625" style="1" customWidth="1"/>
    <col min="3338" max="3338" width="13.25" style="1" customWidth="1"/>
    <col min="3339" max="3339" width="17" style="1" customWidth="1"/>
    <col min="3340" max="3584" width="9.625" style="1"/>
    <col min="3585" max="3585" width="4.625" style="1" customWidth="1"/>
    <col min="3586" max="3586" width="1.75" style="1" customWidth="1"/>
    <col min="3587" max="3587" width="30.625" style="1" customWidth="1"/>
    <col min="3588" max="3588" width="28.625" style="1" customWidth="1"/>
    <col min="3589" max="3589" width="8.125" style="1" customWidth="1"/>
    <col min="3590" max="3590" width="7.5" style="1" customWidth="1"/>
    <col min="3591" max="3592" width="14.75" style="1" customWidth="1"/>
    <col min="3593" max="3593" width="6.625" style="1" customWidth="1"/>
    <col min="3594" max="3594" width="13.25" style="1" customWidth="1"/>
    <col min="3595" max="3595" width="17" style="1" customWidth="1"/>
    <col min="3596" max="3840" width="9.625" style="1"/>
    <col min="3841" max="3841" width="4.625" style="1" customWidth="1"/>
    <col min="3842" max="3842" width="1.75" style="1" customWidth="1"/>
    <col min="3843" max="3843" width="30.625" style="1" customWidth="1"/>
    <col min="3844" max="3844" width="28.625" style="1" customWidth="1"/>
    <col min="3845" max="3845" width="8.125" style="1" customWidth="1"/>
    <col min="3846" max="3846" width="7.5" style="1" customWidth="1"/>
    <col min="3847" max="3848" width="14.75" style="1" customWidth="1"/>
    <col min="3849" max="3849" width="6.625" style="1" customWidth="1"/>
    <col min="3850" max="3850" width="13.25" style="1" customWidth="1"/>
    <col min="3851" max="3851" width="17" style="1" customWidth="1"/>
    <col min="3852" max="4096" width="9.625" style="1"/>
    <col min="4097" max="4097" width="4.625" style="1" customWidth="1"/>
    <col min="4098" max="4098" width="1.75" style="1" customWidth="1"/>
    <col min="4099" max="4099" width="30.625" style="1" customWidth="1"/>
    <col min="4100" max="4100" width="28.625" style="1" customWidth="1"/>
    <col min="4101" max="4101" width="8.125" style="1" customWidth="1"/>
    <col min="4102" max="4102" width="7.5" style="1" customWidth="1"/>
    <col min="4103" max="4104" width="14.75" style="1" customWidth="1"/>
    <col min="4105" max="4105" width="6.625" style="1" customWidth="1"/>
    <col min="4106" max="4106" width="13.25" style="1" customWidth="1"/>
    <col min="4107" max="4107" width="17" style="1" customWidth="1"/>
    <col min="4108" max="4352" width="9.625" style="1"/>
    <col min="4353" max="4353" width="4.625" style="1" customWidth="1"/>
    <col min="4354" max="4354" width="1.75" style="1" customWidth="1"/>
    <col min="4355" max="4355" width="30.625" style="1" customWidth="1"/>
    <col min="4356" max="4356" width="28.625" style="1" customWidth="1"/>
    <col min="4357" max="4357" width="8.125" style="1" customWidth="1"/>
    <col min="4358" max="4358" width="7.5" style="1" customWidth="1"/>
    <col min="4359" max="4360" width="14.75" style="1" customWidth="1"/>
    <col min="4361" max="4361" width="6.625" style="1" customWidth="1"/>
    <col min="4362" max="4362" width="13.25" style="1" customWidth="1"/>
    <col min="4363" max="4363" width="17" style="1" customWidth="1"/>
    <col min="4364" max="4608" width="9.625" style="1"/>
    <col min="4609" max="4609" width="4.625" style="1" customWidth="1"/>
    <col min="4610" max="4610" width="1.75" style="1" customWidth="1"/>
    <col min="4611" max="4611" width="30.625" style="1" customWidth="1"/>
    <col min="4612" max="4612" width="28.625" style="1" customWidth="1"/>
    <col min="4613" max="4613" width="8.125" style="1" customWidth="1"/>
    <col min="4614" max="4614" width="7.5" style="1" customWidth="1"/>
    <col min="4615" max="4616" width="14.75" style="1" customWidth="1"/>
    <col min="4617" max="4617" width="6.625" style="1" customWidth="1"/>
    <col min="4618" max="4618" width="13.25" style="1" customWidth="1"/>
    <col min="4619" max="4619" width="17" style="1" customWidth="1"/>
    <col min="4620" max="4864" width="9.625" style="1"/>
    <col min="4865" max="4865" width="4.625" style="1" customWidth="1"/>
    <col min="4866" max="4866" width="1.75" style="1" customWidth="1"/>
    <col min="4867" max="4867" width="30.625" style="1" customWidth="1"/>
    <col min="4868" max="4868" width="28.625" style="1" customWidth="1"/>
    <col min="4869" max="4869" width="8.125" style="1" customWidth="1"/>
    <col min="4870" max="4870" width="7.5" style="1" customWidth="1"/>
    <col min="4871" max="4872" width="14.75" style="1" customWidth="1"/>
    <col min="4873" max="4873" width="6.625" style="1" customWidth="1"/>
    <col min="4874" max="4874" width="13.25" style="1" customWidth="1"/>
    <col min="4875" max="4875" width="17" style="1" customWidth="1"/>
    <col min="4876" max="5120" width="9.625" style="1"/>
    <col min="5121" max="5121" width="4.625" style="1" customWidth="1"/>
    <col min="5122" max="5122" width="1.75" style="1" customWidth="1"/>
    <col min="5123" max="5123" width="30.625" style="1" customWidth="1"/>
    <col min="5124" max="5124" width="28.625" style="1" customWidth="1"/>
    <col min="5125" max="5125" width="8.125" style="1" customWidth="1"/>
    <col min="5126" max="5126" width="7.5" style="1" customWidth="1"/>
    <col min="5127" max="5128" width="14.75" style="1" customWidth="1"/>
    <col min="5129" max="5129" width="6.625" style="1" customWidth="1"/>
    <col min="5130" max="5130" width="13.25" style="1" customWidth="1"/>
    <col min="5131" max="5131" width="17" style="1" customWidth="1"/>
    <col min="5132" max="5376" width="9.625" style="1"/>
    <col min="5377" max="5377" width="4.625" style="1" customWidth="1"/>
    <col min="5378" max="5378" width="1.75" style="1" customWidth="1"/>
    <col min="5379" max="5379" width="30.625" style="1" customWidth="1"/>
    <col min="5380" max="5380" width="28.625" style="1" customWidth="1"/>
    <col min="5381" max="5381" width="8.125" style="1" customWidth="1"/>
    <col min="5382" max="5382" width="7.5" style="1" customWidth="1"/>
    <col min="5383" max="5384" width="14.75" style="1" customWidth="1"/>
    <col min="5385" max="5385" width="6.625" style="1" customWidth="1"/>
    <col min="5386" max="5386" width="13.25" style="1" customWidth="1"/>
    <col min="5387" max="5387" width="17" style="1" customWidth="1"/>
    <col min="5388" max="5632" width="9.625" style="1"/>
    <col min="5633" max="5633" width="4.625" style="1" customWidth="1"/>
    <col min="5634" max="5634" width="1.75" style="1" customWidth="1"/>
    <col min="5635" max="5635" width="30.625" style="1" customWidth="1"/>
    <col min="5636" max="5636" width="28.625" style="1" customWidth="1"/>
    <col min="5637" max="5637" width="8.125" style="1" customWidth="1"/>
    <col min="5638" max="5638" width="7.5" style="1" customWidth="1"/>
    <col min="5639" max="5640" width="14.75" style="1" customWidth="1"/>
    <col min="5641" max="5641" width="6.625" style="1" customWidth="1"/>
    <col min="5642" max="5642" width="13.25" style="1" customWidth="1"/>
    <col min="5643" max="5643" width="17" style="1" customWidth="1"/>
    <col min="5644" max="5888" width="9.625" style="1"/>
    <col min="5889" max="5889" width="4.625" style="1" customWidth="1"/>
    <col min="5890" max="5890" width="1.75" style="1" customWidth="1"/>
    <col min="5891" max="5891" width="30.625" style="1" customWidth="1"/>
    <col min="5892" max="5892" width="28.625" style="1" customWidth="1"/>
    <col min="5893" max="5893" width="8.125" style="1" customWidth="1"/>
    <col min="5894" max="5894" width="7.5" style="1" customWidth="1"/>
    <col min="5895" max="5896" width="14.75" style="1" customWidth="1"/>
    <col min="5897" max="5897" width="6.625" style="1" customWidth="1"/>
    <col min="5898" max="5898" width="13.25" style="1" customWidth="1"/>
    <col min="5899" max="5899" width="17" style="1" customWidth="1"/>
    <col min="5900" max="6144" width="9.625" style="1"/>
    <col min="6145" max="6145" width="4.625" style="1" customWidth="1"/>
    <col min="6146" max="6146" width="1.75" style="1" customWidth="1"/>
    <col min="6147" max="6147" width="30.625" style="1" customWidth="1"/>
    <col min="6148" max="6148" width="28.625" style="1" customWidth="1"/>
    <col min="6149" max="6149" width="8.125" style="1" customWidth="1"/>
    <col min="6150" max="6150" width="7.5" style="1" customWidth="1"/>
    <col min="6151" max="6152" width="14.75" style="1" customWidth="1"/>
    <col min="6153" max="6153" width="6.625" style="1" customWidth="1"/>
    <col min="6154" max="6154" width="13.25" style="1" customWidth="1"/>
    <col min="6155" max="6155" width="17" style="1" customWidth="1"/>
    <col min="6156" max="6400" width="9.625" style="1"/>
    <col min="6401" max="6401" width="4.625" style="1" customWidth="1"/>
    <col min="6402" max="6402" width="1.75" style="1" customWidth="1"/>
    <col min="6403" max="6403" width="30.625" style="1" customWidth="1"/>
    <col min="6404" max="6404" width="28.625" style="1" customWidth="1"/>
    <col min="6405" max="6405" width="8.125" style="1" customWidth="1"/>
    <col min="6406" max="6406" width="7.5" style="1" customWidth="1"/>
    <col min="6407" max="6408" width="14.75" style="1" customWidth="1"/>
    <col min="6409" max="6409" width="6.625" style="1" customWidth="1"/>
    <col min="6410" max="6410" width="13.25" style="1" customWidth="1"/>
    <col min="6411" max="6411" width="17" style="1" customWidth="1"/>
    <col min="6412" max="6656" width="9.625" style="1"/>
    <col min="6657" max="6657" width="4.625" style="1" customWidth="1"/>
    <col min="6658" max="6658" width="1.75" style="1" customWidth="1"/>
    <col min="6659" max="6659" width="30.625" style="1" customWidth="1"/>
    <col min="6660" max="6660" width="28.625" style="1" customWidth="1"/>
    <col min="6661" max="6661" width="8.125" style="1" customWidth="1"/>
    <col min="6662" max="6662" width="7.5" style="1" customWidth="1"/>
    <col min="6663" max="6664" width="14.75" style="1" customWidth="1"/>
    <col min="6665" max="6665" width="6.625" style="1" customWidth="1"/>
    <col min="6666" max="6666" width="13.25" style="1" customWidth="1"/>
    <col min="6667" max="6667" width="17" style="1" customWidth="1"/>
    <col min="6668" max="6912" width="9.625" style="1"/>
    <col min="6913" max="6913" width="4.625" style="1" customWidth="1"/>
    <col min="6914" max="6914" width="1.75" style="1" customWidth="1"/>
    <col min="6915" max="6915" width="30.625" style="1" customWidth="1"/>
    <col min="6916" max="6916" width="28.625" style="1" customWidth="1"/>
    <col min="6917" max="6917" width="8.125" style="1" customWidth="1"/>
    <col min="6918" max="6918" width="7.5" style="1" customWidth="1"/>
    <col min="6919" max="6920" width="14.75" style="1" customWidth="1"/>
    <col min="6921" max="6921" width="6.625" style="1" customWidth="1"/>
    <col min="6922" max="6922" width="13.25" style="1" customWidth="1"/>
    <col min="6923" max="6923" width="17" style="1" customWidth="1"/>
    <col min="6924" max="7168" width="9.625" style="1"/>
    <col min="7169" max="7169" width="4.625" style="1" customWidth="1"/>
    <col min="7170" max="7170" width="1.75" style="1" customWidth="1"/>
    <col min="7171" max="7171" width="30.625" style="1" customWidth="1"/>
    <col min="7172" max="7172" width="28.625" style="1" customWidth="1"/>
    <col min="7173" max="7173" width="8.125" style="1" customWidth="1"/>
    <col min="7174" max="7174" width="7.5" style="1" customWidth="1"/>
    <col min="7175" max="7176" width="14.75" style="1" customWidth="1"/>
    <col min="7177" max="7177" width="6.625" style="1" customWidth="1"/>
    <col min="7178" max="7178" width="13.25" style="1" customWidth="1"/>
    <col min="7179" max="7179" width="17" style="1" customWidth="1"/>
    <col min="7180" max="7424" width="9.625" style="1"/>
    <col min="7425" max="7425" width="4.625" style="1" customWidth="1"/>
    <col min="7426" max="7426" width="1.75" style="1" customWidth="1"/>
    <col min="7427" max="7427" width="30.625" style="1" customWidth="1"/>
    <col min="7428" max="7428" width="28.625" style="1" customWidth="1"/>
    <col min="7429" max="7429" width="8.125" style="1" customWidth="1"/>
    <col min="7430" max="7430" width="7.5" style="1" customWidth="1"/>
    <col min="7431" max="7432" width="14.75" style="1" customWidth="1"/>
    <col min="7433" max="7433" width="6.625" style="1" customWidth="1"/>
    <col min="7434" max="7434" width="13.25" style="1" customWidth="1"/>
    <col min="7435" max="7435" width="17" style="1" customWidth="1"/>
    <col min="7436" max="7680" width="9.625" style="1"/>
    <col min="7681" max="7681" width="4.625" style="1" customWidth="1"/>
    <col min="7682" max="7682" width="1.75" style="1" customWidth="1"/>
    <col min="7683" max="7683" width="30.625" style="1" customWidth="1"/>
    <col min="7684" max="7684" width="28.625" style="1" customWidth="1"/>
    <col min="7685" max="7685" width="8.125" style="1" customWidth="1"/>
    <col min="7686" max="7686" width="7.5" style="1" customWidth="1"/>
    <col min="7687" max="7688" width="14.75" style="1" customWidth="1"/>
    <col min="7689" max="7689" width="6.625" style="1" customWidth="1"/>
    <col min="7690" max="7690" width="13.25" style="1" customWidth="1"/>
    <col min="7691" max="7691" width="17" style="1" customWidth="1"/>
    <col min="7692" max="7936" width="9.625" style="1"/>
    <col min="7937" max="7937" width="4.625" style="1" customWidth="1"/>
    <col min="7938" max="7938" width="1.75" style="1" customWidth="1"/>
    <col min="7939" max="7939" width="30.625" style="1" customWidth="1"/>
    <col min="7940" max="7940" width="28.625" style="1" customWidth="1"/>
    <col min="7941" max="7941" width="8.125" style="1" customWidth="1"/>
    <col min="7942" max="7942" width="7.5" style="1" customWidth="1"/>
    <col min="7943" max="7944" width="14.75" style="1" customWidth="1"/>
    <col min="7945" max="7945" width="6.625" style="1" customWidth="1"/>
    <col min="7946" max="7946" width="13.25" style="1" customWidth="1"/>
    <col min="7947" max="7947" width="17" style="1" customWidth="1"/>
    <col min="7948" max="8192" width="9.625" style="1"/>
    <col min="8193" max="8193" width="4.625" style="1" customWidth="1"/>
    <col min="8194" max="8194" width="1.75" style="1" customWidth="1"/>
    <col min="8195" max="8195" width="30.625" style="1" customWidth="1"/>
    <col min="8196" max="8196" width="28.625" style="1" customWidth="1"/>
    <col min="8197" max="8197" width="8.125" style="1" customWidth="1"/>
    <col min="8198" max="8198" width="7.5" style="1" customWidth="1"/>
    <col min="8199" max="8200" width="14.75" style="1" customWidth="1"/>
    <col min="8201" max="8201" width="6.625" style="1" customWidth="1"/>
    <col min="8202" max="8202" width="13.25" style="1" customWidth="1"/>
    <col min="8203" max="8203" width="17" style="1" customWidth="1"/>
    <col min="8204" max="8448" width="9.625" style="1"/>
    <col min="8449" max="8449" width="4.625" style="1" customWidth="1"/>
    <col min="8450" max="8450" width="1.75" style="1" customWidth="1"/>
    <col min="8451" max="8451" width="30.625" style="1" customWidth="1"/>
    <col min="8452" max="8452" width="28.625" style="1" customWidth="1"/>
    <col min="8453" max="8453" width="8.125" style="1" customWidth="1"/>
    <col min="8454" max="8454" width="7.5" style="1" customWidth="1"/>
    <col min="8455" max="8456" width="14.75" style="1" customWidth="1"/>
    <col min="8457" max="8457" width="6.625" style="1" customWidth="1"/>
    <col min="8458" max="8458" width="13.25" style="1" customWidth="1"/>
    <col min="8459" max="8459" width="17" style="1" customWidth="1"/>
    <col min="8460" max="8704" width="9.625" style="1"/>
    <col min="8705" max="8705" width="4.625" style="1" customWidth="1"/>
    <col min="8706" max="8706" width="1.75" style="1" customWidth="1"/>
    <col min="8707" max="8707" width="30.625" style="1" customWidth="1"/>
    <col min="8708" max="8708" width="28.625" style="1" customWidth="1"/>
    <col min="8709" max="8709" width="8.125" style="1" customWidth="1"/>
    <col min="8710" max="8710" width="7.5" style="1" customWidth="1"/>
    <col min="8711" max="8712" width="14.75" style="1" customWidth="1"/>
    <col min="8713" max="8713" width="6.625" style="1" customWidth="1"/>
    <col min="8714" max="8714" width="13.25" style="1" customWidth="1"/>
    <col min="8715" max="8715" width="17" style="1" customWidth="1"/>
    <col min="8716" max="8960" width="9.625" style="1"/>
    <col min="8961" max="8961" width="4.625" style="1" customWidth="1"/>
    <col min="8962" max="8962" width="1.75" style="1" customWidth="1"/>
    <col min="8963" max="8963" width="30.625" style="1" customWidth="1"/>
    <col min="8964" max="8964" width="28.625" style="1" customWidth="1"/>
    <col min="8965" max="8965" width="8.125" style="1" customWidth="1"/>
    <col min="8966" max="8966" width="7.5" style="1" customWidth="1"/>
    <col min="8967" max="8968" width="14.75" style="1" customWidth="1"/>
    <col min="8969" max="8969" width="6.625" style="1" customWidth="1"/>
    <col min="8970" max="8970" width="13.25" style="1" customWidth="1"/>
    <col min="8971" max="8971" width="17" style="1" customWidth="1"/>
    <col min="8972" max="9216" width="9.625" style="1"/>
    <col min="9217" max="9217" width="4.625" style="1" customWidth="1"/>
    <col min="9218" max="9218" width="1.75" style="1" customWidth="1"/>
    <col min="9219" max="9219" width="30.625" style="1" customWidth="1"/>
    <col min="9220" max="9220" width="28.625" style="1" customWidth="1"/>
    <col min="9221" max="9221" width="8.125" style="1" customWidth="1"/>
    <col min="9222" max="9222" width="7.5" style="1" customWidth="1"/>
    <col min="9223" max="9224" width="14.75" style="1" customWidth="1"/>
    <col min="9225" max="9225" width="6.625" style="1" customWidth="1"/>
    <col min="9226" max="9226" width="13.25" style="1" customWidth="1"/>
    <col min="9227" max="9227" width="17" style="1" customWidth="1"/>
    <col min="9228" max="9472" width="9.625" style="1"/>
    <col min="9473" max="9473" width="4.625" style="1" customWidth="1"/>
    <col min="9474" max="9474" width="1.75" style="1" customWidth="1"/>
    <col min="9475" max="9475" width="30.625" style="1" customWidth="1"/>
    <col min="9476" max="9476" width="28.625" style="1" customWidth="1"/>
    <col min="9477" max="9477" width="8.125" style="1" customWidth="1"/>
    <col min="9478" max="9478" width="7.5" style="1" customWidth="1"/>
    <col min="9479" max="9480" width="14.75" style="1" customWidth="1"/>
    <col min="9481" max="9481" width="6.625" style="1" customWidth="1"/>
    <col min="9482" max="9482" width="13.25" style="1" customWidth="1"/>
    <col min="9483" max="9483" width="17" style="1" customWidth="1"/>
    <col min="9484" max="9728" width="9.625" style="1"/>
    <col min="9729" max="9729" width="4.625" style="1" customWidth="1"/>
    <col min="9730" max="9730" width="1.75" style="1" customWidth="1"/>
    <col min="9731" max="9731" width="30.625" style="1" customWidth="1"/>
    <col min="9732" max="9732" width="28.625" style="1" customWidth="1"/>
    <col min="9733" max="9733" width="8.125" style="1" customWidth="1"/>
    <col min="9734" max="9734" width="7.5" style="1" customWidth="1"/>
    <col min="9735" max="9736" width="14.75" style="1" customWidth="1"/>
    <col min="9737" max="9737" width="6.625" style="1" customWidth="1"/>
    <col min="9738" max="9738" width="13.25" style="1" customWidth="1"/>
    <col min="9739" max="9739" width="17" style="1" customWidth="1"/>
    <col min="9740" max="9984" width="9.625" style="1"/>
    <col min="9985" max="9985" width="4.625" style="1" customWidth="1"/>
    <col min="9986" max="9986" width="1.75" style="1" customWidth="1"/>
    <col min="9987" max="9987" width="30.625" style="1" customWidth="1"/>
    <col min="9988" max="9988" width="28.625" style="1" customWidth="1"/>
    <col min="9989" max="9989" width="8.125" style="1" customWidth="1"/>
    <col min="9990" max="9990" width="7.5" style="1" customWidth="1"/>
    <col min="9991" max="9992" width="14.75" style="1" customWidth="1"/>
    <col min="9993" max="9993" width="6.625" style="1" customWidth="1"/>
    <col min="9994" max="9994" width="13.25" style="1" customWidth="1"/>
    <col min="9995" max="9995" width="17" style="1" customWidth="1"/>
    <col min="9996" max="10240" width="9.625" style="1"/>
    <col min="10241" max="10241" width="4.625" style="1" customWidth="1"/>
    <col min="10242" max="10242" width="1.75" style="1" customWidth="1"/>
    <col min="10243" max="10243" width="30.625" style="1" customWidth="1"/>
    <col min="10244" max="10244" width="28.625" style="1" customWidth="1"/>
    <col min="10245" max="10245" width="8.125" style="1" customWidth="1"/>
    <col min="10246" max="10246" width="7.5" style="1" customWidth="1"/>
    <col min="10247" max="10248" width="14.75" style="1" customWidth="1"/>
    <col min="10249" max="10249" width="6.625" style="1" customWidth="1"/>
    <col min="10250" max="10250" width="13.25" style="1" customWidth="1"/>
    <col min="10251" max="10251" width="17" style="1" customWidth="1"/>
    <col min="10252" max="10496" width="9.625" style="1"/>
    <col min="10497" max="10497" width="4.625" style="1" customWidth="1"/>
    <col min="10498" max="10498" width="1.75" style="1" customWidth="1"/>
    <col min="10499" max="10499" width="30.625" style="1" customWidth="1"/>
    <col min="10500" max="10500" width="28.625" style="1" customWidth="1"/>
    <col min="10501" max="10501" width="8.125" style="1" customWidth="1"/>
    <col min="10502" max="10502" width="7.5" style="1" customWidth="1"/>
    <col min="10503" max="10504" width="14.75" style="1" customWidth="1"/>
    <col min="10505" max="10505" width="6.625" style="1" customWidth="1"/>
    <col min="10506" max="10506" width="13.25" style="1" customWidth="1"/>
    <col min="10507" max="10507" width="17" style="1" customWidth="1"/>
    <col min="10508" max="10752" width="9.625" style="1"/>
    <col min="10753" max="10753" width="4.625" style="1" customWidth="1"/>
    <col min="10754" max="10754" width="1.75" style="1" customWidth="1"/>
    <col min="10755" max="10755" width="30.625" style="1" customWidth="1"/>
    <col min="10756" max="10756" width="28.625" style="1" customWidth="1"/>
    <col min="10757" max="10757" width="8.125" style="1" customWidth="1"/>
    <col min="10758" max="10758" width="7.5" style="1" customWidth="1"/>
    <col min="10759" max="10760" width="14.75" style="1" customWidth="1"/>
    <col min="10761" max="10761" width="6.625" style="1" customWidth="1"/>
    <col min="10762" max="10762" width="13.25" style="1" customWidth="1"/>
    <col min="10763" max="10763" width="17" style="1" customWidth="1"/>
    <col min="10764" max="11008" width="9.625" style="1"/>
    <col min="11009" max="11009" width="4.625" style="1" customWidth="1"/>
    <col min="11010" max="11010" width="1.75" style="1" customWidth="1"/>
    <col min="11011" max="11011" width="30.625" style="1" customWidth="1"/>
    <col min="11012" max="11012" width="28.625" style="1" customWidth="1"/>
    <col min="11013" max="11013" width="8.125" style="1" customWidth="1"/>
    <col min="11014" max="11014" width="7.5" style="1" customWidth="1"/>
    <col min="11015" max="11016" width="14.75" style="1" customWidth="1"/>
    <col min="11017" max="11017" width="6.625" style="1" customWidth="1"/>
    <col min="11018" max="11018" width="13.25" style="1" customWidth="1"/>
    <col min="11019" max="11019" width="17" style="1" customWidth="1"/>
    <col min="11020" max="11264" width="9.625" style="1"/>
    <col min="11265" max="11265" width="4.625" style="1" customWidth="1"/>
    <col min="11266" max="11266" width="1.75" style="1" customWidth="1"/>
    <col min="11267" max="11267" width="30.625" style="1" customWidth="1"/>
    <col min="11268" max="11268" width="28.625" style="1" customWidth="1"/>
    <col min="11269" max="11269" width="8.125" style="1" customWidth="1"/>
    <col min="11270" max="11270" width="7.5" style="1" customWidth="1"/>
    <col min="11271" max="11272" width="14.75" style="1" customWidth="1"/>
    <col min="11273" max="11273" width="6.625" style="1" customWidth="1"/>
    <col min="11274" max="11274" width="13.25" style="1" customWidth="1"/>
    <col min="11275" max="11275" width="17" style="1" customWidth="1"/>
    <col min="11276" max="11520" width="9.625" style="1"/>
    <col min="11521" max="11521" width="4.625" style="1" customWidth="1"/>
    <col min="11522" max="11522" width="1.75" style="1" customWidth="1"/>
    <col min="11523" max="11523" width="30.625" style="1" customWidth="1"/>
    <col min="11524" max="11524" width="28.625" style="1" customWidth="1"/>
    <col min="11525" max="11525" width="8.125" style="1" customWidth="1"/>
    <col min="11526" max="11526" width="7.5" style="1" customWidth="1"/>
    <col min="11527" max="11528" width="14.75" style="1" customWidth="1"/>
    <col min="11529" max="11529" width="6.625" style="1" customWidth="1"/>
    <col min="11530" max="11530" width="13.25" style="1" customWidth="1"/>
    <col min="11531" max="11531" width="17" style="1" customWidth="1"/>
    <col min="11532" max="11776" width="9.625" style="1"/>
    <col min="11777" max="11777" width="4.625" style="1" customWidth="1"/>
    <col min="11778" max="11778" width="1.75" style="1" customWidth="1"/>
    <col min="11779" max="11779" width="30.625" style="1" customWidth="1"/>
    <col min="11780" max="11780" width="28.625" style="1" customWidth="1"/>
    <col min="11781" max="11781" width="8.125" style="1" customWidth="1"/>
    <col min="11782" max="11782" width="7.5" style="1" customWidth="1"/>
    <col min="11783" max="11784" width="14.75" style="1" customWidth="1"/>
    <col min="11785" max="11785" width="6.625" style="1" customWidth="1"/>
    <col min="11786" max="11786" width="13.25" style="1" customWidth="1"/>
    <col min="11787" max="11787" width="17" style="1" customWidth="1"/>
    <col min="11788" max="12032" width="9.625" style="1"/>
    <col min="12033" max="12033" width="4.625" style="1" customWidth="1"/>
    <col min="12034" max="12034" width="1.75" style="1" customWidth="1"/>
    <col min="12035" max="12035" width="30.625" style="1" customWidth="1"/>
    <col min="12036" max="12036" width="28.625" style="1" customWidth="1"/>
    <col min="12037" max="12037" width="8.125" style="1" customWidth="1"/>
    <col min="12038" max="12038" width="7.5" style="1" customWidth="1"/>
    <col min="12039" max="12040" width="14.75" style="1" customWidth="1"/>
    <col min="12041" max="12041" width="6.625" style="1" customWidth="1"/>
    <col min="12042" max="12042" width="13.25" style="1" customWidth="1"/>
    <col min="12043" max="12043" width="17" style="1" customWidth="1"/>
    <col min="12044" max="12288" width="9.625" style="1"/>
    <col min="12289" max="12289" width="4.625" style="1" customWidth="1"/>
    <col min="12290" max="12290" width="1.75" style="1" customWidth="1"/>
    <col min="12291" max="12291" width="30.625" style="1" customWidth="1"/>
    <col min="12292" max="12292" width="28.625" style="1" customWidth="1"/>
    <col min="12293" max="12293" width="8.125" style="1" customWidth="1"/>
    <col min="12294" max="12294" width="7.5" style="1" customWidth="1"/>
    <col min="12295" max="12296" width="14.75" style="1" customWidth="1"/>
    <col min="12297" max="12297" width="6.625" style="1" customWidth="1"/>
    <col min="12298" max="12298" width="13.25" style="1" customWidth="1"/>
    <col min="12299" max="12299" width="17" style="1" customWidth="1"/>
    <col min="12300" max="12544" width="9.625" style="1"/>
    <col min="12545" max="12545" width="4.625" style="1" customWidth="1"/>
    <col min="12546" max="12546" width="1.75" style="1" customWidth="1"/>
    <col min="12547" max="12547" width="30.625" style="1" customWidth="1"/>
    <col min="12548" max="12548" width="28.625" style="1" customWidth="1"/>
    <col min="12549" max="12549" width="8.125" style="1" customWidth="1"/>
    <col min="12550" max="12550" width="7.5" style="1" customWidth="1"/>
    <col min="12551" max="12552" width="14.75" style="1" customWidth="1"/>
    <col min="12553" max="12553" width="6.625" style="1" customWidth="1"/>
    <col min="12554" max="12554" width="13.25" style="1" customWidth="1"/>
    <col min="12555" max="12555" width="17" style="1" customWidth="1"/>
    <col min="12556" max="12800" width="9.625" style="1"/>
    <col min="12801" max="12801" width="4.625" style="1" customWidth="1"/>
    <col min="12802" max="12802" width="1.75" style="1" customWidth="1"/>
    <col min="12803" max="12803" width="30.625" style="1" customWidth="1"/>
    <col min="12804" max="12804" width="28.625" style="1" customWidth="1"/>
    <col min="12805" max="12805" width="8.125" style="1" customWidth="1"/>
    <col min="12806" max="12806" width="7.5" style="1" customWidth="1"/>
    <col min="12807" max="12808" width="14.75" style="1" customWidth="1"/>
    <col min="12809" max="12809" width="6.625" style="1" customWidth="1"/>
    <col min="12810" max="12810" width="13.25" style="1" customWidth="1"/>
    <col min="12811" max="12811" width="17" style="1" customWidth="1"/>
    <col min="12812" max="13056" width="9.625" style="1"/>
    <col min="13057" max="13057" width="4.625" style="1" customWidth="1"/>
    <col min="13058" max="13058" width="1.75" style="1" customWidth="1"/>
    <col min="13059" max="13059" width="30.625" style="1" customWidth="1"/>
    <col min="13060" max="13060" width="28.625" style="1" customWidth="1"/>
    <col min="13061" max="13061" width="8.125" style="1" customWidth="1"/>
    <col min="13062" max="13062" width="7.5" style="1" customWidth="1"/>
    <col min="13063" max="13064" width="14.75" style="1" customWidth="1"/>
    <col min="13065" max="13065" width="6.625" style="1" customWidth="1"/>
    <col min="13066" max="13066" width="13.25" style="1" customWidth="1"/>
    <col min="13067" max="13067" width="17" style="1" customWidth="1"/>
    <col min="13068" max="13312" width="9.625" style="1"/>
    <col min="13313" max="13313" width="4.625" style="1" customWidth="1"/>
    <col min="13314" max="13314" width="1.75" style="1" customWidth="1"/>
    <col min="13315" max="13315" width="30.625" style="1" customWidth="1"/>
    <col min="13316" max="13316" width="28.625" style="1" customWidth="1"/>
    <col min="13317" max="13317" width="8.125" style="1" customWidth="1"/>
    <col min="13318" max="13318" width="7.5" style="1" customWidth="1"/>
    <col min="13319" max="13320" width="14.75" style="1" customWidth="1"/>
    <col min="13321" max="13321" width="6.625" style="1" customWidth="1"/>
    <col min="13322" max="13322" width="13.25" style="1" customWidth="1"/>
    <col min="13323" max="13323" width="17" style="1" customWidth="1"/>
    <col min="13324" max="13568" width="9.625" style="1"/>
    <col min="13569" max="13569" width="4.625" style="1" customWidth="1"/>
    <col min="13570" max="13570" width="1.75" style="1" customWidth="1"/>
    <col min="13571" max="13571" width="30.625" style="1" customWidth="1"/>
    <col min="13572" max="13572" width="28.625" style="1" customWidth="1"/>
    <col min="13573" max="13573" width="8.125" style="1" customWidth="1"/>
    <col min="13574" max="13574" width="7.5" style="1" customWidth="1"/>
    <col min="13575" max="13576" width="14.75" style="1" customWidth="1"/>
    <col min="13577" max="13577" width="6.625" style="1" customWidth="1"/>
    <col min="13578" max="13578" width="13.25" style="1" customWidth="1"/>
    <col min="13579" max="13579" width="17" style="1" customWidth="1"/>
    <col min="13580" max="13824" width="9.625" style="1"/>
    <col min="13825" max="13825" width="4.625" style="1" customWidth="1"/>
    <col min="13826" max="13826" width="1.75" style="1" customWidth="1"/>
    <col min="13827" max="13827" width="30.625" style="1" customWidth="1"/>
    <col min="13828" max="13828" width="28.625" style="1" customWidth="1"/>
    <col min="13829" max="13829" width="8.125" style="1" customWidth="1"/>
    <col min="13830" max="13830" width="7.5" style="1" customWidth="1"/>
    <col min="13831" max="13832" width="14.75" style="1" customWidth="1"/>
    <col min="13833" max="13833" width="6.625" style="1" customWidth="1"/>
    <col min="13834" max="13834" width="13.25" style="1" customWidth="1"/>
    <col min="13835" max="13835" width="17" style="1" customWidth="1"/>
    <col min="13836" max="14080" width="9.625" style="1"/>
    <col min="14081" max="14081" width="4.625" style="1" customWidth="1"/>
    <col min="14082" max="14082" width="1.75" style="1" customWidth="1"/>
    <col min="14083" max="14083" width="30.625" style="1" customWidth="1"/>
    <col min="14084" max="14084" width="28.625" style="1" customWidth="1"/>
    <col min="14085" max="14085" width="8.125" style="1" customWidth="1"/>
    <col min="14086" max="14086" width="7.5" style="1" customWidth="1"/>
    <col min="14087" max="14088" width="14.75" style="1" customWidth="1"/>
    <col min="14089" max="14089" width="6.625" style="1" customWidth="1"/>
    <col min="14090" max="14090" width="13.25" style="1" customWidth="1"/>
    <col min="14091" max="14091" width="17" style="1" customWidth="1"/>
    <col min="14092" max="14336" width="9.625" style="1"/>
    <col min="14337" max="14337" width="4.625" style="1" customWidth="1"/>
    <col min="14338" max="14338" width="1.75" style="1" customWidth="1"/>
    <col min="14339" max="14339" width="30.625" style="1" customWidth="1"/>
    <col min="14340" max="14340" width="28.625" style="1" customWidth="1"/>
    <col min="14341" max="14341" width="8.125" style="1" customWidth="1"/>
    <col min="14342" max="14342" width="7.5" style="1" customWidth="1"/>
    <col min="14343" max="14344" width="14.75" style="1" customWidth="1"/>
    <col min="14345" max="14345" width="6.625" style="1" customWidth="1"/>
    <col min="14346" max="14346" width="13.25" style="1" customWidth="1"/>
    <col min="14347" max="14347" width="17" style="1" customWidth="1"/>
    <col min="14348" max="14592" width="9.625" style="1"/>
    <col min="14593" max="14593" width="4.625" style="1" customWidth="1"/>
    <col min="14594" max="14594" width="1.75" style="1" customWidth="1"/>
    <col min="14595" max="14595" width="30.625" style="1" customWidth="1"/>
    <col min="14596" max="14596" width="28.625" style="1" customWidth="1"/>
    <col min="14597" max="14597" width="8.125" style="1" customWidth="1"/>
    <col min="14598" max="14598" width="7.5" style="1" customWidth="1"/>
    <col min="14599" max="14600" width="14.75" style="1" customWidth="1"/>
    <col min="14601" max="14601" width="6.625" style="1" customWidth="1"/>
    <col min="14602" max="14602" width="13.25" style="1" customWidth="1"/>
    <col min="14603" max="14603" width="17" style="1" customWidth="1"/>
    <col min="14604" max="14848" width="9.625" style="1"/>
    <col min="14849" max="14849" width="4.625" style="1" customWidth="1"/>
    <col min="14850" max="14850" width="1.75" style="1" customWidth="1"/>
    <col min="14851" max="14851" width="30.625" style="1" customWidth="1"/>
    <col min="14852" max="14852" width="28.625" style="1" customWidth="1"/>
    <col min="14853" max="14853" width="8.125" style="1" customWidth="1"/>
    <col min="14854" max="14854" width="7.5" style="1" customWidth="1"/>
    <col min="14855" max="14856" width="14.75" style="1" customWidth="1"/>
    <col min="14857" max="14857" width="6.625" style="1" customWidth="1"/>
    <col min="14858" max="14858" width="13.25" style="1" customWidth="1"/>
    <col min="14859" max="14859" width="17" style="1" customWidth="1"/>
    <col min="14860" max="15104" width="9.625" style="1"/>
    <col min="15105" max="15105" width="4.625" style="1" customWidth="1"/>
    <col min="15106" max="15106" width="1.75" style="1" customWidth="1"/>
    <col min="15107" max="15107" width="30.625" style="1" customWidth="1"/>
    <col min="15108" max="15108" width="28.625" style="1" customWidth="1"/>
    <col min="15109" max="15109" width="8.125" style="1" customWidth="1"/>
    <col min="15110" max="15110" width="7.5" style="1" customWidth="1"/>
    <col min="15111" max="15112" width="14.75" style="1" customWidth="1"/>
    <col min="15113" max="15113" width="6.625" style="1" customWidth="1"/>
    <col min="15114" max="15114" width="13.25" style="1" customWidth="1"/>
    <col min="15115" max="15115" width="17" style="1" customWidth="1"/>
    <col min="15116" max="15360" width="9.625" style="1"/>
    <col min="15361" max="15361" width="4.625" style="1" customWidth="1"/>
    <col min="15362" max="15362" width="1.75" style="1" customWidth="1"/>
    <col min="15363" max="15363" width="30.625" style="1" customWidth="1"/>
    <col min="15364" max="15364" width="28.625" style="1" customWidth="1"/>
    <col min="15365" max="15365" width="8.125" style="1" customWidth="1"/>
    <col min="15366" max="15366" width="7.5" style="1" customWidth="1"/>
    <col min="15367" max="15368" width="14.75" style="1" customWidth="1"/>
    <col min="15369" max="15369" width="6.625" style="1" customWidth="1"/>
    <col min="15370" max="15370" width="13.25" style="1" customWidth="1"/>
    <col min="15371" max="15371" width="17" style="1" customWidth="1"/>
    <col min="15372" max="15616" width="9.625" style="1"/>
    <col min="15617" max="15617" width="4.625" style="1" customWidth="1"/>
    <col min="15618" max="15618" width="1.75" style="1" customWidth="1"/>
    <col min="15619" max="15619" width="30.625" style="1" customWidth="1"/>
    <col min="15620" max="15620" width="28.625" style="1" customWidth="1"/>
    <col min="15621" max="15621" width="8.125" style="1" customWidth="1"/>
    <col min="15622" max="15622" width="7.5" style="1" customWidth="1"/>
    <col min="15623" max="15624" width="14.75" style="1" customWidth="1"/>
    <col min="15625" max="15625" width="6.625" style="1" customWidth="1"/>
    <col min="15626" max="15626" width="13.25" style="1" customWidth="1"/>
    <col min="15627" max="15627" width="17" style="1" customWidth="1"/>
    <col min="15628" max="15872" width="9.625" style="1"/>
    <col min="15873" max="15873" width="4.625" style="1" customWidth="1"/>
    <col min="15874" max="15874" width="1.75" style="1" customWidth="1"/>
    <col min="15875" max="15875" width="30.625" style="1" customWidth="1"/>
    <col min="15876" max="15876" width="28.625" style="1" customWidth="1"/>
    <col min="15877" max="15877" width="8.125" style="1" customWidth="1"/>
    <col min="15878" max="15878" width="7.5" style="1" customWidth="1"/>
    <col min="15879" max="15880" width="14.75" style="1" customWidth="1"/>
    <col min="15881" max="15881" width="6.625" style="1" customWidth="1"/>
    <col min="15882" max="15882" width="13.25" style="1" customWidth="1"/>
    <col min="15883" max="15883" width="17" style="1" customWidth="1"/>
    <col min="15884" max="16128" width="9.625" style="1"/>
    <col min="16129" max="16129" width="4.625" style="1" customWidth="1"/>
    <col min="16130" max="16130" width="1.75" style="1" customWidth="1"/>
    <col min="16131" max="16131" width="30.625" style="1" customWidth="1"/>
    <col min="16132" max="16132" width="28.625" style="1" customWidth="1"/>
    <col min="16133" max="16133" width="8.125" style="1" customWidth="1"/>
    <col min="16134" max="16134" width="7.5" style="1" customWidth="1"/>
    <col min="16135" max="16136" width="14.75" style="1" customWidth="1"/>
    <col min="16137" max="16137" width="6.625" style="1" customWidth="1"/>
    <col min="16138" max="16138" width="13.25" style="1" customWidth="1"/>
    <col min="16139" max="16139" width="17" style="1" customWidth="1"/>
    <col min="16140" max="16384" width="9.625" style="1"/>
  </cols>
  <sheetData>
    <row r="2" spans="1:11">
      <c r="K2" s="4" t="s">
        <v>0</v>
      </c>
    </row>
    <row r="3" spans="1:11">
      <c r="K3" s="143" t="s">
        <v>267</v>
      </c>
    </row>
    <row r="5" spans="1:11" ht="45">
      <c r="A5" s="337" t="s">
        <v>1</v>
      </c>
      <c r="B5" s="337"/>
      <c r="C5" s="337"/>
      <c r="D5" s="337"/>
      <c r="E5" s="337"/>
      <c r="F5" s="337"/>
      <c r="G5" s="337"/>
      <c r="H5" s="337"/>
      <c r="I5" s="337"/>
      <c r="J5" s="337"/>
      <c r="K5" s="337"/>
    </row>
    <row r="8" spans="1:11" s="5" customFormat="1" ht="33">
      <c r="A8" s="338" t="s">
        <v>270</v>
      </c>
      <c r="B8" s="338"/>
      <c r="C8" s="338"/>
      <c r="D8" s="338"/>
      <c r="E8" s="338"/>
      <c r="F8" s="338"/>
      <c r="G8" s="338"/>
      <c r="H8" s="338"/>
      <c r="I8" s="338"/>
      <c r="J8" s="338"/>
      <c r="K8" s="338"/>
    </row>
    <row r="9" spans="1:11" s="5" customFormat="1" ht="33">
      <c r="A9" s="338" t="s">
        <v>266</v>
      </c>
      <c r="B9" s="338"/>
      <c r="C9" s="338"/>
      <c r="D9" s="338"/>
      <c r="E9" s="338"/>
      <c r="F9" s="338"/>
      <c r="G9" s="338"/>
      <c r="H9" s="338"/>
      <c r="I9" s="338"/>
      <c r="J9" s="338"/>
      <c r="K9" s="338"/>
    </row>
    <row r="20" spans="1:11" ht="12.75" thickBot="1">
      <c r="A20" s="339" t="s">
        <v>228</v>
      </c>
      <c r="B20" s="339"/>
      <c r="C20" s="339"/>
      <c r="D20" s="114" t="s">
        <v>275</v>
      </c>
      <c r="E20" s="6"/>
      <c r="F20" s="6"/>
      <c r="G20" s="6"/>
      <c r="H20" s="6"/>
      <c r="I20" s="6"/>
      <c r="J20" s="6"/>
      <c r="K20" s="6"/>
    </row>
    <row r="21" spans="1:11" ht="12.75" thickBot="1">
      <c r="C21" s="112" t="s">
        <v>229</v>
      </c>
      <c r="D21" s="113" t="s">
        <v>329</v>
      </c>
    </row>
    <row r="22" spans="1:11" ht="12.75" thickBot="1">
      <c r="C22" s="112" t="s">
        <v>230</v>
      </c>
      <c r="D22" s="113" t="s">
        <v>330</v>
      </c>
    </row>
    <row r="23" spans="1:11" ht="12.75" thickBot="1">
      <c r="C23" s="112" t="s">
        <v>231</v>
      </c>
      <c r="D23" s="113" t="s">
        <v>331</v>
      </c>
    </row>
    <row r="31" spans="1:11">
      <c r="C31" s="1" t="s">
        <v>2</v>
      </c>
    </row>
    <row r="36" spans="1:11" ht="30">
      <c r="A36" s="340" t="s">
        <v>236</v>
      </c>
      <c r="B36" s="340"/>
      <c r="C36" s="340"/>
      <c r="D36" s="340"/>
      <c r="E36" s="340"/>
      <c r="F36" s="340"/>
      <c r="G36" s="340"/>
      <c r="H36" s="340"/>
      <c r="I36" s="340"/>
      <c r="J36" s="340"/>
      <c r="K36" s="340"/>
    </row>
    <row r="39" spans="1:11">
      <c r="C39" s="7"/>
      <c r="F39" s="8"/>
      <c r="G39" s="9"/>
      <c r="H39" s="10"/>
      <c r="I39" s="8"/>
      <c r="J39" s="9"/>
      <c r="K39" s="10"/>
    </row>
    <row r="40" spans="1:11">
      <c r="A40" s="11"/>
      <c r="K40" s="4" t="s">
        <v>3</v>
      </c>
    </row>
    <row r="41" spans="1:11">
      <c r="A41" s="336" t="s">
        <v>4</v>
      </c>
      <c r="B41" s="336"/>
      <c r="C41" s="336"/>
      <c r="D41" s="336"/>
      <c r="E41" s="336"/>
      <c r="F41" s="336"/>
      <c r="G41" s="336"/>
      <c r="H41" s="336"/>
      <c r="I41" s="336"/>
      <c r="J41" s="336"/>
      <c r="K41" s="336"/>
    </row>
    <row r="42" spans="1:11">
      <c r="A42" s="12" t="s">
        <v>5</v>
      </c>
      <c r="C42" s="1" t="str">
        <f>$D$20</f>
        <v>University of Colorado</v>
      </c>
      <c r="I42" s="13"/>
      <c r="K42" s="14" t="str">
        <f>$K$3</f>
        <v>Due Date: October 18, 2023</v>
      </c>
    </row>
    <row r="43" spans="1:11">
      <c r="A43" s="15" t="s">
        <v>6</v>
      </c>
      <c r="B43" s="15" t="s">
        <v>6</v>
      </c>
      <c r="C43" s="15" t="s">
        <v>6</v>
      </c>
      <c r="D43" s="15" t="s">
        <v>6</v>
      </c>
      <c r="E43" s="15" t="s">
        <v>6</v>
      </c>
      <c r="F43" s="15" t="s">
        <v>6</v>
      </c>
      <c r="G43" s="16" t="s">
        <v>6</v>
      </c>
      <c r="H43" s="17" t="s">
        <v>6</v>
      </c>
      <c r="I43" s="15" t="s">
        <v>6</v>
      </c>
      <c r="J43" s="16" t="s">
        <v>6</v>
      </c>
      <c r="K43" s="17" t="s">
        <v>6</v>
      </c>
    </row>
    <row r="44" spans="1:11">
      <c r="A44" s="18" t="s">
        <v>7</v>
      </c>
      <c r="C44" s="7" t="s">
        <v>8</v>
      </c>
      <c r="E44" s="18" t="s">
        <v>7</v>
      </c>
      <c r="F44" s="19"/>
      <c r="G44" s="20"/>
      <c r="H44" s="21" t="s">
        <v>268</v>
      </c>
      <c r="I44" s="19"/>
      <c r="J44" s="20"/>
      <c r="K44" s="21" t="s">
        <v>269</v>
      </c>
    </row>
    <row r="45" spans="1:11">
      <c r="A45" s="18" t="s">
        <v>9</v>
      </c>
      <c r="C45" s="19" t="s">
        <v>10</v>
      </c>
      <c r="E45" s="18" t="s">
        <v>9</v>
      </c>
      <c r="F45" s="19"/>
      <c r="G45" s="20" t="s">
        <v>11</v>
      </c>
      <c r="H45" s="21" t="s">
        <v>12</v>
      </c>
      <c r="I45" s="19"/>
      <c r="J45" s="20" t="s">
        <v>11</v>
      </c>
      <c r="K45" s="21" t="s">
        <v>13</v>
      </c>
    </row>
    <row r="46" spans="1:11">
      <c r="A46" s="15" t="s">
        <v>6</v>
      </c>
      <c r="B46" s="15" t="s">
        <v>6</v>
      </c>
      <c r="C46" s="15" t="s">
        <v>6</v>
      </c>
      <c r="D46" s="15" t="s">
        <v>6</v>
      </c>
      <c r="E46" s="15" t="s">
        <v>6</v>
      </c>
      <c r="F46" s="15" t="s">
        <v>6</v>
      </c>
      <c r="G46" s="16" t="s">
        <v>6</v>
      </c>
      <c r="H46" s="17" t="s">
        <v>6</v>
      </c>
      <c r="I46" s="15" t="s">
        <v>6</v>
      </c>
      <c r="J46" s="16" t="s">
        <v>6</v>
      </c>
      <c r="K46" s="17" t="s">
        <v>6</v>
      </c>
    </row>
    <row r="47" spans="1:11">
      <c r="A47" s="1">
        <v>1</v>
      </c>
      <c r="C47" s="7" t="s">
        <v>14</v>
      </c>
      <c r="D47" s="22" t="s">
        <v>15</v>
      </c>
      <c r="E47" s="1">
        <v>1</v>
      </c>
      <c r="G47" s="40">
        <v>0</v>
      </c>
      <c r="H47" s="40">
        <v>0</v>
      </c>
      <c r="I47" s="24"/>
      <c r="J47" s="40">
        <v>0</v>
      </c>
      <c r="K47" s="40">
        <v>0</v>
      </c>
    </row>
    <row r="48" spans="1:11">
      <c r="A48" s="1">
        <v>2</v>
      </c>
      <c r="C48" s="7" t="s">
        <v>16</v>
      </c>
      <c r="D48" s="22" t="s">
        <v>17</v>
      </c>
      <c r="E48" s="1">
        <v>2</v>
      </c>
      <c r="G48" s="40">
        <v>0</v>
      </c>
      <c r="H48" s="40">
        <v>0</v>
      </c>
      <c r="I48" s="24"/>
      <c r="J48" s="40">
        <v>0</v>
      </c>
      <c r="K48" s="40">
        <v>0</v>
      </c>
    </row>
    <row r="49" spans="1:15">
      <c r="A49" s="1">
        <v>3</v>
      </c>
      <c r="C49" s="7" t="s">
        <v>18</v>
      </c>
      <c r="D49" s="22" t="s">
        <v>19</v>
      </c>
      <c r="E49" s="1">
        <v>3</v>
      </c>
      <c r="G49" s="40">
        <v>0</v>
      </c>
      <c r="H49" s="40">
        <v>0</v>
      </c>
      <c r="I49" s="24"/>
      <c r="J49" s="40">
        <v>0</v>
      </c>
      <c r="K49" s="40">
        <v>0</v>
      </c>
    </row>
    <row r="50" spans="1:15">
      <c r="A50" s="1">
        <v>4</v>
      </c>
      <c r="C50" s="7" t="s">
        <v>20</v>
      </c>
      <c r="D50" s="22" t="s">
        <v>21</v>
      </c>
      <c r="E50" s="1">
        <v>4</v>
      </c>
      <c r="G50" s="40">
        <v>0</v>
      </c>
      <c r="H50" s="40">
        <v>0</v>
      </c>
      <c r="I50" s="24"/>
      <c r="J50" s="40">
        <v>0</v>
      </c>
      <c r="K50" s="40">
        <v>0</v>
      </c>
    </row>
    <row r="51" spans="1:15">
      <c r="A51" s="1">
        <v>5</v>
      </c>
      <c r="C51" s="7" t="s">
        <v>22</v>
      </c>
      <c r="D51" s="22" t="s">
        <v>23</v>
      </c>
      <c r="E51" s="1">
        <v>5</v>
      </c>
      <c r="G51" s="40">
        <v>0</v>
      </c>
      <c r="H51" s="40">
        <v>0</v>
      </c>
      <c r="I51" s="24"/>
      <c r="J51" s="40">
        <v>0</v>
      </c>
      <c r="K51" s="40">
        <v>0</v>
      </c>
    </row>
    <row r="52" spans="1:15">
      <c r="A52" s="1">
        <v>6</v>
      </c>
      <c r="C52" s="7" t="s">
        <v>24</v>
      </c>
      <c r="D52" s="22" t="s">
        <v>25</v>
      </c>
      <c r="E52" s="1">
        <v>6</v>
      </c>
      <c r="G52" s="40">
        <v>0</v>
      </c>
      <c r="H52" s="40">
        <v>0</v>
      </c>
      <c r="I52" s="24"/>
      <c r="J52" s="40">
        <v>0</v>
      </c>
      <c r="K52" s="40">
        <v>0</v>
      </c>
    </row>
    <row r="53" spans="1:15">
      <c r="A53" s="1">
        <v>7</v>
      </c>
      <c r="C53" s="7" t="s">
        <v>26</v>
      </c>
      <c r="D53" s="22" t="s">
        <v>27</v>
      </c>
      <c r="E53" s="1">
        <v>7</v>
      </c>
      <c r="G53" s="40">
        <v>0</v>
      </c>
      <c r="H53" s="40">
        <v>0</v>
      </c>
      <c r="I53" s="24"/>
      <c r="J53" s="40">
        <v>0</v>
      </c>
      <c r="K53" s="40">
        <v>0</v>
      </c>
    </row>
    <row r="54" spans="1:15">
      <c r="A54" s="1">
        <v>8</v>
      </c>
      <c r="C54" s="7" t="s">
        <v>28</v>
      </c>
      <c r="D54" s="22" t="s">
        <v>29</v>
      </c>
      <c r="E54" s="1">
        <v>8</v>
      </c>
      <c r="G54" s="40">
        <v>0</v>
      </c>
      <c r="H54" s="40">
        <v>0</v>
      </c>
      <c r="I54" s="24"/>
      <c r="J54" s="40">
        <v>0</v>
      </c>
      <c r="K54" s="40">
        <v>0</v>
      </c>
    </row>
    <row r="55" spans="1:15">
      <c r="A55" s="1">
        <v>9</v>
      </c>
      <c r="C55" s="7" t="s">
        <v>30</v>
      </c>
      <c r="D55" s="22" t="s">
        <v>31</v>
      </c>
      <c r="E55" s="1">
        <v>9</v>
      </c>
      <c r="G55" s="38">
        <v>0</v>
      </c>
      <c r="H55" s="38">
        <v>0</v>
      </c>
      <c r="I55" s="24" t="s">
        <v>38</v>
      </c>
      <c r="J55" s="38">
        <v>0</v>
      </c>
      <c r="K55" s="38">
        <v>0</v>
      </c>
    </row>
    <row r="56" spans="1:15">
      <c r="A56" s="1">
        <v>10</v>
      </c>
      <c r="C56" s="7" t="s">
        <v>32</v>
      </c>
      <c r="D56" s="22" t="s">
        <v>33</v>
      </c>
      <c r="E56" s="1">
        <v>10</v>
      </c>
      <c r="G56" s="40">
        <v>0</v>
      </c>
      <c r="H56" s="40">
        <v>0</v>
      </c>
      <c r="I56" s="24"/>
      <c r="J56" s="40">
        <v>0</v>
      </c>
      <c r="K56" s="40">
        <v>0</v>
      </c>
    </row>
    <row r="57" spans="1:15">
      <c r="C57" s="7"/>
      <c r="D57" s="22"/>
      <c r="F57" s="15" t="s">
        <v>6</v>
      </c>
      <c r="G57" s="16" t="s">
        <v>6</v>
      </c>
      <c r="H57" s="39"/>
      <c r="I57" s="23"/>
      <c r="J57" s="16"/>
      <c r="K57" s="39"/>
    </row>
    <row r="58" spans="1:15" ht="15" customHeight="1">
      <c r="A58" s="1">
        <v>11</v>
      </c>
      <c r="C58" s="7" t="s">
        <v>34</v>
      </c>
      <c r="E58" s="1">
        <v>11</v>
      </c>
      <c r="G58" s="40">
        <v>0</v>
      </c>
      <c r="H58" s="38">
        <v>0</v>
      </c>
      <c r="I58" s="24"/>
      <c r="J58" s="40">
        <v>0</v>
      </c>
      <c r="K58" s="38">
        <v>0</v>
      </c>
    </row>
    <row r="59" spans="1:15">
      <c r="F59" s="15" t="s">
        <v>6</v>
      </c>
      <c r="G59" s="16" t="s">
        <v>6</v>
      </c>
      <c r="H59" s="17"/>
      <c r="I59" s="23"/>
      <c r="J59" s="16"/>
      <c r="K59" s="17"/>
    </row>
    <row r="60" spans="1:15">
      <c r="F60" s="15"/>
      <c r="H60" s="17"/>
      <c r="I60" s="23"/>
      <c r="K60" s="17"/>
    </row>
    <row r="61" spans="1:15">
      <c r="A61" s="1">
        <v>12</v>
      </c>
      <c r="C61" s="7" t="s">
        <v>35</v>
      </c>
      <c r="E61" s="1">
        <v>12</v>
      </c>
      <c r="G61" s="24"/>
      <c r="H61" s="24"/>
      <c r="I61" s="24"/>
      <c r="J61" s="40"/>
      <c r="K61" s="24"/>
    </row>
    <row r="62" spans="1:15">
      <c r="A62" s="1">
        <v>13</v>
      </c>
      <c r="C62" s="7" t="s">
        <v>36</v>
      </c>
      <c r="D62" s="22" t="s">
        <v>37</v>
      </c>
      <c r="E62" s="1">
        <v>13</v>
      </c>
      <c r="G62" s="40"/>
      <c r="H62" s="38">
        <v>0</v>
      </c>
      <c r="I62" s="24"/>
      <c r="J62" s="40"/>
      <c r="K62" s="38">
        <v>0</v>
      </c>
      <c r="O62" s="1" t="s">
        <v>38</v>
      </c>
    </row>
    <row r="63" spans="1:15">
      <c r="A63" s="1">
        <v>14</v>
      </c>
      <c r="C63" s="7" t="s">
        <v>39</v>
      </c>
      <c r="D63" s="22" t="s">
        <v>40</v>
      </c>
      <c r="E63" s="1">
        <v>14</v>
      </c>
      <c r="G63" s="40"/>
      <c r="H63" s="38">
        <v>0</v>
      </c>
      <c r="I63" s="24"/>
      <c r="J63" s="40"/>
      <c r="K63" s="38">
        <v>0</v>
      </c>
    </row>
    <row r="64" spans="1:15">
      <c r="A64" s="1">
        <v>15</v>
      </c>
      <c r="C64" s="7" t="s">
        <v>41</v>
      </c>
      <c r="D64" s="22"/>
      <c r="E64" s="1">
        <v>15</v>
      </c>
      <c r="G64" s="40">
        <v>0</v>
      </c>
      <c r="H64" s="38">
        <v>0</v>
      </c>
      <c r="I64" s="24"/>
      <c r="J64" s="40">
        <v>0</v>
      </c>
      <c r="K64" s="38">
        <v>0</v>
      </c>
    </row>
    <row r="65" spans="1:254">
      <c r="A65" s="1">
        <v>16</v>
      </c>
      <c r="C65" s="7" t="s">
        <v>42</v>
      </c>
      <c r="D65" s="22"/>
      <c r="E65" s="1">
        <v>16</v>
      </c>
      <c r="G65" s="40"/>
      <c r="H65" s="38">
        <v>0</v>
      </c>
      <c r="I65" s="24"/>
      <c r="J65" s="40"/>
      <c r="K65" s="38">
        <v>0</v>
      </c>
    </row>
    <row r="66" spans="1:254">
      <c r="A66" s="22">
        <v>17</v>
      </c>
      <c r="B66" s="22"/>
      <c r="C66" s="25" t="s">
        <v>43</v>
      </c>
      <c r="D66" s="22"/>
      <c r="E66" s="22">
        <v>17</v>
      </c>
      <c r="F66" s="22"/>
      <c r="G66" s="40"/>
      <c r="H66" s="38">
        <v>0</v>
      </c>
      <c r="I66" s="25"/>
      <c r="J66" s="40"/>
      <c r="K66" s="38">
        <v>0</v>
      </c>
      <c r="L66" s="22"/>
      <c r="M66" s="25"/>
      <c r="N66" s="22"/>
      <c r="O66" s="25"/>
      <c r="P66" s="22"/>
      <c r="Q66" s="25"/>
      <c r="R66" s="22"/>
      <c r="S66" s="25"/>
      <c r="T66" s="22"/>
      <c r="U66" s="25"/>
      <c r="V66" s="22"/>
      <c r="W66" s="25"/>
      <c r="X66" s="22"/>
      <c r="Y66" s="25"/>
      <c r="Z66" s="22"/>
      <c r="AA66" s="25"/>
      <c r="AB66" s="22"/>
      <c r="AC66" s="25"/>
      <c r="AD66" s="22"/>
      <c r="AE66" s="25"/>
      <c r="AF66" s="22"/>
      <c r="AG66" s="25"/>
      <c r="AH66" s="22"/>
      <c r="AI66" s="25"/>
      <c r="AJ66" s="22"/>
      <c r="AK66" s="25"/>
      <c r="AL66" s="22"/>
      <c r="AM66" s="25"/>
      <c r="AN66" s="22"/>
      <c r="AO66" s="25"/>
      <c r="AP66" s="22"/>
      <c r="AQ66" s="25"/>
      <c r="AR66" s="22"/>
      <c r="AS66" s="25"/>
      <c r="AT66" s="22"/>
      <c r="AU66" s="25"/>
      <c r="AV66" s="22"/>
      <c r="AW66" s="25"/>
      <c r="AX66" s="22"/>
      <c r="AY66" s="25"/>
      <c r="AZ66" s="22"/>
      <c r="BA66" s="25"/>
      <c r="BB66" s="22"/>
      <c r="BC66" s="25"/>
      <c r="BD66" s="22"/>
      <c r="BE66" s="25"/>
      <c r="BF66" s="22"/>
      <c r="BG66" s="25"/>
      <c r="BH66" s="22"/>
      <c r="BI66" s="25"/>
      <c r="BJ66" s="22"/>
      <c r="BK66" s="25"/>
      <c r="BL66" s="22"/>
      <c r="BM66" s="25"/>
      <c r="BN66" s="22"/>
      <c r="BO66" s="25"/>
      <c r="BP66" s="22"/>
      <c r="BQ66" s="25"/>
      <c r="BR66" s="22"/>
      <c r="BS66" s="25"/>
      <c r="BT66" s="22"/>
      <c r="BU66" s="25"/>
      <c r="BV66" s="22"/>
      <c r="BW66" s="25"/>
      <c r="BX66" s="22"/>
      <c r="BY66" s="25"/>
      <c r="BZ66" s="22"/>
      <c r="CA66" s="25"/>
      <c r="CB66" s="22"/>
      <c r="CC66" s="25"/>
      <c r="CD66" s="22"/>
      <c r="CE66" s="25"/>
      <c r="CF66" s="22"/>
      <c r="CG66" s="25"/>
      <c r="CH66" s="22"/>
      <c r="CI66" s="25"/>
      <c r="CJ66" s="22"/>
      <c r="CK66" s="25"/>
      <c r="CL66" s="22"/>
      <c r="CM66" s="25"/>
      <c r="CN66" s="22"/>
      <c r="CO66" s="25"/>
      <c r="CP66" s="22"/>
      <c r="CQ66" s="25"/>
      <c r="CR66" s="22"/>
      <c r="CS66" s="25"/>
      <c r="CT66" s="22"/>
      <c r="CU66" s="25"/>
      <c r="CV66" s="22"/>
      <c r="CW66" s="25"/>
      <c r="CX66" s="22"/>
      <c r="CY66" s="25"/>
      <c r="CZ66" s="22"/>
      <c r="DA66" s="25"/>
      <c r="DB66" s="22"/>
      <c r="DC66" s="25"/>
      <c r="DD66" s="22"/>
      <c r="DE66" s="25"/>
      <c r="DF66" s="22"/>
      <c r="DG66" s="25"/>
      <c r="DH66" s="22"/>
      <c r="DI66" s="25"/>
      <c r="DJ66" s="22"/>
      <c r="DK66" s="25"/>
      <c r="DL66" s="22"/>
      <c r="DM66" s="25"/>
      <c r="DN66" s="22"/>
      <c r="DO66" s="25"/>
      <c r="DP66" s="22"/>
      <c r="DQ66" s="25"/>
      <c r="DR66" s="22"/>
      <c r="DS66" s="25"/>
      <c r="DT66" s="22"/>
      <c r="DU66" s="25"/>
      <c r="DV66" s="22"/>
      <c r="DW66" s="25"/>
      <c r="DX66" s="22"/>
      <c r="DY66" s="25"/>
      <c r="DZ66" s="22"/>
      <c r="EA66" s="25"/>
      <c r="EB66" s="22"/>
      <c r="EC66" s="25"/>
      <c r="ED66" s="22"/>
      <c r="EE66" s="25"/>
      <c r="EF66" s="22"/>
      <c r="EG66" s="25"/>
      <c r="EH66" s="22"/>
      <c r="EI66" s="25"/>
      <c r="EJ66" s="22"/>
      <c r="EK66" s="25"/>
      <c r="EL66" s="22"/>
      <c r="EM66" s="25"/>
      <c r="EN66" s="22"/>
      <c r="EO66" s="25"/>
      <c r="EP66" s="22"/>
      <c r="EQ66" s="25"/>
      <c r="ER66" s="22"/>
      <c r="ES66" s="25"/>
      <c r="ET66" s="22"/>
      <c r="EU66" s="25"/>
      <c r="EV66" s="22"/>
      <c r="EW66" s="25"/>
      <c r="EX66" s="22"/>
      <c r="EY66" s="25"/>
      <c r="EZ66" s="22"/>
      <c r="FA66" s="25"/>
      <c r="FB66" s="22"/>
      <c r="FC66" s="25"/>
      <c r="FD66" s="22"/>
      <c r="FE66" s="25"/>
      <c r="FF66" s="22"/>
      <c r="FG66" s="25"/>
      <c r="FH66" s="22"/>
      <c r="FI66" s="25"/>
      <c r="FJ66" s="22"/>
      <c r="FK66" s="25"/>
      <c r="FL66" s="22"/>
      <c r="FM66" s="25"/>
      <c r="FN66" s="22"/>
      <c r="FO66" s="25"/>
      <c r="FP66" s="22"/>
      <c r="FQ66" s="25"/>
      <c r="FR66" s="22"/>
      <c r="FS66" s="25"/>
      <c r="FT66" s="22"/>
      <c r="FU66" s="25"/>
      <c r="FV66" s="22"/>
      <c r="FW66" s="25"/>
      <c r="FX66" s="22"/>
      <c r="FY66" s="25"/>
      <c r="FZ66" s="22"/>
      <c r="GA66" s="25"/>
      <c r="GB66" s="22"/>
      <c r="GC66" s="25"/>
      <c r="GD66" s="22"/>
      <c r="GE66" s="25"/>
      <c r="GF66" s="22"/>
      <c r="GG66" s="25"/>
      <c r="GH66" s="22"/>
      <c r="GI66" s="25"/>
      <c r="GJ66" s="22"/>
      <c r="GK66" s="25"/>
      <c r="GL66" s="22"/>
      <c r="GM66" s="25"/>
      <c r="GN66" s="22"/>
      <c r="GO66" s="25"/>
      <c r="GP66" s="22"/>
      <c r="GQ66" s="25"/>
      <c r="GR66" s="22"/>
      <c r="GS66" s="25"/>
      <c r="GT66" s="22"/>
      <c r="GU66" s="25"/>
      <c r="GV66" s="22"/>
      <c r="GW66" s="25"/>
      <c r="GX66" s="22"/>
      <c r="GY66" s="25"/>
      <c r="GZ66" s="22"/>
      <c r="HA66" s="25"/>
      <c r="HB66" s="22"/>
      <c r="HC66" s="25"/>
      <c r="HD66" s="22"/>
      <c r="HE66" s="25"/>
      <c r="HF66" s="22"/>
      <c r="HG66" s="25"/>
      <c r="HH66" s="22"/>
      <c r="HI66" s="25"/>
      <c r="HJ66" s="22"/>
      <c r="HK66" s="25"/>
      <c r="HL66" s="22"/>
      <c r="HM66" s="25"/>
      <c r="HN66" s="22"/>
      <c r="HO66" s="25"/>
      <c r="HP66" s="22"/>
      <c r="HQ66" s="25"/>
      <c r="HR66" s="22"/>
      <c r="HS66" s="25"/>
      <c r="HT66" s="22"/>
      <c r="HU66" s="25"/>
      <c r="HV66" s="22"/>
      <c r="HW66" s="25"/>
      <c r="HX66" s="22"/>
      <c r="HY66" s="25"/>
      <c r="HZ66" s="22"/>
      <c r="IA66" s="25"/>
      <c r="IB66" s="22"/>
      <c r="IC66" s="25"/>
      <c r="ID66" s="22"/>
      <c r="IE66" s="25"/>
      <c r="IF66" s="22"/>
      <c r="IG66" s="25"/>
      <c r="IH66" s="22"/>
      <c r="II66" s="25"/>
      <c r="IJ66" s="22"/>
      <c r="IK66" s="25"/>
      <c r="IL66" s="22"/>
      <c r="IM66" s="25"/>
      <c r="IN66" s="22"/>
      <c r="IO66" s="25"/>
      <c r="IP66" s="22"/>
      <c r="IQ66" s="25"/>
      <c r="IR66" s="22"/>
      <c r="IS66" s="25"/>
      <c r="IT66" s="22"/>
    </row>
    <row r="67" spans="1:254">
      <c r="A67" s="1">
        <v>18</v>
      </c>
      <c r="C67" s="7" t="s">
        <v>44</v>
      </c>
      <c r="D67" s="22"/>
      <c r="E67" s="1">
        <v>18</v>
      </c>
      <c r="G67" s="40"/>
      <c r="H67" s="38">
        <v>0</v>
      </c>
      <c r="I67" s="24"/>
      <c r="J67" s="40"/>
      <c r="K67" s="38">
        <v>0</v>
      </c>
    </row>
    <row r="68" spans="1:254">
      <c r="A68" s="1">
        <v>19</v>
      </c>
      <c r="C68" s="7" t="s">
        <v>45</v>
      </c>
      <c r="D68" s="22"/>
      <c r="E68" s="1">
        <v>19</v>
      </c>
      <c r="G68" s="40"/>
      <c r="H68" s="38">
        <v>0</v>
      </c>
      <c r="I68" s="24"/>
      <c r="J68" s="40"/>
      <c r="K68" s="38">
        <v>0</v>
      </c>
    </row>
    <row r="69" spans="1:254">
      <c r="A69" s="1">
        <v>20</v>
      </c>
      <c r="C69" s="7" t="s">
        <v>46</v>
      </c>
      <c r="D69" s="22"/>
      <c r="E69" s="1">
        <v>20</v>
      </c>
      <c r="G69" s="40"/>
      <c r="H69" s="38">
        <v>0</v>
      </c>
      <c r="I69" s="24"/>
      <c r="J69" s="40"/>
      <c r="K69" s="38">
        <v>0</v>
      </c>
    </row>
    <row r="70" spans="1:254">
      <c r="A70" s="22">
        <v>21</v>
      </c>
      <c r="C70" s="7" t="s">
        <v>47</v>
      </c>
      <c r="D70" s="22"/>
      <c r="E70" s="1">
        <v>21</v>
      </c>
      <c r="G70" s="40"/>
      <c r="H70" s="38">
        <v>0</v>
      </c>
      <c r="I70" s="24"/>
      <c r="J70" s="40"/>
      <c r="K70" s="38">
        <v>0</v>
      </c>
    </row>
    <row r="71" spans="1:254">
      <c r="A71" s="22">
        <v>22</v>
      </c>
      <c r="C71" s="7"/>
      <c r="D71" s="22"/>
      <c r="E71" s="1">
        <v>22</v>
      </c>
      <c r="G71" s="40"/>
      <c r="H71" s="38">
        <v>0</v>
      </c>
      <c r="I71" s="24" t="s">
        <v>38</v>
      </c>
      <c r="J71" s="40"/>
      <c r="K71" s="38">
        <v>0</v>
      </c>
    </row>
    <row r="72" spans="1:254">
      <c r="A72" s="1">
        <v>23</v>
      </c>
      <c r="C72" s="26"/>
      <c r="E72" s="1">
        <v>23</v>
      </c>
      <c r="F72" s="15" t="s">
        <v>6</v>
      </c>
      <c r="G72" s="16"/>
      <c r="H72" s="17"/>
      <c r="I72" s="23"/>
      <c r="J72" s="16"/>
      <c r="K72" s="17"/>
    </row>
    <row r="73" spans="1:254">
      <c r="A73" s="1">
        <v>24</v>
      </c>
      <c r="C73" s="26"/>
      <c r="D73" s="7"/>
      <c r="E73" s="1">
        <v>24</v>
      </c>
    </row>
    <row r="74" spans="1:254">
      <c r="A74" s="1">
        <v>25</v>
      </c>
      <c r="C74" s="7" t="s">
        <v>238</v>
      </c>
      <c r="D74" s="22"/>
      <c r="E74" s="1">
        <v>25</v>
      </c>
      <c r="G74" s="40"/>
      <c r="H74" s="38">
        <v>0</v>
      </c>
      <c r="I74" s="24"/>
      <c r="J74" s="40"/>
      <c r="K74" s="38">
        <v>0</v>
      </c>
    </row>
    <row r="75" spans="1:254">
      <c r="A75" s="1">
        <v>26</v>
      </c>
      <c r="E75" s="1">
        <v>26</v>
      </c>
      <c r="F75" s="15" t="s">
        <v>6</v>
      </c>
      <c r="G75" s="16"/>
      <c r="H75" s="17"/>
      <c r="I75" s="23"/>
      <c r="J75" s="16"/>
      <c r="K75" s="17"/>
    </row>
    <row r="76" spans="1:254" ht="15" customHeight="1">
      <c r="A76" s="1">
        <v>27</v>
      </c>
      <c r="C76" s="7" t="s">
        <v>48</v>
      </c>
      <c r="E76" s="1">
        <v>27</v>
      </c>
      <c r="F76" s="13"/>
      <c r="G76" s="40"/>
      <c r="H76" s="38">
        <v>0</v>
      </c>
      <c r="I76" s="24"/>
      <c r="J76" s="40"/>
      <c r="K76" s="38">
        <v>0</v>
      </c>
    </row>
    <row r="77" spans="1:254">
      <c r="F77" s="15"/>
      <c r="G77" s="16"/>
      <c r="H77" s="17"/>
      <c r="I77" s="23"/>
      <c r="J77" s="16"/>
      <c r="K77" s="17"/>
    </row>
    <row r="78" spans="1:254" ht="14.25">
      <c r="F78"/>
      <c r="G78"/>
      <c r="H78"/>
      <c r="I78"/>
      <c r="J78"/>
      <c r="K78"/>
    </row>
    <row r="79" spans="1:254" ht="30.75" customHeight="1">
      <c r="A79" s="27"/>
      <c r="B79" s="27"/>
      <c r="C79" s="341" t="s">
        <v>232</v>
      </c>
      <c r="D79" s="341"/>
      <c r="E79" s="341"/>
      <c r="F79" s="341"/>
      <c r="G79" s="341"/>
      <c r="H79" s="341"/>
      <c r="I79" s="341"/>
      <c r="J79" s="341"/>
      <c r="K79" s="28"/>
    </row>
    <row r="80" spans="1:254">
      <c r="D80" s="22"/>
      <c r="F80" s="15"/>
      <c r="G80" s="16"/>
      <c r="I80" s="23"/>
      <c r="J80" s="16"/>
      <c r="K80" s="17"/>
    </row>
    <row r="81" spans="1:15">
      <c r="C81" s="1" t="s">
        <v>49</v>
      </c>
      <c r="D81" s="22"/>
      <c r="F81" s="15"/>
      <c r="G81" s="16"/>
      <c r="I81" s="23"/>
      <c r="J81" s="16"/>
      <c r="K81" s="17"/>
    </row>
    <row r="82" spans="1:15">
      <c r="C82" s="7"/>
      <c r="F82" s="8"/>
      <c r="G82" s="9"/>
      <c r="H82" s="10"/>
      <c r="I82" s="8"/>
      <c r="J82" s="9"/>
      <c r="K82" s="10"/>
    </row>
    <row r="83" spans="1:15">
      <c r="A83" s="12" t="s">
        <v>58</v>
      </c>
      <c r="K83" s="4" t="s">
        <v>59</v>
      </c>
    </row>
    <row r="84" spans="1:15" s="30" customFormat="1">
      <c r="A84" s="336" t="s">
        <v>60</v>
      </c>
      <c r="B84" s="336"/>
      <c r="C84" s="336"/>
      <c r="D84" s="336"/>
      <c r="E84" s="336"/>
      <c r="F84" s="336"/>
      <c r="G84" s="336"/>
      <c r="H84" s="336"/>
      <c r="I84" s="336"/>
      <c r="J84" s="336"/>
      <c r="K84" s="336"/>
    </row>
    <row r="85" spans="1:15">
      <c r="A85" s="12" t="str">
        <f>$A$42</f>
        <v xml:space="preserve">NAME: </v>
      </c>
      <c r="C85" s="1" t="str">
        <f>$D$20</f>
        <v>University of Colorado</v>
      </c>
      <c r="I85" s="13"/>
      <c r="K85" s="14" t="str">
        <f>$K$3</f>
        <v>Due Date: October 18, 2023</v>
      </c>
    </row>
    <row r="86" spans="1:15">
      <c r="A86" s="15" t="s">
        <v>6</v>
      </c>
      <c r="B86" s="15" t="s">
        <v>6</v>
      </c>
      <c r="C86" s="15" t="s">
        <v>6</v>
      </c>
      <c r="D86" s="15" t="s">
        <v>6</v>
      </c>
      <c r="E86" s="15" t="s">
        <v>6</v>
      </c>
      <c r="F86" s="15" t="s">
        <v>6</v>
      </c>
      <c r="G86" s="16" t="s">
        <v>6</v>
      </c>
      <c r="H86" s="17" t="s">
        <v>6</v>
      </c>
      <c r="I86" s="15" t="s">
        <v>6</v>
      </c>
      <c r="J86" s="16" t="s">
        <v>6</v>
      </c>
      <c r="K86" s="17" t="s">
        <v>6</v>
      </c>
    </row>
    <row r="87" spans="1:15">
      <c r="A87" s="18" t="s">
        <v>7</v>
      </c>
      <c r="C87" s="7" t="s">
        <v>8</v>
      </c>
      <c r="E87" s="18" t="s">
        <v>7</v>
      </c>
      <c r="F87" s="19"/>
      <c r="G87" s="20"/>
      <c r="H87" s="21" t="str">
        <f>H44</f>
        <v>2022-2023</v>
      </c>
      <c r="I87" s="19"/>
      <c r="J87" s="20"/>
      <c r="K87" s="21" t="str">
        <f>K44</f>
        <v>2023-2024</v>
      </c>
    </row>
    <row r="88" spans="1:15">
      <c r="A88" s="18" t="s">
        <v>9</v>
      </c>
      <c r="C88" s="19" t="s">
        <v>10</v>
      </c>
      <c r="E88" s="18" t="s">
        <v>9</v>
      </c>
      <c r="F88" s="19"/>
      <c r="G88" s="20" t="s">
        <v>11</v>
      </c>
      <c r="H88" s="21" t="s">
        <v>12</v>
      </c>
      <c r="I88" s="19"/>
      <c r="J88" s="20" t="s">
        <v>11</v>
      </c>
      <c r="K88" s="21" t="s">
        <v>13</v>
      </c>
    </row>
    <row r="89" spans="1:15">
      <c r="A89" s="15" t="s">
        <v>6</v>
      </c>
      <c r="B89" s="15" t="s">
        <v>6</v>
      </c>
      <c r="C89" s="15" t="s">
        <v>6</v>
      </c>
      <c r="D89" s="15" t="s">
        <v>6</v>
      </c>
      <c r="E89" s="15" t="s">
        <v>6</v>
      </c>
      <c r="F89" s="15" t="s">
        <v>6</v>
      </c>
      <c r="G89" s="16" t="s">
        <v>6</v>
      </c>
      <c r="H89" s="16" t="s">
        <v>6</v>
      </c>
      <c r="I89" s="15" t="s">
        <v>6</v>
      </c>
      <c r="J89" s="16" t="s">
        <v>6</v>
      </c>
      <c r="K89" s="17" t="s">
        <v>6</v>
      </c>
    </row>
    <row r="90" spans="1:15">
      <c r="A90" s="1">
        <v>1</v>
      </c>
      <c r="C90" s="7" t="s">
        <v>14</v>
      </c>
      <c r="D90" s="22" t="s">
        <v>15</v>
      </c>
      <c r="E90" s="1">
        <v>1</v>
      </c>
      <c r="G90" s="40">
        <f>+G569</f>
        <v>0</v>
      </c>
      <c r="H90" s="40">
        <f>+H569</f>
        <v>0</v>
      </c>
      <c r="I90" s="24"/>
      <c r="J90" s="40">
        <f>+J569</f>
        <v>0</v>
      </c>
      <c r="K90" s="40">
        <f>+K569</f>
        <v>0</v>
      </c>
    </row>
    <row r="91" spans="1:15">
      <c r="A91" s="1">
        <v>2</v>
      </c>
      <c r="C91" s="7" t="s">
        <v>16</v>
      </c>
      <c r="D91" s="22" t="s">
        <v>17</v>
      </c>
      <c r="E91" s="1">
        <v>2</v>
      </c>
      <c r="G91" s="40">
        <f>+G608</f>
        <v>0</v>
      </c>
      <c r="H91" s="40">
        <f>+H608</f>
        <v>0</v>
      </c>
      <c r="I91" s="24"/>
      <c r="J91" s="40">
        <f>+J608</f>
        <v>0</v>
      </c>
      <c r="K91" s="40">
        <f>+K608</f>
        <v>0</v>
      </c>
    </row>
    <row r="92" spans="1:15">
      <c r="A92" s="1">
        <v>3</v>
      </c>
      <c r="C92" s="7" t="s">
        <v>18</v>
      </c>
      <c r="D92" s="22" t="s">
        <v>19</v>
      </c>
      <c r="E92" s="1">
        <v>3</v>
      </c>
      <c r="G92" s="40">
        <f>+G645</f>
        <v>0</v>
      </c>
      <c r="H92" s="40">
        <f>+H645</f>
        <v>0</v>
      </c>
      <c r="I92" s="24"/>
      <c r="J92" s="40">
        <f>+J645</f>
        <v>0</v>
      </c>
      <c r="K92" s="40">
        <f>+K645</f>
        <v>0</v>
      </c>
    </row>
    <row r="93" spans="1:15">
      <c r="A93" s="1">
        <v>4</v>
      </c>
      <c r="C93" s="7" t="s">
        <v>20</v>
      </c>
      <c r="D93" s="22" t="s">
        <v>21</v>
      </c>
      <c r="E93" s="1">
        <v>4</v>
      </c>
      <c r="G93" s="40">
        <f>+G682</f>
        <v>0</v>
      </c>
      <c r="H93" s="40">
        <f>+H682</f>
        <v>0</v>
      </c>
      <c r="I93" s="24"/>
      <c r="J93" s="40">
        <f>+J682</f>
        <v>0</v>
      </c>
      <c r="K93" s="40">
        <f>+K682</f>
        <v>0</v>
      </c>
    </row>
    <row r="94" spans="1:15">
      <c r="A94" s="1">
        <v>5</v>
      </c>
      <c r="C94" s="7" t="s">
        <v>22</v>
      </c>
      <c r="D94" s="22" t="s">
        <v>23</v>
      </c>
      <c r="E94" s="1">
        <v>5</v>
      </c>
      <c r="G94" s="40">
        <f>+G719</f>
        <v>0</v>
      </c>
      <c r="H94" s="40">
        <f>+H719</f>
        <v>0</v>
      </c>
      <c r="I94" s="24"/>
      <c r="J94" s="40">
        <f>+J719</f>
        <v>0</v>
      </c>
      <c r="K94" s="40">
        <f>+K719</f>
        <v>0</v>
      </c>
    </row>
    <row r="95" spans="1:15">
      <c r="A95" s="1">
        <v>6</v>
      </c>
      <c r="C95" s="7" t="s">
        <v>24</v>
      </c>
      <c r="D95" s="22" t="s">
        <v>25</v>
      </c>
      <c r="E95" s="1">
        <v>6</v>
      </c>
      <c r="G95" s="40">
        <f>+G756</f>
        <v>0</v>
      </c>
      <c r="H95" s="40">
        <f>+H756</f>
        <v>0</v>
      </c>
      <c r="I95" s="24"/>
      <c r="J95" s="40">
        <f>+J756</f>
        <v>0</v>
      </c>
      <c r="K95" s="40">
        <f>+K756</f>
        <v>0</v>
      </c>
    </row>
    <row r="96" spans="1:15">
      <c r="A96" s="1">
        <v>7</v>
      </c>
      <c r="C96" s="7" t="s">
        <v>26</v>
      </c>
      <c r="D96" s="22" t="s">
        <v>27</v>
      </c>
      <c r="E96" s="1">
        <v>7</v>
      </c>
      <c r="G96" s="40">
        <f>+G793</f>
        <v>0</v>
      </c>
      <c r="H96" s="40">
        <f>+H793</f>
        <v>0</v>
      </c>
      <c r="I96" s="24"/>
      <c r="J96" s="40">
        <f>+J793</f>
        <v>0</v>
      </c>
      <c r="K96" s="40">
        <f>+K793</f>
        <v>0</v>
      </c>
      <c r="O96" s="1" t="s">
        <v>38</v>
      </c>
    </row>
    <row r="97" spans="1:254">
      <c r="A97" s="1">
        <v>8</v>
      </c>
      <c r="C97" s="7" t="s">
        <v>28</v>
      </c>
      <c r="D97" s="22" t="s">
        <v>29</v>
      </c>
      <c r="E97" s="1">
        <v>8</v>
      </c>
      <c r="G97" s="40">
        <f>+G830</f>
        <v>0</v>
      </c>
      <c r="H97" s="40">
        <f>+H830</f>
        <v>0</v>
      </c>
      <c r="I97" s="24"/>
      <c r="J97" s="40">
        <f>+J830</f>
        <v>0</v>
      </c>
      <c r="K97" s="40">
        <f>+K830</f>
        <v>0</v>
      </c>
    </row>
    <row r="98" spans="1:254">
      <c r="A98" s="1">
        <v>9</v>
      </c>
      <c r="C98" s="7" t="s">
        <v>30</v>
      </c>
      <c r="D98" s="22" t="s">
        <v>31</v>
      </c>
      <c r="E98" s="1">
        <v>9</v>
      </c>
      <c r="G98" s="38">
        <f>+G868</f>
        <v>0</v>
      </c>
      <c r="H98" s="38">
        <f>+H868</f>
        <v>0</v>
      </c>
      <c r="I98" s="24" t="s">
        <v>38</v>
      </c>
      <c r="J98" s="38">
        <f>+J868</f>
        <v>0</v>
      </c>
      <c r="K98" s="38">
        <f>+K868</f>
        <v>0</v>
      </c>
    </row>
    <row r="99" spans="1:254">
      <c r="A99" s="1">
        <v>10</v>
      </c>
      <c r="C99" s="7" t="s">
        <v>32</v>
      </c>
      <c r="D99" s="22" t="s">
        <v>33</v>
      </c>
      <c r="E99" s="1">
        <v>10</v>
      </c>
      <c r="G99" s="40">
        <f>+G904</f>
        <v>0</v>
      </c>
      <c r="H99" s="40">
        <f>+H904</f>
        <v>9469254</v>
      </c>
      <c r="I99" s="24"/>
      <c r="J99" s="40">
        <f>+J904</f>
        <v>0</v>
      </c>
      <c r="K99" s="40">
        <f>+K904</f>
        <v>15000000</v>
      </c>
    </row>
    <row r="100" spans="1:254">
      <c r="C100" s="7"/>
      <c r="D100" s="22"/>
      <c r="F100" s="15" t="s">
        <v>6</v>
      </c>
      <c r="G100" s="16" t="s">
        <v>6</v>
      </c>
      <c r="H100" s="39"/>
      <c r="I100" s="23"/>
      <c r="J100" s="16"/>
      <c r="K100" s="39"/>
    </row>
    <row r="101" spans="1:254">
      <c r="A101" s="1">
        <v>11</v>
      </c>
      <c r="C101" s="7" t="s">
        <v>61</v>
      </c>
      <c r="E101" s="1">
        <v>11</v>
      </c>
      <c r="G101" s="40">
        <f>SUM(G90:G99)</f>
        <v>0</v>
      </c>
      <c r="H101" s="38">
        <f>SUM(H90:H99)</f>
        <v>9469254</v>
      </c>
      <c r="I101" s="24"/>
      <c r="J101" s="40">
        <f>SUM(J90:J99)</f>
        <v>0</v>
      </c>
      <c r="K101" s="38">
        <f>SUM(K90:K99)</f>
        <v>15000000</v>
      </c>
    </row>
    <row r="102" spans="1:254">
      <c r="F102" s="15" t="s">
        <v>6</v>
      </c>
      <c r="G102" s="16" t="s">
        <v>6</v>
      </c>
      <c r="H102" s="17"/>
      <c r="I102" s="23"/>
      <c r="J102" s="16"/>
      <c r="K102" s="17"/>
    </row>
    <row r="103" spans="1:254">
      <c r="F103" s="15"/>
      <c r="H103" s="17"/>
      <c r="I103" s="23"/>
      <c r="K103" s="17"/>
    </row>
    <row r="104" spans="1:254">
      <c r="A104" s="1">
        <v>12</v>
      </c>
      <c r="C104" s="7" t="s">
        <v>35</v>
      </c>
      <c r="E104" s="1">
        <v>12</v>
      </c>
      <c r="G104" s="24"/>
      <c r="H104" s="24"/>
      <c r="I104" s="24"/>
      <c r="J104" s="40"/>
      <c r="K104" s="24"/>
    </row>
    <row r="105" spans="1:254">
      <c r="A105" s="1">
        <v>13</v>
      </c>
      <c r="C105" s="7" t="s">
        <v>36</v>
      </c>
      <c r="D105" s="22" t="s">
        <v>37</v>
      </c>
      <c r="E105" s="1">
        <v>13</v>
      </c>
      <c r="G105" s="40"/>
      <c r="H105" s="38">
        <f>+H531</f>
        <v>0</v>
      </c>
      <c r="I105" s="24"/>
      <c r="J105" s="40"/>
      <c r="K105" s="38">
        <f>+K531</f>
        <v>0</v>
      </c>
    </row>
    <row r="106" spans="1:254">
      <c r="A106" s="1">
        <v>14</v>
      </c>
      <c r="C106" s="7" t="s">
        <v>39</v>
      </c>
      <c r="D106" s="22" t="s">
        <v>62</v>
      </c>
      <c r="E106" s="1">
        <v>14</v>
      </c>
      <c r="G106" s="40"/>
      <c r="H106" s="97">
        <f>H145</f>
        <v>0</v>
      </c>
      <c r="I106" s="24"/>
      <c r="J106" s="40"/>
      <c r="K106" s="97">
        <f>K145</f>
        <v>0</v>
      </c>
    </row>
    <row r="107" spans="1:254">
      <c r="A107" s="1">
        <v>15</v>
      </c>
      <c r="C107" s="7" t="s">
        <v>41</v>
      </c>
      <c r="D107" s="22"/>
      <c r="E107" s="1">
        <v>15</v>
      </c>
      <c r="G107" s="40">
        <f>H248</f>
        <v>0</v>
      </c>
      <c r="H107" s="116"/>
      <c r="I107" s="24"/>
      <c r="J107" s="40">
        <f>K248</f>
        <v>0</v>
      </c>
      <c r="K107" s="116"/>
    </row>
    <row r="108" spans="1:254">
      <c r="A108" s="1">
        <v>16</v>
      </c>
      <c r="C108" s="7" t="s">
        <v>42</v>
      </c>
      <c r="D108" s="22"/>
      <c r="E108" s="1">
        <v>16</v>
      </c>
      <c r="G108" s="40"/>
      <c r="H108" s="38">
        <f>+H352-H107</f>
        <v>0</v>
      </c>
      <c r="I108" s="24"/>
      <c r="J108" s="40"/>
      <c r="K108" s="116"/>
    </row>
    <row r="109" spans="1:254">
      <c r="A109" s="22">
        <v>17</v>
      </c>
      <c r="B109" s="22"/>
      <c r="C109" s="25" t="s">
        <v>63</v>
      </c>
      <c r="D109" s="22" t="s">
        <v>64</v>
      </c>
      <c r="E109" s="22">
        <v>17</v>
      </c>
      <c r="F109" s="22"/>
      <c r="G109" s="40"/>
      <c r="H109" s="38">
        <f>SUM(H107:H108)</f>
        <v>0</v>
      </c>
      <c r="I109" s="25"/>
      <c r="J109" s="40"/>
      <c r="K109" s="38">
        <f>SUM(K107:K108)</f>
        <v>0</v>
      </c>
      <c r="L109" s="22"/>
      <c r="M109" s="25"/>
      <c r="N109" s="22"/>
      <c r="O109" s="25"/>
      <c r="P109" s="22"/>
      <c r="Q109" s="25"/>
      <c r="R109" s="22"/>
      <c r="S109" s="25"/>
      <c r="T109" s="22"/>
      <c r="U109" s="25"/>
      <c r="V109" s="22"/>
      <c r="W109" s="25"/>
      <c r="X109" s="22"/>
      <c r="Y109" s="25"/>
      <c r="Z109" s="22"/>
      <c r="AA109" s="25"/>
      <c r="AB109" s="22"/>
      <c r="AC109" s="25"/>
      <c r="AD109" s="22"/>
      <c r="AE109" s="25"/>
      <c r="AF109" s="22"/>
      <c r="AG109" s="25"/>
      <c r="AH109" s="22"/>
      <c r="AI109" s="25"/>
      <c r="AJ109" s="22"/>
      <c r="AK109" s="25"/>
      <c r="AL109" s="22"/>
      <c r="AM109" s="25"/>
      <c r="AN109" s="22"/>
      <c r="AO109" s="25"/>
      <c r="AP109" s="22"/>
      <c r="AQ109" s="25"/>
      <c r="AR109" s="22"/>
      <c r="AS109" s="25"/>
      <c r="AT109" s="22"/>
      <c r="AU109" s="25"/>
      <c r="AV109" s="22"/>
      <c r="AW109" s="25"/>
      <c r="AX109" s="22"/>
      <c r="AY109" s="25"/>
      <c r="AZ109" s="22"/>
      <c r="BA109" s="25"/>
      <c r="BB109" s="22"/>
      <c r="BC109" s="25"/>
      <c r="BD109" s="22"/>
      <c r="BE109" s="25"/>
      <c r="BF109" s="22"/>
      <c r="BG109" s="25"/>
      <c r="BH109" s="22"/>
      <c r="BI109" s="25"/>
      <c r="BJ109" s="22"/>
      <c r="BK109" s="25"/>
      <c r="BL109" s="22"/>
      <c r="BM109" s="25"/>
      <c r="BN109" s="22"/>
      <c r="BO109" s="25"/>
      <c r="BP109" s="22"/>
      <c r="BQ109" s="25"/>
      <c r="BR109" s="22"/>
      <c r="BS109" s="25"/>
      <c r="BT109" s="22"/>
      <c r="BU109" s="25"/>
      <c r="BV109" s="22"/>
      <c r="BW109" s="25"/>
      <c r="BX109" s="22"/>
      <c r="BY109" s="25"/>
      <c r="BZ109" s="22"/>
      <c r="CA109" s="25"/>
      <c r="CB109" s="22"/>
      <c r="CC109" s="25"/>
      <c r="CD109" s="22"/>
      <c r="CE109" s="25"/>
      <c r="CF109" s="22"/>
      <c r="CG109" s="25"/>
      <c r="CH109" s="22"/>
      <c r="CI109" s="25"/>
      <c r="CJ109" s="22"/>
      <c r="CK109" s="25"/>
      <c r="CL109" s="22"/>
      <c r="CM109" s="25"/>
      <c r="CN109" s="22"/>
      <c r="CO109" s="25"/>
      <c r="CP109" s="22"/>
      <c r="CQ109" s="25"/>
      <c r="CR109" s="22"/>
      <c r="CS109" s="25"/>
      <c r="CT109" s="22"/>
      <c r="CU109" s="25"/>
      <c r="CV109" s="22"/>
      <c r="CW109" s="25"/>
      <c r="CX109" s="22"/>
      <c r="CY109" s="25"/>
      <c r="CZ109" s="22"/>
      <c r="DA109" s="25"/>
      <c r="DB109" s="22"/>
      <c r="DC109" s="25"/>
      <c r="DD109" s="22"/>
      <c r="DE109" s="25"/>
      <c r="DF109" s="22"/>
      <c r="DG109" s="25"/>
      <c r="DH109" s="22"/>
      <c r="DI109" s="25"/>
      <c r="DJ109" s="22"/>
      <c r="DK109" s="25"/>
      <c r="DL109" s="22"/>
      <c r="DM109" s="25"/>
      <c r="DN109" s="22"/>
      <c r="DO109" s="25"/>
      <c r="DP109" s="22"/>
      <c r="DQ109" s="25"/>
      <c r="DR109" s="22"/>
      <c r="DS109" s="25"/>
      <c r="DT109" s="22"/>
      <c r="DU109" s="25"/>
      <c r="DV109" s="22"/>
      <c r="DW109" s="25"/>
      <c r="DX109" s="22"/>
      <c r="DY109" s="25"/>
      <c r="DZ109" s="22"/>
      <c r="EA109" s="25"/>
      <c r="EB109" s="22"/>
      <c r="EC109" s="25"/>
      <c r="ED109" s="22"/>
      <c r="EE109" s="25"/>
      <c r="EF109" s="22"/>
      <c r="EG109" s="25"/>
      <c r="EH109" s="22"/>
      <c r="EI109" s="25"/>
      <c r="EJ109" s="22"/>
      <c r="EK109" s="25"/>
      <c r="EL109" s="22"/>
      <c r="EM109" s="25"/>
      <c r="EN109" s="22"/>
      <c r="EO109" s="25"/>
      <c r="EP109" s="22"/>
      <c r="EQ109" s="25"/>
      <c r="ER109" s="22"/>
      <c r="ES109" s="25"/>
      <c r="ET109" s="22"/>
      <c r="EU109" s="25"/>
      <c r="EV109" s="22"/>
      <c r="EW109" s="25"/>
      <c r="EX109" s="22"/>
      <c r="EY109" s="25"/>
      <c r="EZ109" s="22"/>
      <c r="FA109" s="25"/>
      <c r="FB109" s="22"/>
      <c r="FC109" s="25"/>
      <c r="FD109" s="22"/>
      <c r="FE109" s="25"/>
      <c r="FF109" s="22"/>
      <c r="FG109" s="25"/>
      <c r="FH109" s="22"/>
      <c r="FI109" s="25"/>
      <c r="FJ109" s="22"/>
      <c r="FK109" s="25"/>
      <c r="FL109" s="22"/>
      <c r="FM109" s="25"/>
      <c r="FN109" s="22"/>
      <c r="FO109" s="25"/>
      <c r="FP109" s="22"/>
      <c r="FQ109" s="25"/>
      <c r="FR109" s="22"/>
      <c r="FS109" s="25"/>
      <c r="FT109" s="22"/>
      <c r="FU109" s="25"/>
      <c r="FV109" s="22"/>
      <c r="FW109" s="25"/>
      <c r="FX109" s="22"/>
      <c r="FY109" s="25"/>
      <c r="FZ109" s="22"/>
      <c r="GA109" s="25"/>
      <c r="GB109" s="22"/>
      <c r="GC109" s="25"/>
      <c r="GD109" s="22"/>
      <c r="GE109" s="25"/>
      <c r="GF109" s="22"/>
      <c r="GG109" s="25"/>
      <c r="GH109" s="22"/>
      <c r="GI109" s="25"/>
      <c r="GJ109" s="22"/>
      <c r="GK109" s="25"/>
      <c r="GL109" s="22"/>
      <c r="GM109" s="25"/>
      <c r="GN109" s="22"/>
      <c r="GO109" s="25"/>
      <c r="GP109" s="22"/>
      <c r="GQ109" s="25"/>
      <c r="GR109" s="22"/>
      <c r="GS109" s="25"/>
      <c r="GT109" s="22"/>
      <c r="GU109" s="25"/>
      <c r="GV109" s="22"/>
      <c r="GW109" s="25"/>
      <c r="GX109" s="22"/>
      <c r="GY109" s="25"/>
      <c r="GZ109" s="22"/>
      <c r="HA109" s="25"/>
      <c r="HB109" s="22"/>
      <c r="HC109" s="25"/>
      <c r="HD109" s="22"/>
      <c r="HE109" s="25"/>
      <c r="HF109" s="22"/>
      <c r="HG109" s="25"/>
      <c r="HH109" s="22"/>
      <c r="HI109" s="25"/>
      <c r="HJ109" s="22"/>
      <c r="HK109" s="25"/>
      <c r="HL109" s="22"/>
      <c r="HM109" s="25"/>
      <c r="HN109" s="22"/>
      <c r="HO109" s="25"/>
      <c r="HP109" s="22"/>
      <c r="HQ109" s="25"/>
      <c r="HR109" s="22"/>
      <c r="HS109" s="25"/>
      <c r="HT109" s="22"/>
      <c r="HU109" s="25"/>
      <c r="HV109" s="22"/>
      <c r="HW109" s="25"/>
      <c r="HX109" s="22"/>
      <c r="HY109" s="25"/>
      <c r="HZ109" s="22"/>
      <c r="IA109" s="25"/>
      <c r="IB109" s="22"/>
      <c r="IC109" s="25"/>
      <c r="ID109" s="22"/>
      <c r="IE109" s="25"/>
      <c r="IF109" s="22"/>
      <c r="IG109" s="25"/>
      <c r="IH109" s="22"/>
      <c r="II109" s="25"/>
      <c r="IJ109" s="22"/>
      <c r="IK109" s="25"/>
      <c r="IL109" s="22"/>
      <c r="IM109" s="25"/>
      <c r="IN109" s="22"/>
      <c r="IO109" s="25"/>
      <c r="IP109" s="22"/>
      <c r="IQ109" s="25"/>
      <c r="IR109" s="22"/>
      <c r="IS109" s="25"/>
      <c r="IT109" s="22"/>
    </row>
    <row r="110" spans="1:254">
      <c r="A110" s="1">
        <v>18</v>
      </c>
      <c r="C110" s="7" t="s">
        <v>44</v>
      </c>
      <c r="D110" s="22" t="s">
        <v>64</v>
      </c>
      <c r="E110" s="1">
        <v>18</v>
      </c>
      <c r="G110" s="40"/>
      <c r="H110" s="38">
        <f>+H351</f>
        <v>0</v>
      </c>
      <c r="I110" s="24"/>
      <c r="J110" s="40"/>
      <c r="K110" s="116"/>
    </row>
    <row r="111" spans="1:254">
      <c r="A111" s="1">
        <v>19</v>
      </c>
      <c r="C111" s="7" t="s">
        <v>45</v>
      </c>
      <c r="D111" s="22" t="s">
        <v>64</v>
      </c>
      <c r="E111" s="1">
        <v>19</v>
      </c>
      <c r="G111" s="40"/>
      <c r="H111" s="38">
        <f>+H357</f>
        <v>0</v>
      </c>
      <c r="I111" s="24"/>
      <c r="J111" s="40"/>
      <c r="K111" s="116"/>
    </row>
    <row r="112" spans="1:254">
      <c r="A112" s="1">
        <v>20</v>
      </c>
      <c r="C112" s="7" t="s">
        <v>46</v>
      </c>
      <c r="D112" s="22" t="s">
        <v>64</v>
      </c>
      <c r="E112" s="1">
        <v>20</v>
      </c>
      <c r="G112" s="40"/>
      <c r="H112" s="38">
        <f>H109+H110+H111</f>
        <v>0</v>
      </c>
      <c r="I112" s="24"/>
      <c r="J112" s="40"/>
      <c r="K112" s="38">
        <f>K109+K110+K111</f>
        <v>0</v>
      </c>
    </row>
    <row r="113" spans="1:17">
      <c r="A113" s="22">
        <v>21</v>
      </c>
      <c r="C113" s="7"/>
      <c r="D113" s="22"/>
      <c r="E113" s="1">
        <v>21</v>
      </c>
      <c r="G113" s="40"/>
      <c r="H113" s="38">
        <f>+H396-H377</f>
        <v>0</v>
      </c>
      <c r="I113" s="24"/>
      <c r="J113" s="40"/>
      <c r="K113" s="38">
        <f>+K396-K377</f>
        <v>0</v>
      </c>
      <c r="L113" s="1" t="s">
        <v>38</v>
      </c>
    </row>
    <row r="114" spans="1:17">
      <c r="A114" s="22">
        <v>22</v>
      </c>
      <c r="C114" s="7"/>
      <c r="D114" s="22"/>
      <c r="E114" s="1">
        <v>22</v>
      </c>
      <c r="G114" s="40"/>
      <c r="H114" s="38">
        <f>H377</f>
        <v>0</v>
      </c>
      <c r="I114" s="24" t="s">
        <v>38</v>
      </c>
      <c r="J114" s="40"/>
      <c r="K114" s="38">
        <f>K377</f>
        <v>0</v>
      </c>
    </row>
    <row r="115" spans="1:17">
      <c r="A115" s="1">
        <v>23</v>
      </c>
      <c r="C115" s="26"/>
      <c r="E115" s="1">
        <v>23</v>
      </c>
      <c r="F115" s="15" t="s">
        <v>6</v>
      </c>
      <c r="G115" s="16"/>
      <c r="H115" s="17"/>
      <c r="I115" s="23"/>
      <c r="J115" s="16"/>
      <c r="K115" s="17"/>
      <c r="Q115" s="1" t="s">
        <v>38</v>
      </c>
    </row>
    <row r="116" spans="1:17">
      <c r="A116" s="1">
        <v>24</v>
      </c>
      <c r="C116" s="26"/>
      <c r="D116" s="7"/>
      <c r="E116" s="1">
        <v>24</v>
      </c>
    </row>
    <row r="117" spans="1:17">
      <c r="A117" s="1">
        <v>25</v>
      </c>
      <c r="C117" s="7" t="s">
        <v>238</v>
      </c>
      <c r="D117" s="22" t="s">
        <v>65</v>
      </c>
      <c r="E117" s="1">
        <v>25</v>
      </c>
      <c r="G117" s="40"/>
      <c r="H117" s="38">
        <f>+H443</f>
        <v>9469254.0399999991</v>
      </c>
      <c r="I117" s="24"/>
      <c r="J117" s="40"/>
      <c r="K117" s="38">
        <f>+K443</f>
        <v>14999999.924999997</v>
      </c>
    </row>
    <row r="118" spans="1:17">
      <c r="A118" s="1">
        <v>26</v>
      </c>
      <c r="E118" s="1">
        <v>26</v>
      </c>
      <c r="F118" s="15" t="s">
        <v>6</v>
      </c>
      <c r="G118" s="16"/>
      <c r="H118" s="17"/>
      <c r="I118" s="23"/>
      <c r="J118" s="16"/>
      <c r="K118" s="17"/>
    </row>
    <row r="119" spans="1:17">
      <c r="A119" s="1">
        <v>27</v>
      </c>
      <c r="C119" s="7" t="s">
        <v>48</v>
      </c>
      <c r="E119" s="1">
        <v>27</v>
      </c>
      <c r="F119" s="13"/>
      <c r="G119" s="40"/>
      <c r="H119" s="38">
        <f>H105+H106+H112+H113+H114+H117</f>
        <v>9469254.0399999991</v>
      </c>
      <c r="I119" s="38"/>
      <c r="J119" s="38"/>
      <c r="K119" s="38">
        <f>K105+K106+K112+K113+K114+K117</f>
        <v>14999999.924999997</v>
      </c>
      <c r="L119" s="74"/>
      <c r="M119" s="74"/>
      <c r="N119" s="74"/>
      <c r="O119" s="74"/>
      <c r="P119" s="74"/>
      <c r="Q119" s="74"/>
    </row>
    <row r="120" spans="1:17">
      <c r="C120" s="7"/>
      <c r="F120" s="42" t="s">
        <v>256</v>
      </c>
      <c r="G120" s="43"/>
      <c r="H120" s="43"/>
      <c r="I120" s="43"/>
      <c r="J120" s="44"/>
      <c r="K120" s="45"/>
    </row>
    <row r="121" spans="1:17" ht="29.25" customHeight="1">
      <c r="C121" s="341" t="s">
        <v>232</v>
      </c>
      <c r="D121" s="341"/>
      <c r="E121" s="341"/>
      <c r="F121" s="341"/>
      <c r="G121" s="341"/>
      <c r="H121" s="341"/>
      <c r="I121" s="341"/>
      <c r="J121" s="341"/>
      <c r="K121" s="46"/>
    </row>
    <row r="122" spans="1:17">
      <c r="D122" s="22"/>
      <c r="F122" s="15"/>
      <c r="G122" s="16"/>
      <c r="I122" s="23"/>
      <c r="J122" s="16"/>
      <c r="K122" s="17"/>
      <c r="M122" s="1" t="s">
        <v>38</v>
      </c>
    </row>
    <row r="123" spans="1:17">
      <c r="C123" s="1" t="s">
        <v>49</v>
      </c>
      <c r="G123" s="1"/>
      <c r="H123" s="1"/>
      <c r="J123" s="1"/>
      <c r="K123" s="1"/>
    </row>
    <row r="124" spans="1:17">
      <c r="D124" s="22"/>
      <c r="F124" s="15"/>
      <c r="G124" s="16"/>
      <c r="I124" s="23"/>
      <c r="J124" s="16"/>
      <c r="K124" s="17"/>
    </row>
    <row r="125" spans="1:17">
      <c r="E125" s="29"/>
    </row>
    <row r="126" spans="1:17">
      <c r="A126" s="30" t="s">
        <v>233</v>
      </c>
    </row>
    <row r="127" spans="1:17">
      <c r="A127" s="12" t="str">
        <f>$A$83</f>
        <v xml:space="preserve">Institution No.:  </v>
      </c>
      <c r="B127" s="30"/>
      <c r="C127" s="30"/>
      <c r="D127" s="30"/>
      <c r="E127" s="31"/>
      <c r="F127" s="30"/>
      <c r="G127" s="32"/>
      <c r="H127" s="33"/>
      <c r="I127" s="30"/>
      <c r="J127" s="32"/>
      <c r="K127" s="4" t="s">
        <v>50</v>
      </c>
    </row>
    <row r="128" spans="1:17" ht="14.25">
      <c r="A128" s="342" t="s">
        <v>248</v>
      </c>
      <c r="B128" s="342"/>
      <c r="C128" s="342"/>
      <c r="D128" s="342"/>
      <c r="E128" s="342"/>
      <c r="F128" s="342"/>
      <c r="G128" s="342"/>
      <c r="H128" s="342"/>
      <c r="I128" s="342"/>
      <c r="J128" s="342"/>
      <c r="K128" s="342"/>
    </row>
    <row r="129" spans="1:11">
      <c r="A129" s="12" t="str">
        <f>$A$42</f>
        <v xml:space="preserve">NAME: </v>
      </c>
      <c r="C129" s="1" t="str">
        <f>$D$20</f>
        <v>University of Colorado</v>
      </c>
      <c r="K129" s="14" t="str">
        <f>$K$3</f>
        <v>Due Date: October 18, 2023</v>
      </c>
    </row>
    <row r="130" spans="1:11">
      <c r="A130" s="15" t="s">
        <v>6</v>
      </c>
      <c r="B130" s="15" t="s">
        <v>6</v>
      </c>
      <c r="C130" s="15" t="s">
        <v>6</v>
      </c>
      <c r="D130" s="15" t="s">
        <v>6</v>
      </c>
      <c r="E130" s="15" t="s">
        <v>6</v>
      </c>
      <c r="F130" s="15" t="s">
        <v>6</v>
      </c>
      <c r="G130" s="16" t="s">
        <v>6</v>
      </c>
      <c r="H130" s="17" t="s">
        <v>6</v>
      </c>
      <c r="I130" s="15" t="s">
        <v>6</v>
      </c>
      <c r="J130" s="16" t="s">
        <v>6</v>
      </c>
      <c r="K130" s="17" t="s">
        <v>6</v>
      </c>
    </row>
    <row r="131" spans="1:11">
      <c r="A131" s="18" t="s">
        <v>7</v>
      </c>
      <c r="E131" s="18" t="s">
        <v>7</v>
      </c>
      <c r="F131" s="19"/>
      <c r="G131" s="20"/>
      <c r="H131" s="21" t="str">
        <f>H87</f>
        <v>2022-2023</v>
      </c>
      <c r="I131" s="19"/>
      <c r="J131" s="20"/>
      <c r="K131" s="21" t="str">
        <f>K87</f>
        <v>2023-2024</v>
      </c>
    </row>
    <row r="132" spans="1:11">
      <c r="A132" s="18" t="s">
        <v>9</v>
      </c>
      <c r="C132" s="19" t="s">
        <v>51</v>
      </c>
      <c r="E132" s="18" t="s">
        <v>9</v>
      </c>
      <c r="F132" s="19"/>
      <c r="G132" s="20"/>
      <c r="H132" s="21" t="s">
        <v>12</v>
      </c>
      <c r="I132" s="19"/>
      <c r="J132" s="20"/>
      <c r="K132" s="21" t="s">
        <v>13</v>
      </c>
    </row>
    <row r="133" spans="1:11">
      <c r="A133" s="15" t="s">
        <v>6</v>
      </c>
      <c r="B133" s="15" t="s">
        <v>6</v>
      </c>
      <c r="C133" s="15" t="s">
        <v>6</v>
      </c>
      <c r="D133" s="15" t="s">
        <v>6</v>
      </c>
      <c r="E133" s="15" t="s">
        <v>6</v>
      </c>
      <c r="F133" s="15" t="s">
        <v>6</v>
      </c>
      <c r="G133" s="16" t="s">
        <v>6</v>
      </c>
      <c r="H133" s="17" t="s">
        <v>6</v>
      </c>
      <c r="I133" s="15" t="s">
        <v>6</v>
      </c>
      <c r="J133" s="16" t="s">
        <v>6</v>
      </c>
      <c r="K133" s="17" t="s">
        <v>6</v>
      </c>
    </row>
    <row r="134" spans="1:11">
      <c r="A134" s="1">
        <v>1</v>
      </c>
      <c r="C134" s="1" t="s">
        <v>52</v>
      </c>
      <c r="E134" s="1">
        <v>1</v>
      </c>
    </row>
    <row r="135" spans="1:11" ht="33.75" customHeight="1">
      <c r="A135" s="34">
        <v>2</v>
      </c>
      <c r="C135" s="343" t="s">
        <v>66</v>
      </c>
      <c r="D135" s="343"/>
      <c r="E135" s="34">
        <v>2</v>
      </c>
      <c r="G135" s="75"/>
      <c r="H135" s="117">
        <v>0</v>
      </c>
      <c r="I135" s="76"/>
      <c r="J135" s="76"/>
      <c r="K135" s="117">
        <v>0</v>
      </c>
    </row>
    <row r="136" spans="1:11" ht="15.75" customHeight="1">
      <c r="A136" s="1">
        <v>3</v>
      </c>
      <c r="C136" s="1" t="s">
        <v>53</v>
      </c>
      <c r="E136" s="1">
        <v>3</v>
      </c>
      <c r="G136" s="75"/>
      <c r="H136" s="118">
        <v>0</v>
      </c>
      <c r="I136" s="75"/>
      <c r="J136" s="75"/>
      <c r="K136" s="118">
        <v>0</v>
      </c>
    </row>
    <row r="137" spans="1:11">
      <c r="A137" s="1">
        <v>4</v>
      </c>
      <c r="C137" s="1" t="s">
        <v>54</v>
      </c>
      <c r="E137" s="1">
        <v>4</v>
      </c>
      <c r="G137" s="75"/>
      <c r="H137" s="118">
        <v>0</v>
      </c>
      <c r="I137" s="75"/>
      <c r="J137" s="75"/>
      <c r="K137" s="118">
        <v>0</v>
      </c>
    </row>
    <row r="138" spans="1:11">
      <c r="A138" s="1">
        <v>5</v>
      </c>
      <c r="C138" s="1" t="s">
        <v>55</v>
      </c>
      <c r="E138" s="1">
        <v>5</v>
      </c>
      <c r="G138" s="75"/>
      <c r="H138" s="118">
        <v>0</v>
      </c>
      <c r="I138" s="75"/>
      <c r="J138" s="75"/>
      <c r="K138" s="118">
        <v>0</v>
      </c>
    </row>
    <row r="139" spans="1:11" ht="47.25" customHeight="1">
      <c r="A139" s="34">
        <v>6</v>
      </c>
      <c r="C139" s="343" t="s">
        <v>56</v>
      </c>
      <c r="D139" s="343"/>
      <c r="E139" s="34">
        <v>6</v>
      </c>
      <c r="G139" s="75"/>
      <c r="H139" s="117">
        <v>0</v>
      </c>
      <c r="I139" s="76"/>
      <c r="J139" s="76"/>
      <c r="K139" s="117">
        <v>0</v>
      </c>
    </row>
    <row r="140" spans="1:11">
      <c r="A140" s="1">
        <v>7</v>
      </c>
      <c r="E140" s="1">
        <v>7</v>
      </c>
      <c r="G140" s="75"/>
      <c r="H140" s="75"/>
      <c r="I140" s="75"/>
      <c r="J140" s="75"/>
      <c r="K140" s="75"/>
    </row>
    <row r="141" spans="1:11">
      <c r="A141" s="1">
        <v>8</v>
      </c>
      <c r="E141" s="1">
        <v>8</v>
      </c>
      <c r="G141" s="75"/>
      <c r="H141" s="75"/>
      <c r="I141" s="75"/>
      <c r="J141" s="75"/>
      <c r="K141" s="75"/>
    </row>
    <row r="142" spans="1:11">
      <c r="A142" s="1">
        <v>9</v>
      </c>
      <c r="E142" s="1">
        <v>9</v>
      </c>
      <c r="G142" s="75"/>
      <c r="H142" s="75"/>
      <c r="I142" s="75"/>
      <c r="J142" s="75"/>
      <c r="K142" s="75"/>
    </row>
    <row r="143" spans="1:11">
      <c r="A143" s="1">
        <v>10</v>
      </c>
      <c r="E143" s="1">
        <v>10</v>
      </c>
      <c r="G143" s="75"/>
      <c r="H143" s="75"/>
      <c r="I143" s="75"/>
      <c r="J143" s="75"/>
      <c r="K143" s="75"/>
    </row>
    <row r="144" spans="1:11">
      <c r="A144" s="1">
        <v>11</v>
      </c>
      <c r="E144" s="1">
        <v>11</v>
      </c>
      <c r="G144" s="75"/>
      <c r="H144" s="75"/>
      <c r="I144" s="75"/>
      <c r="J144" s="75"/>
      <c r="K144" s="75"/>
    </row>
    <row r="145" spans="1:11">
      <c r="A145" s="1">
        <v>12</v>
      </c>
      <c r="C145" s="1" t="s">
        <v>57</v>
      </c>
      <c r="E145" s="1">
        <v>12</v>
      </c>
      <c r="G145" s="75"/>
      <c r="H145" s="75">
        <f>SUM(H135:H144)</f>
        <v>0</v>
      </c>
      <c r="I145" s="75"/>
      <c r="J145" s="75"/>
      <c r="K145" s="75">
        <f>SUM(K135:K144)</f>
        <v>0</v>
      </c>
    </row>
    <row r="146" spans="1:11">
      <c r="E146" s="29"/>
    </row>
    <row r="147" spans="1:11">
      <c r="E147" s="29"/>
    </row>
    <row r="148" spans="1:11">
      <c r="E148" s="29"/>
    </row>
    <row r="149" spans="1:11">
      <c r="E149" s="29"/>
    </row>
    <row r="150" spans="1:11">
      <c r="E150" s="29"/>
    </row>
    <row r="151" spans="1:11">
      <c r="E151" s="29"/>
    </row>
    <row r="152" spans="1:11">
      <c r="E152" s="29"/>
    </row>
    <row r="154" spans="1:11">
      <c r="D154" s="35"/>
      <c r="F154" s="35"/>
      <c r="G154" s="36"/>
      <c r="H154" s="37"/>
    </row>
    <row r="155" spans="1:11">
      <c r="E155" s="29"/>
    </row>
    <row r="156" spans="1:11">
      <c r="E156" s="29"/>
    </row>
    <row r="157" spans="1:11">
      <c r="E157" s="29"/>
    </row>
    <row r="158" spans="1:11" ht="13.5">
      <c r="C158" s="1" t="s">
        <v>255</v>
      </c>
      <c r="E158" s="29"/>
    </row>
    <row r="159" spans="1:11">
      <c r="E159" s="29"/>
    </row>
    <row r="160" spans="1:11">
      <c r="E160" s="29"/>
    </row>
    <row r="161" spans="1:13">
      <c r="A161" s="12" t="str">
        <f>$A$83</f>
        <v xml:space="preserve">Institution No.:  </v>
      </c>
      <c r="B161" s="30"/>
      <c r="C161" s="30"/>
      <c r="D161" s="30"/>
      <c r="E161" s="31"/>
      <c r="F161" s="30"/>
      <c r="G161" s="32"/>
      <c r="H161" s="33"/>
      <c r="I161" s="30"/>
      <c r="J161" s="32"/>
      <c r="K161" s="4" t="s">
        <v>262</v>
      </c>
      <c r="L161" s="13"/>
      <c r="M161" s="47"/>
    </row>
    <row r="162" spans="1:13" s="30" customFormat="1">
      <c r="A162" s="344" t="s">
        <v>264</v>
      </c>
      <c r="B162" s="344"/>
      <c r="C162" s="344"/>
      <c r="D162" s="344"/>
      <c r="E162" s="344"/>
      <c r="F162" s="344"/>
      <c r="G162" s="344"/>
      <c r="H162" s="344"/>
      <c r="I162" s="344"/>
      <c r="J162" s="344"/>
      <c r="K162" s="344"/>
      <c r="L162" s="48"/>
      <c r="M162" s="49"/>
    </row>
    <row r="163" spans="1:13">
      <c r="A163" s="12" t="str">
        <f>$A$42</f>
        <v xml:space="preserve">NAME: </v>
      </c>
      <c r="C163" s="1" t="str">
        <f>$D$20</f>
        <v>University of Colorado</v>
      </c>
      <c r="G163" s="65"/>
      <c r="K163" s="14" t="str">
        <f>$K$3</f>
        <v>Due Date: October 18, 2023</v>
      </c>
      <c r="L163" s="13"/>
      <c r="M163" s="47"/>
    </row>
    <row r="164" spans="1:13">
      <c r="A164" s="15" t="s">
        <v>6</v>
      </c>
      <c r="B164" s="15" t="s">
        <v>6</v>
      </c>
      <c r="C164" s="15" t="s">
        <v>6</v>
      </c>
      <c r="D164" s="15" t="s">
        <v>6</v>
      </c>
      <c r="E164" s="15" t="s">
        <v>6</v>
      </c>
      <c r="F164" s="15" t="s">
        <v>6</v>
      </c>
      <c r="G164" s="16" t="s">
        <v>6</v>
      </c>
      <c r="H164" s="17" t="s">
        <v>6</v>
      </c>
      <c r="I164" s="15" t="s">
        <v>6</v>
      </c>
      <c r="J164" s="16" t="s">
        <v>6</v>
      </c>
      <c r="K164" s="17" t="s">
        <v>6</v>
      </c>
    </row>
    <row r="165" spans="1:13">
      <c r="A165" s="18" t="s">
        <v>7</v>
      </c>
      <c r="E165" s="18" t="s">
        <v>7</v>
      </c>
      <c r="F165" s="19"/>
      <c r="G165" s="20"/>
      <c r="H165" s="21" t="str">
        <f>H131</f>
        <v>2022-2023</v>
      </c>
      <c r="I165" s="19"/>
      <c r="J165" s="20"/>
      <c r="K165" s="21" t="str">
        <f>K131</f>
        <v>2023-2024</v>
      </c>
    </row>
    <row r="166" spans="1:13">
      <c r="A166" s="18" t="s">
        <v>9</v>
      </c>
      <c r="C166" s="19" t="s">
        <v>51</v>
      </c>
      <c r="E166" s="18" t="s">
        <v>9</v>
      </c>
      <c r="F166" s="19"/>
      <c r="G166" s="20" t="s">
        <v>11</v>
      </c>
      <c r="H166" s="21" t="s">
        <v>12</v>
      </c>
      <c r="I166" s="19"/>
      <c r="J166" s="20" t="s">
        <v>11</v>
      </c>
      <c r="K166" s="21" t="s">
        <v>13</v>
      </c>
    </row>
    <row r="167" spans="1:13">
      <c r="A167" s="15" t="s">
        <v>6</v>
      </c>
      <c r="B167" s="15" t="s">
        <v>6</v>
      </c>
      <c r="C167" s="15" t="s">
        <v>6</v>
      </c>
      <c r="D167" s="15" t="s">
        <v>6</v>
      </c>
      <c r="E167" s="15" t="s">
        <v>6</v>
      </c>
      <c r="F167" s="15" t="s">
        <v>6</v>
      </c>
      <c r="G167" s="16" t="s">
        <v>6</v>
      </c>
      <c r="H167" s="17" t="s">
        <v>6</v>
      </c>
      <c r="I167" s="15" t="s">
        <v>6</v>
      </c>
      <c r="J167" s="16" t="s">
        <v>6</v>
      </c>
      <c r="K167" s="17" t="s">
        <v>6</v>
      </c>
    </row>
    <row r="168" spans="1:13">
      <c r="A168" s="1">
        <v>1</v>
      </c>
      <c r="B168" s="15"/>
      <c r="C168" s="7" t="s">
        <v>165</v>
      </c>
      <c r="D168" s="15"/>
      <c r="E168" s="1">
        <v>1</v>
      </c>
      <c r="F168" s="15"/>
      <c r="G168" s="129">
        <f>G208</f>
        <v>0</v>
      </c>
      <c r="H168" s="136">
        <f>H208</f>
        <v>0</v>
      </c>
      <c r="I168" s="90"/>
      <c r="J168" s="129">
        <f>J208</f>
        <v>0</v>
      </c>
      <c r="K168" s="136">
        <f>K208</f>
        <v>0</v>
      </c>
    </row>
    <row r="169" spans="1:13">
      <c r="A169" s="1">
        <v>2</v>
      </c>
      <c r="B169" s="15"/>
      <c r="C169" s="7" t="s">
        <v>166</v>
      </c>
      <c r="D169" s="15"/>
      <c r="E169" s="1">
        <v>2</v>
      </c>
      <c r="F169" s="15"/>
      <c r="G169" s="68"/>
      <c r="H169" s="136">
        <f>H209</f>
        <v>0</v>
      </c>
      <c r="I169" s="15"/>
      <c r="J169" s="68"/>
      <c r="K169" s="136">
        <f>K209</f>
        <v>0</v>
      </c>
    </row>
    <row r="170" spans="1:13">
      <c r="A170" s="1">
        <v>3</v>
      </c>
      <c r="C170" s="7" t="s">
        <v>167</v>
      </c>
      <c r="E170" s="1">
        <v>3</v>
      </c>
      <c r="F170" s="8"/>
      <c r="G170" s="129">
        <f>G210</f>
        <v>0</v>
      </c>
      <c r="H170" s="136">
        <f>H210</f>
        <v>0</v>
      </c>
      <c r="I170" s="91"/>
      <c r="J170" s="130">
        <f>J210</f>
        <v>0</v>
      </c>
      <c r="K170" s="136">
        <f>K210</f>
        <v>0</v>
      </c>
    </row>
    <row r="171" spans="1:13">
      <c r="A171" s="1">
        <v>4</v>
      </c>
      <c r="C171" s="7" t="s">
        <v>168</v>
      </c>
      <c r="E171" s="1">
        <v>4</v>
      </c>
      <c r="F171" s="8"/>
      <c r="G171" s="90"/>
      <c r="H171" s="136">
        <f>H211</f>
        <v>0</v>
      </c>
      <c r="I171" s="91"/>
      <c r="J171" s="90"/>
      <c r="K171" s="136">
        <f>K211</f>
        <v>0</v>
      </c>
    </row>
    <row r="172" spans="1:13">
      <c r="A172" s="1">
        <v>5</v>
      </c>
      <c r="C172" s="7" t="s">
        <v>169</v>
      </c>
      <c r="E172" s="1">
        <v>5</v>
      </c>
      <c r="F172" s="8"/>
      <c r="G172" s="90">
        <f>G168+G170</f>
        <v>0</v>
      </c>
      <c r="H172" s="137">
        <f>SUM(H168:H171)</f>
        <v>0</v>
      </c>
      <c r="I172" s="91"/>
      <c r="J172" s="90">
        <f>J168+J170</f>
        <v>0</v>
      </c>
      <c r="K172" s="137">
        <f>SUM(K168:K171)</f>
        <v>0</v>
      </c>
    </row>
    <row r="173" spans="1:13">
      <c r="A173" s="1">
        <v>6</v>
      </c>
      <c r="C173" s="7" t="s">
        <v>170</v>
      </c>
      <c r="E173" s="1">
        <v>6</v>
      </c>
      <c r="F173" s="8"/>
      <c r="G173" s="129">
        <f>G213</f>
        <v>0</v>
      </c>
      <c r="H173" s="136">
        <f>H213</f>
        <v>0</v>
      </c>
      <c r="I173" s="90"/>
      <c r="J173" s="129">
        <f>J213</f>
        <v>0</v>
      </c>
      <c r="K173" s="136">
        <f>K213</f>
        <v>0</v>
      </c>
    </row>
    <row r="174" spans="1:13">
      <c r="A174" s="1">
        <v>7</v>
      </c>
      <c r="C174" s="7" t="s">
        <v>171</v>
      </c>
      <c r="E174" s="1">
        <v>7</v>
      </c>
      <c r="F174" s="8"/>
      <c r="G174" s="129">
        <f>G214</f>
        <v>0</v>
      </c>
      <c r="H174" s="136">
        <f>H214</f>
        <v>0</v>
      </c>
      <c r="I174" s="91"/>
      <c r="J174" s="129">
        <f>J214</f>
        <v>0</v>
      </c>
      <c r="K174" s="136">
        <f>K214</f>
        <v>0</v>
      </c>
    </row>
    <row r="175" spans="1:13">
      <c r="A175" s="1">
        <v>8</v>
      </c>
      <c r="C175" s="7" t="s">
        <v>172</v>
      </c>
      <c r="E175" s="1">
        <v>8</v>
      </c>
      <c r="F175" s="8"/>
      <c r="G175" s="90">
        <f>G172+G173+G174</f>
        <v>0</v>
      </c>
      <c r="H175" s="90">
        <f>H172+H173+H174</f>
        <v>0</v>
      </c>
      <c r="I175" s="90"/>
      <c r="J175" s="90">
        <f>J172+J173+J174</f>
        <v>0</v>
      </c>
      <c r="K175" s="137">
        <f>K172+K173+K174</f>
        <v>0</v>
      </c>
    </row>
    <row r="176" spans="1:13">
      <c r="A176" s="1">
        <v>9</v>
      </c>
      <c r="E176" s="1">
        <v>9</v>
      </c>
      <c r="F176" s="8"/>
      <c r="G176" s="90"/>
      <c r="H176" s="137"/>
      <c r="I176" s="89"/>
      <c r="J176" s="90"/>
      <c r="K176" s="137"/>
    </row>
    <row r="177" spans="1:11">
      <c r="A177" s="1">
        <v>10</v>
      </c>
      <c r="C177" s="7" t="s">
        <v>173</v>
      </c>
      <c r="E177" s="1">
        <v>10</v>
      </c>
      <c r="F177" s="8"/>
      <c r="G177" s="129">
        <f t="shared" ref="G177:H179" si="0">G217</f>
        <v>0</v>
      </c>
      <c r="H177" s="136">
        <f t="shared" si="0"/>
        <v>0</v>
      </c>
      <c r="I177" s="91"/>
      <c r="J177" s="129">
        <f t="shared" ref="J177:K179" si="1">J217</f>
        <v>0</v>
      </c>
      <c r="K177" s="136">
        <f t="shared" si="1"/>
        <v>0</v>
      </c>
    </row>
    <row r="178" spans="1:11">
      <c r="A178" s="1">
        <v>11</v>
      </c>
      <c r="C178" s="7" t="s">
        <v>174</v>
      </c>
      <c r="E178" s="1">
        <v>11</v>
      </c>
      <c r="F178" s="8"/>
      <c r="G178" s="129">
        <f t="shared" si="0"/>
        <v>0</v>
      </c>
      <c r="H178" s="136">
        <f t="shared" si="0"/>
        <v>0</v>
      </c>
      <c r="I178" s="91"/>
      <c r="J178" s="129">
        <f t="shared" si="1"/>
        <v>0</v>
      </c>
      <c r="K178" s="136">
        <f t="shared" si="1"/>
        <v>0</v>
      </c>
    </row>
    <row r="179" spans="1:11">
      <c r="A179" s="1">
        <v>12</v>
      </c>
      <c r="C179" s="7" t="s">
        <v>175</v>
      </c>
      <c r="E179" s="1">
        <v>12</v>
      </c>
      <c r="F179" s="8"/>
      <c r="G179" s="129">
        <f t="shared" si="0"/>
        <v>0</v>
      </c>
      <c r="H179" s="136">
        <f t="shared" si="0"/>
        <v>0</v>
      </c>
      <c r="I179" s="91"/>
      <c r="J179" s="136">
        <f t="shared" si="1"/>
        <v>0</v>
      </c>
      <c r="K179" s="136">
        <f t="shared" si="1"/>
        <v>0</v>
      </c>
    </row>
    <row r="180" spans="1:11">
      <c r="A180" s="1">
        <v>13</v>
      </c>
      <c r="C180" s="7" t="s">
        <v>176</v>
      </c>
      <c r="E180" s="1">
        <v>13</v>
      </c>
      <c r="F180" s="8"/>
      <c r="G180" s="90">
        <f>SUM(G177:G179)</f>
        <v>0</v>
      </c>
      <c r="H180" s="137">
        <f>SUM(H177:H179)</f>
        <v>0</v>
      </c>
      <c r="I180" s="88"/>
      <c r="J180" s="90">
        <f>SUM(J177:J179)</f>
        <v>0</v>
      </c>
      <c r="K180" s="137">
        <f>SUM(K177:K179)</f>
        <v>0</v>
      </c>
    </row>
    <row r="181" spans="1:11">
      <c r="A181" s="1">
        <v>14</v>
      </c>
      <c r="E181" s="1">
        <v>14</v>
      </c>
      <c r="F181" s="8"/>
      <c r="G181" s="92"/>
      <c r="H181" s="137"/>
      <c r="I181" s="89"/>
      <c r="J181" s="92"/>
      <c r="K181" s="137"/>
    </row>
    <row r="182" spans="1:11">
      <c r="A182" s="1">
        <v>15</v>
      </c>
      <c r="C182" s="7" t="s">
        <v>177</v>
      </c>
      <c r="E182" s="1">
        <v>15</v>
      </c>
      <c r="G182" s="93">
        <f>SUM(G175+G180)</f>
        <v>0</v>
      </c>
      <c r="H182" s="138">
        <f>SUM(H175+H180)</f>
        <v>0</v>
      </c>
      <c r="I182" s="89"/>
      <c r="J182" s="93">
        <f>SUM(J175+J180)</f>
        <v>0</v>
      </c>
      <c r="K182" s="138">
        <f>SUM(K175+K180)</f>
        <v>0</v>
      </c>
    </row>
    <row r="183" spans="1:11">
      <c r="A183" s="1">
        <v>16</v>
      </c>
      <c r="E183" s="1">
        <v>16</v>
      </c>
      <c r="G183" s="93"/>
      <c r="H183" s="138"/>
      <c r="I183" s="89"/>
      <c r="J183" s="93"/>
      <c r="K183" s="138"/>
    </row>
    <row r="184" spans="1:11">
      <c r="A184" s="1">
        <v>17</v>
      </c>
      <c r="C184" s="7" t="s">
        <v>178</v>
      </c>
      <c r="E184" s="1">
        <v>17</v>
      </c>
      <c r="F184" s="8"/>
      <c r="G184" s="136">
        <f>G224</f>
        <v>0</v>
      </c>
      <c r="H184" s="136">
        <f>H224</f>
        <v>0</v>
      </c>
      <c r="I184" s="91"/>
      <c r="J184" s="136">
        <f>J224</f>
        <v>0</v>
      </c>
      <c r="K184" s="136">
        <f>K224</f>
        <v>0</v>
      </c>
    </row>
    <row r="185" spans="1:11">
      <c r="A185" s="1">
        <v>18</v>
      </c>
      <c r="E185" s="1">
        <v>18</v>
      </c>
      <c r="F185" s="8"/>
      <c r="G185" s="90"/>
      <c r="H185" s="137"/>
      <c r="I185" s="91"/>
      <c r="J185" s="90"/>
      <c r="K185" s="137"/>
    </row>
    <row r="186" spans="1:11">
      <c r="A186" s="1">
        <v>19</v>
      </c>
      <c r="C186" s="7" t="s">
        <v>179</v>
      </c>
      <c r="E186" s="1">
        <v>19</v>
      </c>
      <c r="F186" s="8"/>
      <c r="G186" s="90"/>
      <c r="H186" s="137">
        <v>0</v>
      </c>
      <c r="I186" s="91"/>
      <c r="J186" s="90"/>
      <c r="K186" s="137"/>
    </row>
    <row r="187" spans="1:11">
      <c r="A187" s="1">
        <v>20</v>
      </c>
      <c r="C187" s="66" t="s">
        <v>180</v>
      </c>
      <c r="E187" s="1">
        <v>20</v>
      </c>
      <c r="F187" s="8"/>
      <c r="G187" s="90"/>
      <c r="H187" s="137">
        <v>0</v>
      </c>
      <c r="I187" s="91"/>
      <c r="J187" s="90"/>
      <c r="K187" s="137">
        <v>0</v>
      </c>
    </row>
    <row r="188" spans="1:11">
      <c r="A188" s="1">
        <v>21</v>
      </c>
      <c r="C188" s="66"/>
      <c r="E188" s="1">
        <v>21</v>
      </c>
      <c r="F188" s="8"/>
      <c r="G188" s="90"/>
      <c r="H188" s="137"/>
      <c r="I188" s="91"/>
      <c r="J188" s="90"/>
      <c r="K188" s="137"/>
    </row>
    <row r="189" spans="1:11">
      <c r="A189" s="1">
        <v>22</v>
      </c>
      <c r="C189" s="7"/>
      <c r="E189" s="1">
        <v>22</v>
      </c>
      <c r="G189" s="90"/>
      <c r="H189" s="137"/>
      <c r="I189" s="91"/>
      <c r="J189" s="90"/>
      <c r="K189" s="137"/>
    </row>
    <row r="190" spans="1:11">
      <c r="A190" s="1">
        <v>23</v>
      </c>
      <c r="C190" s="7" t="s">
        <v>181</v>
      </c>
      <c r="E190" s="1">
        <v>23</v>
      </c>
      <c r="G190" s="90"/>
      <c r="H190" s="137">
        <v>0</v>
      </c>
      <c r="I190" s="91"/>
      <c r="J190" s="90"/>
      <c r="K190" s="137">
        <v>0</v>
      </c>
    </row>
    <row r="191" spans="1:11">
      <c r="A191" s="1">
        <v>24</v>
      </c>
      <c r="C191" s="7"/>
      <c r="E191" s="1">
        <v>24</v>
      </c>
      <c r="G191" s="90"/>
      <c r="H191" s="137"/>
      <c r="I191" s="91"/>
      <c r="J191" s="90"/>
      <c r="K191" s="137"/>
    </row>
    <row r="192" spans="1:11">
      <c r="F192" s="60" t="s">
        <v>6</v>
      </c>
      <c r="G192" s="68"/>
      <c r="H192" s="39"/>
      <c r="I192" s="60"/>
      <c r="J192" s="68"/>
      <c r="K192" s="17"/>
    </row>
    <row r="193" spans="1:11">
      <c r="A193" s="1">
        <v>25</v>
      </c>
      <c r="C193" s="7" t="s">
        <v>182</v>
      </c>
      <c r="E193" s="1">
        <v>25</v>
      </c>
      <c r="G193" s="89">
        <f>SUM(G182:G191)</f>
        <v>0</v>
      </c>
      <c r="H193" s="138">
        <f>SUM(H182:H191)</f>
        <v>0</v>
      </c>
      <c r="I193" s="94"/>
      <c r="J193" s="93">
        <f>SUM(J182:J191)</f>
        <v>0</v>
      </c>
      <c r="K193" s="89">
        <f>SUM(K182:K191)</f>
        <v>0</v>
      </c>
    </row>
    <row r="194" spans="1:11">
      <c r="F194" s="60" t="s">
        <v>6</v>
      </c>
      <c r="G194" s="16"/>
      <c r="H194" s="17"/>
      <c r="I194" s="60"/>
      <c r="J194" s="68"/>
      <c r="K194" s="17"/>
    </row>
    <row r="195" spans="1:11">
      <c r="F195" s="60"/>
      <c r="G195" s="16"/>
      <c r="H195" s="17"/>
      <c r="I195" s="60"/>
      <c r="J195" s="16"/>
      <c r="K195" s="17"/>
    </row>
    <row r="196" spans="1:11" ht="15.75">
      <c r="C196" s="69"/>
      <c r="D196" s="69"/>
      <c r="E196" s="69"/>
      <c r="F196" s="60"/>
      <c r="G196" s="16"/>
      <c r="H196" s="17"/>
      <c r="I196" s="60"/>
      <c r="J196" s="16"/>
      <c r="K196" s="17"/>
    </row>
    <row r="197" spans="1:11">
      <c r="C197" s="1" t="s">
        <v>49</v>
      </c>
      <c r="F197" s="60"/>
      <c r="G197" s="16"/>
      <c r="H197" s="17"/>
      <c r="I197" s="60"/>
      <c r="J197" s="16"/>
      <c r="K197" s="17"/>
    </row>
    <row r="198" spans="1:11">
      <c r="A198" s="7"/>
    </row>
    <row r="199" spans="1:11">
      <c r="E199" s="29"/>
    </row>
    <row r="200" spans="1:11" ht="30" customHeight="1">
      <c r="E200" s="29"/>
    </row>
    <row r="201" spans="1:11">
      <c r="A201" s="12" t="str">
        <f>$A$83</f>
        <v xml:space="preserve">Institution No.:  </v>
      </c>
      <c r="B201" s="30"/>
      <c r="C201" s="30"/>
      <c r="D201" s="30"/>
      <c r="E201" s="31"/>
      <c r="F201" s="30"/>
      <c r="G201" s="32"/>
      <c r="H201" s="33"/>
      <c r="I201" s="30"/>
      <c r="J201" s="32"/>
      <c r="K201" s="4" t="s">
        <v>263</v>
      </c>
    </row>
    <row r="202" spans="1:11">
      <c r="A202" s="344" t="s">
        <v>265</v>
      </c>
      <c r="B202" s="344"/>
      <c r="C202" s="344"/>
      <c r="D202" s="344"/>
      <c r="E202" s="344"/>
      <c r="F202" s="344"/>
      <c r="G202" s="344"/>
      <c r="H202" s="344"/>
      <c r="I202" s="344"/>
      <c r="J202" s="344"/>
      <c r="K202" s="344"/>
    </row>
    <row r="203" spans="1:11">
      <c r="A203" s="12" t="str">
        <f>$A$42</f>
        <v xml:space="preserve">NAME: </v>
      </c>
      <c r="C203" s="1" t="str">
        <f>$D$20</f>
        <v>University of Colorado</v>
      </c>
      <c r="G203" s="65"/>
      <c r="K203" s="14" t="str">
        <f>$K$3</f>
        <v>Due Date: October 18, 2023</v>
      </c>
    </row>
    <row r="204" spans="1:11">
      <c r="A204" s="15" t="s">
        <v>6</v>
      </c>
      <c r="B204" s="15" t="s">
        <v>6</v>
      </c>
      <c r="C204" s="15" t="s">
        <v>6</v>
      </c>
      <c r="D204" s="15" t="s">
        <v>6</v>
      </c>
      <c r="E204" s="15" t="s">
        <v>6</v>
      </c>
      <c r="F204" s="15" t="s">
        <v>6</v>
      </c>
      <c r="G204" s="16" t="s">
        <v>6</v>
      </c>
      <c r="H204" s="17" t="s">
        <v>6</v>
      </c>
      <c r="I204" s="15" t="s">
        <v>6</v>
      </c>
      <c r="J204" s="16" t="s">
        <v>6</v>
      </c>
      <c r="K204" s="17" t="s">
        <v>6</v>
      </c>
    </row>
    <row r="205" spans="1:11">
      <c r="A205" s="18" t="s">
        <v>7</v>
      </c>
      <c r="E205" s="18" t="s">
        <v>7</v>
      </c>
      <c r="F205" s="19"/>
      <c r="G205" s="20"/>
      <c r="H205" s="21" t="str">
        <f>H165</f>
        <v>2022-2023</v>
      </c>
      <c r="I205" s="19"/>
      <c r="J205" s="20"/>
      <c r="K205" s="21" t="str">
        <f>K165</f>
        <v>2023-2024</v>
      </c>
    </row>
    <row r="206" spans="1:11">
      <c r="A206" s="18" t="s">
        <v>9</v>
      </c>
      <c r="C206" s="19" t="s">
        <v>51</v>
      </c>
      <c r="E206" s="18" t="s">
        <v>9</v>
      </c>
      <c r="F206" s="19"/>
      <c r="G206" s="20" t="s">
        <v>11</v>
      </c>
      <c r="H206" s="21" t="s">
        <v>12</v>
      </c>
      <c r="I206" s="19"/>
      <c r="J206" s="20" t="s">
        <v>11</v>
      </c>
      <c r="K206" s="21" t="s">
        <v>13</v>
      </c>
    </row>
    <row r="207" spans="1:11">
      <c r="A207" s="15" t="s">
        <v>6</v>
      </c>
      <c r="B207" s="15" t="s">
        <v>6</v>
      </c>
      <c r="C207" s="15" t="s">
        <v>6</v>
      </c>
      <c r="D207" s="15" t="s">
        <v>6</v>
      </c>
      <c r="E207" s="15" t="s">
        <v>6</v>
      </c>
      <c r="F207" s="15" t="s">
        <v>6</v>
      </c>
      <c r="G207" s="16" t="s">
        <v>6</v>
      </c>
      <c r="H207" s="17" t="s">
        <v>6</v>
      </c>
      <c r="I207" s="15" t="s">
        <v>6</v>
      </c>
      <c r="J207" s="16" t="s">
        <v>6</v>
      </c>
      <c r="K207" s="17" t="s">
        <v>6</v>
      </c>
    </row>
    <row r="208" spans="1:11">
      <c r="A208" s="1">
        <v>1</v>
      </c>
      <c r="B208" s="15"/>
      <c r="C208" s="7" t="s">
        <v>165</v>
      </c>
      <c r="D208" s="15"/>
      <c r="E208" s="1">
        <v>1</v>
      </c>
      <c r="F208" s="15"/>
      <c r="G208" s="129">
        <f>SUM(G544+G583)</f>
        <v>0</v>
      </c>
      <c r="H208" s="136">
        <f>SUM(H544+H583)</f>
        <v>0</v>
      </c>
      <c r="I208" s="90"/>
      <c r="J208" s="129">
        <f>SUM(J544+J583)</f>
        <v>0</v>
      </c>
      <c r="K208" s="136">
        <f>SUM(K544+K583)</f>
        <v>0</v>
      </c>
    </row>
    <row r="209" spans="1:13">
      <c r="A209" s="1">
        <v>2</v>
      </c>
      <c r="B209" s="15"/>
      <c r="C209" s="7" t="s">
        <v>166</v>
      </c>
      <c r="D209" s="15"/>
      <c r="E209" s="1">
        <v>2</v>
      </c>
      <c r="F209" s="15"/>
      <c r="G209" s="90"/>
      <c r="H209" s="136">
        <f>SUM(H545+H584)</f>
        <v>0</v>
      </c>
      <c r="I209" s="15"/>
      <c r="J209" s="90"/>
      <c r="K209" s="136">
        <f>SUM(K545+K584)</f>
        <v>0</v>
      </c>
    </row>
    <row r="210" spans="1:13">
      <c r="A210" s="1">
        <v>3</v>
      </c>
      <c r="C210" s="7" t="s">
        <v>167</v>
      </c>
      <c r="E210" s="1">
        <v>3</v>
      </c>
      <c r="F210" s="8"/>
      <c r="G210" s="129">
        <f>SUM(G546+G585)</f>
        <v>0</v>
      </c>
      <c r="H210" s="136">
        <f>SUM(H546+H585)</f>
        <v>0</v>
      </c>
      <c r="I210" s="91"/>
      <c r="J210" s="129">
        <f>SUM(J546+J585)</f>
        <v>0</v>
      </c>
      <c r="K210" s="136">
        <f>SUM(K546+K585)</f>
        <v>0</v>
      </c>
    </row>
    <row r="211" spans="1:13">
      <c r="A211" s="1">
        <v>4</v>
      </c>
      <c r="C211" s="7" t="s">
        <v>168</v>
      </c>
      <c r="E211" s="1">
        <v>4</v>
      </c>
      <c r="F211" s="8"/>
      <c r="G211" s="90"/>
      <c r="H211" s="136">
        <f>SUM(H547+H586)</f>
        <v>0</v>
      </c>
      <c r="I211" s="91"/>
      <c r="J211" s="90"/>
      <c r="K211" s="136">
        <f>SUM(K547+K586)</f>
        <v>0</v>
      </c>
      <c r="M211" s="47"/>
    </row>
    <row r="212" spans="1:13">
      <c r="A212" s="1">
        <v>5</v>
      </c>
      <c r="C212" s="7" t="s">
        <v>169</v>
      </c>
      <c r="E212" s="1">
        <v>5</v>
      </c>
      <c r="F212" s="8"/>
      <c r="G212" s="90">
        <f>G208+G210</f>
        <v>0</v>
      </c>
      <c r="H212" s="137">
        <f>SUM(H208:H211)</f>
        <v>0</v>
      </c>
      <c r="I212" s="91"/>
      <c r="J212" s="90">
        <f>J208+J210</f>
        <v>0</v>
      </c>
      <c r="K212" s="137">
        <f>SUM(K208:K211)</f>
        <v>0</v>
      </c>
    </row>
    <row r="213" spans="1:13">
      <c r="A213" s="1">
        <v>6</v>
      </c>
      <c r="C213" s="7" t="s">
        <v>170</v>
      </c>
      <c r="E213" s="1">
        <v>6</v>
      </c>
      <c r="F213" s="8"/>
      <c r="G213" s="132">
        <f>(SUM(G549+G588+G625+G662+G699+G736+G773+G848))</f>
        <v>0</v>
      </c>
      <c r="H213" s="132">
        <f>(SUM(H549+H588+H625+H662+H699+H736+H773+H848))</f>
        <v>0</v>
      </c>
      <c r="I213" s="91"/>
      <c r="J213" s="132">
        <f>(SUM(J549+J588+J625+J662+J699+J736+J773+J848))</f>
        <v>0</v>
      </c>
      <c r="K213" s="132">
        <f>(SUM(K549+K588+K625+K662+K699+K736+K773+K848))</f>
        <v>0</v>
      </c>
    </row>
    <row r="214" spans="1:13">
      <c r="A214" s="1">
        <v>7</v>
      </c>
      <c r="C214" s="7" t="s">
        <v>171</v>
      </c>
      <c r="E214" s="1">
        <v>7</v>
      </c>
      <c r="F214" s="8"/>
      <c r="G214" s="137"/>
      <c r="H214" s="136">
        <f>(SUM(H550+H589+H626+H663+H700+H737+H774+H849))</f>
        <v>0</v>
      </c>
      <c r="I214" s="91"/>
      <c r="J214" s="91"/>
      <c r="K214" s="136">
        <f>(SUM(K550+K589+K626+K663+K700+K737+K774+K849))</f>
        <v>0</v>
      </c>
    </row>
    <row r="215" spans="1:13">
      <c r="A215" s="1">
        <v>8</v>
      </c>
      <c r="C215" s="7" t="s">
        <v>172</v>
      </c>
      <c r="E215" s="1">
        <v>8</v>
      </c>
      <c r="F215" s="8"/>
      <c r="G215" s="90">
        <f>G212+G213+G214</f>
        <v>0</v>
      </c>
      <c r="H215" s="90">
        <f>H212+H213+H214</f>
        <v>0</v>
      </c>
      <c r="I215" s="90"/>
      <c r="J215" s="90">
        <f>J212+J213+J214</f>
        <v>0</v>
      </c>
      <c r="K215" s="137">
        <f>K212+K213+K214</f>
        <v>0</v>
      </c>
    </row>
    <row r="216" spans="1:13">
      <c r="A216" s="1">
        <v>9</v>
      </c>
      <c r="E216" s="1">
        <v>9</v>
      </c>
      <c r="F216" s="8"/>
      <c r="G216" s="90"/>
      <c r="H216" s="137"/>
      <c r="I216" s="89"/>
      <c r="J216" s="90"/>
      <c r="K216" s="137"/>
    </row>
    <row r="217" spans="1:13">
      <c r="A217" s="1">
        <v>10</v>
      </c>
      <c r="C217" s="7" t="s">
        <v>173</v>
      </c>
      <c r="E217" s="1">
        <v>10</v>
      </c>
      <c r="F217" s="8"/>
      <c r="G217" s="132">
        <f>SUM(G553+G592)</f>
        <v>0</v>
      </c>
      <c r="H217" s="136">
        <f>SUM(H553+H592)</f>
        <v>0</v>
      </c>
      <c r="I217" s="91"/>
      <c r="J217" s="132">
        <f>SUM(J553+J592)</f>
        <v>0</v>
      </c>
      <c r="K217" s="136">
        <f>SUM(K553+K592)</f>
        <v>0</v>
      </c>
    </row>
    <row r="218" spans="1:13">
      <c r="A218" s="1">
        <v>11</v>
      </c>
      <c r="C218" s="7" t="s">
        <v>174</v>
      </c>
      <c r="E218" s="1">
        <v>11</v>
      </c>
      <c r="F218" s="8"/>
      <c r="G218" s="132">
        <f>SUM(G554+G593+G630+G667+G704+G741+G778+G853)</f>
        <v>0</v>
      </c>
      <c r="H218" s="136">
        <f>SUM(H554+H593+H630+H667+H704+H741+H778+H853)</f>
        <v>0</v>
      </c>
      <c r="I218" s="91"/>
      <c r="J218" s="136">
        <f>SUM(J554+J593+J630+J667+J704+J741+J778+J853)</f>
        <v>0</v>
      </c>
      <c r="K218" s="136">
        <f>SUM(K554+K593+K625+K662+K704+K736+K773+K853)</f>
        <v>0</v>
      </c>
    </row>
    <row r="219" spans="1:13">
      <c r="A219" s="1">
        <v>12</v>
      </c>
      <c r="C219" s="7" t="s">
        <v>175</v>
      </c>
      <c r="E219" s="1">
        <v>12</v>
      </c>
      <c r="F219" s="8"/>
      <c r="G219" s="91"/>
      <c r="H219" s="136">
        <f>SUM(H555+H594+H631+H668+H705+H742+H779+H854)</f>
        <v>0</v>
      </c>
      <c r="I219" s="91"/>
      <c r="J219" s="137"/>
      <c r="K219" s="136">
        <f>SUM(K555+K594+K631+K668+K705+K742+K779+K854)</f>
        <v>0</v>
      </c>
    </row>
    <row r="220" spans="1:13">
      <c r="A220" s="1">
        <v>13</v>
      </c>
      <c r="C220" s="7" t="s">
        <v>176</v>
      </c>
      <c r="E220" s="1">
        <v>13</v>
      </c>
      <c r="F220" s="8"/>
      <c r="G220" s="90">
        <f>SUM(G217:G219)</f>
        <v>0</v>
      </c>
      <c r="H220" s="137">
        <f>SUM(H217:H219)</f>
        <v>0</v>
      </c>
      <c r="I220" s="88"/>
      <c r="J220" s="90">
        <f>SUM(J217:J219)</f>
        <v>0</v>
      </c>
      <c r="K220" s="137">
        <f>SUM(K217:K219)</f>
        <v>0</v>
      </c>
    </row>
    <row r="221" spans="1:13">
      <c r="A221" s="1">
        <v>14</v>
      </c>
      <c r="E221" s="1">
        <v>14</v>
      </c>
      <c r="F221" s="8"/>
      <c r="G221" s="92"/>
      <c r="H221" s="137"/>
      <c r="I221" s="89"/>
      <c r="J221" s="92"/>
      <c r="K221" s="137"/>
    </row>
    <row r="222" spans="1:13">
      <c r="A222" s="1">
        <v>15</v>
      </c>
      <c r="C222" s="7" t="s">
        <v>177</v>
      </c>
      <c r="E222" s="1">
        <v>15</v>
      </c>
      <c r="G222" s="89">
        <f>SUM(G558+G597+G634+G671+G708+G745+G782+G857)</f>
        <v>0</v>
      </c>
      <c r="H222" s="138">
        <f>SUM(H558+H597+H634+H671+H708+H745+H782+H857)</f>
        <v>0</v>
      </c>
      <c r="I222" s="89"/>
      <c r="J222" s="89">
        <f>SUM(J558+J597+J634+J671+J708+J745+J782+J857)</f>
        <v>0</v>
      </c>
      <c r="K222" s="138">
        <f>SUM(K558+K597+K634+K671+K708+K745+K782+K857)</f>
        <v>0</v>
      </c>
    </row>
    <row r="223" spans="1:13">
      <c r="A223" s="1">
        <v>16</v>
      </c>
      <c r="E223" s="1">
        <v>16</v>
      </c>
      <c r="G223" s="93"/>
      <c r="H223" s="138"/>
      <c r="I223" s="89"/>
      <c r="J223" s="93"/>
      <c r="K223" s="138"/>
    </row>
    <row r="224" spans="1:13">
      <c r="A224" s="1">
        <v>17</v>
      </c>
      <c r="C224" s="7" t="s">
        <v>178</v>
      </c>
      <c r="E224" s="1">
        <v>17</v>
      </c>
      <c r="F224" s="8"/>
      <c r="G224" s="89">
        <f>SUM(G560+G599+G636+G673+G710+G747+G784+G859)</f>
        <v>0</v>
      </c>
      <c r="H224" s="138">
        <f>SUM(H560+H599+H636+H673+H710+H747+H784+H859)</f>
        <v>0</v>
      </c>
      <c r="I224" s="89"/>
      <c r="J224" s="89">
        <f>SUM(J560+J599+J636+J673+J710+J747+J784+J859)</f>
        <v>0</v>
      </c>
      <c r="K224" s="138">
        <f>SUM(K560+K599+K636+K673+K710+K747+K784+K859)</f>
        <v>0</v>
      </c>
    </row>
    <row r="225" spans="1:11">
      <c r="A225" s="1">
        <v>18</v>
      </c>
      <c r="E225" s="1">
        <v>18</v>
      </c>
      <c r="F225" s="8"/>
      <c r="G225" s="90"/>
      <c r="H225" s="137"/>
      <c r="I225" s="91"/>
      <c r="J225" s="90"/>
      <c r="K225" s="137"/>
    </row>
    <row r="226" spans="1:11">
      <c r="A226" s="1">
        <v>19</v>
      </c>
      <c r="C226" s="7" t="s">
        <v>179</v>
      </c>
      <c r="E226" s="1">
        <v>19</v>
      </c>
      <c r="F226" s="8"/>
      <c r="G226" s="90"/>
      <c r="H226" s="137">
        <v>0</v>
      </c>
      <c r="I226" s="91"/>
      <c r="J226" s="90"/>
      <c r="K226" s="137"/>
    </row>
    <row r="227" spans="1:11">
      <c r="A227" s="1">
        <v>20</v>
      </c>
      <c r="C227" s="66" t="s">
        <v>180</v>
      </c>
      <c r="E227" s="1">
        <v>20</v>
      </c>
      <c r="F227" s="8"/>
      <c r="G227" s="90"/>
      <c r="H227" s="137">
        <v>0</v>
      </c>
      <c r="I227" s="91"/>
      <c r="J227" s="90"/>
      <c r="K227" s="137">
        <v>0</v>
      </c>
    </row>
    <row r="228" spans="1:11">
      <c r="A228" s="1">
        <v>21</v>
      </c>
      <c r="C228" s="66"/>
      <c r="E228" s="1">
        <v>21</v>
      </c>
      <c r="F228" s="8"/>
      <c r="G228" s="90"/>
      <c r="H228" s="137"/>
      <c r="I228" s="91"/>
      <c r="J228" s="90"/>
      <c r="K228" s="137"/>
    </row>
    <row r="229" spans="1:11">
      <c r="A229" s="1">
        <v>22</v>
      </c>
      <c r="C229" s="7"/>
      <c r="E229" s="1">
        <v>22</v>
      </c>
      <c r="G229" s="90"/>
      <c r="H229" s="137"/>
      <c r="I229" s="91"/>
      <c r="J229" s="90"/>
      <c r="K229" s="137"/>
    </row>
    <row r="230" spans="1:11">
      <c r="A230" s="1">
        <v>23</v>
      </c>
      <c r="C230" s="7" t="s">
        <v>181</v>
      </c>
      <c r="E230" s="1">
        <v>23</v>
      </c>
      <c r="G230" s="90"/>
      <c r="H230" s="137">
        <v>0</v>
      </c>
      <c r="I230" s="91"/>
      <c r="J230" s="90"/>
      <c r="K230" s="137">
        <v>0</v>
      </c>
    </row>
    <row r="231" spans="1:11">
      <c r="A231" s="1">
        <v>24</v>
      </c>
      <c r="C231" s="7"/>
      <c r="E231" s="1">
        <v>24</v>
      </c>
      <c r="G231" s="90"/>
      <c r="H231" s="137"/>
      <c r="I231" s="91"/>
      <c r="J231" s="90"/>
      <c r="K231" s="137"/>
    </row>
    <row r="232" spans="1:11">
      <c r="F232" s="60" t="s">
        <v>6</v>
      </c>
      <c r="G232" s="68"/>
      <c r="H232" s="39"/>
      <c r="I232" s="60"/>
      <c r="J232" s="68"/>
      <c r="K232" s="39"/>
    </row>
    <row r="233" spans="1:11">
      <c r="A233" s="1">
        <v>25</v>
      </c>
      <c r="C233" s="7" t="s">
        <v>182</v>
      </c>
      <c r="E233" s="1">
        <v>25</v>
      </c>
      <c r="G233" s="89">
        <f>SUM(G222:G231)</f>
        <v>0</v>
      </c>
      <c r="H233" s="138">
        <f>SUM(H222:H231)</f>
        <v>0</v>
      </c>
      <c r="I233" s="94"/>
      <c r="J233" s="89">
        <f>SUM(J222:J231)</f>
        <v>0</v>
      </c>
      <c r="K233" s="138">
        <f>SUM(K222:K231)</f>
        <v>0</v>
      </c>
    </row>
    <row r="234" spans="1:11">
      <c r="F234" s="60" t="s">
        <v>6</v>
      </c>
      <c r="G234" s="16"/>
      <c r="H234" s="39"/>
      <c r="I234" s="60"/>
      <c r="J234" s="16"/>
      <c r="K234" s="17"/>
    </row>
    <row r="235" spans="1:11">
      <c r="F235" s="60"/>
      <c r="G235" s="16"/>
      <c r="H235" s="17"/>
      <c r="I235" s="60"/>
      <c r="J235" s="16"/>
      <c r="K235" s="17"/>
    </row>
    <row r="236" spans="1:11" ht="15.75">
      <c r="C236" s="69"/>
      <c r="D236" s="69"/>
      <c r="E236" s="69"/>
      <c r="F236" s="60"/>
      <c r="G236" s="16"/>
      <c r="H236" s="17"/>
      <c r="I236" s="60"/>
      <c r="J236" s="16"/>
      <c r="K236" s="17"/>
    </row>
    <row r="237" spans="1:11">
      <c r="C237" s="1" t="s">
        <v>49</v>
      </c>
      <c r="F237" s="60"/>
      <c r="G237" s="16"/>
      <c r="H237" s="17"/>
      <c r="I237" s="60"/>
      <c r="J237" s="16"/>
      <c r="K237" s="17"/>
    </row>
    <row r="238" spans="1:11">
      <c r="A238" s="7"/>
    </row>
    <row r="239" spans="1:11">
      <c r="E239" s="29"/>
    </row>
    <row r="240" spans="1:11">
      <c r="A240" s="12" t="str">
        <f>$A$83</f>
        <v xml:space="preserve">Institution No.:  </v>
      </c>
      <c r="E240" s="29"/>
      <c r="K240" s="4" t="s">
        <v>67</v>
      </c>
    </row>
    <row r="241" spans="1:11">
      <c r="A241" s="342" t="s">
        <v>68</v>
      </c>
      <c r="B241" s="342"/>
      <c r="C241" s="342"/>
      <c r="D241" s="342"/>
      <c r="E241" s="342"/>
      <c r="F241" s="342"/>
      <c r="G241" s="342"/>
      <c r="H241" s="342"/>
      <c r="I241" s="342"/>
      <c r="J241" s="342"/>
      <c r="K241" s="342"/>
    </row>
    <row r="242" spans="1:11">
      <c r="A242" s="12" t="str">
        <f>$A$42</f>
        <v xml:space="preserve">NAME: </v>
      </c>
      <c r="C242" s="1" t="str">
        <f>$D$20</f>
        <v>University of Colorado</v>
      </c>
      <c r="K242" s="14" t="str">
        <f>$K$3</f>
        <v>Due Date: October 18, 2023</v>
      </c>
    </row>
    <row r="243" spans="1:11">
      <c r="A243" s="15" t="s">
        <v>6</v>
      </c>
      <c r="B243" s="15" t="s">
        <v>6</v>
      </c>
      <c r="C243" s="15" t="s">
        <v>6</v>
      </c>
      <c r="D243" s="15" t="s">
        <v>6</v>
      </c>
      <c r="E243" s="15" t="s">
        <v>6</v>
      </c>
      <c r="F243" s="15" t="s">
        <v>6</v>
      </c>
      <c r="G243" s="16" t="s">
        <v>6</v>
      </c>
      <c r="H243" s="17" t="s">
        <v>6</v>
      </c>
      <c r="I243" s="15" t="s">
        <v>6</v>
      </c>
      <c r="J243" s="16" t="s">
        <v>6</v>
      </c>
      <c r="K243" s="17" t="s">
        <v>6</v>
      </c>
    </row>
    <row r="244" spans="1:11">
      <c r="A244" s="18" t="s">
        <v>7</v>
      </c>
      <c r="E244" s="18" t="s">
        <v>7</v>
      </c>
      <c r="G244" s="20"/>
      <c r="H244" s="21" t="str">
        <f>H131</f>
        <v>2022-2023</v>
      </c>
      <c r="I244" s="19"/>
      <c r="J244" s="1"/>
      <c r="K244" s="21" t="str">
        <f>K205</f>
        <v>2023-2024</v>
      </c>
    </row>
    <row r="245" spans="1:11">
      <c r="A245" s="18" t="s">
        <v>9</v>
      </c>
      <c r="E245" s="18" t="s">
        <v>9</v>
      </c>
      <c r="G245" s="20"/>
      <c r="H245" s="21" t="s">
        <v>12</v>
      </c>
      <c r="I245" s="19"/>
      <c r="J245" s="1"/>
      <c r="K245" s="21" t="str">
        <f>K132</f>
        <v>Estimate</v>
      </c>
    </row>
    <row r="246" spans="1:11">
      <c r="A246" s="15" t="s">
        <v>6</v>
      </c>
      <c r="B246" s="15" t="s">
        <v>6</v>
      </c>
      <c r="C246" s="15" t="s">
        <v>6</v>
      </c>
      <c r="D246" s="15" t="s">
        <v>6</v>
      </c>
      <c r="E246" s="15" t="s">
        <v>6</v>
      </c>
      <c r="F246" s="15" t="s">
        <v>6</v>
      </c>
      <c r="G246" s="16" t="s">
        <v>6</v>
      </c>
      <c r="H246" s="17" t="s">
        <v>6</v>
      </c>
      <c r="I246" s="15" t="s">
        <v>6</v>
      </c>
      <c r="J246" s="16" t="s">
        <v>6</v>
      </c>
      <c r="K246" s="16" t="s">
        <v>6</v>
      </c>
    </row>
    <row r="247" spans="1:11">
      <c r="A247" s="1">
        <v>1</v>
      </c>
      <c r="C247" s="7" t="s">
        <v>69</v>
      </c>
      <c r="E247" s="1">
        <v>1</v>
      </c>
      <c r="H247" s="24"/>
      <c r="J247" s="1"/>
      <c r="K247" s="1"/>
    </row>
    <row r="248" spans="1:11">
      <c r="A248" s="22" t="s">
        <v>70</v>
      </c>
      <c r="C248" s="7" t="s">
        <v>71</v>
      </c>
      <c r="E248" s="22" t="s">
        <v>70</v>
      </c>
      <c r="F248" s="50"/>
      <c r="G248" s="77"/>
      <c r="H248" s="78">
        <v>0</v>
      </c>
      <c r="I248" s="77"/>
      <c r="J248" s="1"/>
      <c r="K248" s="78">
        <v>0</v>
      </c>
    </row>
    <row r="249" spans="1:11">
      <c r="A249" s="22" t="s">
        <v>72</v>
      </c>
      <c r="C249" s="7" t="s">
        <v>73</v>
      </c>
      <c r="E249" s="22" t="s">
        <v>72</v>
      </c>
      <c r="F249" s="50"/>
      <c r="G249" s="77"/>
      <c r="H249" s="79"/>
      <c r="I249" s="77"/>
      <c r="J249" s="1"/>
      <c r="K249" s="79"/>
    </row>
    <row r="250" spans="1:11">
      <c r="A250" s="22" t="s">
        <v>74</v>
      </c>
      <c r="C250" s="7" t="s">
        <v>75</v>
      </c>
      <c r="E250" s="22" t="s">
        <v>74</v>
      </c>
      <c r="F250" s="50"/>
      <c r="G250" s="77"/>
      <c r="H250" s="78">
        <f>SUM(H248:H249)</f>
        <v>0</v>
      </c>
      <c r="I250" s="77"/>
      <c r="J250" s="1"/>
      <c r="K250" s="78">
        <f>SUM(K248:K249)</f>
        <v>0</v>
      </c>
    </row>
    <row r="251" spans="1:11">
      <c r="A251" s="1">
        <v>3</v>
      </c>
      <c r="C251" s="7" t="s">
        <v>76</v>
      </c>
      <c r="E251" s="1">
        <v>3</v>
      </c>
      <c r="F251" s="50"/>
      <c r="G251" s="77"/>
      <c r="H251" s="78">
        <v>0</v>
      </c>
      <c r="I251" s="77"/>
      <c r="J251" s="1"/>
      <c r="K251" s="78">
        <v>0</v>
      </c>
    </row>
    <row r="252" spans="1:11">
      <c r="A252" s="1">
        <v>4</v>
      </c>
      <c r="C252" s="7" t="s">
        <v>77</v>
      </c>
      <c r="E252" s="1">
        <v>4</v>
      </c>
      <c r="F252" s="50"/>
      <c r="G252" s="77"/>
      <c r="H252" s="78">
        <f>SUM(H250:H251)</f>
        <v>0</v>
      </c>
      <c r="I252" s="77"/>
      <c r="J252" s="1"/>
      <c r="K252" s="78">
        <f>SUM(K250:K251)</f>
        <v>0</v>
      </c>
    </row>
    <row r="253" spans="1:11">
      <c r="A253" s="1">
        <v>5</v>
      </c>
      <c r="E253" s="1">
        <v>5</v>
      </c>
      <c r="F253" s="50"/>
      <c r="G253" s="77"/>
      <c r="H253" s="78"/>
      <c r="I253" s="77"/>
      <c r="J253" s="1"/>
      <c r="K253" s="78"/>
    </row>
    <row r="254" spans="1:11">
      <c r="A254" s="1">
        <v>6</v>
      </c>
      <c r="C254" s="7" t="s">
        <v>78</v>
      </c>
      <c r="E254" s="1">
        <v>6</v>
      </c>
      <c r="F254" s="50"/>
      <c r="G254" s="77"/>
      <c r="H254" s="78">
        <v>0</v>
      </c>
      <c r="I254" s="77"/>
      <c r="J254" s="1"/>
      <c r="K254" s="78">
        <v>0</v>
      </c>
    </row>
    <row r="255" spans="1:11">
      <c r="A255" s="1">
        <v>7</v>
      </c>
      <c r="C255" s="7" t="s">
        <v>79</v>
      </c>
      <c r="E255" s="1">
        <v>7</v>
      </c>
      <c r="F255" s="50"/>
      <c r="G255" s="77"/>
      <c r="H255" s="78">
        <v>0</v>
      </c>
      <c r="I255" s="77"/>
      <c r="J255" s="1"/>
      <c r="K255" s="78">
        <v>0</v>
      </c>
    </row>
    <row r="256" spans="1:11">
      <c r="A256" s="1">
        <v>8</v>
      </c>
      <c r="C256" s="7" t="s">
        <v>80</v>
      </c>
      <c r="E256" s="1">
        <v>8</v>
      </c>
      <c r="F256" s="50"/>
      <c r="G256" s="77"/>
      <c r="H256" s="78">
        <f>SUM(H254:H255)</f>
        <v>0</v>
      </c>
      <c r="I256" s="77"/>
      <c r="J256" s="1"/>
      <c r="K256" s="78">
        <f>SUM(K254:K255)</f>
        <v>0</v>
      </c>
    </row>
    <row r="257" spans="1:11">
      <c r="A257" s="1">
        <v>9</v>
      </c>
      <c r="E257" s="1">
        <v>9</v>
      </c>
      <c r="F257" s="50"/>
      <c r="G257" s="77"/>
      <c r="H257" s="78"/>
      <c r="I257" s="77"/>
      <c r="J257" s="1"/>
      <c r="K257" s="78"/>
    </row>
    <row r="258" spans="1:11">
      <c r="A258" s="1">
        <v>10</v>
      </c>
      <c r="C258" s="7" t="s">
        <v>81</v>
      </c>
      <c r="E258" s="1">
        <v>10</v>
      </c>
      <c r="F258" s="50"/>
      <c r="G258" s="77"/>
      <c r="H258" s="78">
        <f>H250+H254</f>
        <v>0</v>
      </c>
      <c r="I258" s="77"/>
      <c r="J258" s="1"/>
      <c r="K258" s="78">
        <f>K250+K254</f>
        <v>0</v>
      </c>
    </row>
    <row r="259" spans="1:11">
      <c r="A259" s="1">
        <v>11</v>
      </c>
      <c r="C259" s="7" t="s">
        <v>82</v>
      </c>
      <c r="E259" s="1">
        <v>11</v>
      </c>
      <c r="F259" s="50"/>
      <c r="G259" s="77"/>
      <c r="H259" s="78">
        <f>H251+H255</f>
        <v>0</v>
      </c>
      <c r="I259" s="77"/>
      <c r="J259" s="1"/>
      <c r="K259" s="78">
        <f>K251+K255</f>
        <v>0</v>
      </c>
    </row>
    <row r="260" spans="1:11">
      <c r="A260" s="1">
        <v>12</v>
      </c>
      <c r="C260" s="7" t="s">
        <v>83</v>
      </c>
      <c r="E260" s="1">
        <v>12</v>
      </c>
      <c r="F260" s="50"/>
      <c r="G260" s="77"/>
      <c r="H260" s="78">
        <v>0</v>
      </c>
      <c r="I260" s="77"/>
      <c r="J260" s="1"/>
      <c r="K260" s="78">
        <f>K258+K259</f>
        <v>0</v>
      </c>
    </row>
    <row r="261" spans="1:11">
      <c r="A261" s="1">
        <v>13</v>
      </c>
      <c r="E261" s="1">
        <v>13</v>
      </c>
      <c r="G261" s="77"/>
      <c r="H261" s="80"/>
      <c r="I261" s="81"/>
      <c r="J261" s="1"/>
      <c r="K261" s="80"/>
    </row>
    <row r="262" spans="1:11" s="30" customFormat="1">
      <c r="A262" s="1">
        <v>15</v>
      </c>
      <c r="B262" s="1"/>
      <c r="C262" s="7" t="s">
        <v>84</v>
      </c>
      <c r="D262" s="1"/>
      <c r="E262" s="1">
        <v>15</v>
      </c>
      <c r="F262" s="1"/>
      <c r="G262" s="77"/>
      <c r="H262" s="82"/>
      <c r="I262" s="81"/>
      <c r="J262" s="1"/>
      <c r="K262" s="82"/>
    </row>
    <row r="263" spans="1:11" s="30" customFormat="1">
      <c r="A263" s="1">
        <v>16</v>
      </c>
      <c r="B263" s="1"/>
      <c r="C263" s="7" t="s">
        <v>85</v>
      </c>
      <c r="D263" s="1"/>
      <c r="E263" s="1">
        <v>16</v>
      </c>
      <c r="F263" s="1"/>
      <c r="G263" s="77"/>
      <c r="H263" s="145" t="e">
        <f>(H119-H411)/H260</f>
        <v>#DIV/0!</v>
      </c>
      <c r="I263" s="83"/>
      <c r="J263" s="1"/>
      <c r="K263" s="80"/>
    </row>
    <row r="264" spans="1:11">
      <c r="A264" s="1">
        <v>17</v>
      </c>
      <c r="C264" s="7" t="s">
        <v>86</v>
      </c>
      <c r="E264" s="1">
        <v>17</v>
      </c>
      <c r="G264" s="77"/>
      <c r="H264" s="123"/>
      <c r="I264" s="81"/>
      <c r="J264" s="1"/>
      <c r="K264" s="81"/>
    </row>
    <row r="265" spans="1:11">
      <c r="A265" s="1">
        <v>18</v>
      </c>
      <c r="E265" s="1">
        <v>18</v>
      </c>
      <c r="G265" s="77"/>
      <c r="H265" s="81"/>
      <c r="I265" s="81"/>
      <c r="J265" s="1"/>
      <c r="K265" s="81"/>
    </row>
    <row r="266" spans="1:11">
      <c r="A266" s="1">
        <v>19</v>
      </c>
      <c r="C266" s="7" t="s">
        <v>87</v>
      </c>
      <c r="E266" s="1">
        <v>19</v>
      </c>
      <c r="G266" s="77"/>
      <c r="H266" s="81"/>
      <c r="I266" s="81"/>
      <c r="J266" s="1"/>
      <c r="K266" s="81"/>
    </row>
    <row r="267" spans="1:11" ht="21" customHeight="1">
      <c r="A267" s="1">
        <v>20</v>
      </c>
      <c r="C267" s="7" t="s">
        <v>88</v>
      </c>
      <c r="E267" s="1">
        <v>20</v>
      </c>
      <c r="F267" s="8"/>
      <c r="G267" s="84"/>
      <c r="H267" s="85">
        <f>G548+G587</f>
        <v>0</v>
      </c>
      <c r="I267" s="84"/>
      <c r="J267" s="1"/>
      <c r="K267" s="85"/>
    </row>
    <row r="268" spans="1:11">
      <c r="A268" s="1">
        <v>21</v>
      </c>
      <c r="C268" s="7" t="s">
        <v>89</v>
      </c>
      <c r="E268" s="1">
        <v>21</v>
      </c>
      <c r="F268" s="8"/>
      <c r="G268" s="84"/>
      <c r="H268" s="85">
        <f>G544+G583</f>
        <v>0</v>
      </c>
      <c r="I268" s="84"/>
      <c r="J268" s="1"/>
      <c r="K268" s="85"/>
    </row>
    <row r="269" spans="1:11">
      <c r="A269" s="1">
        <v>22</v>
      </c>
      <c r="C269" s="7" t="s">
        <v>90</v>
      </c>
      <c r="E269" s="1">
        <v>22</v>
      </c>
      <c r="F269" s="8"/>
      <c r="G269" s="84"/>
      <c r="H269" s="85">
        <f>G546+G585</f>
        <v>0</v>
      </c>
      <c r="I269" s="84"/>
      <c r="J269" s="1"/>
      <c r="K269" s="85"/>
    </row>
    <row r="270" spans="1:11">
      <c r="A270" s="1">
        <v>23</v>
      </c>
      <c r="E270" s="1">
        <v>23</v>
      </c>
      <c r="F270" s="8"/>
      <c r="G270" s="84"/>
      <c r="H270" s="85"/>
      <c r="I270" s="84"/>
      <c r="J270" s="1"/>
      <c r="K270" s="85"/>
    </row>
    <row r="271" spans="1:11">
      <c r="A271" s="1">
        <v>24</v>
      </c>
      <c r="C271" s="7" t="s">
        <v>91</v>
      </c>
      <c r="E271" s="1">
        <v>24</v>
      </c>
      <c r="F271" s="8"/>
      <c r="G271" s="84"/>
      <c r="H271" s="84"/>
      <c r="I271" s="84"/>
      <c r="K271" s="84"/>
    </row>
    <row r="272" spans="1:11" ht="15">
      <c r="A272" s="1">
        <v>25</v>
      </c>
      <c r="C272" s="7" t="s">
        <v>92</v>
      </c>
      <c r="E272" s="1">
        <v>25</v>
      </c>
      <c r="G272" s="77"/>
      <c r="H272" s="115">
        <f>IF(OR(G548&gt;0,G587&gt;0),(H587+H548)/(G587+G548),0)</f>
        <v>0</v>
      </c>
      <c r="I272" s="81"/>
      <c r="K272" s="115"/>
    </row>
    <row r="273" spans="1:11">
      <c r="A273" s="1">
        <v>26</v>
      </c>
      <c r="C273" s="7" t="s">
        <v>93</v>
      </c>
      <c r="E273" s="1">
        <v>26</v>
      </c>
      <c r="G273" s="77"/>
      <c r="H273" s="81">
        <f>IF(H268=0,0,(H544+H545+H583+H584)/H268)</f>
        <v>0</v>
      </c>
      <c r="I273" s="81"/>
      <c r="J273" s="1"/>
      <c r="K273" s="81"/>
    </row>
    <row r="274" spans="1:11">
      <c r="A274" s="1">
        <v>27</v>
      </c>
      <c r="C274" s="7" t="s">
        <v>94</v>
      </c>
      <c r="E274" s="1">
        <v>27</v>
      </c>
      <c r="G274" s="77"/>
      <c r="H274" s="81">
        <f>IF(H269=0,0,(H546+H547+H585+H586)/H269)</f>
        <v>0</v>
      </c>
      <c r="I274" s="81"/>
      <c r="J274" s="1"/>
      <c r="K274" s="81"/>
    </row>
    <row r="275" spans="1:11">
      <c r="A275" s="1">
        <v>28</v>
      </c>
      <c r="E275" s="1">
        <v>28</v>
      </c>
      <c r="G275" s="77"/>
      <c r="H275" s="81"/>
      <c r="I275" s="81"/>
      <c r="J275" s="1"/>
      <c r="K275" s="81"/>
    </row>
    <row r="276" spans="1:11">
      <c r="A276" s="1">
        <v>29</v>
      </c>
      <c r="C276" s="7" t="s">
        <v>95</v>
      </c>
      <c r="E276" s="1">
        <v>29</v>
      </c>
      <c r="F276" s="51"/>
      <c r="G276" s="77"/>
      <c r="H276" s="78">
        <f>G101</f>
        <v>0</v>
      </c>
      <c r="I276" s="77"/>
      <c r="J276" s="1"/>
      <c r="K276" s="78"/>
    </row>
    <row r="277" spans="1:11">
      <c r="A277" s="7"/>
      <c r="J277" s="1"/>
      <c r="K277" s="1"/>
    </row>
    <row r="278" spans="1:11">
      <c r="A278" s="7"/>
    </row>
    <row r="279" spans="1:11">
      <c r="A279" s="7"/>
      <c r="C279" s="345" t="s">
        <v>96</v>
      </c>
      <c r="D279" s="345"/>
      <c r="E279" s="345"/>
      <c r="F279" s="345"/>
      <c r="G279" s="345"/>
      <c r="H279" s="345"/>
      <c r="I279" s="345"/>
    </row>
    <row r="280" spans="1:11">
      <c r="A280" s="7"/>
    </row>
    <row r="281" spans="1:11">
      <c r="A281" s="7"/>
    </row>
    <row r="282" spans="1:11">
      <c r="E282" s="29"/>
      <c r="I282" s="13"/>
    </row>
    <row r="283" spans="1:11">
      <c r="A283" s="7"/>
    </row>
    <row r="284" spans="1:11">
      <c r="A284" s="12" t="str">
        <f>$A$83</f>
        <v xml:space="preserve">Institution No.:  </v>
      </c>
      <c r="C284" s="52"/>
      <c r="G284" s="1"/>
      <c r="H284" s="1"/>
      <c r="I284" s="25" t="s">
        <v>97</v>
      </c>
      <c r="J284" s="1"/>
      <c r="K284" s="1"/>
    </row>
    <row r="285" spans="1:11">
      <c r="A285" s="53"/>
      <c r="B285" s="346" t="s">
        <v>98</v>
      </c>
      <c r="C285" s="346"/>
      <c r="D285" s="346"/>
      <c r="E285" s="346"/>
      <c r="F285" s="346"/>
      <c r="G285" s="346"/>
      <c r="H285" s="346"/>
      <c r="I285" s="346"/>
      <c r="J285" s="346"/>
      <c r="K285" s="346"/>
    </row>
    <row r="286" spans="1:11">
      <c r="A286" s="12" t="str">
        <f>$A$42</f>
        <v xml:space="preserve">NAME: </v>
      </c>
      <c r="C286" s="1" t="str">
        <f>$D$20</f>
        <v>University of Colorado</v>
      </c>
      <c r="G286" s="1"/>
      <c r="H286" s="1"/>
      <c r="I286" s="14" t="str">
        <f>$K$3</f>
        <v>Due Date: October 18, 2023</v>
      </c>
      <c r="J286" s="1"/>
      <c r="K286" s="1"/>
    </row>
    <row r="287" spans="1:11">
      <c r="A287" s="15"/>
      <c r="C287" s="15" t="s">
        <v>6</v>
      </c>
      <c r="D287" s="15" t="s">
        <v>6</v>
      </c>
      <c r="E287" s="15" t="s">
        <v>6</v>
      </c>
      <c r="F287" s="15" t="s">
        <v>6</v>
      </c>
      <c r="G287" s="15" t="s">
        <v>6</v>
      </c>
      <c r="H287" s="15" t="s">
        <v>6</v>
      </c>
      <c r="I287" s="15" t="s">
        <v>6</v>
      </c>
      <c r="J287" s="15" t="s">
        <v>6</v>
      </c>
      <c r="K287" s="1"/>
    </row>
    <row r="288" spans="1:11">
      <c r="A288" s="18"/>
      <c r="D288" s="19" t="s">
        <v>268</v>
      </c>
      <c r="G288" s="1"/>
      <c r="H288" s="1"/>
      <c r="J288" s="1"/>
      <c r="K288" s="1"/>
    </row>
    <row r="289" spans="1:11">
      <c r="A289" s="18"/>
      <c r="D289" s="19" t="s">
        <v>12</v>
      </c>
      <c r="G289" s="1"/>
      <c r="H289" s="1"/>
      <c r="J289" s="1"/>
      <c r="K289" s="1"/>
    </row>
    <row r="290" spans="1:11">
      <c r="A290" s="15"/>
      <c r="D290" s="19" t="s">
        <v>99</v>
      </c>
      <c r="E290" s="19" t="s">
        <v>99</v>
      </c>
      <c r="F290" s="19" t="s">
        <v>100</v>
      </c>
      <c r="G290" s="19"/>
      <c r="H290" s="1"/>
      <c r="J290" s="1"/>
      <c r="K290" s="1"/>
    </row>
    <row r="291" spans="1:11">
      <c r="A291" s="7"/>
      <c r="C291" s="19" t="s">
        <v>101</v>
      </c>
      <c r="D291" s="19" t="s">
        <v>102</v>
      </c>
      <c r="E291" s="19" t="s">
        <v>103</v>
      </c>
      <c r="F291" s="19" t="s">
        <v>104</v>
      </c>
      <c r="G291" s="19"/>
      <c r="H291" s="1"/>
      <c r="J291" s="1"/>
      <c r="K291" s="1"/>
    </row>
    <row r="292" spans="1:11">
      <c r="A292" s="7"/>
      <c r="C292" s="15" t="s">
        <v>6</v>
      </c>
      <c r="D292" s="15" t="s">
        <v>6</v>
      </c>
      <c r="E292" s="15" t="s">
        <v>6</v>
      </c>
      <c r="F292" s="15" t="s">
        <v>6</v>
      </c>
      <c r="G292" s="15" t="s">
        <v>6</v>
      </c>
      <c r="H292" s="1"/>
      <c r="J292" s="1"/>
      <c r="K292" s="1"/>
    </row>
    <row r="293" spans="1:11">
      <c r="A293" s="7"/>
      <c r="G293" s="1"/>
      <c r="H293" s="1"/>
      <c r="J293" s="1"/>
      <c r="K293" s="1"/>
    </row>
    <row r="294" spans="1:11">
      <c r="A294" s="7"/>
      <c r="C294" s="7" t="s">
        <v>105</v>
      </c>
      <c r="D294" s="119">
        <v>0</v>
      </c>
      <c r="E294" s="119">
        <v>0</v>
      </c>
      <c r="F294" s="78" t="e">
        <f>D294/E294</f>
        <v>#DIV/0!</v>
      </c>
      <c r="G294" s="1"/>
      <c r="H294" s="1"/>
      <c r="J294" s="1"/>
      <c r="K294" s="1"/>
    </row>
    <row r="295" spans="1:11">
      <c r="A295" s="7"/>
      <c r="D295" s="86"/>
      <c r="E295" s="86"/>
      <c r="F295" s="86"/>
      <c r="G295" s="1"/>
      <c r="H295" s="1"/>
      <c r="J295" s="1"/>
      <c r="K295" s="1"/>
    </row>
    <row r="296" spans="1:11">
      <c r="A296" s="7"/>
      <c r="C296" s="7" t="s">
        <v>106</v>
      </c>
      <c r="D296" s="119">
        <v>0</v>
      </c>
      <c r="E296" s="119">
        <v>0</v>
      </c>
      <c r="F296" s="78" t="e">
        <f>D296/E296</f>
        <v>#DIV/0!</v>
      </c>
      <c r="G296" s="1"/>
      <c r="H296" s="1"/>
      <c r="J296" s="1"/>
      <c r="K296" s="1"/>
    </row>
    <row r="297" spans="1:11">
      <c r="A297" s="7"/>
      <c r="D297" s="80"/>
      <c r="E297" s="80"/>
      <c r="F297" s="80"/>
      <c r="G297" s="1"/>
      <c r="H297" s="1"/>
      <c r="J297" s="1"/>
      <c r="K297" s="1"/>
    </row>
    <row r="298" spans="1:11">
      <c r="A298" s="7"/>
      <c r="C298" s="7" t="s">
        <v>107</v>
      </c>
      <c r="D298" s="119">
        <v>0</v>
      </c>
      <c r="E298" s="119">
        <v>0</v>
      </c>
      <c r="F298" s="78" t="e">
        <f>D298/E298</f>
        <v>#DIV/0!</v>
      </c>
      <c r="G298" s="1"/>
      <c r="H298" s="1"/>
      <c r="J298" s="1"/>
      <c r="K298" s="1"/>
    </row>
    <row r="299" spans="1:11">
      <c r="A299" s="7"/>
      <c r="D299" s="80"/>
      <c r="E299" s="80"/>
      <c r="F299" s="80"/>
      <c r="G299" s="1"/>
      <c r="H299" s="1"/>
      <c r="J299" s="1"/>
      <c r="K299" s="1"/>
    </row>
    <row r="300" spans="1:11" ht="36" customHeight="1">
      <c r="A300" s="7"/>
      <c r="C300" s="7" t="s">
        <v>108</v>
      </c>
      <c r="D300" s="78">
        <f>SUM(D294:D298)</f>
        <v>0</v>
      </c>
      <c r="E300" s="78">
        <f>SUM(E294:E298)</f>
        <v>0</v>
      </c>
      <c r="F300" s="78" t="e">
        <f>D300/E300</f>
        <v>#DIV/0!</v>
      </c>
      <c r="G300" s="24"/>
      <c r="H300" s="54"/>
      <c r="J300" s="1"/>
      <c r="K300" s="1"/>
    </row>
    <row r="301" spans="1:11">
      <c r="A301" s="7"/>
      <c r="D301" s="55"/>
      <c r="E301" s="55"/>
      <c r="F301" s="55"/>
      <c r="G301" s="1"/>
      <c r="H301" s="1"/>
      <c r="J301" s="1"/>
      <c r="K301" s="1"/>
    </row>
    <row r="302" spans="1:11">
      <c r="A302" s="7"/>
      <c r="D302" s="55"/>
      <c r="E302" s="55"/>
      <c r="F302" s="55"/>
      <c r="G302" s="1"/>
      <c r="H302" s="1"/>
      <c r="J302" s="1"/>
      <c r="K302" s="1"/>
    </row>
    <row r="303" spans="1:11">
      <c r="A303" s="7"/>
      <c r="C303" s="7" t="s">
        <v>109</v>
      </c>
      <c r="D303" s="119">
        <v>0</v>
      </c>
      <c r="E303" s="119">
        <v>0</v>
      </c>
      <c r="F303" s="78" t="e">
        <f>D303/E303</f>
        <v>#DIV/0!</v>
      </c>
      <c r="G303" s="1"/>
      <c r="H303" s="1"/>
      <c r="J303" s="1"/>
      <c r="K303" s="1"/>
    </row>
    <row r="304" spans="1:11" s="30" customFormat="1">
      <c r="A304" s="7"/>
      <c r="B304" s="1"/>
      <c r="C304" s="1"/>
      <c r="D304" s="80"/>
      <c r="E304" s="80"/>
      <c r="F304" s="78"/>
      <c r="G304" s="1"/>
      <c r="H304" s="1"/>
      <c r="I304" s="1"/>
      <c r="J304" s="1"/>
      <c r="K304" s="1"/>
    </row>
    <row r="305" spans="1:11" s="30" customFormat="1">
      <c r="A305" s="7"/>
      <c r="B305" s="7" t="s">
        <v>38</v>
      </c>
      <c r="C305" s="7" t="s">
        <v>110</v>
      </c>
      <c r="D305" s="119">
        <v>0</v>
      </c>
      <c r="E305" s="119">
        <v>0</v>
      </c>
      <c r="F305" s="78" t="e">
        <f>D305/E305</f>
        <v>#DIV/0!</v>
      </c>
      <c r="G305" s="1"/>
      <c r="H305" s="1"/>
      <c r="I305" s="1"/>
      <c r="J305" s="1"/>
      <c r="K305" s="1"/>
    </row>
    <row r="306" spans="1:11">
      <c r="A306" s="7"/>
      <c r="D306" s="86"/>
      <c r="E306" s="86"/>
      <c r="F306" s="78"/>
      <c r="G306" s="1"/>
      <c r="H306" s="1"/>
      <c r="J306" s="1"/>
      <c r="K306" s="1"/>
    </row>
    <row r="307" spans="1:11">
      <c r="A307" s="7"/>
      <c r="C307" s="7" t="s">
        <v>111</v>
      </c>
      <c r="D307" s="80">
        <f>SUM(D303:D305)</f>
        <v>0</v>
      </c>
      <c r="E307" s="80">
        <f>SUM(E303:E305)</f>
        <v>0</v>
      </c>
      <c r="F307" s="78" t="e">
        <f>D307/E307</f>
        <v>#DIV/0!</v>
      </c>
      <c r="G307" s="1"/>
      <c r="H307" s="1"/>
      <c r="J307" s="1"/>
      <c r="K307" s="1"/>
    </row>
    <row r="308" spans="1:11">
      <c r="A308" s="7"/>
      <c r="D308" s="22"/>
      <c r="E308" s="22"/>
      <c r="F308" s="78"/>
      <c r="G308" s="1"/>
      <c r="H308" s="1"/>
      <c r="J308" s="1"/>
      <c r="K308" s="1"/>
    </row>
    <row r="309" spans="1:11">
      <c r="A309" s="7"/>
      <c r="C309" s="7" t="s">
        <v>112</v>
      </c>
      <c r="D309" s="73">
        <f>SUM(D300,D307)</f>
        <v>0</v>
      </c>
      <c r="E309" s="73">
        <f>SUM(E300,E307)</f>
        <v>0</v>
      </c>
      <c r="F309" s="78" t="e">
        <f>D309/E309</f>
        <v>#DIV/0!</v>
      </c>
      <c r="G309" s="1"/>
      <c r="H309" s="1"/>
      <c r="J309" s="1"/>
      <c r="K309" s="1"/>
    </row>
    <row r="310" spans="1:11">
      <c r="A310" s="7"/>
      <c r="G310" s="1"/>
      <c r="H310" s="1"/>
      <c r="J310" s="1"/>
      <c r="K310" s="1"/>
    </row>
    <row r="311" spans="1:11">
      <c r="A311" s="7"/>
      <c r="G311" s="1"/>
      <c r="H311" s="1"/>
      <c r="J311" s="1"/>
      <c r="K311" s="1"/>
    </row>
    <row r="312" spans="1:11">
      <c r="A312" s="7"/>
      <c r="G312" s="1"/>
      <c r="H312" s="1"/>
      <c r="J312" s="1"/>
      <c r="K312" s="1"/>
    </row>
    <row r="313" spans="1:11">
      <c r="A313" s="7"/>
      <c r="G313" s="1"/>
      <c r="H313" s="1"/>
      <c r="J313" s="1"/>
      <c r="K313" s="1"/>
    </row>
    <row r="314" spans="1:11">
      <c r="A314" s="7"/>
      <c r="C314" s="7" t="s">
        <v>113</v>
      </c>
      <c r="G314" s="1"/>
      <c r="H314" s="1"/>
      <c r="J314" s="1"/>
      <c r="K314" s="1"/>
    </row>
    <row r="315" spans="1:11">
      <c r="A315" s="7"/>
      <c r="C315" s="7" t="s">
        <v>114</v>
      </c>
      <c r="G315" s="1"/>
      <c r="H315" s="1"/>
      <c r="J315" s="1"/>
      <c r="K315" s="1"/>
    </row>
    <row r="316" spans="1:11">
      <c r="A316" s="7"/>
    </row>
    <row r="317" spans="1:11">
      <c r="A317" s="7"/>
    </row>
    <row r="318" spans="1:11">
      <c r="A318" s="7"/>
    </row>
    <row r="319" spans="1:11">
      <c r="A319" s="12" t="str">
        <f>$A$83</f>
        <v xml:space="preserve">Institution No.:  </v>
      </c>
      <c r="B319" s="30"/>
      <c r="C319" s="30"/>
      <c r="D319" s="30"/>
      <c r="E319" s="31"/>
      <c r="F319" s="30"/>
      <c r="G319" s="32"/>
      <c r="H319" s="33"/>
      <c r="I319" s="30"/>
      <c r="J319" s="32"/>
      <c r="K319" s="4" t="s">
        <v>115</v>
      </c>
    </row>
    <row r="320" spans="1:11">
      <c r="A320" s="30"/>
      <c r="B320" s="30"/>
      <c r="C320" s="30"/>
      <c r="D320" s="30"/>
      <c r="E320" s="31" t="s">
        <v>116</v>
      </c>
      <c r="F320" s="30"/>
      <c r="G320" s="32"/>
      <c r="H320" s="33"/>
      <c r="I320" s="30"/>
      <c r="J320" s="32"/>
      <c r="K320" s="33"/>
    </row>
    <row r="321" spans="1:11">
      <c r="A321" s="12" t="str">
        <f>$A$42</f>
        <v xml:space="preserve">NAME: </v>
      </c>
      <c r="C321" s="1" t="str">
        <f>$D$20</f>
        <v>University of Colorado</v>
      </c>
      <c r="F321" s="26"/>
      <c r="G321" s="56"/>
      <c r="H321" s="57"/>
      <c r="K321" s="14" t="str">
        <f>$K$3</f>
        <v>Due Date: October 18, 2023</v>
      </c>
    </row>
    <row r="322" spans="1:11">
      <c r="A322" s="15" t="s">
        <v>6</v>
      </c>
      <c r="B322" s="15" t="s">
        <v>6</v>
      </c>
      <c r="C322" s="15" t="s">
        <v>6</v>
      </c>
      <c r="D322" s="15" t="s">
        <v>6</v>
      </c>
      <c r="E322" s="15" t="s">
        <v>6</v>
      </c>
      <c r="F322" s="15" t="s">
        <v>6</v>
      </c>
      <c r="G322" s="16" t="s">
        <v>6</v>
      </c>
      <c r="H322" s="17" t="s">
        <v>6</v>
      </c>
      <c r="I322" s="15"/>
      <c r="J322" s="1"/>
      <c r="K322" s="17"/>
    </row>
    <row r="323" spans="1:11" s="30" customFormat="1">
      <c r="A323" s="18" t="s">
        <v>7</v>
      </c>
      <c r="B323" s="1"/>
      <c r="C323" s="1"/>
      <c r="D323" s="1"/>
      <c r="E323" s="18" t="s">
        <v>7</v>
      </c>
      <c r="F323" s="19"/>
      <c r="G323" s="20"/>
      <c r="H323" s="21" t="str">
        <f>H244</f>
        <v>2022-2023</v>
      </c>
      <c r="I323" s="19"/>
      <c r="J323" s="1"/>
      <c r="K323" s="21"/>
    </row>
    <row r="324" spans="1:11" s="30" customFormat="1">
      <c r="A324" s="18" t="s">
        <v>9</v>
      </c>
      <c r="B324" s="1"/>
      <c r="C324" s="19" t="s">
        <v>51</v>
      </c>
      <c r="D324" s="58" t="s">
        <v>234</v>
      </c>
      <c r="E324" s="18" t="s">
        <v>9</v>
      </c>
      <c r="F324" s="19"/>
      <c r="G324" s="20" t="s">
        <v>11</v>
      </c>
      <c r="H324" s="21" t="s">
        <v>12</v>
      </c>
      <c r="I324" s="19"/>
      <c r="J324" s="1"/>
      <c r="K324" s="19"/>
    </row>
    <row r="325" spans="1:11">
      <c r="A325" s="15" t="s">
        <v>6</v>
      </c>
      <c r="B325" s="15" t="s">
        <v>6</v>
      </c>
      <c r="C325" s="15" t="s">
        <v>6</v>
      </c>
      <c r="D325" s="15" t="s">
        <v>6</v>
      </c>
      <c r="E325" s="15" t="s">
        <v>6</v>
      </c>
      <c r="F325" s="15" t="s">
        <v>6</v>
      </c>
      <c r="G325" s="16" t="s">
        <v>6</v>
      </c>
      <c r="H325" s="17" t="s">
        <v>6</v>
      </c>
      <c r="I325" s="15"/>
      <c r="J325" s="1"/>
      <c r="K325" s="15"/>
    </row>
    <row r="326" spans="1:11">
      <c r="A326" s="1">
        <v>1</v>
      </c>
      <c r="C326" s="7" t="s">
        <v>117</v>
      </c>
      <c r="E326" s="1">
        <v>1</v>
      </c>
      <c r="J326" s="1"/>
      <c r="K326" s="1"/>
    </row>
    <row r="327" spans="1:11">
      <c r="A327" s="1">
        <f>(A326+1)</f>
        <v>2</v>
      </c>
      <c r="C327" s="7" t="s">
        <v>118</v>
      </c>
      <c r="D327" s="7" t="s">
        <v>119</v>
      </c>
      <c r="E327" s="1">
        <f>(E326+1)</f>
        <v>2</v>
      </c>
      <c r="F327" s="8"/>
      <c r="G327" s="122">
        <v>0</v>
      </c>
      <c r="H327" s="122">
        <v>0</v>
      </c>
      <c r="I327" s="84"/>
      <c r="J327" s="1"/>
      <c r="K327" s="1"/>
    </row>
    <row r="328" spans="1:11">
      <c r="A328" s="1">
        <f>(A327+1)</f>
        <v>3</v>
      </c>
      <c r="D328" s="7" t="s">
        <v>120</v>
      </c>
      <c r="E328" s="1">
        <f>(E327+1)</f>
        <v>3</v>
      </c>
      <c r="F328" s="8"/>
      <c r="G328" s="122">
        <v>0</v>
      </c>
      <c r="H328" s="122">
        <v>0</v>
      </c>
      <c r="I328" s="84"/>
      <c r="J328" s="1"/>
      <c r="K328" s="1"/>
    </row>
    <row r="329" spans="1:11">
      <c r="A329" s="1">
        <v>4</v>
      </c>
      <c r="C329" s="7" t="s">
        <v>121</v>
      </c>
      <c r="D329" s="7" t="s">
        <v>122</v>
      </c>
      <c r="E329" s="1">
        <v>4</v>
      </c>
      <c r="F329" s="8"/>
      <c r="G329" s="122">
        <v>0</v>
      </c>
      <c r="H329" s="122">
        <v>0</v>
      </c>
      <c r="I329" s="84"/>
      <c r="J329" s="1"/>
      <c r="K329" s="1"/>
    </row>
    <row r="330" spans="1:11">
      <c r="A330" s="1">
        <f>(A329+1)</f>
        <v>5</v>
      </c>
      <c r="D330" s="7" t="s">
        <v>123</v>
      </c>
      <c r="E330" s="1">
        <f>(E329+1)</f>
        <v>5</v>
      </c>
      <c r="F330" s="8"/>
      <c r="G330" s="122">
        <v>0</v>
      </c>
      <c r="H330" s="122">
        <v>0</v>
      </c>
      <c r="I330" s="84"/>
      <c r="J330" s="1"/>
      <c r="K330" s="1"/>
    </row>
    <row r="331" spans="1:11">
      <c r="A331" s="1">
        <f>(A330+1)</f>
        <v>6</v>
      </c>
      <c r="C331" s="7" t="s">
        <v>124</v>
      </c>
      <c r="E331" s="1">
        <f>(E330+1)</f>
        <v>6</v>
      </c>
      <c r="G331" s="81">
        <f>SUM(G327:G330)</f>
        <v>0</v>
      </c>
      <c r="H331" s="81">
        <f>SUM(H327:H330)</f>
        <v>0</v>
      </c>
      <c r="I331" s="81"/>
      <c r="J331" s="1"/>
      <c r="K331" s="1"/>
    </row>
    <row r="332" spans="1:11">
      <c r="A332" s="1">
        <f>(A331+1)</f>
        <v>7</v>
      </c>
      <c r="C332" s="7" t="s">
        <v>125</v>
      </c>
      <c r="E332" s="1">
        <f>(E331+1)</f>
        <v>7</v>
      </c>
      <c r="G332" s="78"/>
      <c r="H332" s="77"/>
      <c r="I332" s="81"/>
      <c r="J332" s="1"/>
      <c r="K332" s="1"/>
    </row>
    <row r="333" spans="1:11">
      <c r="A333" s="1">
        <f>(A332+1)</f>
        <v>8</v>
      </c>
      <c r="C333" s="7" t="s">
        <v>118</v>
      </c>
      <c r="D333" s="7" t="s">
        <v>119</v>
      </c>
      <c r="E333" s="1">
        <f>(E332+1)</f>
        <v>8</v>
      </c>
      <c r="F333" s="8"/>
      <c r="G333" s="122">
        <v>0</v>
      </c>
      <c r="H333" s="122">
        <v>0</v>
      </c>
      <c r="I333" s="84"/>
      <c r="J333" s="1"/>
      <c r="K333" s="1"/>
    </row>
    <row r="334" spans="1:11">
      <c r="A334" s="1">
        <v>9</v>
      </c>
      <c r="D334" s="7" t="s">
        <v>120</v>
      </c>
      <c r="E334" s="1">
        <v>9</v>
      </c>
      <c r="F334" s="8"/>
      <c r="G334" s="122">
        <v>0</v>
      </c>
      <c r="H334" s="122">
        <v>0</v>
      </c>
      <c r="I334" s="84"/>
      <c r="J334" s="1"/>
      <c r="K334" s="1"/>
    </row>
    <row r="335" spans="1:11">
      <c r="A335" s="1">
        <v>10</v>
      </c>
      <c r="C335" s="7" t="s">
        <v>121</v>
      </c>
      <c r="D335" s="7" t="s">
        <v>122</v>
      </c>
      <c r="E335" s="1">
        <v>10</v>
      </c>
      <c r="F335" s="8"/>
      <c r="G335" s="122">
        <v>0</v>
      </c>
      <c r="H335" s="122">
        <v>0</v>
      </c>
      <c r="I335" s="84"/>
      <c r="J335" s="1"/>
      <c r="K335" s="1"/>
    </row>
    <row r="336" spans="1:11">
      <c r="A336" s="1">
        <f>(A335+1)</f>
        <v>11</v>
      </c>
      <c r="D336" s="7" t="s">
        <v>123</v>
      </c>
      <c r="E336" s="1">
        <f>(E335+1)</f>
        <v>11</v>
      </c>
      <c r="F336" s="8"/>
      <c r="G336" s="122">
        <v>0</v>
      </c>
      <c r="H336" s="122">
        <v>0</v>
      </c>
      <c r="I336" s="84"/>
      <c r="J336" s="1"/>
      <c r="K336" s="1"/>
    </row>
    <row r="337" spans="1:11">
      <c r="A337" s="1">
        <f>(A336+1)</f>
        <v>12</v>
      </c>
      <c r="C337" s="7" t="s">
        <v>126</v>
      </c>
      <c r="E337" s="1">
        <f>(E336+1)</f>
        <v>12</v>
      </c>
      <c r="G337" s="80">
        <f>SUM(G333:G336)</f>
        <v>0</v>
      </c>
      <c r="H337" s="81">
        <f>SUM(H333:H336)</f>
        <v>0</v>
      </c>
      <c r="I337" s="81"/>
      <c r="J337" s="1"/>
      <c r="K337" s="1"/>
    </row>
    <row r="338" spans="1:11">
      <c r="A338" s="1">
        <f>(A337+1)</f>
        <v>13</v>
      </c>
      <c r="C338" s="7" t="s">
        <v>127</v>
      </c>
      <c r="E338" s="1">
        <f>(E337+1)</f>
        <v>13</v>
      </c>
      <c r="G338" s="78"/>
      <c r="H338" s="77"/>
      <c r="I338" s="81"/>
      <c r="J338" s="1"/>
      <c r="K338" s="1"/>
    </row>
    <row r="339" spans="1:11">
      <c r="A339" s="1">
        <f>(A338+1)</f>
        <v>14</v>
      </c>
      <c r="C339" s="7" t="s">
        <v>118</v>
      </c>
      <c r="D339" s="7" t="s">
        <v>119</v>
      </c>
      <c r="E339" s="1">
        <f>(E338+1)</f>
        <v>14</v>
      </c>
      <c r="F339" s="8"/>
      <c r="G339" s="122"/>
      <c r="H339" s="122">
        <v>0</v>
      </c>
      <c r="I339" s="84"/>
      <c r="J339" s="1"/>
      <c r="K339" s="1"/>
    </row>
    <row r="340" spans="1:11">
      <c r="A340" s="1">
        <v>15</v>
      </c>
      <c r="C340" s="7"/>
      <c r="D340" s="7" t="s">
        <v>120</v>
      </c>
      <c r="E340" s="1">
        <v>15</v>
      </c>
      <c r="F340" s="8"/>
      <c r="G340" s="122"/>
      <c r="H340" s="122">
        <v>0</v>
      </c>
      <c r="I340" s="84"/>
      <c r="J340" s="1"/>
      <c r="K340" s="1"/>
    </row>
    <row r="341" spans="1:11">
      <c r="A341" s="1">
        <v>16</v>
      </c>
      <c r="C341" s="7" t="s">
        <v>121</v>
      </c>
      <c r="D341" s="7" t="s">
        <v>122</v>
      </c>
      <c r="E341" s="1">
        <v>16</v>
      </c>
      <c r="F341" s="8"/>
      <c r="G341" s="122"/>
      <c r="H341" s="122">
        <v>0</v>
      </c>
      <c r="I341" s="84"/>
      <c r="J341" s="1"/>
      <c r="K341" s="1"/>
    </row>
    <row r="342" spans="1:11">
      <c r="A342" s="1">
        <v>17</v>
      </c>
      <c r="C342" s="7"/>
      <c r="D342" s="7" t="s">
        <v>123</v>
      </c>
      <c r="E342" s="1">
        <v>17</v>
      </c>
      <c r="G342" s="123"/>
      <c r="H342" s="123">
        <v>0</v>
      </c>
      <c r="I342" s="81"/>
      <c r="J342" s="1"/>
      <c r="K342" s="1"/>
    </row>
    <row r="343" spans="1:11">
      <c r="A343" s="1">
        <v>18</v>
      </c>
      <c r="C343" s="7" t="s">
        <v>128</v>
      </c>
      <c r="D343" s="7"/>
      <c r="E343" s="1">
        <v>18</v>
      </c>
      <c r="G343" s="80">
        <f>SUM(G339:G342)</f>
        <v>0</v>
      </c>
      <c r="H343" s="81">
        <f>SUM(H339:H342)</f>
        <v>0</v>
      </c>
      <c r="I343" s="81"/>
      <c r="J343" s="1"/>
      <c r="K343" s="1"/>
    </row>
    <row r="344" spans="1:11">
      <c r="A344" s="1">
        <v>19</v>
      </c>
      <c r="C344" s="7" t="s">
        <v>129</v>
      </c>
      <c r="D344" s="7"/>
      <c r="E344" s="1">
        <v>19</v>
      </c>
      <c r="G344" s="80"/>
      <c r="H344" s="81"/>
      <c r="I344" s="81"/>
      <c r="J344" s="1"/>
      <c r="K344" s="1"/>
    </row>
    <row r="345" spans="1:11">
      <c r="A345" s="1">
        <v>20</v>
      </c>
      <c r="C345" s="7" t="s">
        <v>118</v>
      </c>
      <c r="D345" s="7" t="s">
        <v>119</v>
      </c>
      <c r="E345" s="1">
        <v>20</v>
      </c>
      <c r="F345" s="59"/>
      <c r="G345" s="122">
        <v>0</v>
      </c>
      <c r="H345" s="122">
        <v>0</v>
      </c>
      <c r="I345" s="84"/>
      <c r="J345" s="1"/>
      <c r="K345" s="1"/>
    </row>
    <row r="346" spans="1:11">
      <c r="A346" s="1">
        <v>21</v>
      </c>
      <c r="C346" s="7"/>
      <c r="D346" s="7" t="s">
        <v>120</v>
      </c>
      <c r="E346" s="1">
        <v>21</v>
      </c>
      <c r="F346" s="59"/>
      <c r="G346" s="122">
        <v>0</v>
      </c>
      <c r="H346" s="122">
        <v>0</v>
      </c>
      <c r="I346" s="84"/>
      <c r="J346" s="1"/>
      <c r="K346" s="1"/>
    </row>
    <row r="347" spans="1:11">
      <c r="A347" s="1">
        <v>22</v>
      </c>
      <c r="C347" s="7" t="s">
        <v>121</v>
      </c>
      <c r="D347" s="7" t="s">
        <v>122</v>
      </c>
      <c r="E347" s="1">
        <v>22</v>
      </c>
      <c r="F347" s="59"/>
      <c r="G347" s="122">
        <v>0</v>
      </c>
      <c r="H347" s="122">
        <v>0</v>
      </c>
      <c r="I347" s="84"/>
      <c r="J347" s="1"/>
      <c r="K347" s="1"/>
    </row>
    <row r="348" spans="1:11">
      <c r="A348" s="1">
        <v>23</v>
      </c>
      <c r="D348" s="7" t="s">
        <v>123</v>
      </c>
      <c r="E348" s="1">
        <v>23</v>
      </c>
      <c r="F348" s="59"/>
      <c r="G348" s="122">
        <v>0</v>
      </c>
      <c r="H348" s="122">
        <v>0</v>
      </c>
      <c r="I348" s="84"/>
      <c r="J348" s="1"/>
      <c r="K348" s="1"/>
    </row>
    <row r="349" spans="1:11">
      <c r="A349" s="1">
        <v>24</v>
      </c>
      <c r="C349" s="7" t="s">
        <v>130</v>
      </c>
      <c r="E349" s="1">
        <v>24</v>
      </c>
      <c r="F349" s="47"/>
      <c r="G349" s="78">
        <f>SUM(G345:G348)</f>
        <v>0</v>
      </c>
      <c r="H349" s="77">
        <f>SUM(H345:H348)</f>
        <v>0</v>
      </c>
      <c r="I349" s="77"/>
      <c r="J349" s="1"/>
      <c r="K349" s="1"/>
    </row>
    <row r="350" spans="1:11">
      <c r="A350" s="1">
        <v>25</v>
      </c>
      <c r="C350" s="7" t="s">
        <v>131</v>
      </c>
      <c r="E350" s="1">
        <v>25</v>
      </c>
      <c r="G350" s="80"/>
      <c r="H350" s="81"/>
      <c r="I350" s="81"/>
      <c r="J350" s="1"/>
      <c r="K350" s="1"/>
    </row>
    <row r="351" spans="1:11">
      <c r="A351" s="1">
        <v>26</v>
      </c>
      <c r="C351" s="7" t="s">
        <v>118</v>
      </c>
      <c r="D351" s="7" t="s">
        <v>119</v>
      </c>
      <c r="E351" s="1">
        <v>26</v>
      </c>
      <c r="G351" s="80">
        <f t="shared" ref="G351:H354" si="2">G327+G333+G339+G345</f>
        <v>0</v>
      </c>
      <c r="H351" s="81">
        <f t="shared" si="2"/>
        <v>0</v>
      </c>
      <c r="I351" s="81"/>
      <c r="J351" s="1"/>
      <c r="K351" s="80"/>
    </row>
    <row r="352" spans="1:11">
      <c r="A352" s="1">
        <v>27</v>
      </c>
      <c r="C352" s="7"/>
      <c r="D352" s="7" t="s">
        <v>120</v>
      </c>
      <c r="E352" s="1">
        <v>27</v>
      </c>
      <c r="G352" s="80">
        <f t="shared" si="2"/>
        <v>0</v>
      </c>
      <c r="H352" s="81">
        <f t="shared" si="2"/>
        <v>0</v>
      </c>
      <c r="I352" s="81"/>
      <c r="J352" s="1"/>
      <c r="K352" s="80"/>
    </row>
    <row r="353" spans="1:11">
      <c r="A353" s="1">
        <v>28</v>
      </c>
      <c r="C353" s="7" t="s">
        <v>121</v>
      </c>
      <c r="D353" s="7" t="s">
        <v>122</v>
      </c>
      <c r="E353" s="1">
        <v>28</v>
      </c>
      <c r="G353" s="80">
        <f t="shared" si="2"/>
        <v>0</v>
      </c>
      <c r="H353" s="81">
        <f t="shared" si="2"/>
        <v>0</v>
      </c>
      <c r="I353" s="81"/>
      <c r="J353" s="1"/>
      <c r="K353" s="80"/>
    </row>
    <row r="354" spans="1:11">
      <c r="A354" s="1">
        <v>29</v>
      </c>
      <c r="D354" s="7" t="s">
        <v>123</v>
      </c>
      <c r="E354" s="1">
        <v>29</v>
      </c>
      <c r="G354" s="80">
        <f t="shared" si="2"/>
        <v>0</v>
      </c>
      <c r="H354" s="81">
        <f t="shared" si="2"/>
        <v>0</v>
      </c>
      <c r="I354" s="81"/>
      <c r="J354" s="1"/>
      <c r="K354" s="80"/>
    </row>
    <row r="355" spans="1:11">
      <c r="A355" s="1">
        <v>30</v>
      </c>
      <c r="E355" s="1">
        <v>30</v>
      </c>
      <c r="G355" s="78"/>
      <c r="H355" s="77"/>
      <c r="I355" s="81"/>
      <c r="J355" s="1"/>
      <c r="K355" s="78"/>
    </row>
    <row r="356" spans="1:11">
      <c r="A356" s="1">
        <v>31</v>
      </c>
      <c r="C356" s="7" t="s">
        <v>132</v>
      </c>
      <c r="E356" s="1">
        <v>31</v>
      </c>
      <c r="G356" s="80">
        <f>SUM(G351:G352)</f>
        <v>0</v>
      </c>
      <c r="H356" s="81">
        <f>SUM(H351:H352)</f>
        <v>0</v>
      </c>
      <c r="I356" s="81"/>
      <c r="J356" s="1"/>
      <c r="K356" s="80"/>
    </row>
    <row r="357" spans="1:11">
      <c r="A357" s="1">
        <v>32</v>
      </c>
      <c r="C357" s="7" t="s">
        <v>133</v>
      </c>
      <c r="E357" s="1">
        <v>32</v>
      </c>
      <c r="G357" s="80">
        <f>SUM(G353:G354)</f>
        <v>0</v>
      </c>
      <c r="H357" s="81">
        <f>SUM(H353:H354)</f>
        <v>0</v>
      </c>
      <c r="I357" s="81"/>
      <c r="J357" s="1"/>
      <c r="K357" s="80"/>
    </row>
    <row r="358" spans="1:11">
      <c r="A358" s="1">
        <v>33</v>
      </c>
      <c r="C358" s="7" t="s">
        <v>134</v>
      </c>
      <c r="E358" s="1">
        <v>33</v>
      </c>
      <c r="F358" s="47"/>
      <c r="G358" s="78">
        <f>SUM(G351,G353)</f>
        <v>0</v>
      </c>
      <c r="H358" s="77">
        <f>SUM(H351,H353)</f>
        <v>0</v>
      </c>
      <c r="I358" s="77"/>
      <c r="J358" s="1"/>
      <c r="K358" s="78"/>
    </row>
    <row r="359" spans="1:11">
      <c r="A359" s="1">
        <v>34</v>
      </c>
      <c r="C359" s="7" t="s">
        <v>135</v>
      </c>
      <c r="E359" s="1">
        <v>34</v>
      </c>
      <c r="F359" s="47"/>
      <c r="G359" s="78">
        <f>SUM(G352,G354)</f>
        <v>0</v>
      </c>
      <c r="H359" s="77">
        <f>SUM(H352,H354)</f>
        <v>0</v>
      </c>
      <c r="I359" s="77"/>
      <c r="J359" s="1"/>
      <c r="K359" s="78"/>
    </row>
    <row r="360" spans="1:11">
      <c r="A360" s="7"/>
      <c r="C360" s="15" t="s">
        <v>6</v>
      </c>
      <c r="D360" s="15" t="s">
        <v>6</v>
      </c>
      <c r="E360" s="15" t="s">
        <v>6</v>
      </c>
      <c r="F360" s="15" t="s">
        <v>6</v>
      </c>
      <c r="G360" s="15" t="s">
        <v>6</v>
      </c>
      <c r="H360" s="15" t="s">
        <v>6</v>
      </c>
      <c r="I360" s="15"/>
      <c r="J360" s="15"/>
      <c r="K360" s="15"/>
    </row>
    <row r="361" spans="1:11">
      <c r="A361" s="1">
        <v>35</v>
      </c>
      <c r="C361" s="1" t="s">
        <v>136</v>
      </c>
      <c r="E361" s="1">
        <v>35</v>
      </c>
      <c r="G361" s="80">
        <f>SUM(G358:G359)</f>
        <v>0</v>
      </c>
      <c r="H361" s="81">
        <f>SUM(H358:H359)</f>
        <v>0</v>
      </c>
      <c r="I361" s="81"/>
      <c r="J361" s="81"/>
      <c r="K361" s="80"/>
    </row>
    <row r="362" spans="1:11">
      <c r="C362" s="7" t="s">
        <v>237</v>
      </c>
      <c r="F362" s="60" t="s">
        <v>6</v>
      </c>
      <c r="G362" s="16"/>
      <c r="H362" s="17"/>
      <c r="I362" s="60"/>
      <c r="J362" s="60"/>
      <c r="K362" s="16"/>
    </row>
    <row r="363" spans="1:11">
      <c r="C363" s="7"/>
      <c r="F363" s="60"/>
      <c r="G363" s="16"/>
      <c r="H363" s="17"/>
      <c r="I363" s="60"/>
      <c r="J363" s="1"/>
      <c r="K363" s="1"/>
    </row>
    <row r="364" spans="1:11">
      <c r="J364" s="1"/>
      <c r="K364" s="1"/>
    </row>
    <row r="365" spans="1:11">
      <c r="A365" s="1">
        <v>36</v>
      </c>
      <c r="B365" s="27"/>
      <c r="C365" s="341" t="s">
        <v>232</v>
      </c>
      <c r="D365" s="341"/>
      <c r="E365" s="341"/>
      <c r="F365" s="341"/>
      <c r="G365" s="341"/>
      <c r="H365" s="341"/>
      <c r="I365" s="341"/>
      <c r="J365" s="341"/>
      <c r="K365" s="1"/>
    </row>
    <row r="366" spans="1:11">
      <c r="C366" s="1" t="s">
        <v>137</v>
      </c>
      <c r="F366" s="60"/>
      <c r="G366" s="16"/>
      <c r="I366" s="60"/>
      <c r="J366" s="16"/>
    </row>
    <row r="367" spans="1:11">
      <c r="C367" s="1" t="s">
        <v>2</v>
      </c>
      <c r="F367" s="60"/>
      <c r="G367" s="16"/>
      <c r="I367" s="60"/>
      <c r="J367" s="16"/>
    </row>
    <row r="368" spans="1:11">
      <c r="A368" s="7"/>
    </row>
    <row r="369" spans="1:11">
      <c r="A369" s="12" t="str">
        <f>$A$83</f>
        <v xml:space="preserve">Institution No.:  </v>
      </c>
      <c r="B369" s="30"/>
      <c r="C369" s="30"/>
      <c r="D369" s="30"/>
      <c r="E369" s="31"/>
      <c r="F369" s="30"/>
      <c r="G369" s="32"/>
      <c r="H369" s="33"/>
      <c r="I369" s="30"/>
      <c r="J369" s="32"/>
      <c r="K369" s="61" t="s">
        <v>138</v>
      </c>
    </row>
    <row r="370" spans="1:11" ht="14.25">
      <c r="A370" s="30"/>
      <c r="B370" s="30"/>
      <c r="C370" s="30"/>
      <c r="D370" s="48" t="s">
        <v>245</v>
      </c>
      <c r="E370" s="31"/>
      <c r="F370" s="30"/>
      <c r="G370" s="32"/>
      <c r="H370" s="33"/>
      <c r="I370" s="30"/>
      <c r="J370" s="32"/>
      <c r="K370" s="33"/>
    </row>
    <row r="371" spans="1:11">
      <c r="A371" s="12" t="str">
        <f>$A$42</f>
        <v xml:space="preserve">NAME: </v>
      </c>
      <c r="C371" s="1" t="str">
        <f>$D$20</f>
        <v>University of Colorado</v>
      </c>
      <c r="F371" s="62"/>
      <c r="G371" s="56"/>
      <c r="H371" s="57"/>
      <c r="K371" s="14" t="str">
        <f>$K$3</f>
        <v>Due Date: October 18, 2023</v>
      </c>
    </row>
    <row r="372" spans="1:11">
      <c r="A372" s="15" t="s">
        <v>6</v>
      </c>
      <c r="B372" s="15" t="s">
        <v>6</v>
      </c>
      <c r="C372" s="15" t="s">
        <v>6</v>
      </c>
      <c r="D372" s="15" t="s">
        <v>6</v>
      </c>
      <c r="E372" s="15" t="s">
        <v>6</v>
      </c>
      <c r="F372" s="15" t="s">
        <v>6</v>
      </c>
      <c r="G372" s="16" t="s">
        <v>6</v>
      </c>
      <c r="H372" s="17" t="s">
        <v>6</v>
      </c>
      <c r="I372" s="15" t="s">
        <v>6</v>
      </c>
      <c r="J372" s="16" t="s">
        <v>6</v>
      </c>
      <c r="K372" s="17" t="s">
        <v>6</v>
      </c>
    </row>
    <row r="373" spans="1:11" ht="9.75" customHeight="1">
      <c r="A373" s="18" t="s">
        <v>7</v>
      </c>
      <c r="E373" s="18" t="s">
        <v>7</v>
      </c>
      <c r="G373" s="20"/>
      <c r="H373" s="21" t="str">
        <f>H323</f>
        <v>2022-2023</v>
      </c>
      <c r="I373" s="19"/>
      <c r="J373" s="20"/>
      <c r="K373" s="21" t="str">
        <f>K244</f>
        <v>2023-2024</v>
      </c>
    </row>
    <row r="374" spans="1:11" ht="13.5" customHeight="1">
      <c r="A374" s="18" t="s">
        <v>9</v>
      </c>
      <c r="C374" s="19" t="s">
        <v>51</v>
      </c>
      <c r="E374" s="18" t="s">
        <v>9</v>
      </c>
      <c r="H374" s="21" t="s">
        <v>12</v>
      </c>
      <c r="K374" s="21" t="s">
        <v>13</v>
      </c>
    </row>
    <row r="375" spans="1:11">
      <c r="A375" s="15" t="s">
        <v>6</v>
      </c>
      <c r="B375" s="15" t="s">
        <v>6</v>
      </c>
      <c r="C375" s="15" t="s">
        <v>6</v>
      </c>
      <c r="D375" s="15" t="s">
        <v>6</v>
      </c>
      <c r="E375" s="15" t="s">
        <v>6</v>
      </c>
      <c r="F375" s="15" t="s">
        <v>6</v>
      </c>
      <c r="G375" s="16" t="s">
        <v>6</v>
      </c>
      <c r="H375" s="17" t="s">
        <v>6</v>
      </c>
      <c r="I375" s="15" t="s">
        <v>6</v>
      </c>
      <c r="J375" s="16" t="s">
        <v>6</v>
      </c>
      <c r="K375" s="17" t="s">
        <v>6</v>
      </c>
    </row>
    <row r="376" spans="1:11" ht="13.5">
      <c r="A376" s="63">
        <v>1</v>
      </c>
      <c r="C376" s="7" t="s">
        <v>246</v>
      </c>
      <c r="E376" s="63">
        <v>1</v>
      </c>
      <c r="H376" s="3" t="s">
        <v>226</v>
      </c>
      <c r="K376" s="3" t="s">
        <v>226</v>
      </c>
    </row>
    <row r="377" spans="1:11" s="30" customFormat="1">
      <c r="A377" s="63">
        <v>2</v>
      </c>
      <c r="B377" s="1"/>
      <c r="C377" s="7"/>
      <c r="D377" s="1"/>
      <c r="E377" s="63">
        <v>2</v>
      </c>
      <c r="F377" s="1"/>
      <c r="G377" s="2"/>
      <c r="H377" s="124">
        <v>0</v>
      </c>
      <c r="I377" s="1"/>
      <c r="J377" s="2"/>
      <c r="K377" s="124">
        <v>0</v>
      </c>
    </row>
    <row r="378" spans="1:11" ht="12.75" customHeight="1">
      <c r="A378" s="1">
        <v>3</v>
      </c>
      <c r="C378" s="1" t="s">
        <v>247</v>
      </c>
      <c r="E378" s="1">
        <v>3</v>
      </c>
      <c r="F378" s="3"/>
      <c r="G378" s="3"/>
      <c r="H378" s="3" t="s">
        <v>226</v>
      </c>
      <c r="I378" s="3"/>
      <c r="J378" s="3"/>
      <c r="K378" s="3" t="s">
        <v>226</v>
      </c>
    </row>
    <row r="379" spans="1:11">
      <c r="A379" s="63">
        <v>4</v>
      </c>
      <c r="C379" s="1" t="s">
        <v>139</v>
      </c>
      <c r="E379" s="63">
        <v>4</v>
      </c>
      <c r="F379" s="3"/>
      <c r="G379" s="3"/>
      <c r="H379" s="124"/>
      <c r="I379" s="3"/>
      <c r="J379" s="3"/>
      <c r="K379" s="124"/>
    </row>
    <row r="380" spans="1:11">
      <c r="A380" s="63">
        <v>5</v>
      </c>
      <c r="C380" s="1" t="s">
        <v>140</v>
      </c>
      <c r="E380" s="63">
        <v>5</v>
      </c>
      <c r="F380" s="3"/>
      <c r="G380" s="3"/>
      <c r="H380" s="124"/>
      <c r="I380" s="3"/>
      <c r="J380" s="3"/>
      <c r="K380" s="124"/>
    </row>
    <row r="381" spans="1:11">
      <c r="A381" s="63">
        <v>6</v>
      </c>
      <c r="E381" s="63">
        <v>6</v>
      </c>
      <c r="F381" s="3"/>
      <c r="G381" s="3"/>
      <c r="H381" s="124"/>
      <c r="I381" s="3"/>
      <c r="J381" s="3"/>
      <c r="K381" s="124"/>
    </row>
    <row r="382" spans="1:11">
      <c r="A382" s="63">
        <v>7</v>
      </c>
      <c r="E382" s="63">
        <v>7</v>
      </c>
      <c r="F382" s="3"/>
      <c r="G382" s="3"/>
      <c r="H382" s="124"/>
      <c r="I382" s="3"/>
      <c r="J382" s="3"/>
      <c r="K382" s="124"/>
    </row>
    <row r="383" spans="1:11">
      <c r="A383" s="63">
        <v>8</v>
      </c>
      <c r="E383" s="63">
        <v>8</v>
      </c>
      <c r="F383" s="3"/>
      <c r="G383" s="3"/>
      <c r="H383" s="124"/>
      <c r="I383" s="3"/>
      <c r="J383" s="3"/>
      <c r="K383" s="124"/>
    </row>
    <row r="384" spans="1:11">
      <c r="A384" s="63">
        <v>9</v>
      </c>
      <c r="E384" s="63">
        <v>9</v>
      </c>
      <c r="F384" s="3"/>
      <c r="G384" s="3"/>
      <c r="H384" s="124"/>
      <c r="I384" s="3"/>
      <c r="J384" s="3"/>
      <c r="K384" s="124"/>
    </row>
    <row r="385" spans="1:11">
      <c r="A385" s="63">
        <v>10</v>
      </c>
      <c r="E385" s="63">
        <v>10</v>
      </c>
      <c r="F385" s="3"/>
      <c r="G385" s="3"/>
      <c r="H385" s="124"/>
      <c r="I385" s="3"/>
      <c r="J385" s="3"/>
      <c r="K385" s="124"/>
    </row>
    <row r="386" spans="1:11">
      <c r="A386" s="63">
        <v>11</v>
      </c>
      <c r="E386" s="63">
        <v>11</v>
      </c>
      <c r="F386" s="3"/>
      <c r="G386" s="3"/>
      <c r="H386" s="124"/>
      <c r="I386" s="3"/>
      <c r="J386" s="3"/>
      <c r="K386" s="124"/>
    </row>
    <row r="387" spans="1:11">
      <c r="A387" s="63">
        <v>12</v>
      </c>
      <c r="E387" s="63">
        <v>12</v>
      </c>
      <c r="F387" s="3"/>
      <c r="G387" s="3"/>
      <c r="H387" s="124"/>
      <c r="I387" s="3"/>
      <c r="J387" s="3"/>
      <c r="K387" s="124"/>
    </row>
    <row r="388" spans="1:11">
      <c r="A388" s="63">
        <v>13</v>
      </c>
      <c r="E388" s="63">
        <v>13</v>
      </c>
      <c r="F388" s="3"/>
      <c r="G388" s="3"/>
      <c r="H388" s="124"/>
      <c r="I388" s="3"/>
      <c r="J388" s="3"/>
      <c r="K388" s="124"/>
    </row>
    <row r="389" spans="1:11">
      <c r="A389" s="63">
        <v>14</v>
      </c>
      <c r="C389" s="7" t="s">
        <v>38</v>
      </c>
      <c r="E389" s="63">
        <v>14</v>
      </c>
      <c r="F389" s="3"/>
      <c r="G389" s="3"/>
      <c r="H389" s="124"/>
      <c r="I389" s="3"/>
      <c r="J389" s="3"/>
      <c r="K389" s="124"/>
    </row>
    <row r="390" spans="1:11">
      <c r="A390" s="63">
        <v>15</v>
      </c>
      <c r="C390" s="7"/>
      <c r="E390" s="63">
        <v>15</v>
      </c>
      <c r="F390" s="3"/>
      <c r="G390" s="3"/>
      <c r="H390" s="124"/>
      <c r="I390" s="3"/>
      <c r="J390" s="3"/>
      <c r="K390" s="124"/>
    </row>
    <row r="391" spans="1:11">
      <c r="A391" s="63">
        <v>16</v>
      </c>
      <c r="E391" s="63">
        <v>16</v>
      </c>
      <c r="F391" s="3"/>
      <c r="G391" s="3"/>
      <c r="H391" s="124"/>
      <c r="I391" s="3"/>
      <c r="J391" s="3"/>
      <c r="K391" s="124"/>
    </row>
    <row r="392" spans="1:11">
      <c r="A392" s="63">
        <v>17</v>
      </c>
      <c r="C392" s="7" t="s">
        <v>38</v>
      </c>
      <c r="E392" s="63">
        <v>17</v>
      </c>
      <c r="F392" s="3"/>
      <c r="G392" s="3"/>
      <c r="H392" s="124"/>
      <c r="I392" s="3"/>
      <c r="J392" s="3"/>
      <c r="K392" s="124"/>
    </row>
    <row r="393" spans="1:11">
      <c r="A393" s="63">
        <v>18</v>
      </c>
      <c r="E393" s="63">
        <v>18</v>
      </c>
      <c r="F393" s="3"/>
      <c r="G393" s="3"/>
      <c r="H393" s="124"/>
      <c r="I393" s="3"/>
      <c r="J393" s="3" t="s">
        <v>38</v>
      </c>
      <c r="K393" s="124"/>
    </row>
    <row r="394" spans="1:11">
      <c r="A394" s="63">
        <v>19</v>
      </c>
      <c r="E394" s="63">
        <v>19</v>
      </c>
      <c r="F394" s="3"/>
      <c r="G394" s="3"/>
      <c r="H394" s="124"/>
      <c r="I394" s="3"/>
      <c r="J394" s="3"/>
      <c r="K394" s="124"/>
    </row>
    <row r="395" spans="1:11">
      <c r="A395" s="63"/>
      <c r="C395" s="7"/>
      <c r="E395" s="63"/>
      <c r="F395" s="60" t="s">
        <v>6</v>
      </c>
      <c r="G395" s="16" t="s">
        <v>6</v>
      </c>
      <c r="H395" s="17" t="s">
        <v>6</v>
      </c>
      <c r="I395" s="60" t="s">
        <v>6</v>
      </c>
      <c r="J395" s="16" t="s">
        <v>6</v>
      </c>
      <c r="K395" s="17" t="s">
        <v>6</v>
      </c>
    </row>
    <row r="396" spans="1:11">
      <c r="A396" s="63">
        <v>20</v>
      </c>
      <c r="C396" s="7" t="s">
        <v>141</v>
      </c>
      <c r="E396" s="63">
        <v>20</v>
      </c>
      <c r="G396" s="77"/>
      <c r="H396" s="81">
        <f>SUM(H376:H394)</f>
        <v>0</v>
      </c>
      <c r="I396" s="81"/>
      <c r="J396" s="77"/>
      <c r="K396" s="81">
        <f>SUM(K376:K394)</f>
        <v>0</v>
      </c>
    </row>
    <row r="397" spans="1:11">
      <c r="A397" s="63"/>
      <c r="C397" s="7"/>
      <c r="E397" s="29"/>
      <c r="F397" s="60" t="s">
        <v>6</v>
      </c>
      <c r="G397" s="16" t="s">
        <v>6</v>
      </c>
      <c r="H397" s="17" t="s">
        <v>6</v>
      </c>
      <c r="I397" s="60" t="s">
        <v>6</v>
      </c>
      <c r="J397" s="16" t="s">
        <v>6</v>
      </c>
      <c r="K397" s="17" t="s">
        <v>6</v>
      </c>
    </row>
    <row r="398" spans="1:11" ht="13.5">
      <c r="C398" s="1" t="s">
        <v>253</v>
      </c>
      <c r="F398" s="60"/>
      <c r="G398" s="16"/>
      <c r="I398" s="60"/>
      <c r="J398" s="16"/>
    </row>
    <row r="399" spans="1:11" ht="13.5">
      <c r="C399" s="1" t="s">
        <v>252</v>
      </c>
      <c r="F399" s="60"/>
      <c r="G399" s="16"/>
      <c r="I399" s="60"/>
      <c r="J399" s="16"/>
    </row>
    <row r="400" spans="1:11" ht="13.5">
      <c r="A400" s="7"/>
      <c r="C400" s="1" t="s">
        <v>254</v>
      </c>
    </row>
    <row r="401" spans="1:11">
      <c r="A401" s="7"/>
      <c r="C401" s="1" t="s">
        <v>239</v>
      </c>
    </row>
    <row r="402" spans="1:11">
      <c r="A402" s="12" t="str">
        <f>$A$83</f>
        <v xml:space="preserve">Institution No.:  </v>
      </c>
      <c r="B402" s="30"/>
      <c r="C402" s="30"/>
      <c r="D402" s="30"/>
      <c r="E402" s="31"/>
      <c r="F402" s="30"/>
      <c r="G402" s="32"/>
      <c r="H402" s="33"/>
      <c r="I402" s="30"/>
      <c r="J402" s="32"/>
      <c r="K402" s="4" t="s">
        <v>142</v>
      </c>
    </row>
    <row r="403" spans="1:11" ht="14.25">
      <c r="A403" s="30"/>
      <c r="B403" s="30"/>
      <c r="C403" s="30"/>
      <c r="D403" s="48" t="s">
        <v>240</v>
      </c>
      <c r="E403" s="31"/>
      <c r="F403" s="30"/>
      <c r="G403" s="32"/>
      <c r="H403" s="33"/>
      <c r="I403" s="30"/>
      <c r="J403" s="32"/>
      <c r="K403" s="33"/>
    </row>
    <row r="404" spans="1:11">
      <c r="A404" s="12" t="str">
        <f>$A$42</f>
        <v xml:space="preserve">NAME: </v>
      </c>
      <c r="C404" s="1" t="str">
        <f>$D$20</f>
        <v>University of Colorado</v>
      </c>
      <c r="F404" s="62"/>
      <c r="G404" s="56"/>
      <c r="K404" s="14" t="str">
        <f>$K$3</f>
        <v>Due Date: October 18, 2023</v>
      </c>
    </row>
    <row r="405" spans="1:11">
      <c r="A405" s="15" t="s">
        <v>6</v>
      </c>
      <c r="B405" s="15" t="s">
        <v>6</v>
      </c>
      <c r="C405" s="15" t="s">
        <v>6</v>
      </c>
      <c r="D405" s="15" t="s">
        <v>6</v>
      </c>
      <c r="E405" s="15" t="s">
        <v>6</v>
      </c>
      <c r="F405" s="15" t="s">
        <v>6</v>
      </c>
      <c r="G405" s="16" t="s">
        <v>6</v>
      </c>
      <c r="H405" s="17" t="s">
        <v>6</v>
      </c>
      <c r="I405" s="15" t="s">
        <v>6</v>
      </c>
      <c r="J405" s="16" t="s">
        <v>6</v>
      </c>
      <c r="K405" s="17" t="s">
        <v>6</v>
      </c>
    </row>
    <row r="406" spans="1:11">
      <c r="A406" s="18" t="s">
        <v>7</v>
      </c>
      <c r="E406" s="18" t="s">
        <v>7</v>
      </c>
      <c r="G406" s="20"/>
      <c r="H406" s="21" t="str">
        <f>H373</f>
        <v>2022-2023</v>
      </c>
      <c r="I406" s="19"/>
      <c r="J406" s="20"/>
      <c r="K406" s="21" t="str">
        <f>K373</f>
        <v>2023-2024</v>
      </c>
    </row>
    <row r="407" spans="1:11">
      <c r="A407" s="18" t="s">
        <v>9</v>
      </c>
      <c r="C407" s="19" t="s">
        <v>51</v>
      </c>
      <c r="E407" s="18" t="s">
        <v>9</v>
      </c>
      <c r="H407" s="21" t="s">
        <v>12</v>
      </c>
      <c r="K407" s="21" t="s">
        <v>13</v>
      </c>
    </row>
    <row r="408" spans="1:11">
      <c r="A408" s="15" t="s">
        <v>6</v>
      </c>
      <c r="B408" s="15" t="s">
        <v>6</v>
      </c>
      <c r="C408" s="15" t="s">
        <v>6</v>
      </c>
      <c r="D408" s="15" t="s">
        <v>6</v>
      </c>
      <c r="E408" s="15" t="s">
        <v>6</v>
      </c>
      <c r="F408" s="15" t="s">
        <v>6</v>
      </c>
      <c r="G408" s="16" t="s">
        <v>6</v>
      </c>
      <c r="H408" s="17" t="s">
        <v>6</v>
      </c>
      <c r="I408" s="15" t="s">
        <v>6</v>
      </c>
      <c r="J408" s="16" t="s">
        <v>6</v>
      </c>
      <c r="K408" s="17" t="s">
        <v>6</v>
      </c>
    </row>
    <row r="409" spans="1:11">
      <c r="A409" s="63"/>
      <c r="C409" s="25" t="s">
        <v>143</v>
      </c>
      <c r="E409" s="63"/>
      <c r="G409" s="77"/>
      <c r="H409" s="77"/>
      <c r="I409" s="81"/>
      <c r="J409" s="77"/>
      <c r="K409" s="77"/>
    </row>
    <row r="410" spans="1:11" ht="13.5">
      <c r="A410" s="63">
        <v>1</v>
      </c>
      <c r="C410" s="7" t="s">
        <v>249</v>
      </c>
      <c r="E410" s="63">
        <v>1</v>
      </c>
      <c r="G410" s="77"/>
      <c r="H410" s="125"/>
      <c r="I410" s="81"/>
      <c r="J410" s="77"/>
      <c r="K410" s="125"/>
    </row>
    <row r="411" spans="1:11">
      <c r="A411" s="63">
        <v>2</v>
      </c>
      <c r="C411" s="8" t="s">
        <v>144</v>
      </c>
      <c r="E411" s="63">
        <v>2</v>
      </c>
      <c r="F411" s="8"/>
      <c r="G411" s="84"/>
      <c r="H411" s="125">
        <v>135354</v>
      </c>
      <c r="I411" s="81"/>
      <c r="J411" s="77"/>
      <c r="K411" s="125">
        <v>48164</v>
      </c>
    </row>
    <row r="412" spans="1:11">
      <c r="A412" s="63">
        <v>3</v>
      </c>
      <c r="C412" s="8" t="s">
        <v>145</v>
      </c>
      <c r="E412" s="63">
        <v>3</v>
      </c>
      <c r="F412" s="8"/>
      <c r="G412" s="84"/>
      <c r="H412" s="125">
        <v>331731.02</v>
      </c>
      <c r="I412" s="81"/>
      <c r="J412" s="77"/>
      <c r="K412" s="125">
        <v>201852</v>
      </c>
    </row>
    <row r="413" spans="1:11" ht="13.5">
      <c r="A413" s="63">
        <v>4</v>
      </c>
      <c r="C413" s="8" t="s">
        <v>251</v>
      </c>
      <c r="E413" s="63">
        <v>4</v>
      </c>
      <c r="F413" s="8"/>
      <c r="G413" s="84"/>
      <c r="H413" s="125"/>
      <c r="I413" s="81"/>
      <c r="J413" s="77"/>
      <c r="K413" s="125"/>
    </row>
    <row r="414" spans="1:11">
      <c r="A414" s="63">
        <v>5</v>
      </c>
      <c r="C414" s="8" t="s">
        <v>146</v>
      </c>
      <c r="E414" s="63">
        <v>5</v>
      </c>
      <c r="F414" s="8"/>
      <c r="G414" s="84"/>
      <c r="H414" s="125"/>
      <c r="I414" s="81"/>
      <c r="J414" s="77"/>
      <c r="K414" s="125"/>
    </row>
    <row r="415" spans="1:11" s="30" customFormat="1">
      <c r="A415" s="63">
        <v>6</v>
      </c>
      <c r="B415" s="1"/>
      <c r="C415" s="8" t="s">
        <v>147</v>
      </c>
      <c r="D415" s="1"/>
      <c r="E415" s="63">
        <v>6</v>
      </c>
      <c r="F415" s="8"/>
      <c r="G415" s="84"/>
      <c r="H415" s="125"/>
      <c r="I415" s="81"/>
      <c r="J415" s="77"/>
      <c r="K415" s="125"/>
    </row>
    <row r="416" spans="1:11" s="30" customFormat="1">
      <c r="A416" s="63">
        <v>7</v>
      </c>
      <c r="B416" s="1"/>
      <c r="C416" s="8" t="s">
        <v>148</v>
      </c>
      <c r="D416" s="1"/>
      <c r="E416" s="63">
        <v>7</v>
      </c>
      <c r="F416" s="8"/>
      <c r="G416" s="84"/>
      <c r="H416" s="125"/>
      <c r="I416" s="81"/>
      <c r="J416" s="77"/>
      <c r="K416" s="125"/>
    </row>
    <row r="417" spans="1:11">
      <c r="A417" s="63">
        <v>8</v>
      </c>
      <c r="C417" s="8" t="s">
        <v>149</v>
      </c>
      <c r="E417" s="63">
        <v>8</v>
      </c>
      <c r="F417" s="60"/>
      <c r="G417" s="16"/>
      <c r="H417" s="125"/>
      <c r="I417" s="81"/>
      <c r="J417" s="77"/>
      <c r="K417" s="125"/>
    </row>
    <row r="418" spans="1:11" ht="13.5">
      <c r="A418" s="63">
        <v>9</v>
      </c>
      <c r="C418" s="1" t="s">
        <v>250</v>
      </c>
      <c r="E418" s="63">
        <v>9</v>
      </c>
      <c r="F418" s="60"/>
      <c r="G418" s="16"/>
      <c r="H418" s="125"/>
      <c r="I418" s="81"/>
      <c r="J418" s="77"/>
      <c r="K418" s="125"/>
    </row>
    <row r="419" spans="1:11">
      <c r="A419" s="63">
        <v>10</v>
      </c>
      <c r="C419" s="8"/>
      <c r="E419" s="63">
        <v>10</v>
      </c>
      <c r="F419" s="60"/>
      <c r="G419" s="16"/>
      <c r="H419" s="131"/>
      <c r="I419" s="135"/>
      <c r="J419" s="135"/>
      <c r="K419" s="131"/>
    </row>
    <row r="420" spans="1:11">
      <c r="A420" s="63">
        <v>11</v>
      </c>
      <c r="C420" s="8"/>
      <c r="E420" s="63">
        <v>11</v>
      </c>
      <c r="F420" s="60"/>
      <c r="G420" s="16"/>
      <c r="H420" s="134"/>
      <c r="I420" s="60"/>
      <c r="J420" s="16"/>
      <c r="K420" s="126"/>
    </row>
    <row r="421" spans="1:11">
      <c r="A421" s="63">
        <v>12</v>
      </c>
      <c r="C421" s="8"/>
      <c r="E421" s="63">
        <v>12</v>
      </c>
      <c r="F421" s="60"/>
      <c r="G421" s="16"/>
      <c r="H421" s="126"/>
      <c r="I421" s="60"/>
      <c r="J421" s="16"/>
      <c r="K421" s="126"/>
    </row>
    <row r="422" spans="1:11">
      <c r="A422" s="63">
        <v>13</v>
      </c>
      <c r="C422" s="8"/>
      <c r="E422" s="63">
        <v>13</v>
      </c>
      <c r="F422" s="60"/>
      <c r="G422" s="16"/>
      <c r="H422" s="126"/>
      <c r="I422" s="60"/>
      <c r="J422" s="16"/>
      <c r="K422" s="126"/>
    </row>
    <row r="423" spans="1:11">
      <c r="A423" s="63">
        <v>14</v>
      </c>
      <c r="C423" s="8"/>
      <c r="E423" s="63">
        <v>14</v>
      </c>
      <c r="F423" s="60"/>
      <c r="G423" s="16"/>
      <c r="H423" s="126"/>
      <c r="I423" s="60"/>
      <c r="J423" s="16"/>
      <c r="K423" s="126"/>
    </row>
    <row r="424" spans="1:11">
      <c r="A424" s="63">
        <v>15</v>
      </c>
      <c r="E424" s="63">
        <v>15</v>
      </c>
      <c r="F424" s="8"/>
      <c r="G424" s="84"/>
      <c r="H424" s="122"/>
      <c r="I424" s="84"/>
      <c r="J424" s="84"/>
      <c r="K424" s="122"/>
    </row>
    <row r="425" spans="1:11">
      <c r="A425" s="63"/>
      <c r="C425" s="8"/>
      <c r="E425" s="63"/>
      <c r="F425" s="8"/>
      <c r="G425" s="84"/>
      <c r="H425" s="122"/>
      <c r="I425" s="84"/>
      <c r="J425" s="84"/>
      <c r="K425" s="122"/>
    </row>
    <row r="426" spans="1:11">
      <c r="A426" s="63">
        <v>16</v>
      </c>
      <c r="C426" s="8" t="s">
        <v>150</v>
      </c>
      <c r="E426" s="63">
        <v>16</v>
      </c>
      <c r="F426" s="8"/>
      <c r="G426" s="84"/>
      <c r="H426" s="122"/>
      <c r="I426" s="84"/>
      <c r="J426" s="84"/>
      <c r="K426" s="122"/>
    </row>
    <row r="427" spans="1:11">
      <c r="A427" s="63">
        <v>17</v>
      </c>
      <c r="C427" s="8" t="s">
        <v>151</v>
      </c>
      <c r="E427" s="63">
        <v>17</v>
      </c>
      <c r="F427" s="8"/>
      <c r="G427" s="84"/>
      <c r="H427" s="122">
        <v>25480147.02</v>
      </c>
      <c r="I427" s="84"/>
      <c r="J427" s="84"/>
      <c r="K427" s="122">
        <v>37483225.924999997</v>
      </c>
    </row>
    <row r="428" spans="1:11">
      <c r="A428" s="63">
        <v>18</v>
      </c>
      <c r="C428" s="8" t="s">
        <v>152</v>
      </c>
      <c r="E428" s="63">
        <v>18</v>
      </c>
      <c r="F428" s="8"/>
      <c r="G428" s="84"/>
      <c r="H428" s="122"/>
      <c r="I428" s="84"/>
      <c r="J428" s="84"/>
      <c r="K428" s="122"/>
    </row>
    <row r="429" spans="1:11">
      <c r="A429" s="63">
        <v>19</v>
      </c>
      <c r="C429" s="8" t="s">
        <v>38</v>
      </c>
      <c r="E429" s="63">
        <v>19</v>
      </c>
      <c r="F429" s="8"/>
      <c r="G429" s="84"/>
      <c r="H429" s="122"/>
      <c r="I429" s="84"/>
      <c r="J429" s="84"/>
      <c r="K429" s="122"/>
    </row>
    <row r="430" spans="1:11">
      <c r="A430" s="1">
        <v>20</v>
      </c>
      <c r="C430" s="8"/>
      <c r="E430" s="1">
        <v>20</v>
      </c>
      <c r="F430" s="60"/>
      <c r="G430" s="16"/>
      <c r="H430" s="126"/>
      <c r="I430" s="60"/>
      <c r="J430" s="16"/>
      <c r="K430" s="126"/>
    </row>
    <row r="431" spans="1:11">
      <c r="A431" s="1">
        <v>21</v>
      </c>
      <c r="C431" s="8"/>
      <c r="E431" s="1">
        <v>21</v>
      </c>
      <c r="F431" s="60"/>
      <c r="G431" s="16"/>
      <c r="H431" s="126"/>
      <c r="I431" s="60"/>
      <c r="J431" s="16"/>
      <c r="K431" s="126"/>
    </row>
    <row r="432" spans="1:11">
      <c r="A432" s="1">
        <v>22</v>
      </c>
      <c r="C432" s="8"/>
      <c r="E432" s="1">
        <v>22</v>
      </c>
      <c r="F432" s="60"/>
      <c r="G432" s="16"/>
      <c r="H432" s="126"/>
      <c r="I432" s="60"/>
      <c r="J432" s="16"/>
      <c r="K432" s="126"/>
    </row>
    <row r="433" spans="1:11">
      <c r="A433" s="1">
        <v>23</v>
      </c>
      <c r="C433" s="8"/>
      <c r="E433" s="1">
        <v>23</v>
      </c>
      <c r="F433" s="60"/>
      <c r="G433" s="16"/>
      <c r="H433" s="126"/>
      <c r="I433" s="60"/>
      <c r="J433" s="16"/>
      <c r="K433" s="126"/>
    </row>
    <row r="434" spans="1:11">
      <c r="A434" s="1">
        <v>24</v>
      </c>
      <c r="C434" s="8"/>
      <c r="E434" s="1">
        <v>24</v>
      </c>
      <c r="F434" s="60"/>
      <c r="G434" s="16"/>
      <c r="H434" s="126"/>
      <c r="I434" s="60"/>
      <c r="J434" s="16"/>
      <c r="K434" s="126"/>
    </row>
    <row r="435" spans="1:11">
      <c r="A435" s="63"/>
      <c r="C435" s="8"/>
      <c r="E435" s="63"/>
      <c r="F435" s="60" t="s">
        <v>6</v>
      </c>
      <c r="G435" s="16" t="s">
        <v>6</v>
      </c>
      <c r="H435" s="17"/>
      <c r="I435" s="60"/>
      <c r="J435" s="16"/>
      <c r="K435" s="17"/>
    </row>
    <row r="436" spans="1:11">
      <c r="A436" s="63">
        <v>25</v>
      </c>
      <c r="C436" s="7" t="s">
        <v>153</v>
      </c>
      <c r="E436" s="63">
        <v>25</v>
      </c>
      <c r="G436" s="77"/>
      <c r="H436" s="81">
        <f>SUM(H410:H434)</f>
        <v>25947232.039999999</v>
      </c>
      <c r="I436" s="81"/>
      <c r="J436" s="77"/>
      <c r="K436" s="81">
        <f>SUM(K410:K434)</f>
        <v>37733241.924999997</v>
      </c>
    </row>
    <row r="437" spans="1:11">
      <c r="A437" s="63"/>
      <c r="C437" s="7"/>
      <c r="E437" s="63"/>
      <c r="F437" s="60" t="s">
        <v>6</v>
      </c>
      <c r="G437" s="16" t="s">
        <v>6</v>
      </c>
      <c r="H437" s="17"/>
      <c r="I437" s="60"/>
      <c r="J437" s="16"/>
      <c r="K437" s="17"/>
    </row>
    <row r="438" spans="1:11" ht="13.5">
      <c r="A438" s="63">
        <v>26</v>
      </c>
      <c r="C438" s="7" t="s">
        <v>244</v>
      </c>
      <c r="E438" s="63">
        <v>26</v>
      </c>
      <c r="G438" s="77"/>
      <c r="H438" s="77">
        <v>-16477978</v>
      </c>
      <c r="I438" s="81"/>
      <c r="J438" s="77"/>
      <c r="K438" s="77">
        <v>-22733242</v>
      </c>
    </row>
    <row r="439" spans="1:11">
      <c r="A439" s="63">
        <v>27</v>
      </c>
      <c r="E439" s="63">
        <v>27</v>
      </c>
      <c r="G439" s="77"/>
      <c r="H439" s="77"/>
      <c r="I439" s="81"/>
      <c r="J439" s="77"/>
      <c r="K439" s="77"/>
    </row>
    <row r="440" spans="1:11">
      <c r="A440" s="63">
        <v>28</v>
      </c>
      <c r="E440" s="63">
        <v>28</v>
      </c>
      <c r="G440" s="81"/>
      <c r="H440" s="81"/>
      <c r="I440" s="81"/>
      <c r="J440" s="81"/>
      <c r="K440" s="81"/>
    </row>
    <row r="441" spans="1:11" ht="12" customHeight="1">
      <c r="A441" s="63">
        <v>29</v>
      </c>
      <c r="C441" s="1" t="s">
        <v>38</v>
      </c>
      <c r="E441" s="63">
        <v>29</v>
      </c>
      <c r="G441" s="81"/>
      <c r="H441" s="81"/>
      <c r="I441" s="81"/>
      <c r="J441" s="81"/>
      <c r="K441" s="81"/>
    </row>
    <row r="442" spans="1:11" s="67" customFormat="1" ht="12" customHeight="1">
      <c r="A442" s="63"/>
      <c r="B442" s="1"/>
      <c r="C442" s="7"/>
      <c r="D442" s="1"/>
      <c r="E442" s="63"/>
      <c r="F442" s="60" t="s">
        <v>6</v>
      </c>
      <c r="G442" s="16" t="s">
        <v>6</v>
      </c>
      <c r="H442" s="17"/>
      <c r="I442" s="60"/>
      <c r="J442" s="16"/>
      <c r="K442" s="17"/>
    </row>
    <row r="443" spans="1:11">
      <c r="A443" s="63">
        <v>30</v>
      </c>
      <c r="C443" s="7" t="s">
        <v>154</v>
      </c>
      <c r="E443" s="63">
        <v>30</v>
      </c>
      <c r="G443" s="77"/>
      <c r="H443" s="81">
        <f>SUM(H436:H441)</f>
        <v>9469254.0399999991</v>
      </c>
      <c r="I443" s="81"/>
      <c r="J443" s="77"/>
      <c r="K443" s="81">
        <f>SUM(K436:K441)</f>
        <v>14999999.924999997</v>
      </c>
    </row>
    <row r="444" spans="1:11">
      <c r="A444" s="63"/>
      <c r="C444" s="7"/>
      <c r="E444" s="29"/>
      <c r="F444" s="60" t="s">
        <v>6</v>
      </c>
      <c r="G444" s="16" t="s">
        <v>6</v>
      </c>
      <c r="H444" s="17" t="s">
        <v>6</v>
      </c>
      <c r="I444" s="60" t="s">
        <v>6</v>
      </c>
      <c r="J444" s="16" t="s">
        <v>6</v>
      </c>
      <c r="K444" s="17" t="s">
        <v>6</v>
      </c>
    </row>
    <row r="445" spans="1:11" ht="13.5">
      <c r="C445" s="1" t="s">
        <v>253</v>
      </c>
      <c r="F445" s="60"/>
      <c r="G445" s="16"/>
      <c r="I445" s="60"/>
      <c r="J445" s="16"/>
    </row>
    <row r="446" spans="1:11" ht="13.5">
      <c r="C446" s="1" t="s">
        <v>252</v>
      </c>
      <c r="F446" s="60"/>
      <c r="G446" s="16"/>
      <c r="I446" s="60"/>
      <c r="J446" s="16"/>
    </row>
    <row r="447" spans="1:11" ht="13.5">
      <c r="C447" s="1" t="s">
        <v>241</v>
      </c>
      <c r="F447" s="60"/>
      <c r="G447" s="16"/>
      <c r="I447" s="60"/>
      <c r="J447" s="16"/>
    </row>
    <row r="448" spans="1:11">
      <c r="C448" s="1" t="s">
        <v>155</v>
      </c>
      <c r="F448" s="60"/>
      <c r="G448" s="16"/>
      <c r="I448" s="60"/>
      <c r="J448" s="16"/>
    </row>
    <row r="449" spans="1:11" ht="13.5">
      <c r="C449" s="1" t="s">
        <v>242</v>
      </c>
      <c r="F449" s="60"/>
      <c r="G449" s="16"/>
      <c r="I449" s="60"/>
      <c r="J449" s="16"/>
    </row>
    <row r="450" spans="1:11" ht="20.25" customHeight="1">
      <c r="C450" s="1" t="s">
        <v>156</v>
      </c>
      <c r="F450" s="60"/>
      <c r="G450" s="16"/>
      <c r="I450" s="60"/>
      <c r="J450" s="16"/>
    </row>
    <row r="451" spans="1:11" ht="13.5">
      <c r="C451" s="1" t="s">
        <v>243</v>
      </c>
      <c r="F451" s="60"/>
      <c r="G451" s="16"/>
      <c r="I451" s="60"/>
      <c r="J451" s="16"/>
    </row>
    <row r="452" spans="1:11">
      <c r="A452" s="63"/>
      <c r="C452" s="1" t="s">
        <v>239</v>
      </c>
      <c r="E452" s="29"/>
      <c r="F452" s="60"/>
      <c r="G452" s="16"/>
      <c r="H452" s="17"/>
      <c r="I452" s="60"/>
      <c r="J452" s="16"/>
      <c r="K452" s="17"/>
    </row>
    <row r="454" spans="1:11" s="30" customFormat="1">
      <c r="A454" s="12" t="str">
        <f>$A$83</f>
        <v xml:space="preserve">Institution No.:  </v>
      </c>
      <c r="E454" s="31"/>
      <c r="G454" s="32"/>
      <c r="H454" s="33"/>
      <c r="J454" s="32"/>
      <c r="K454" s="4" t="s">
        <v>257</v>
      </c>
    </row>
    <row r="455" spans="1:11" s="30" customFormat="1">
      <c r="D455" s="48" t="s">
        <v>260</v>
      </c>
      <c r="E455" s="31"/>
      <c r="G455" s="32"/>
      <c r="H455" s="33"/>
      <c r="J455" s="32"/>
      <c r="K455" s="33"/>
    </row>
    <row r="456" spans="1:11">
      <c r="A456" s="12" t="str">
        <f>$A$42</f>
        <v xml:space="preserve">NAME: </v>
      </c>
      <c r="C456" s="1" t="str">
        <f>$D$20</f>
        <v>University of Colorado</v>
      </c>
      <c r="F456" s="62"/>
      <c r="G456" s="56"/>
      <c r="K456" s="14" t="str">
        <f>$K$3</f>
        <v>Due Date: October 18, 2023</v>
      </c>
    </row>
    <row r="457" spans="1:11">
      <c r="A457" s="15" t="s">
        <v>6</v>
      </c>
      <c r="B457" s="15" t="s">
        <v>6</v>
      </c>
      <c r="C457" s="15" t="s">
        <v>6</v>
      </c>
      <c r="D457" s="15" t="s">
        <v>6</v>
      </c>
      <c r="E457" s="15" t="s">
        <v>6</v>
      </c>
      <c r="F457" s="15" t="s">
        <v>6</v>
      </c>
      <c r="G457" s="16" t="s">
        <v>6</v>
      </c>
      <c r="H457" s="17" t="s">
        <v>6</v>
      </c>
      <c r="I457" s="15" t="s">
        <v>6</v>
      </c>
      <c r="J457" s="16" t="s">
        <v>6</v>
      </c>
      <c r="K457" s="17" t="s">
        <v>6</v>
      </c>
    </row>
    <row r="458" spans="1:11">
      <c r="A458" s="18" t="s">
        <v>7</v>
      </c>
      <c r="E458" s="18" t="s">
        <v>7</v>
      </c>
      <c r="G458" s="20"/>
      <c r="H458" s="21" t="str">
        <f>H406</f>
        <v>2022-2023</v>
      </c>
      <c r="I458" s="19"/>
      <c r="J458" s="20"/>
      <c r="K458" s="21" t="str">
        <f>K406</f>
        <v>2023-2024</v>
      </c>
    </row>
    <row r="459" spans="1:11">
      <c r="A459" s="18" t="s">
        <v>9</v>
      </c>
      <c r="C459" s="19" t="s">
        <v>51</v>
      </c>
      <c r="E459" s="18" t="s">
        <v>9</v>
      </c>
      <c r="H459" s="21" t="s">
        <v>12</v>
      </c>
      <c r="K459" s="21" t="s">
        <v>13</v>
      </c>
    </row>
    <row r="460" spans="1:11">
      <c r="A460" s="15" t="s">
        <v>6</v>
      </c>
      <c r="B460" s="15" t="s">
        <v>6</v>
      </c>
      <c r="C460" s="15" t="s">
        <v>6</v>
      </c>
      <c r="D460" s="15" t="s">
        <v>6</v>
      </c>
      <c r="E460" s="15" t="s">
        <v>6</v>
      </c>
      <c r="F460" s="15" t="s">
        <v>6</v>
      </c>
      <c r="G460" s="16" t="s">
        <v>6</v>
      </c>
      <c r="H460" s="17" t="s">
        <v>6</v>
      </c>
      <c r="I460" s="15" t="s">
        <v>6</v>
      </c>
      <c r="J460" s="16" t="s">
        <v>6</v>
      </c>
      <c r="K460" s="17" t="s">
        <v>6</v>
      </c>
    </row>
    <row r="461" spans="1:11">
      <c r="A461" s="63"/>
      <c r="C461" s="25" t="s">
        <v>259</v>
      </c>
      <c r="E461" s="63"/>
      <c r="G461" s="77"/>
      <c r="H461" s="77"/>
      <c r="I461" s="81"/>
      <c r="J461" s="77"/>
      <c r="K461" s="77"/>
    </row>
    <row r="462" spans="1:11">
      <c r="A462" s="63">
        <v>1</v>
      </c>
      <c r="C462" s="7" t="s">
        <v>258</v>
      </c>
      <c r="E462" s="63">
        <v>1</v>
      </c>
      <c r="G462" s="77"/>
      <c r="H462" s="125"/>
      <c r="I462" s="81"/>
      <c r="J462" s="77"/>
      <c r="K462" s="125"/>
    </row>
    <row r="463" spans="1:11">
      <c r="A463" s="63">
        <v>2</v>
      </c>
      <c r="C463" s="8"/>
      <c r="E463" s="63">
        <v>2</v>
      </c>
      <c r="F463" s="8"/>
      <c r="G463" s="84"/>
      <c r="H463" s="122"/>
      <c r="I463" s="84"/>
      <c r="J463" s="84"/>
      <c r="K463" s="122"/>
    </row>
    <row r="464" spans="1:11">
      <c r="A464" s="63">
        <v>3</v>
      </c>
      <c r="C464" s="8"/>
      <c r="E464" s="63">
        <v>3</v>
      </c>
      <c r="F464" s="8"/>
      <c r="G464" s="84"/>
      <c r="H464" s="122"/>
      <c r="I464" s="84"/>
      <c r="J464" s="84"/>
      <c r="K464" s="122"/>
    </row>
    <row r="465" spans="1:11">
      <c r="A465" s="63">
        <v>4</v>
      </c>
      <c r="C465" s="8"/>
      <c r="E465" s="63">
        <v>4</v>
      </c>
      <c r="F465" s="8"/>
      <c r="G465" s="84"/>
      <c r="H465" s="122"/>
      <c r="I465" s="84"/>
      <c r="J465" s="84"/>
      <c r="K465" s="122"/>
    </row>
    <row r="466" spans="1:11">
      <c r="A466" s="63">
        <v>5</v>
      </c>
      <c r="C466" s="8"/>
      <c r="E466" s="63">
        <v>5</v>
      </c>
      <c r="F466" s="8"/>
      <c r="G466" s="84"/>
      <c r="H466" s="122"/>
      <c r="I466" s="84"/>
      <c r="J466" s="84"/>
      <c r="K466" s="122"/>
    </row>
    <row r="467" spans="1:11">
      <c r="A467" s="63">
        <v>6</v>
      </c>
      <c r="C467" s="8"/>
      <c r="E467" s="63">
        <v>6</v>
      </c>
      <c r="F467" s="8"/>
      <c r="G467" s="84"/>
      <c r="H467" s="122"/>
      <c r="I467" s="84"/>
      <c r="J467" s="84"/>
      <c r="K467" s="122"/>
    </row>
    <row r="468" spans="1:11">
      <c r="A468" s="63">
        <v>7</v>
      </c>
      <c r="C468" s="8"/>
      <c r="E468" s="63">
        <v>7</v>
      </c>
      <c r="F468" s="8"/>
      <c r="G468" s="84"/>
      <c r="H468" s="122"/>
      <c r="I468" s="84"/>
      <c r="J468" s="84"/>
      <c r="K468" s="122"/>
    </row>
    <row r="469" spans="1:11" ht="12.75" customHeight="1">
      <c r="A469" s="63">
        <v>8</v>
      </c>
      <c r="C469" s="8"/>
      <c r="E469" s="63">
        <v>8</v>
      </c>
      <c r="F469" s="60"/>
      <c r="G469" s="16"/>
      <c r="H469" s="126"/>
      <c r="I469" s="60"/>
      <c r="J469" s="16"/>
      <c r="K469" s="126"/>
    </row>
    <row r="470" spans="1:11">
      <c r="A470" s="63">
        <v>9</v>
      </c>
      <c r="E470" s="63">
        <v>9</v>
      </c>
      <c r="F470" s="60"/>
      <c r="G470" s="16"/>
      <c r="H470" s="126"/>
      <c r="I470" s="60"/>
      <c r="J470" s="16"/>
      <c r="K470" s="126"/>
    </row>
    <row r="471" spans="1:11">
      <c r="A471" s="63">
        <v>10</v>
      </c>
      <c r="C471" s="8"/>
      <c r="E471" s="63">
        <v>10</v>
      </c>
      <c r="F471" s="60"/>
      <c r="G471" s="16"/>
      <c r="H471" s="126"/>
      <c r="I471" s="60"/>
      <c r="J471" s="16"/>
      <c r="K471" s="126"/>
    </row>
    <row r="472" spans="1:11">
      <c r="A472" s="63">
        <v>11</v>
      </c>
      <c r="C472" s="8"/>
      <c r="E472" s="63">
        <v>11</v>
      </c>
      <c r="F472" s="60"/>
      <c r="G472" s="16"/>
      <c r="H472" s="126"/>
      <c r="I472" s="60"/>
      <c r="J472" s="16"/>
      <c r="K472" s="126"/>
    </row>
    <row r="473" spans="1:11">
      <c r="A473" s="63">
        <v>12</v>
      </c>
      <c r="C473" s="8"/>
      <c r="E473" s="63">
        <v>12</v>
      </c>
      <c r="F473" s="60"/>
      <c r="G473" s="16"/>
      <c r="H473" s="126"/>
      <c r="I473" s="60"/>
      <c r="J473" s="16"/>
      <c r="K473" s="126"/>
    </row>
    <row r="474" spans="1:11">
      <c r="A474" s="63">
        <v>13</v>
      </c>
      <c r="C474" s="8"/>
      <c r="E474" s="63">
        <v>13</v>
      </c>
      <c r="F474" s="60"/>
      <c r="G474" s="16"/>
      <c r="H474" s="126"/>
      <c r="I474" s="60"/>
      <c r="J474" s="16"/>
      <c r="K474" s="126"/>
    </row>
    <row r="475" spans="1:11">
      <c r="A475" s="63">
        <v>14</v>
      </c>
      <c r="C475" s="8"/>
      <c r="E475" s="63">
        <v>14</v>
      </c>
      <c r="F475" s="60"/>
      <c r="G475" s="16"/>
      <c r="H475" s="126"/>
      <c r="I475" s="60"/>
      <c r="J475" s="16"/>
      <c r="K475" s="126"/>
    </row>
    <row r="476" spans="1:11">
      <c r="A476" s="63">
        <v>15</v>
      </c>
      <c r="E476" s="63">
        <v>15</v>
      </c>
      <c r="F476" s="8"/>
      <c r="G476" s="84"/>
      <c r="H476" s="122"/>
      <c r="I476" s="84"/>
      <c r="J476" s="84"/>
      <c r="K476" s="122"/>
    </row>
    <row r="477" spans="1:11">
      <c r="A477" s="63"/>
      <c r="C477" s="8"/>
      <c r="E477" s="63"/>
      <c r="F477" s="8"/>
      <c r="G477" s="84"/>
      <c r="H477" s="122"/>
      <c r="I477" s="84"/>
      <c r="J477" s="84"/>
      <c r="K477" s="122"/>
    </row>
    <row r="478" spans="1:11">
      <c r="A478" s="63">
        <v>16</v>
      </c>
      <c r="C478" s="8"/>
      <c r="E478" s="63">
        <v>16</v>
      </c>
      <c r="F478" s="8"/>
      <c r="G478" s="84"/>
      <c r="H478" s="122"/>
      <c r="I478" s="84"/>
      <c r="J478" s="84"/>
      <c r="K478" s="122"/>
    </row>
    <row r="479" spans="1:11">
      <c r="A479" s="63">
        <v>17</v>
      </c>
      <c r="C479" s="8"/>
      <c r="E479" s="63">
        <v>17</v>
      </c>
      <c r="F479" s="8"/>
      <c r="G479" s="84"/>
      <c r="H479" s="122"/>
      <c r="I479" s="84"/>
      <c r="J479" s="84"/>
      <c r="K479" s="122"/>
    </row>
    <row r="480" spans="1:11" ht="12" customHeight="1">
      <c r="A480" s="63">
        <v>18</v>
      </c>
      <c r="C480" s="8"/>
      <c r="E480" s="63">
        <v>18</v>
      </c>
      <c r="F480" s="8"/>
      <c r="G480" s="84"/>
      <c r="H480" s="122"/>
      <c r="I480" s="84"/>
      <c r="J480" s="84"/>
      <c r="K480" s="122"/>
    </row>
    <row r="481" spans="1:11" s="67" customFormat="1" ht="12" customHeight="1">
      <c r="A481" s="63">
        <v>19</v>
      </c>
      <c r="B481" s="1"/>
      <c r="C481" s="8" t="s">
        <v>38</v>
      </c>
      <c r="D481" s="1"/>
      <c r="E481" s="63">
        <v>19</v>
      </c>
      <c r="F481" s="8"/>
      <c r="G481" s="84"/>
      <c r="H481" s="122"/>
      <c r="I481" s="84"/>
      <c r="J481" s="84"/>
      <c r="K481" s="122"/>
    </row>
    <row r="482" spans="1:11">
      <c r="A482" s="1">
        <v>20</v>
      </c>
      <c r="C482" s="8"/>
      <c r="E482" s="1">
        <v>20</v>
      </c>
      <c r="F482" s="60"/>
      <c r="G482" s="16"/>
      <c r="H482" s="126"/>
      <c r="I482" s="60"/>
      <c r="J482" s="16"/>
      <c r="K482" s="126"/>
    </row>
    <row r="483" spans="1:11">
      <c r="A483" s="1">
        <v>21</v>
      </c>
      <c r="C483" s="8"/>
      <c r="E483" s="1">
        <v>21</v>
      </c>
      <c r="F483" s="60"/>
      <c r="G483" s="16"/>
      <c r="H483" s="126"/>
      <c r="I483" s="60"/>
      <c r="J483" s="16"/>
      <c r="K483" s="126"/>
    </row>
    <row r="484" spans="1:11">
      <c r="A484" s="1">
        <v>22</v>
      </c>
      <c r="C484" s="8"/>
      <c r="E484" s="1">
        <v>22</v>
      </c>
      <c r="F484" s="60"/>
      <c r="G484" s="16"/>
      <c r="H484" s="126"/>
      <c r="I484" s="60"/>
      <c r="J484" s="16"/>
      <c r="K484" s="126"/>
    </row>
    <row r="485" spans="1:11">
      <c r="A485" s="1">
        <v>23</v>
      </c>
      <c r="C485" s="8"/>
      <c r="E485" s="1">
        <v>23</v>
      </c>
      <c r="F485" s="60"/>
      <c r="G485" s="16"/>
      <c r="H485" s="126"/>
      <c r="I485" s="60"/>
      <c r="J485" s="16"/>
      <c r="K485" s="126"/>
    </row>
    <row r="486" spans="1:11">
      <c r="A486" s="1">
        <v>24</v>
      </c>
      <c r="C486" s="8"/>
      <c r="E486" s="1">
        <v>24</v>
      </c>
      <c r="F486" s="60"/>
      <c r="G486" s="16"/>
      <c r="H486" s="126"/>
      <c r="I486" s="60"/>
      <c r="J486" s="16"/>
      <c r="K486" s="126"/>
    </row>
    <row r="487" spans="1:11">
      <c r="A487" s="63"/>
      <c r="C487" s="8"/>
      <c r="E487" s="63"/>
      <c r="F487" s="60" t="s">
        <v>6</v>
      </c>
      <c r="G487" s="16" t="s">
        <v>6</v>
      </c>
      <c r="H487" s="17"/>
      <c r="I487" s="60"/>
      <c r="J487" s="16"/>
      <c r="K487" s="17"/>
    </row>
    <row r="488" spans="1:11">
      <c r="A488" s="63">
        <v>25</v>
      </c>
      <c r="C488" s="7"/>
      <c r="E488" s="63">
        <v>25</v>
      </c>
      <c r="G488" s="77"/>
      <c r="H488" s="81">
        <f>SUM(H462:H486)</f>
        <v>0</v>
      </c>
      <c r="I488" s="81"/>
      <c r="J488" s="77"/>
      <c r="K488" s="81">
        <f>SUM(K462:K486)</f>
        <v>0</v>
      </c>
    </row>
    <row r="489" spans="1:11">
      <c r="A489" s="63"/>
      <c r="C489" s="7"/>
      <c r="E489" s="63"/>
      <c r="F489" s="60" t="s">
        <v>6</v>
      </c>
      <c r="G489" s="16" t="s">
        <v>6</v>
      </c>
      <c r="H489" s="17"/>
      <c r="I489" s="60"/>
      <c r="J489" s="16"/>
      <c r="K489" s="17"/>
    </row>
    <row r="490" spans="1:11">
      <c r="A490" s="63">
        <v>26</v>
      </c>
      <c r="C490" s="7"/>
      <c r="E490" s="63">
        <v>26</v>
      </c>
      <c r="G490" s="77"/>
      <c r="H490" s="77">
        <v>0</v>
      </c>
      <c r="I490" s="81"/>
      <c r="J490" s="77"/>
      <c r="K490" s="77">
        <v>0</v>
      </c>
    </row>
    <row r="491" spans="1:11" s="30" customFormat="1">
      <c r="A491" s="63">
        <v>27</v>
      </c>
      <c r="B491" s="1"/>
      <c r="C491" s="1"/>
      <c r="D491" s="1"/>
      <c r="E491" s="63">
        <v>27</v>
      </c>
      <c r="F491" s="1"/>
      <c r="G491" s="77"/>
      <c r="H491" s="77"/>
      <c r="I491" s="81"/>
      <c r="J491" s="77"/>
      <c r="K491" s="77"/>
    </row>
    <row r="492" spans="1:11" s="30" customFormat="1">
      <c r="A492" s="63">
        <v>28</v>
      </c>
      <c r="B492" s="1"/>
      <c r="C492" s="1"/>
      <c r="D492" s="1"/>
      <c r="E492" s="63">
        <v>28</v>
      </c>
      <c r="F492" s="1"/>
      <c r="G492" s="81"/>
      <c r="H492" s="81"/>
      <c r="I492" s="81"/>
      <c r="J492" s="81"/>
      <c r="K492" s="81"/>
    </row>
    <row r="493" spans="1:11">
      <c r="A493" s="63">
        <v>29</v>
      </c>
      <c r="C493" s="1" t="s">
        <v>38</v>
      </c>
      <c r="E493" s="63">
        <v>29</v>
      </c>
      <c r="G493" s="81"/>
      <c r="H493" s="81"/>
      <c r="I493" s="81"/>
      <c r="J493" s="81"/>
      <c r="K493" s="81"/>
    </row>
    <row r="494" spans="1:11">
      <c r="A494" s="63"/>
      <c r="C494" s="7"/>
      <c r="E494" s="63"/>
      <c r="F494" s="60" t="s">
        <v>6</v>
      </c>
      <c r="G494" s="16" t="s">
        <v>6</v>
      </c>
      <c r="H494" s="17"/>
      <c r="I494" s="60"/>
      <c r="J494" s="16"/>
      <c r="K494" s="17"/>
    </row>
    <row r="495" spans="1:11">
      <c r="A495" s="63">
        <v>30</v>
      </c>
      <c r="C495" s="7" t="s">
        <v>261</v>
      </c>
      <c r="E495" s="63">
        <v>30</v>
      </c>
      <c r="G495" s="77"/>
      <c r="H495" s="81"/>
      <c r="I495" s="81"/>
      <c r="J495" s="77"/>
      <c r="K495" s="81">
        <f>SUM(K488:K493)</f>
        <v>0</v>
      </c>
    </row>
    <row r="496" spans="1:11">
      <c r="A496" s="63"/>
      <c r="C496" s="7"/>
      <c r="E496" s="29"/>
      <c r="F496" s="60" t="s">
        <v>6</v>
      </c>
      <c r="G496" s="16" t="s">
        <v>6</v>
      </c>
      <c r="H496" s="17" t="s">
        <v>6</v>
      </c>
      <c r="I496" s="60" t="s">
        <v>6</v>
      </c>
      <c r="J496" s="16" t="s">
        <v>6</v>
      </c>
      <c r="K496" s="17" t="s">
        <v>6</v>
      </c>
    </row>
    <row r="498" spans="1:13">
      <c r="M498" s="1" t="s">
        <v>38</v>
      </c>
    </row>
    <row r="499" spans="1:13">
      <c r="A499" s="12" t="str">
        <f>$A$83</f>
        <v xml:space="preserve">Institution No.:  </v>
      </c>
      <c r="B499" s="30"/>
      <c r="C499" s="30"/>
      <c r="D499" s="30"/>
      <c r="E499" s="31"/>
      <c r="F499" s="30"/>
      <c r="G499" s="32"/>
      <c r="H499" s="33"/>
      <c r="I499" s="30"/>
      <c r="J499" s="32"/>
      <c r="K499" s="4" t="s">
        <v>157</v>
      </c>
    </row>
    <row r="500" spans="1:13">
      <c r="A500" s="342" t="s">
        <v>158</v>
      </c>
      <c r="B500" s="342"/>
      <c r="C500" s="342"/>
      <c r="D500" s="342"/>
      <c r="E500" s="342"/>
      <c r="F500" s="342"/>
      <c r="G500" s="342"/>
      <c r="H500" s="342"/>
      <c r="I500" s="342"/>
      <c r="J500" s="342"/>
      <c r="K500" s="342"/>
    </row>
    <row r="501" spans="1:13">
      <c r="A501" s="12" t="str">
        <f>$A$42</f>
        <v xml:space="preserve">NAME: </v>
      </c>
      <c r="C501" s="1" t="str">
        <f>$D$20</f>
        <v>University of Colorado</v>
      </c>
      <c r="K501" s="14" t="str">
        <f>$K$3</f>
        <v>Due Date: October 18, 2023</v>
      </c>
    </row>
    <row r="502" spans="1:13">
      <c r="A502" s="15" t="s">
        <v>6</v>
      </c>
      <c r="B502" s="15" t="s">
        <v>6</v>
      </c>
      <c r="C502" s="15" t="s">
        <v>6</v>
      </c>
      <c r="D502" s="15" t="s">
        <v>6</v>
      </c>
      <c r="E502" s="15" t="s">
        <v>6</v>
      </c>
      <c r="F502" s="15" t="s">
        <v>6</v>
      </c>
      <c r="G502" s="16" t="s">
        <v>6</v>
      </c>
      <c r="H502" s="17" t="s">
        <v>6</v>
      </c>
      <c r="I502" s="15" t="s">
        <v>6</v>
      </c>
      <c r="J502" s="16" t="s">
        <v>6</v>
      </c>
      <c r="K502" s="17" t="s">
        <v>6</v>
      </c>
    </row>
    <row r="503" spans="1:13">
      <c r="A503" s="18" t="s">
        <v>7</v>
      </c>
      <c r="E503" s="18" t="s">
        <v>7</v>
      </c>
      <c r="F503" s="19"/>
      <c r="G503" s="20"/>
      <c r="H503" s="21" t="str">
        <f>H406</f>
        <v>2022-2023</v>
      </c>
      <c r="I503" s="19"/>
      <c r="J503" s="20"/>
      <c r="K503" s="21" t="str">
        <f>K458</f>
        <v>2023-2024</v>
      </c>
    </row>
    <row r="504" spans="1:13">
      <c r="A504" s="18" t="s">
        <v>9</v>
      </c>
      <c r="C504" s="19" t="s">
        <v>51</v>
      </c>
      <c r="E504" s="18" t="s">
        <v>9</v>
      </c>
      <c r="F504" s="19"/>
      <c r="G504" s="20"/>
      <c r="H504" s="21" t="s">
        <v>12</v>
      </c>
      <c r="I504" s="19"/>
      <c r="J504" s="20"/>
      <c r="K504" s="21" t="s">
        <v>13</v>
      </c>
    </row>
    <row r="505" spans="1:13">
      <c r="A505" s="15" t="s">
        <v>6</v>
      </c>
      <c r="B505" s="15" t="s">
        <v>6</v>
      </c>
      <c r="C505" s="15" t="s">
        <v>6</v>
      </c>
      <c r="D505" s="15" t="s">
        <v>6</v>
      </c>
      <c r="E505" s="15" t="s">
        <v>6</v>
      </c>
      <c r="F505" s="15" t="s">
        <v>6</v>
      </c>
      <c r="G505" s="16" t="s">
        <v>6</v>
      </c>
      <c r="H505" s="17" t="s">
        <v>6</v>
      </c>
      <c r="I505" s="15" t="s">
        <v>6</v>
      </c>
      <c r="J505" s="16" t="s">
        <v>6</v>
      </c>
      <c r="K505" s="17" t="s">
        <v>6</v>
      </c>
    </row>
    <row r="506" spans="1:13">
      <c r="A506" s="64">
        <v>1</v>
      </c>
      <c r="C506" s="7" t="s">
        <v>159</v>
      </c>
      <c r="E506" s="64">
        <v>1</v>
      </c>
      <c r="F506" s="8"/>
      <c r="G506" s="9"/>
      <c r="H506" s="124"/>
      <c r="I506" s="8"/>
      <c r="J506" s="9"/>
      <c r="K506" s="128"/>
    </row>
    <row r="507" spans="1:13">
      <c r="A507" s="64">
        <f t="shared" ref="A507:A529" si="3">(A506+1)</f>
        <v>2</v>
      </c>
      <c r="C507" s="7" t="s">
        <v>160</v>
      </c>
      <c r="E507" s="64">
        <f t="shared" ref="E507:E529" si="4">(E506+1)</f>
        <v>2</v>
      </c>
      <c r="F507" s="8"/>
      <c r="G507" s="87"/>
      <c r="H507" s="127"/>
      <c r="I507" s="87"/>
      <c r="J507" s="87"/>
      <c r="K507" s="127"/>
    </row>
    <row r="508" spans="1:13">
      <c r="A508" s="64">
        <f t="shared" si="3"/>
        <v>3</v>
      </c>
      <c r="C508" s="7"/>
      <c r="E508" s="64">
        <f t="shared" si="4"/>
        <v>3</v>
      </c>
      <c r="F508" s="8"/>
      <c r="G508" s="87"/>
      <c r="H508" s="127"/>
      <c r="I508" s="87"/>
      <c r="J508" s="87"/>
      <c r="K508" s="127"/>
    </row>
    <row r="509" spans="1:13">
      <c r="A509" s="64">
        <f t="shared" si="3"/>
        <v>4</v>
      </c>
      <c r="C509" s="7"/>
      <c r="E509" s="64">
        <f t="shared" si="4"/>
        <v>4</v>
      </c>
      <c r="F509" s="8"/>
      <c r="G509" s="87"/>
      <c r="H509" s="127"/>
      <c r="I509" s="87"/>
      <c r="J509" s="87"/>
      <c r="K509" s="127"/>
    </row>
    <row r="510" spans="1:13">
      <c r="A510" s="64">
        <f t="shared" si="3"/>
        <v>5</v>
      </c>
      <c r="C510" s="8"/>
      <c r="E510" s="64">
        <f t="shared" si="4"/>
        <v>5</v>
      </c>
      <c r="F510" s="8"/>
      <c r="G510" s="87"/>
      <c r="H510" s="127"/>
      <c r="I510" s="87"/>
      <c r="J510" s="87"/>
      <c r="K510" s="127"/>
    </row>
    <row r="511" spans="1:13">
      <c r="A511" s="64">
        <f t="shared" si="3"/>
        <v>6</v>
      </c>
      <c r="C511" s="8"/>
      <c r="E511" s="64">
        <f t="shared" si="4"/>
        <v>6</v>
      </c>
      <c r="F511" s="8"/>
      <c r="G511" s="87"/>
      <c r="H511" s="127"/>
      <c r="I511" s="87"/>
      <c r="J511" s="87"/>
      <c r="K511" s="127"/>
    </row>
    <row r="512" spans="1:13">
      <c r="A512" s="64">
        <f t="shared" si="3"/>
        <v>7</v>
      </c>
      <c r="C512" s="7"/>
      <c r="E512" s="64">
        <f t="shared" si="4"/>
        <v>7</v>
      </c>
      <c r="F512" s="8"/>
      <c r="G512" s="87"/>
      <c r="H512" s="127"/>
      <c r="I512" s="87"/>
      <c r="J512" s="87"/>
      <c r="K512" s="127"/>
    </row>
    <row r="513" spans="1:11">
      <c r="A513" s="64">
        <f t="shared" si="3"/>
        <v>8</v>
      </c>
      <c r="C513" s="8"/>
      <c r="E513" s="64">
        <f t="shared" si="4"/>
        <v>8</v>
      </c>
      <c r="F513" s="8"/>
      <c r="G513" s="87"/>
      <c r="H513" s="127"/>
      <c r="I513" s="87"/>
      <c r="J513" s="87"/>
      <c r="K513" s="127"/>
    </row>
    <row r="514" spans="1:11">
      <c r="A514" s="64">
        <f t="shared" si="3"/>
        <v>9</v>
      </c>
      <c r="C514" s="8"/>
      <c r="E514" s="64">
        <f t="shared" si="4"/>
        <v>9</v>
      </c>
      <c r="F514" s="8"/>
      <c r="G514" s="87"/>
      <c r="H514" s="127"/>
      <c r="I514" s="87"/>
      <c r="J514" s="87"/>
      <c r="K514" s="127"/>
    </row>
    <row r="515" spans="1:11">
      <c r="A515" s="64">
        <f t="shared" si="3"/>
        <v>10</v>
      </c>
      <c r="E515" s="64">
        <f t="shared" si="4"/>
        <v>10</v>
      </c>
      <c r="F515" s="8"/>
      <c r="G515" s="87"/>
      <c r="H515" s="127"/>
      <c r="I515" s="87"/>
      <c r="J515" s="87"/>
      <c r="K515" s="127"/>
    </row>
    <row r="516" spans="1:11">
      <c r="A516" s="64">
        <f t="shared" si="3"/>
        <v>11</v>
      </c>
      <c r="E516" s="64">
        <f t="shared" si="4"/>
        <v>11</v>
      </c>
      <c r="F516" s="8"/>
      <c r="G516" s="87"/>
      <c r="H516" s="127"/>
      <c r="I516" s="87"/>
      <c r="J516" s="87"/>
      <c r="K516" s="127"/>
    </row>
    <row r="517" spans="1:11">
      <c r="A517" s="64">
        <f t="shared" si="3"/>
        <v>12</v>
      </c>
      <c r="E517" s="64">
        <f t="shared" si="4"/>
        <v>12</v>
      </c>
      <c r="F517" s="8"/>
      <c r="G517" s="87"/>
      <c r="H517" s="127"/>
      <c r="I517" s="87"/>
      <c r="J517" s="87"/>
      <c r="K517" s="127"/>
    </row>
    <row r="518" spans="1:11">
      <c r="A518" s="64">
        <f t="shared" si="3"/>
        <v>13</v>
      </c>
      <c r="C518" s="8"/>
      <c r="E518" s="64">
        <f t="shared" si="4"/>
        <v>13</v>
      </c>
      <c r="F518" s="8"/>
      <c r="G518" s="87"/>
      <c r="H518" s="127"/>
      <c r="I518" s="87"/>
      <c r="J518" s="87"/>
      <c r="K518" s="127"/>
    </row>
    <row r="519" spans="1:11">
      <c r="A519" s="64">
        <f t="shared" si="3"/>
        <v>14</v>
      </c>
      <c r="C519" s="8" t="s">
        <v>161</v>
      </c>
      <c r="E519" s="64">
        <f t="shared" si="4"/>
        <v>14</v>
      </c>
      <c r="F519" s="8"/>
      <c r="G519" s="87"/>
      <c r="H519" s="127"/>
      <c r="I519" s="87"/>
      <c r="J519" s="87"/>
      <c r="K519" s="127"/>
    </row>
    <row r="520" spans="1:11" s="30" customFormat="1">
      <c r="A520" s="64">
        <f t="shared" si="3"/>
        <v>15</v>
      </c>
      <c r="B520" s="1"/>
      <c r="C520" s="8"/>
      <c r="D520" s="1"/>
      <c r="E520" s="64">
        <f t="shared" si="4"/>
        <v>15</v>
      </c>
      <c r="F520" s="8"/>
      <c r="G520" s="87"/>
      <c r="H520" s="127"/>
      <c r="I520" s="87"/>
      <c r="J520" s="87"/>
      <c r="K520" s="127"/>
    </row>
    <row r="521" spans="1:11" s="30" customFormat="1">
      <c r="A521" s="64">
        <f t="shared" si="3"/>
        <v>16</v>
      </c>
      <c r="B521" s="1"/>
      <c r="C521" s="8"/>
      <c r="D521" s="1"/>
      <c r="E521" s="64">
        <f t="shared" si="4"/>
        <v>16</v>
      </c>
      <c r="F521" s="8"/>
      <c r="G521" s="87"/>
      <c r="H521" s="127"/>
      <c r="I521" s="87"/>
      <c r="J521" s="87"/>
      <c r="K521" s="127"/>
    </row>
    <row r="522" spans="1:11">
      <c r="A522" s="64">
        <f t="shared" si="3"/>
        <v>17</v>
      </c>
      <c r="C522" s="8"/>
      <c r="E522" s="64">
        <f t="shared" si="4"/>
        <v>17</v>
      </c>
      <c r="F522" s="8"/>
      <c r="G522" s="87"/>
      <c r="H522" s="127"/>
      <c r="I522" s="87"/>
      <c r="J522" s="87"/>
      <c r="K522" s="127"/>
    </row>
    <row r="523" spans="1:11">
      <c r="A523" s="64">
        <f t="shared" si="3"/>
        <v>18</v>
      </c>
      <c r="C523" s="8"/>
      <c r="E523" s="64">
        <f t="shared" si="4"/>
        <v>18</v>
      </c>
      <c r="F523" s="8"/>
      <c r="G523" s="87"/>
      <c r="H523" s="127"/>
      <c r="I523" s="87"/>
      <c r="J523" s="87"/>
      <c r="K523" s="127"/>
    </row>
    <row r="524" spans="1:11">
      <c r="A524" s="64">
        <f t="shared" si="3"/>
        <v>19</v>
      </c>
      <c r="C524" s="8"/>
      <c r="E524" s="64">
        <f t="shared" si="4"/>
        <v>19</v>
      </c>
      <c r="F524" s="8"/>
      <c r="G524" s="87"/>
      <c r="H524" s="127"/>
      <c r="I524" s="87"/>
      <c r="J524" s="87"/>
      <c r="K524" s="127"/>
    </row>
    <row r="525" spans="1:11">
      <c r="A525" s="64">
        <f t="shared" si="3"/>
        <v>20</v>
      </c>
      <c r="C525" s="8"/>
      <c r="E525" s="64">
        <f t="shared" si="4"/>
        <v>20</v>
      </c>
      <c r="F525" s="8"/>
      <c r="G525" s="87"/>
      <c r="H525" s="127"/>
      <c r="I525" s="87"/>
      <c r="J525" s="87"/>
      <c r="K525" s="127"/>
    </row>
    <row r="526" spans="1:11">
      <c r="A526" s="64">
        <f t="shared" si="3"/>
        <v>21</v>
      </c>
      <c r="C526" s="8"/>
      <c r="E526" s="64">
        <f t="shared" si="4"/>
        <v>21</v>
      </c>
      <c r="F526" s="8"/>
      <c r="G526" s="87"/>
      <c r="H526" s="127"/>
      <c r="I526" s="87"/>
      <c r="J526" s="87"/>
      <c r="K526" s="127"/>
    </row>
    <row r="527" spans="1:11">
      <c r="A527" s="64">
        <f t="shared" si="3"/>
        <v>22</v>
      </c>
      <c r="C527" s="8"/>
      <c r="E527" s="64">
        <f t="shared" si="4"/>
        <v>22</v>
      </c>
      <c r="F527" s="8"/>
      <c r="G527" s="87"/>
      <c r="H527" s="127"/>
      <c r="I527" s="87"/>
      <c r="J527" s="87"/>
      <c r="K527" s="127"/>
    </row>
    <row r="528" spans="1:11">
      <c r="A528" s="64">
        <f t="shared" si="3"/>
        <v>23</v>
      </c>
      <c r="C528" s="8"/>
      <c r="E528" s="64">
        <f t="shared" si="4"/>
        <v>23</v>
      </c>
      <c r="F528" s="8"/>
      <c r="G528" s="87"/>
      <c r="H528" s="127"/>
      <c r="I528" s="87"/>
      <c r="J528" s="87"/>
      <c r="K528" s="127"/>
    </row>
    <row r="529" spans="1:11">
      <c r="A529" s="64">
        <f t="shared" si="3"/>
        <v>24</v>
      </c>
      <c r="C529" s="8"/>
      <c r="E529" s="64">
        <f t="shared" si="4"/>
        <v>24</v>
      </c>
      <c r="F529" s="8"/>
      <c r="G529" s="87"/>
      <c r="H529" s="127"/>
      <c r="I529" s="87"/>
      <c r="J529" s="87"/>
      <c r="K529" s="127"/>
    </row>
    <row r="530" spans="1:11">
      <c r="A530" s="64"/>
      <c r="E530" s="64"/>
      <c r="F530" s="60" t="s">
        <v>6</v>
      </c>
      <c r="G530" s="16" t="s">
        <v>6</v>
      </c>
      <c r="H530" s="17"/>
      <c r="I530" s="60"/>
      <c r="J530" s="16"/>
      <c r="K530" s="17"/>
    </row>
    <row r="531" spans="1:11">
      <c r="A531" s="64">
        <f>(A529+1)</f>
        <v>25</v>
      </c>
      <c r="C531" s="7" t="s">
        <v>162</v>
      </c>
      <c r="E531" s="64">
        <f>(E529+1)</f>
        <v>25</v>
      </c>
      <c r="G531" s="88"/>
      <c r="H531" s="89">
        <f>SUM(H506:H529)</f>
        <v>0</v>
      </c>
      <c r="I531" s="89"/>
      <c r="J531" s="88"/>
      <c r="K531" s="89">
        <f>SUM(K506:K529)</f>
        <v>0</v>
      </c>
    </row>
    <row r="532" spans="1:11">
      <c r="A532" s="64"/>
      <c r="C532" s="7"/>
      <c r="E532" s="64"/>
      <c r="F532" s="60" t="s">
        <v>6</v>
      </c>
      <c r="G532" s="16" t="s">
        <v>6</v>
      </c>
      <c r="H532" s="17"/>
      <c r="I532" s="60"/>
      <c r="J532" s="16"/>
      <c r="K532" s="17"/>
    </row>
    <row r="533" spans="1:11">
      <c r="E533" s="29"/>
    </row>
    <row r="534" spans="1:11">
      <c r="E534" s="29"/>
    </row>
    <row r="536" spans="1:11">
      <c r="E536" s="29"/>
    </row>
    <row r="537" spans="1:11">
      <c r="A537" s="12" t="str">
        <f>$A$83</f>
        <v xml:space="preserve">Institution No.:  </v>
      </c>
      <c r="B537" s="30"/>
      <c r="C537" s="30"/>
      <c r="D537" s="30"/>
      <c r="E537" s="31"/>
      <c r="F537" s="30"/>
      <c r="G537" s="32"/>
      <c r="H537" s="33"/>
      <c r="I537" s="30"/>
      <c r="J537" s="32"/>
      <c r="K537" s="4" t="s">
        <v>163</v>
      </c>
    </row>
    <row r="538" spans="1:11">
      <c r="A538" s="344" t="s">
        <v>164</v>
      </c>
      <c r="B538" s="344"/>
      <c r="C538" s="344"/>
      <c r="D538" s="344"/>
      <c r="E538" s="344"/>
      <c r="F538" s="344"/>
      <c r="G538" s="344"/>
      <c r="H538" s="344"/>
      <c r="I538" s="344"/>
      <c r="J538" s="344"/>
      <c r="K538" s="344"/>
    </row>
    <row r="539" spans="1:11">
      <c r="A539" s="12" t="str">
        <f>$A$42</f>
        <v xml:space="preserve">NAME: </v>
      </c>
      <c r="C539" s="1" t="str">
        <f>$D$20</f>
        <v>University of Colorado</v>
      </c>
      <c r="G539" s="65"/>
      <c r="K539" s="14" t="str">
        <f>$K$3</f>
        <v>Due Date: October 18, 2023</v>
      </c>
    </row>
    <row r="540" spans="1:11">
      <c r="A540" s="15" t="s">
        <v>6</v>
      </c>
      <c r="B540" s="15" t="s">
        <v>6</v>
      </c>
      <c r="C540" s="15" t="s">
        <v>6</v>
      </c>
      <c r="D540" s="15" t="s">
        <v>6</v>
      </c>
      <c r="E540" s="15" t="s">
        <v>6</v>
      </c>
      <c r="F540" s="15" t="s">
        <v>6</v>
      </c>
      <c r="G540" s="16" t="s">
        <v>6</v>
      </c>
      <c r="H540" s="17" t="s">
        <v>6</v>
      </c>
      <c r="I540" s="15" t="s">
        <v>6</v>
      </c>
      <c r="J540" s="16" t="s">
        <v>6</v>
      </c>
      <c r="K540" s="17" t="s">
        <v>6</v>
      </c>
    </row>
    <row r="541" spans="1:11">
      <c r="A541" s="18" t="s">
        <v>7</v>
      </c>
      <c r="E541" s="18" t="s">
        <v>7</v>
      </c>
      <c r="F541" s="19"/>
      <c r="G541" s="20"/>
      <c r="H541" s="21" t="str">
        <f>H503</f>
        <v>2022-2023</v>
      </c>
      <c r="I541" s="19"/>
      <c r="J541" s="20"/>
      <c r="K541" s="21" t="str">
        <f>K503</f>
        <v>2023-2024</v>
      </c>
    </row>
    <row r="542" spans="1:11">
      <c r="A542" s="18" t="s">
        <v>9</v>
      </c>
      <c r="C542" s="19" t="s">
        <v>51</v>
      </c>
      <c r="E542" s="18" t="s">
        <v>9</v>
      </c>
      <c r="F542" s="19"/>
      <c r="G542" s="20" t="s">
        <v>11</v>
      </c>
      <c r="H542" s="21" t="s">
        <v>12</v>
      </c>
      <c r="I542" s="19"/>
      <c r="J542" s="20" t="s">
        <v>11</v>
      </c>
      <c r="K542" s="21" t="s">
        <v>13</v>
      </c>
    </row>
    <row r="543" spans="1:11">
      <c r="A543" s="15" t="s">
        <v>6</v>
      </c>
      <c r="B543" s="15" t="s">
        <v>6</v>
      </c>
      <c r="C543" s="15" t="s">
        <v>6</v>
      </c>
      <c r="D543" s="15" t="s">
        <v>6</v>
      </c>
      <c r="E543" s="15" t="s">
        <v>6</v>
      </c>
      <c r="F543" s="15" t="s">
        <v>6</v>
      </c>
      <c r="G543" s="16" t="s">
        <v>6</v>
      </c>
      <c r="H543" s="17" t="s">
        <v>6</v>
      </c>
      <c r="I543" s="15" t="s">
        <v>6</v>
      </c>
      <c r="J543" s="16" t="s">
        <v>6</v>
      </c>
      <c r="K543" s="17" t="s">
        <v>6</v>
      </c>
    </row>
    <row r="544" spans="1:11">
      <c r="A544" s="1">
        <v>1</v>
      </c>
      <c r="B544" s="15"/>
      <c r="C544" s="7" t="s">
        <v>165</v>
      </c>
      <c r="D544" s="15"/>
      <c r="E544" s="1">
        <v>1</v>
      </c>
      <c r="F544" s="15"/>
      <c r="G544" s="129">
        <v>0</v>
      </c>
      <c r="H544" s="136">
        <v>0</v>
      </c>
      <c r="I544" s="90"/>
      <c r="J544" s="129">
        <v>0</v>
      </c>
      <c r="K544" s="136">
        <v>0</v>
      </c>
    </row>
    <row r="545" spans="1:12">
      <c r="A545" s="1">
        <v>2</v>
      </c>
      <c r="B545" s="15"/>
      <c r="C545" s="7" t="s">
        <v>166</v>
      </c>
      <c r="D545" s="15"/>
      <c r="E545" s="1">
        <v>2</v>
      </c>
      <c r="F545" s="15"/>
      <c r="G545" s="16"/>
      <c r="H545" s="136">
        <v>0</v>
      </c>
      <c r="I545" s="15"/>
      <c r="J545" s="16"/>
      <c r="K545" s="139">
        <v>0</v>
      </c>
    </row>
    <row r="546" spans="1:12">
      <c r="A546" s="1">
        <v>3</v>
      </c>
      <c r="C546" s="7" t="s">
        <v>167</v>
      </c>
      <c r="E546" s="1">
        <v>3</v>
      </c>
      <c r="F546" s="8"/>
      <c r="G546" s="129">
        <v>0</v>
      </c>
      <c r="H546" s="136">
        <v>0</v>
      </c>
      <c r="I546" s="91"/>
      <c r="J546" s="130">
        <v>0</v>
      </c>
      <c r="K546" s="136">
        <v>0</v>
      </c>
    </row>
    <row r="547" spans="1:12">
      <c r="A547" s="1">
        <v>4</v>
      </c>
      <c r="C547" s="7" t="s">
        <v>168</v>
      </c>
      <c r="E547" s="1">
        <v>4</v>
      </c>
      <c r="F547" s="8"/>
      <c r="G547" s="90"/>
      <c r="H547" s="136">
        <v>0</v>
      </c>
      <c r="I547" s="91"/>
      <c r="J547" s="90"/>
      <c r="K547" s="136">
        <v>0</v>
      </c>
    </row>
    <row r="548" spans="1:12">
      <c r="A548" s="1">
        <v>5</v>
      </c>
      <c r="C548" s="7" t="s">
        <v>169</v>
      </c>
      <c r="E548" s="1">
        <v>5</v>
      </c>
      <c r="F548" s="8"/>
      <c r="G548" s="90">
        <f>G544+G546</f>
        <v>0</v>
      </c>
      <c r="H548" s="137">
        <f>SUM(H544:H547)</f>
        <v>0</v>
      </c>
      <c r="I548" s="91"/>
      <c r="J548" s="90">
        <f>SUM(J544:J547)</f>
        <v>0</v>
      </c>
      <c r="K548" s="137">
        <f>SUM(K544:K547)</f>
        <v>0</v>
      </c>
    </row>
    <row r="549" spans="1:12">
      <c r="A549" s="1">
        <v>6</v>
      </c>
      <c r="C549" s="7" t="s">
        <v>170</v>
      </c>
      <c r="E549" s="1">
        <v>6</v>
      </c>
      <c r="F549" s="8"/>
      <c r="G549" s="129">
        <v>0</v>
      </c>
      <c r="H549" s="136">
        <v>0</v>
      </c>
      <c r="I549" s="91"/>
      <c r="J549" s="90"/>
      <c r="K549" s="137"/>
    </row>
    <row r="550" spans="1:12">
      <c r="A550" s="1">
        <v>7</v>
      </c>
      <c r="C550" s="7" t="s">
        <v>171</v>
      </c>
      <c r="E550" s="1">
        <v>7</v>
      </c>
      <c r="F550" s="8"/>
      <c r="G550" s="90"/>
      <c r="H550" s="136"/>
      <c r="I550" s="91"/>
      <c r="J550" s="90"/>
      <c r="K550" s="137"/>
    </row>
    <row r="551" spans="1:12">
      <c r="A551" s="1">
        <v>8</v>
      </c>
      <c r="C551" s="7" t="s">
        <v>172</v>
      </c>
      <c r="E551" s="1">
        <v>8</v>
      </c>
      <c r="F551" s="8"/>
      <c r="G551" s="90">
        <f>G548+G549+G550</f>
        <v>0</v>
      </c>
      <c r="H551" s="137">
        <f>H548+H549+H550</f>
        <v>0</v>
      </c>
      <c r="I551" s="90"/>
      <c r="J551" s="90">
        <f>J548+J549+J550</f>
        <v>0</v>
      </c>
      <c r="K551" s="137">
        <f>K548+K549+K550</f>
        <v>0</v>
      </c>
    </row>
    <row r="552" spans="1:12">
      <c r="A552" s="1">
        <v>9</v>
      </c>
      <c r="E552" s="1">
        <v>9</v>
      </c>
      <c r="F552" s="8"/>
      <c r="G552" s="90"/>
      <c r="H552" s="137"/>
      <c r="I552" s="89"/>
      <c r="J552" s="90"/>
      <c r="K552" s="137"/>
    </row>
    <row r="553" spans="1:12">
      <c r="A553" s="1">
        <v>10</v>
      </c>
      <c r="C553" s="7" t="s">
        <v>173</v>
      </c>
      <c r="E553" s="1">
        <v>10</v>
      </c>
      <c r="F553" s="8"/>
      <c r="G553" s="129">
        <v>0</v>
      </c>
      <c r="H553" s="136">
        <v>0</v>
      </c>
      <c r="I553" s="91"/>
      <c r="J553" s="129">
        <v>0</v>
      </c>
      <c r="K553" s="136">
        <v>0</v>
      </c>
    </row>
    <row r="554" spans="1:12">
      <c r="A554" s="1">
        <v>11</v>
      </c>
      <c r="C554" s="7" t="s">
        <v>174</v>
      </c>
      <c r="E554" s="1">
        <v>11</v>
      </c>
      <c r="F554" s="8"/>
      <c r="G554" s="129">
        <v>0</v>
      </c>
      <c r="H554" s="136">
        <v>0</v>
      </c>
      <c r="I554" s="91"/>
      <c r="J554" s="129">
        <v>0</v>
      </c>
      <c r="K554" s="136">
        <v>0</v>
      </c>
    </row>
    <row r="555" spans="1:12">
      <c r="A555" s="1">
        <v>12</v>
      </c>
      <c r="C555" s="7" t="s">
        <v>175</v>
      </c>
      <c r="E555" s="1">
        <v>12</v>
      </c>
      <c r="F555" s="8"/>
      <c r="G555" s="90"/>
      <c r="H555" s="136">
        <v>0</v>
      </c>
      <c r="I555" s="91"/>
      <c r="J555" s="90"/>
      <c r="K555" s="136">
        <v>0</v>
      </c>
    </row>
    <row r="556" spans="1:12">
      <c r="A556" s="1">
        <v>13</v>
      </c>
      <c r="C556" s="7" t="s">
        <v>176</v>
      </c>
      <c r="E556" s="1">
        <v>13</v>
      </c>
      <c r="F556" s="8"/>
      <c r="G556" s="90">
        <f>SUM(G553:G555)</f>
        <v>0</v>
      </c>
      <c r="H556" s="137">
        <f>SUM(H553:H555)</f>
        <v>0</v>
      </c>
      <c r="I556" s="88"/>
      <c r="J556" s="90">
        <f>SUM(J553:J555)</f>
        <v>0</v>
      </c>
      <c r="K556" s="137">
        <f>SUM(K553:K555)</f>
        <v>0</v>
      </c>
      <c r="L556" s="1" t="s">
        <v>38</v>
      </c>
    </row>
    <row r="557" spans="1:12" s="30" customFormat="1">
      <c r="A557" s="1">
        <v>14</v>
      </c>
      <c r="B557" s="1"/>
      <c r="C557" s="1"/>
      <c r="D557" s="1"/>
      <c r="E557" s="1">
        <v>14</v>
      </c>
      <c r="F557" s="8"/>
      <c r="G557" s="92"/>
      <c r="H557" s="137"/>
      <c r="I557" s="89"/>
      <c r="J557" s="92"/>
      <c r="K557" s="137"/>
    </row>
    <row r="558" spans="1:12" s="30" customFormat="1">
      <c r="A558" s="1">
        <v>15</v>
      </c>
      <c r="B558" s="1"/>
      <c r="C558" s="7" t="s">
        <v>177</v>
      </c>
      <c r="D558" s="1"/>
      <c r="E558" s="1">
        <v>15</v>
      </c>
      <c r="F558" s="1"/>
      <c r="G558" s="93">
        <f>SUM(G551+G556)</f>
        <v>0</v>
      </c>
      <c r="H558" s="138">
        <f>SUM(H551+H556)</f>
        <v>0</v>
      </c>
      <c r="I558" s="89"/>
      <c r="J558" s="93">
        <f>SUM(J551+J556)</f>
        <v>0</v>
      </c>
      <c r="K558" s="138">
        <f>SUM(K551+K556)</f>
        <v>0</v>
      </c>
    </row>
    <row r="559" spans="1:12">
      <c r="A559" s="1">
        <v>16</v>
      </c>
      <c r="E559" s="1">
        <v>16</v>
      </c>
      <c r="G559" s="93"/>
      <c r="H559" s="138"/>
      <c r="I559" s="89"/>
      <c r="J559" s="93"/>
      <c r="K559" s="138"/>
    </row>
    <row r="560" spans="1:12">
      <c r="A560" s="1">
        <v>17</v>
      </c>
      <c r="C560" s="7" t="s">
        <v>178</v>
      </c>
      <c r="E560" s="1">
        <v>17</v>
      </c>
      <c r="F560" s="8"/>
      <c r="G560" s="90"/>
      <c r="H560" s="136">
        <v>0</v>
      </c>
      <c r="I560" s="91"/>
      <c r="J560" s="90"/>
      <c r="K560" s="136">
        <v>0</v>
      </c>
    </row>
    <row r="561" spans="1:11">
      <c r="A561" s="1">
        <v>18</v>
      </c>
      <c r="E561" s="1">
        <v>18</v>
      </c>
      <c r="F561" s="8"/>
      <c r="G561" s="90"/>
      <c r="H561" s="137"/>
      <c r="I561" s="91"/>
      <c r="J561" s="90"/>
      <c r="K561" s="137"/>
    </row>
    <row r="562" spans="1:11">
      <c r="A562" s="1">
        <v>19</v>
      </c>
      <c r="C562" s="7" t="s">
        <v>179</v>
      </c>
      <c r="E562" s="1">
        <v>19</v>
      </c>
      <c r="F562" s="8"/>
      <c r="G562" s="90"/>
      <c r="H562" s="136">
        <v>0</v>
      </c>
      <c r="I562" s="91"/>
      <c r="J562" s="90"/>
      <c r="K562" s="136"/>
    </row>
    <row r="563" spans="1:11">
      <c r="A563" s="1">
        <v>20</v>
      </c>
      <c r="C563" s="66" t="s">
        <v>180</v>
      </c>
      <c r="E563" s="1">
        <v>20</v>
      </c>
      <c r="F563" s="8"/>
      <c r="G563" s="90"/>
      <c r="H563" s="136">
        <v>0</v>
      </c>
      <c r="I563" s="91"/>
      <c r="J563" s="90"/>
      <c r="K563" s="136">
        <v>0</v>
      </c>
    </row>
    <row r="564" spans="1:11">
      <c r="A564" s="1">
        <v>21</v>
      </c>
      <c r="C564" s="66"/>
      <c r="E564" s="1">
        <v>21</v>
      </c>
      <c r="F564" s="8"/>
      <c r="G564" s="90"/>
      <c r="H564" s="137"/>
      <c r="I564" s="91"/>
      <c r="J564" s="90"/>
      <c r="K564" s="137"/>
    </row>
    <row r="565" spans="1:11">
      <c r="A565" s="1">
        <v>22</v>
      </c>
      <c r="C565" s="7"/>
      <c r="E565" s="1">
        <v>22</v>
      </c>
      <c r="G565" s="90"/>
      <c r="H565" s="137"/>
      <c r="I565" s="91"/>
      <c r="J565" s="90"/>
      <c r="K565" s="137"/>
    </row>
    <row r="566" spans="1:11">
      <c r="A566" s="1">
        <v>23</v>
      </c>
      <c r="C566" s="7" t="s">
        <v>181</v>
      </c>
      <c r="E566" s="1">
        <v>23</v>
      </c>
      <c r="G566" s="90"/>
      <c r="H566" s="136">
        <v>0</v>
      </c>
      <c r="I566" s="91"/>
      <c r="J566" s="90"/>
      <c r="K566" s="136">
        <v>0</v>
      </c>
    </row>
    <row r="567" spans="1:11">
      <c r="A567" s="1">
        <v>24</v>
      </c>
      <c r="C567" s="7"/>
      <c r="E567" s="1">
        <v>24</v>
      </c>
      <c r="G567" s="90"/>
      <c r="H567" s="137"/>
      <c r="I567" s="91"/>
      <c r="J567" s="90"/>
      <c r="K567" s="137"/>
    </row>
    <row r="568" spans="1:11">
      <c r="F568" s="60" t="s">
        <v>6</v>
      </c>
      <c r="G568" s="68"/>
      <c r="H568" s="39"/>
      <c r="I568" s="60"/>
      <c r="J568" s="68"/>
      <c r="K568" s="39"/>
    </row>
    <row r="569" spans="1:11">
      <c r="A569" s="1">
        <v>25</v>
      </c>
      <c r="C569" s="7" t="s">
        <v>182</v>
      </c>
      <c r="E569" s="1">
        <v>25</v>
      </c>
      <c r="G569" s="89">
        <f>SUM(G558:G567)</f>
        <v>0</v>
      </c>
      <c r="H569" s="138">
        <f>SUM(H558:H567)</f>
        <v>0</v>
      </c>
      <c r="I569" s="94"/>
      <c r="J569" s="89">
        <f>SUM(J558:J567)</f>
        <v>0</v>
      </c>
      <c r="K569" s="138">
        <f>SUM(K558:K567)</f>
        <v>0</v>
      </c>
    </row>
    <row r="570" spans="1:11">
      <c r="F570" s="60" t="s">
        <v>6</v>
      </c>
      <c r="G570" s="16"/>
      <c r="H570" s="17"/>
      <c r="I570" s="60"/>
      <c r="J570" s="16"/>
      <c r="K570" s="17"/>
    </row>
    <row r="571" spans="1:11">
      <c r="F571" s="60"/>
      <c r="G571" s="16"/>
      <c r="H571" s="17"/>
      <c r="I571" s="60"/>
      <c r="J571" s="16"/>
      <c r="K571" s="17"/>
    </row>
    <row r="572" spans="1:11" ht="15.75">
      <c r="C572" s="69"/>
      <c r="D572" s="69"/>
      <c r="E572" s="69"/>
      <c r="F572" s="60"/>
      <c r="G572" s="16"/>
      <c r="H572" s="17"/>
      <c r="I572" s="60"/>
      <c r="J572" s="16"/>
      <c r="K572" s="17"/>
    </row>
    <row r="573" spans="1:11">
      <c r="C573" s="1" t="s">
        <v>49</v>
      </c>
      <c r="F573" s="60"/>
      <c r="G573" s="16"/>
      <c r="H573" s="17"/>
      <c r="I573" s="60"/>
      <c r="J573" s="16"/>
      <c r="K573" s="17"/>
    </row>
    <row r="574" spans="1:11">
      <c r="A574" s="7"/>
    </row>
    <row r="575" spans="1:11">
      <c r="E575" s="29"/>
    </row>
    <row r="576" spans="1:11">
      <c r="A576" s="12" t="str">
        <f>$A$83</f>
        <v xml:space="preserve">Institution No.:  </v>
      </c>
      <c r="B576" s="30"/>
      <c r="C576" s="30"/>
      <c r="D576" s="30"/>
      <c r="E576" s="31"/>
      <c r="F576" s="30"/>
      <c r="G576" s="32"/>
      <c r="H576" s="33"/>
      <c r="I576" s="30"/>
      <c r="J576" s="32"/>
      <c r="K576" s="4" t="s">
        <v>183</v>
      </c>
    </row>
    <row r="577" spans="1:11">
      <c r="A577" s="344" t="s">
        <v>184</v>
      </c>
      <c r="B577" s="344"/>
      <c r="C577" s="344"/>
      <c r="D577" s="344"/>
      <c r="E577" s="344"/>
      <c r="F577" s="344"/>
      <c r="G577" s="344"/>
      <c r="H577" s="344"/>
      <c r="I577" s="344"/>
      <c r="J577" s="344"/>
      <c r="K577" s="344"/>
    </row>
    <row r="578" spans="1:11">
      <c r="A578" s="12" t="str">
        <f>$A$42</f>
        <v xml:space="preserve">NAME: </v>
      </c>
      <c r="C578" s="1" t="str">
        <f>$D$20</f>
        <v>University of Colorado</v>
      </c>
      <c r="G578" s="65"/>
      <c r="K578" s="14" t="str">
        <f>$K$3</f>
        <v>Due Date: October 18, 2023</v>
      </c>
    </row>
    <row r="579" spans="1:11">
      <c r="A579" s="15" t="s">
        <v>6</v>
      </c>
      <c r="B579" s="15" t="s">
        <v>6</v>
      </c>
      <c r="C579" s="15" t="s">
        <v>6</v>
      </c>
      <c r="D579" s="15" t="s">
        <v>6</v>
      </c>
      <c r="E579" s="15" t="s">
        <v>6</v>
      </c>
      <c r="F579" s="15" t="s">
        <v>6</v>
      </c>
      <c r="G579" s="16" t="s">
        <v>6</v>
      </c>
      <c r="H579" s="17" t="s">
        <v>6</v>
      </c>
      <c r="I579" s="15" t="s">
        <v>6</v>
      </c>
      <c r="J579" s="16" t="s">
        <v>6</v>
      </c>
      <c r="K579" s="17" t="s">
        <v>6</v>
      </c>
    </row>
    <row r="580" spans="1:11">
      <c r="A580" s="18" t="s">
        <v>7</v>
      </c>
      <c r="E580" s="18" t="s">
        <v>7</v>
      </c>
      <c r="F580" s="19"/>
      <c r="G580" s="20"/>
      <c r="H580" s="21" t="str">
        <f>H541</f>
        <v>2022-2023</v>
      </c>
      <c r="I580" s="19"/>
      <c r="J580" s="20"/>
      <c r="K580" s="21" t="str">
        <f>K541</f>
        <v>2023-2024</v>
      </c>
    </row>
    <row r="581" spans="1:11">
      <c r="A581" s="18" t="s">
        <v>9</v>
      </c>
      <c r="C581" s="19" t="s">
        <v>51</v>
      </c>
      <c r="E581" s="18" t="s">
        <v>9</v>
      </c>
      <c r="F581" s="19"/>
      <c r="G581" s="20" t="s">
        <v>11</v>
      </c>
      <c r="H581" s="21" t="s">
        <v>12</v>
      </c>
      <c r="I581" s="19"/>
      <c r="J581" s="20" t="s">
        <v>11</v>
      </c>
      <c r="K581" s="21" t="s">
        <v>13</v>
      </c>
    </row>
    <row r="582" spans="1:11">
      <c r="A582" s="15" t="s">
        <v>6</v>
      </c>
      <c r="B582" s="15" t="s">
        <v>6</v>
      </c>
      <c r="C582" s="15" t="s">
        <v>6</v>
      </c>
      <c r="D582" s="15" t="s">
        <v>6</v>
      </c>
      <c r="E582" s="15" t="s">
        <v>6</v>
      </c>
      <c r="F582" s="15" t="s">
        <v>6</v>
      </c>
      <c r="G582" s="16" t="s">
        <v>6</v>
      </c>
      <c r="H582" s="17" t="s">
        <v>6</v>
      </c>
      <c r="I582" s="15" t="s">
        <v>6</v>
      </c>
      <c r="J582" s="16" t="s">
        <v>6</v>
      </c>
      <c r="K582" s="17" t="s">
        <v>6</v>
      </c>
    </row>
    <row r="583" spans="1:11">
      <c r="A583" s="1">
        <v>1</v>
      </c>
      <c r="B583" s="15"/>
      <c r="C583" s="7" t="s">
        <v>165</v>
      </c>
      <c r="D583" s="15"/>
      <c r="E583" s="1">
        <v>1</v>
      </c>
      <c r="F583" s="15"/>
      <c r="G583" s="129">
        <v>0</v>
      </c>
      <c r="H583" s="136">
        <v>0</v>
      </c>
      <c r="I583" s="15"/>
      <c r="J583" s="129">
        <v>0</v>
      </c>
      <c r="K583" s="139">
        <v>0</v>
      </c>
    </row>
    <row r="584" spans="1:11">
      <c r="A584" s="1">
        <v>2</v>
      </c>
      <c r="B584" s="15"/>
      <c r="C584" s="7" t="s">
        <v>166</v>
      </c>
      <c r="D584" s="15"/>
      <c r="E584" s="1">
        <v>2</v>
      </c>
      <c r="F584" s="15"/>
      <c r="G584" s="90"/>
      <c r="H584" s="136">
        <v>0</v>
      </c>
      <c r="I584" s="90"/>
      <c r="J584" s="90"/>
      <c r="K584" s="139">
        <v>0</v>
      </c>
    </row>
    <row r="585" spans="1:11">
      <c r="A585" s="1">
        <v>3</v>
      </c>
      <c r="C585" s="7" t="s">
        <v>167</v>
      </c>
      <c r="E585" s="1">
        <v>3</v>
      </c>
      <c r="F585" s="8"/>
      <c r="G585" s="129"/>
      <c r="H585" s="136">
        <v>0</v>
      </c>
      <c r="I585" s="91"/>
      <c r="J585" s="129">
        <v>0</v>
      </c>
      <c r="K585" s="136"/>
    </row>
    <row r="586" spans="1:11">
      <c r="A586" s="1">
        <v>4</v>
      </c>
      <c r="C586" s="7" t="s">
        <v>168</v>
      </c>
      <c r="E586" s="1">
        <v>4</v>
      </c>
      <c r="F586" s="8"/>
      <c r="G586" s="90"/>
      <c r="H586" s="136">
        <v>0</v>
      </c>
      <c r="I586" s="91"/>
      <c r="J586" s="90"/>
      <c r="K586" s="136"/>
    </row>
    <row r="587" spans="1:11">
      <c r="A587" s="1">
        <v>5</v>
      </c>
      <c r="C587" s="7" t="s">
        <v>169</v>
      </c>
      <c r="E587" s="1">
        <v>5</v>
      </c>
      <c r="F587" s="8"/>
      <c r="G587" s="90">
        <f>SUM(G583:G586)</f>
        <v>0</v>
      </c>
      <c r="H587" s="137">
        <f>SUM(H583:H586)</f>
        <v>0</v>
      </c>
      <c r="I587" s="91"/>
      <c r="J587" s="90">
        <f>SUM(J583:J586)</f>
        <v>0</v>
      </c>
      <c r="K587" s="137">
        <f>SUM(K583:K586)</f>
        <v>0</v>
      </c>
    </row>
    <row r="588" spans="1:11">
      <c r="A588" s="1">
        <v>6</v>
      </c>
      <c r="C588" s="7" t="s">
        <v>170</v>
      </c>
      <c r="E588" s="1">
        <v>6</v>
      </c>
      <c r="F588" s="8"/>
      <c r="G588" s="90"/>
      <c r="H588" s="137"/>
      <c r="I588" s="91"/>
      <c r="J588" s="90"/>
      <c r="K588" s="137"/>
    </row>
    <row r="589" spans="1:11">
      <c r="A589" s="1">
        <v>7</v>
      </c>
      <c r="C589" s="7" t="s">
        <v>171</v>
      </c>
      <c r="E589" s="1">
        <v>7</v>
      </c>
      <c r="F589" s="8"/>
      <c r="G589" s="90"/>
      <c r="H589" s="137"/>
      <c r="I589" s="91"/>
      <c r="J589" s="90"/>
      <c r="K589" s="137"/>
    </row>
    <row r="590" spans="1:11">
      <c r="A590" s="1">
        <v>8</v>
      </c>
      <c r="C590" s="7" t="s">
        <v>185</v>
      </c>
      <c r="E590" s="1">
        <v>8</v>
      </c>
      <c r="F590" s="8"/>
      <c r="G590" s="90">
        <f>G587+G588+G589</f>
        <v>0</v>
      </c>
      <c r="H590" s="137">
        <f>H587+H588+H589</f>
        <v>0</v>
      </c>
      <c r="I590" s="90"/>
      <c r="J590" s="90">
        <f>J587+J588+J589</f>
        <v>0</v>
      </c>
      <c r="K590" s="137">
        <f>K587+K588+K589</f>
        <v>0</v>
      </c>
    </row>
    <row r="591" spans="1:11">
      <c r="A591" s="1">
        <v>9</v>
      </c>
      <c r="E591" s="1">
        <v>9</v>
      </c>
      <c r="F591" s="8"/>
      <c r="G591" s="90"/>
      <c r="H591" s="137"/>
      <c r="I591" s="89"/>
      <c r="J591" s="90"/>
      <c r="K591" s="137"/>
    </row>
    <row r="592" spans="1:11">
      <c r="A592" s="1">
        <v>10</v>
      </c>
      <c r="C592" s="7" t="s">
        <v>173</v>
      </c>
      <c r="E592" s="1">
        <v>10</v>
      </c>
      <c r="F592" s="8"/>
      <c r="G592" s="129">
        <v>0</v>
      </c>
      <c r="H592" s="136">
        <v>0</v>
      </c>
      <c r="I592" s="91"/>
      <c r="J592" s="129">
        <v>0</v>
      </c>
      <c r="K592" s="136">
        <v>0</v>
      </c>
    </row>
    <row r="593" spans="1:11">
      <c r="A593" s="1">
        <v>11</v>
      </c>
      <c r="C593" s="7" t="s">
        <v>174</v>
      </c>
      <c r="E593" s="1">
        <v>11</v>
      </c>
      <c r="F593" s="8"/>
      <c r="G593" s="129">
        <v>0</v>
      </c>
      <c r="H593" s="136">
        <v>0</v>
      </c>
      <c r="I593" s="91"/>
      <c r="J593" s="129">
        <v>0</v>
      </c>
      <c r="K593" s="136"/>
    </row>
    <row r="594" spans="1:11" s="30" customFormat="1">
      <c r="A594" s="1">
        <v>12</v>
      </c>
      <c r="B594" s="1"/>
      <c r="C594" s="7" t="s">
        <v>175</v>
      </c>
      <c r="D594" s="1"/>
      <c r="E594" s="1">
        <v>12</v>
      </c>
      <c r="F594" s="8"/>
      <c r="G594" s="90"/>
      <c r="H594" s="136">
        <v>0</v>
      </c>
      <c r="I594" s="91"/>
      <c r="J594" s="90"/>
      <c r="K594" s="136"/>
    </row>
    <row r="595" spans="1:11" s="30" customFormat="1">
      <c r="A595" s="1">
        <v>13</v>
      </c>
      <c r="B595" s="1"/>
      <c r="C595" s="7" t="s">
        <v>186</v>
      </c>
      <c r="D595" s="1"/>
      <c r="E595" s="1">
        <v>13</v>
      </c>
      <c r="F595" s="8"/>
      <c r="G595" s="90">
        <f>SUM(G592:G594)</f>
        <v>0</v>
      </c>
      <c r="H595" s="137">
        <f>SUM(H592:H594)</f>
        <v>0</v>
      </c>
      <c r="I595" s="88"/>
      <c r="J595" s="90">
        <f>SUM(J592:J594)</f>
        <v>0</v>
      </c>
      <c r="K595" s="137">
        <f>SUM(K592:K594)</f>
        <v>0</v>
      </c>
    </row>
    <row r="596" spans="1:11">
      <c r="A596" s="1">
        <v>14</v>
      </c>
      <c r="E596" s="1">
        <v>14</v>
      </c>
      <c r="F596" s="8"/>
      <c r="G596" s="92"/>
      <c r="H596" s="137"/>
      <c r="I596" s="89"/>
      <c r="J596" s="92"/>
      <c r="K596" s="137"/>
    </row>
    <row r="597" spans="1:11">
      <c r="A597" s="1">
        <v>15</v>
      </c>
      <c r="C597" s="7" t="s">
        <v>177</v>
      </c>
      <c r="E597" s="1">
        <v>15</v>
      </c>
      <c r="G597" s="93">
        <f>SUM(G590+G595)</f>
        <v>0</v>
      </c>
      <c r="H597" s="138">
        <f>SUM(H590+H595)</f>
        <v>0</v>
      </c>
      <c r="I597" s="89"/>
      <c r="J597" s="93">
        <f>SUM(J590+J595)</f>
        <v>0</v>
      </c>
      <c r="K597" s="138">
        <f>SUM(K590+K595)</f>
        <v>0</v>
      </c>
    </row>
    <row r="598" spans="1:11">
      <c r="A598" s="1">
        <v>16</v>
      </c>
      <c r="E598" s="1">
        <v>16</v>
      </c>
      <c r="G598" s="93"/>
      <c r="H598" s="138"/>
      <c r="I598" s="89"/>
      <c r="J598" s="93"/>
      <c r="K598" s="138"/>
    </row>
    <row r="599" spans="1:11">
      <c r="A599" s="1">
        <v>17</v>
      </c>
      <c r="C599" s="7" t="s">
        <v>178</v>
      </c>
      <c r="E599" s="1">
        <v>17</v>
      </c>
      <c r="F599" s="8"/>
      <c r="G599" s="90"/>
      <c r="H599" s="136">
        <v>0</v>
      </c>
      <c r="I599" s="91"/>
      <c r="J599" s="90"/>
      <c r="K599" s="136"/>
    </row>
    <row r="600" spans="1:11">
      <c r="A600" s="1">
        <v>18</v>
      </c>
      <c r="E600" s="1">
        <v>18</v>
      </c>
      <c r="F600" s="8"/>
      <c r="G600" s="90"/>
      <c r="H600" s="137"/>
      <c r="I600" s="91"/>
      <c r="J600" s="90"/>
      <c r="K600" s="137"/>
    </row>
    <row r="601" spans="1:11">
      <c r="A601" s="1">
        <v>19</v>
      </c>
      <c r="C601" s="7" t="s">
        <v>179</v>
      </c>
      <c r="E601" s="1">
        <v>19</v>
      </c>
      <c r="F601" s="8"/>
      <c r="G601" s="90"/>
      <c r="H601" s="136">
        <v>0</v>
      </c>
      <c r="I601" s="91"/>
      <c r="J601" s="90"/>
      <c r="K601" s="136"/>
    </row>
    <row r="602" spans="1:11">
      <c r="A602" s="1">
        <v>20</v>
      </c>
      <c r="C602" s="66" t="s">
        <v>180</v>
      </c>
      <c r="E602" s="1">
        <v>20</v>
      </c>
      <c r="F602" s="8"/>
      <c r="G602" s="90"/>
      <c r="H602" s="136">
        <v>0</v>
      </c>
      <c r="I602" s="91"/>
      <c r="J602" s="90"/>
      <c r="K602" s="136">
        <v>0</v>
      </c>
    </row>
    <row r="603" spans="1:11">
      <c r="A603" s="1">
        <v>21</v>
      </c>
      <c r="C603" s="66"/>
      <c r="E603" s="1">
        <v>21</v>
      </c>
      <c r="F603" s="8"/>
      <c r="G603" s="90"/>
      <c r="H603" s="137"/>
      <c r="I603" s="91"/>
      <c r="J603" s="90"/>
      <c r="K603" s="137"/>
    </row>
    <row r="604" spans="1:11">
      <c r="A604" s="1">
        <v>22</v>
      </c>
      <c r="C604" s="7"/>
      <c r="E604" s="1">
        <v>22</v>
      </c>
      <c r="G604" s="90"/>
      <c r="H604" s="137"/>
      <c r="I604" s="91"/>
      <c r="J604" s="90"/>
      <c r="K604" s="137"/>
    </row>
    <row r="605" spans="1:11">
      <c r="A605" s="1">
        <v>23</v>
      </c>
      <c r="C605" s="7" t="s">
        <v>181</v>
      </c>
      <c r="E605" s="1">
        <v>23</v>
      </c>
      <c r="G605" s="90"/>
      <c r="H605" s="136">
        <v>0</v>
      </c>
      <c r="I605" s="91"/>
      <c r="J605" s="90"/>
      <c r="K605" s="136">
        <v>0</v>
      </c>
    </row>
    <row r="606" spans="1:11">
      <c r="A606" s="1">
        <v>24</v>
      </c>
      <c r="C606" s="7"/>
      <c r="E606" s="1">
        <v>24</v>
      </c>
      <c r="G606" s="90"/>
      <c r="H606" s="137"/>
      <c r="I606" s="91"/>
      <c r="J606" s="90"/>
      <c r="K606" s="137"/>
    </row>
    <row r="607" spans="1:11">
      <c r="F607" s="60" t="s">
        <v>6</v>
      </c>
      <c r="G607" s="68"/>
      <c r="H607" s="39"/>
      <c r="I607" s="60"/>
      <c r="J607" s="68"/>
      <c r="K607" s="39"/>
    </row>
    <row r="608" spans="1:11">
      <c r="A608" s="1">
        <v>25</v>
      </c>
      <c r="C608" s="7" t="s">
        <v>187</v>
      </c>
      <c r="E608" s="1">
        <v>25</v>
      </c>
      <c r="G608" s="89">
        <f>SUM(G597:G606)</f>
        <v>0</v>
      </c>
      <c r="H608" s="138">
        <f>SUM(H597:H606)</f>
        <v>0</v>
      </c>
      <c r="I608" s="94"/>
      <c r="J608" s="89">
        <f>SUM(J597:J606)</f>
        <v>0</v>
      </c>
      <c r="K608" s="138">
        <f>SUM(K597:K606)</f>
        <v>0</v>
      </c>
    </row>
    <row r="609" spans="1:11">
      <c r="F609" s="60" t="s">
        <v>6</v>
      </c>
      <c r="G609" s="16"/>
      <c r="H609" s="17"/>
      <c r="I609" s="60"/>
      <c r="J609" s="16"/>
      <c r="K609" s="17"/>
    </row>
    <row r="610" spans="1:11">
      <c r="C610" s="1" t="s">
        <v>49</v>
      </c>
      <c r="F610" s="60"/>
      <c r="G610" s="16"/>
      <c r="H610" s="17"/>
      <c r="I610" s="60"/>
      <c r="J610" s="16"/>
      <c r="K610" s="17"/>
    </row>
    <row r="611" spans="1:11">
      <c r="A611" s="7"/>
    </row>
    <row r="613" spans="1:11">
      <c r="A613" s="12" t="str">
        <f>$A$83</f>
        <v xml:space="preserve">Institution No.:  </v>
      </c>
      <c r="B613" s="30"/>
      <c r="C613" s="30"/>
      <c r="D613" s="30"/>
      <c r="E613" s="31"/>
      <c r="F613" s="30"/>
      <c r="G613" s="32"/>
      <c r="H613" s="33"/>
      <c r="I613" s="30"/>
      <c r="J613" s="32"/>
      <c r="K613" s="4" t="s">
        <v>188</v>
      </c>
    </row>
    <row r="614" spans="1:11">
      <c r="A614" s="344" t="s">
        <v>189</v>
      </c>
      <c r="B614" s="344"/>
      <c r="C614" s="344"/>
      <c r="D614" s="344"/>
      <c r="E614" s="344"/>
      <c r="F614" s="344"/>
      <c r="G614" s="344"/>
      <c r="H614" s="344"/>
      <c r="I614" s="344"/>
      <c r="J614" s="344"/>
      <c r="K614" s="344"/>
    </row>
    <row r="615" spans="1:11">
      <c r="A615" s="12" t="str">
        <f>$A$42</f>
        <v xml:space="preserve">NAME: </v>
      </c>
      <c r="C615" s="1" t="str">
        <f>$D$20</f>
        <v>University of Colorado</v>
      </c>
      <c r="G615" s="65"/>
      <c r="H615" s="57"/>
      <c r="K615" s="14" t="str">
        <f>$K$3</f>
        <v>Due Date: October 18, 2023</v>
      </c>
    </row>
    <row r="616" spans="1:11">
      <c r="A616" s="15" t="s">
        <v>6</v>
      </c>
      <c r="B616" s="15" t="s">
        <v>6</v>
      </c>
      <c r="C616" s="15" t="s">
        <v>6</v>
      </c>
      <c r="D616" s="15" t="s">
        <v>6</v>
      </c>
      <c r="E616" s="15" t="s">
        <v>6</v>
      </c>
      <c r="F616" s="15" t="s">
        <v>6</v>
      </c>
      <c r="G616" s="16" t="s">
        <v>6</v>
      </c>
      <c r="H616" s="17" t="s">
        <v>6</v>
      </c>
      <c r="I616" s="15" t="s">
        <v>6</v>
      </c>
      <c r="J616" s="16" t="s">
        <v>6</v>
      </c>
      <c r="K616" s="17" t="s">
        <v>6</v>
      </c>
    </row>
    <row r="617" spans="1:11">
      <c r="A617" s="18" t="s">
        <v>7</v>
      </c>
      <c r="E617" s="18" t="s">
        <v>7</v>
      </c>
      <c r="F617" s="19"/>
      <c r="G617" s="20"/>
      <c r="H617" s="21" t="str">
        <f>H580</f>
        <v>2022-2023</v>
      </c>
      <c r="I617" s="19"/>
      <c r="J617" s="20"/>
      <c r="K617" s="21" t="str">
        <f>K580</f>
        <v>2023-2024</v>
      </c>
    </row>
    <row r="618" spans="1:11">
      <c r="A618" s="18" t="s">
        <v>9</v>
      </c>
      <c r="C618" s="19" t="s">
        <v>51</v>
      </c>
      <c r="E618" s="18" t="s">
        <v>9</v>
      </c>
      <c r="F618" s="19"/>
      <c r="G618" s="20" t="s">
        <v>11</v>
      </c>
      <c r="H618" s="21" t="s">
        <v>12</v>
      </c>
      <c r="I618" s="19"/>
      <c r="J618" s="20" t="s">
        <v>11</v>
      </c>
      <c r="K618" s="21" t="s">
        <v>13</v>
      </c>
    </row>
    <row r="619" spans="1:11">
      <c r="A619" s="15" t="s">
        <v>6</v>
      </c>
      <c r="B619" s="15" t="s">
        <v>6</v>
      </c>
      <c r="C619" s="15" t="s">
        <v>6</v>
      </c>
      <c r="D619" s="15" t="s">
        <v>6</v>
      </c>
      <c r="E619" s="15" t="s">
        <v>6</v>
      </c>
      <c r="F619" s="15" t="s">
        <v>6</v>
      </c>
      <c r="G619" s="16" t="s">
        <v>6</v>
      </c>
      <c r="H619" s="17" t="s">
        <v>6</v>
      </c>
      <c r="I619" s="15" t="s">
        <v>6</v>
      </c>
      <c r="J619" s="16" t="s">
        <v>6</v>
      </c>
      <c r="K619" s="17" t="s">
        <v>6</v>
      </c>
    </row>
    <row r="620" spans="1:11">
      <c r="A620" s="98">
        <v>1</v>
      </c>
      <c r="B620" s="98"/>
      <c r="C620" s="98" t="s">
        <v>227</v>
      </c>
      <c r="D620" s="98"/>
      <c r="E620" s="98">
        <v>1</v>
      </c>
      <c r="F620" s="99"/>
      <c r="G620" s="100"/>
      <c r="H620" s="101"/>
      <c r="I620" s="102"/>
      <c r="J620" s="103"/>
      <c r="K620" s="104"/>
    </row>
    <row r="621" spans="1:11">
      <c r="A621" s="98">
        <v>2</v>
      </c>
      <c r="B621" s="98"/>
      <c r="C621" s="98" t="s">
        <v>227</v>
      </c>
      <c r="D621" s="98"/>
      <c r="E621" s="98">
        <v>2</v>
      </c>
      <c r="F621" s="99"/>
      <c r="G621" s="100"/>
      <c r="H621" s="101"/>
      <c r="I621" s="102"/>
      <c r="J621" s="103"/>
      <c r="K621" s="101"/>
    </row>
    <row r="622" spans="1:11">
      <c r="A622" s="98">
        <v>3</v>
      </c>
      <c r="B622" s="98"/>
      <c r="C622" s="98" t="s">
        <v>227</v>
      </c>
      <c r="D622" s="98"/>
      <c r="E622" s="98">
        <v>3</v>
      </c>
      <c r="F622" s="99"/>
      <c r="G622" s="100"/>
      <c r="H622" s="101"/>
      <c r="I622" s="102"/>
      <c r="J622" s="103"/>
      <c r="K622" s="101"/>
    </row>
    <row r="623" spans="1:11">
      <c r="A623" s="98">
        <v>4</v>
      </c>
      <c r="B623" s="98"/>
      <c r="C623" s="98" t="s">
        <v>227</v>
      </c>
      <c r="D623" s="98"/>
      <c r="E623" s="98">
        <v>4</v>
      </c>
      <c r="F623" s="99"/>
      <c r="G623" s="100"/>
      <c r="H623" s="101"/>
      <c r="I623" s="105"/>
      <c r="J623" s="103"/>
      <c r="K623" s="101"/>
    </row>
    <row r="624" spans="1:11">
      <c r="A624" s="98">
        <v>5</v>
      </c>
      <c r="B624" s="98"/>
      <c r="C624" s="98" t="s">
        <v>227</v>
      </c>
      <c r="D624" s="98"/>
      <c r="E624" s="98">
        <v>5</v>
      </c>
      <c r="F624" s="99"/>
      <c r="G624" s="100"/>
      <c r="H624" s="101"/>
      <c r="I624" s="105"/>
      <c r="J624" s="103"/>
      <c r="K624" s="101"/>
    </row>
    <row r="625" spans="1:11">
      <c r="A625" s="1">
        <v>6</v>
      </c>
      <c r="C625" s="7" t="s">
        <v>190</v>
      </c>
      <c r="E625" s="1">
        <v>6</v>
      </c>
      <c r="F625" s="8"/>
      <c r="G625" s="133"/>
      <c r="H625" s="140"/>
      <c r="I625" s="24"/>
      <c r="J625" s="121"/>
      <c r="K625" s="140"/>
    </row>
    <row r="626" spans="1:11">
      <c r="A626" s="1">
        <v>7</v>
      </c>
      <c r="C626" s="7" t="s">
        <v>191</v>
      </c>
      <c r="E626" s="1">
        <v>7</v>
      </c>
      <c r="F626" s="8"/>
      <c r="G626" s="95"/>
      <c r="H626" s="140"/>
      <c r="I626" s="70"/>
      <c r="J626" s="85"/>
      <c r="K626" s="140"/>
    </row>
    <row r="627" spans="1:11">
      <c r="A627" s="1">
        <v>8</v>
      </c>
      <c r="C627" s="7" t="s">
        <v>192</v>
      </c>
      <c r="E627" s="1">
        <v>8</v>
      </c>
      <c r="F627" s="8"/>
      <c r="G627" s="95">
        <f>SUM(G625:G626)</f>
        <v>0</v>
      </c>
      <c r="H627" s="141">
        <f>SUM(H625:H626)</f>
        <v>0</v>
      </c>
      <c r="I627" s="70"/>
      <c r="J627" s="95">
        <f>SUM(J625:J626)</f>
        <v>0</v>
      </c>
      <c r="K627" s="141">
        <f>SUM(K625:K626)</f>
        <v>0</v>
      </c>
    </row>
    <row r="628" spans="1:11">
      <c r="A628" s="1">
        <v>9</v>
      </c>
      <c r="C628" s="7"/>
      <c r="E628" s="1">
        <v>9</v>
      </c>
      <c r="F628" s="8"/>
      <c r="G628" s="95"/>
      <c r="H628" s="141"/>
      <c r="I628" s="24"/>
      <c r="J628" s="85"/>
      <c r="K628" s="141"/>
    </row>
    <row r="629" spans="1:11">
      <c r="A629" s="1">
        <v>10</v>
      </c>
      <c r="C629" s="7"/>
      <c r="E629" s="1">
        <v>10</v>
      </c>
      <c r="F629" s="8"/>
      <c r="G629" s="95"/>
      <c r="H629" s="141"/>
      <c r="I629" s="24"/>
      <c r="J629" s="85"/>
      <c r="K629" s="141"/>
    </row>
    <row r="630" spans="1:11">
      <c r="A630" s="1">
        <v>11</v>
      </c>
      <c r="C630" s="7" t="s">
        <v>174</v>
      </c>
      <c r="E630" s="1">
        <v>11</v>
      </c>
      <c r="G630" s="120"/>
      <c r="H630" s="142"/>
      <c r="I630" s="24"/>
      <c r="J630" s="120"/>
      <c r="K630" s="142"/>
    </row>
    <row r="631" spans="1:11" s="30" customFormat="1">
      <c r="A631" s="1">
        <v>12</v>
      </c>
      <c r="B631" s="1"/>
      <c r="C631" s="7" t="s">
        <v>175</v>
      </c>
      <c r="D631" s="1"/>
      <c r="E631" s="1">
        <v>12</v>
      </c>
      <c r="F631" s="1"/>
      <c r="G631" s="96"/>
      <c r="H631" s="142"/>
      <c r="I631" s="24"/>
      <c r="J631" s="80"/>
      <c r="K631" s="142"/>
    </row>
    <row r="632" spans="1:11" s="30" customFormat="1">
      <c r="A632" s="1">
        <v>13</v>
      </c>
      <c r="B632" s="1"/>
      <c r="C632" s="7" t="s">
        <v>193</v>
      </c>
      <c r="D632" s="1"/>
      <c r="E632" s="1">
        <v>13</v>
      </c>
      <c r="F632" s="8"/>
      <c r="G632" s="95">
        <f>SUM(G630:G631)</f>
        <v>0</v>
      </c>
      <c r="H632" s="141">
        <f>SUM(H630:H631)</f>
        <v>0</v>
      </c>
      <c r="I632" s="70"/>
      <c r="J632" s="95">
        <f>SUM(J630:J631)</f>
        <v>0</v>
      </c>
      <c r="K632" s="141">
        <f>SUM(K630:K631)</f>
        <v>0</v>
      </c>
    </row>
    <row r="633" spans="1:11">
      <c r="A633" s="1">
        <v>14</v>
      </c>
      <c r="E633" s="1">
        <v>14</v>
      </c>
      <c r="F633" s="8"/>
      <c r="G633" s="95"/>
      <c r="H633" s="141"/>
      <c r="I633" s="70"/>
      <c r="J633" s="85"/>
      <c r="K633" s="141"/>
    </row>
    <row r="634" spans="1:11">
      <c r="A634" s="1">
        <v>15</v>
      </c>
      <c r="C634" s="7" t="s">
        <v>177</v>
      </c>
      <c r="E634" s="1">
        <v>15</v>
      </c>
      <c r="F634" s="8"/>
      <c r="G634" s="95">
        <f>G627+G632</f>
        <v>0</v>
      </c>
      <c r="H634" s="141">
        <f>H627+H632</f>
        <v>0</v>
      </c>
      <c r="I634" s="70"/>
      <c r="J634" s="95">
        <f>J627+J632</f>
        <v>0</v>
      </c>
      <c r="K634" s="141">
        <f>K627+K632</f>
        <v>0</v>
      </c>
    </row>
    <row r="635" spans="1:11">
      <c r="A635" s="1">
        <v>16</v>
      </c>
      <c r="E635" s="1">
        <v>16</v>
      </c>
      <c r="F635" s="8"/>
      <c r="G635" s="95"/>
      <c r="H635" s="141"/>
      <c r="I635" s="70"/>
      <c r="J635" s="85"/>
      <c r="K635" s="141"/>
    </row>
    <row r="636" spans="1:11">
      <c r="A636" s="1">
        <v>17</v>
      </c>
      <c r="C636" s="7" t="s">
        <v>178</v>
      </c>
      <c r="E636" s="1">
        <v>17</v>
      </c>
      <c r="F636" s="8"/>
      <c r="G636" s="133"/>
      <c r="H636" s="140"/>
      <c r="I636" s="70"/>
      <c r="J636" s="121"/>
      <c r="K636" s="140"/>
    </row>
    <row r="637" spans="1:11">
      <c r="A637" s="1">
        <v>18</v>
      </c>
      <c r="C637" s="7"/>
      <c r="E637" s="1">
        <v>18</v>
      </c>
      <c r="F637" s="8"/>
      <c r="G637" s="95"/>
      <c r="H637" s="141"/>
      <c r="I637" s="70"/>
      <c r="J637" s="85"/>
      <c r="K637" s="141"/>
    </row>
    <row r="638" spans="1:11">
      <c r="A638" s="1">
        <v>19</v>
      </c>
      <c r="C638" s="7" t="s">
        <v>179</v>
      </c>
      <c r="E638" s="1">
        <v>19</v>
      </c>
      <c r="F638" s="8"/>
      <c r="G638" s="133"/>
      <c r="H638" s="140"/>
      <c r="I638" s="70"/>
      <c r="J638" s="121"/>
      <c r="K638" s="140"/>
    </row>
    <row r="639" spans="1:11">
      <c r="A639" s="1">
        <v>20</v>
      </c>
      <c r="C639" s="7" t="s">
        <v>180</v>
      </c>
      <c r="E639" s="1">
        <v>20</v>
      </c>
      <c r="F639" s="8"/>
      <c r="G639" s="133"/>
      <c r="H639" s="140"/>
      <c r="I639" s="70"/>
      <c r="J639" s="121"/>
      <c r="K639" s="140"/>
    </row>
    <row r="640" spans="1:11">
      <c r="A640" s="1">
        <v>21</v>
      </c>
      <c r="C640" s="7"/>
      <c r="E640" s="1">
        <v>21</v>
      </c>
      <c r="F640" s="8"/>
      <c r="G640" s="95"/>
      <c r="H640" s="141"/>
      <c r="I640" s="70"/>
      <c r="J640" s="85"/>
      <c r="K640" s="141"/>
    </row>
    <row r="641" spans="1:11">
      <c r="A641" s="1">
        <v>22</v>
      </c>
      <c r="C641" s="7"/>
      <c r="E641" s="1">
        <v>22</v>
      </c>
      <c r="F641" s="8"/>
      <c r="G641" s="95"/>
      <c r="H641" s="141"/>
      <c r="I641" s="70"/>
      <c r="J641" s="85"/>
      <c r="K641" s="141"/>
    </row>
    <row r="642" spans="1:11">
      <c r="A642" s="1">
        <v>23</v>
      </c>
      <c r="C642" s="7" t="s">
        <v>194</v>
      </c>
      <c r="E642" s="1">
        <v>23</v>
      </c>
      <c r="F642" s="8"/>
      <c r="G642" s="133"/>
      <c r="H642" s="140"/>
      <c r="I642" s="70"/>
      <c r="J642" s="121"/>
      <c r="K642" s="140"/>
    </row>
    <row r="643" spans="1:11">
      <c r="A643" s="1">
        <v>24</v>
      </c>
      <c r="C643" s="7"/>
      <c r="E643" s="1">
        <v>24</v>
      </c>
      <c r="F643" s="8"/>
      <c r="G643" s="95"/>
      <c r="H643" s="141"/>
      <c r="I643" s="70"/>
      <c r="J643" s="85"/>
      <c r="K643" s="141"/>
    </row>
    <row r="644" spans="1:11">
      <c r="E644" s="29"/>
      <c r="F644" s="60" t="s">
        <v>6</v>
      </c>
      <c r="G644" s="17" t="s">
        <v>6</v>
      </c>
      <c r="H644" s="17" t="s">
        <v>6</v>
      </c>
      <c r="I644" s="60" t="s">
        <v>6</v>
      </c>
      <c r="J644" s="17" t="s">
        <v>6</v>
      </c>
      <c r="K644" s="17" t="s">
        <v>6</v>
      </c>
    </row>
    <row r="645" spans="1:11">
      <c r="A645" s="1">
        <v>25</v>
      </c>
      <c r="C645" s="7" t="s">
        <v>195</v>
      </c>
      <c r="E645" s="1">
        <v>25</v>
      </c>
      <c r="G645" s="80">
        <f>SUM(G634:G644)</f>
        <v>0</v>
      </c>
      <c r="H645" s="80">
        <f>SUM(H634:H644)</f>
        <v>0</v>
      </c>
      <c r="I645" s="81"/>
      <c r="J645" s="80">
        <f>SUM(J634:J644)</f>
        <v>0</v>
      </c>
      <c r="K645" s="80">
        <f>SUM(K634:K644)</f>
        <v>0</v>
      </c>
    </row>
    <row r="646" spans="1:11">
      <c r="E646" s="29"/>
      <c r="F646" s="60" t="s">
        <v>6</v>
      </c>
      <c r="G646" s="16" t="s">
        <v>6</v>
      </c>
      <c r="H646" s="17" t="s">
        <v>6</v>
      </c>
      <c r="I646" s="60" t="s">
        <v>6</v>
      </c>
      <c r="J646" s="16" t="s">
        <v>6</v>
      </c>
      <c r="K646" s="17" t="s">
        <v>6</v>
      </c>
    </row>
    <row r="647" spans="1:11">
      <c r="C647" s="1" t="s">
        <v>49</v>
      </c>
      <c r="E647" s="29"/>
      <c r="F647" s="60"/>
      <c r="G647" s="16"/>
      <c r="H647" s="17"/>
      <c r="I647" s="60"/>
      <c r="J647" s="16"/>
      <c r="K647" s="17"/>
    </row>
    <row r="648" spans="1:11">
      <c r="A648" s="7"/>
    </row>
    <row r="650" spans="1:11">
      <c r="A650" s="12" t="str">
        <f>$A$83</f>
        <v xml:space="preserve">Institution No.:  </v>
      </c>
      <c r="B650" s="30"/>
      <c r="C650" s="30"/>
      <c r="D650" s="30"/>
      <c r="E650" s="31"/>
      <c r="F650" s="30"/>
      <c r="G650" s="32"/>
      <c r="H650" s="33"/>
      <c r="I650" s="30"/>
      <c r="J650" s="32"/>
      <c r="K650" s="4" t="s">
        <v>196</v>
      </c>
    </row>
    <row r="651" spans="1:11">
      <c r="A651" s="344" t="s">
        <v>197</v>
      </c>
      <c r="B651" s="344"/>
      <c r="C651" s="344"/>
      <c r="D651" s="344"/>
      <c r="E651" s="344"/>
      <c r="F651" s="344"/>
      <c r="G651" s="344"/>
      <c r="H651" s="344"/>
      <c r="I651" s="344"/>
      <c r="J651" s="344"/>
      <c r="K651" s="344"/>
    </row>
    <row r="652" spans="1:11">
      <c r="A652" s="12" t="str">
        <f>$A$42</f>
        <v xml:space="preserve">NAME: </v>
      </c>
      <c r="B652" s="12"/>
      <c r="C652" s="1" t="str">
        <f>$D$20</f>
        <v>University of Colorado</v>
      </c>
      <c r="G652" s="65"/>
      <c r="H652" s="57"/>
      <c r="K652" s="14" t="str">
        <f>$K$3</f>
        <v>Due Date: October 18, 2023</v>
      </c>
    </row>
    <row r="653" spans="1:11">
      <c r="A653" s="15" t="s">
        <v>6</v>
      </c>
      <c r="B653" s="15" t="s">
        <v>6</v>
      </c>
      <c r="C653" s="15" t="s">
        <v>6</v>
      </c>
      <c r="D653" s="15" t="s">
        <v>6</v>
      </c>
      <c r="E653" s="15" t="s">
        <v>6</v>
      </c>
      <c r="F653" s="15" t="s">
        <v>6</v>
      </c>
      <c r="G653" s="16" t="s">
        <v>6</v>
      </c>
      <c r="H653" s="17" t="s">
        <v>6</v>
      </c>
      <c r="I653" s="15" t="s">
        <v>6</v>
      </c>
      <c r="J653" s="16" t="s">
        <v>6</v>
      </c>
      <c r="K653" s="17" t="s">
        <v>6</v>
      </c>
    </row>
    <row r="654" spans="1:11">
      <c r="A654" s="18" t="s">
        <v>7</v>
      </c>
      <c r="E654" s="18" t="s">
        <v>7</v>
      </c>
      <c r="F654" s="19"/>
      <c r="G654" s="20"/>
      <c r="H654" s="21" t="str">
        <f>+H617</f>
        <v>2022-2023</v>
      </c>
      <c r="I654" s="19"/>
      <c r="J654" s="20"/>
      <c r="K654" s="21" t="str">
        <f>K617</f>
        <v>2023-2024</v>
      </c>
    </row>
    <row r="655" spans="1:11">
      <c r="A655" s="18" t="s">
        <v>9</v>
      </c>
      <c r="C655" s="19" t="s">
        <v>51</v>
      </c>
      <c r="E655" s="18" t="s">
        <v>9</v>
      </c>
      <c r="F655" s="19"/>
      <c r="G655" s="20" t="s">
        <v>11</v>
      </c>
      <c r="H655" s="21" t="s">
        <v>12</v>
      </c>
      <c r="I655" s="19"/>
      <c r="J655" s="20" t="s">
        <v>11</v>
      </c>
      <c r="K655" s="21" t="s">
        <v>13</v>
      </c>
    </row>
    <row r="656" spans="1:11">
      <c r="A656" s="15" t="s">
        <v>6</v>
      </c>
      <c r="B656" s="15" t="s">
        <v>6</v>
      </c>
      <c r="C656" s="15" t="s">
        <v>6</v>
      </c>
      <c r="D656" s="15" t="s">
        <v>6</v>
      </c>
      <c r="E656" s="15" t="s">
        <v>6</v>
      </c>
      <c r="F656" s="15" t="s">
        <v>6</v>
      </c>
      <c r="G656" s="16" t="s">
        <v>6</v>
      </c>
      <c r="H656" s="17" t="s">
        <v>6</v>
      </c>
      <c r="I656" s="15" t="s">
        <v>6</v>
      </c>
      <c r="J656" s="71" t="s">
        <v>6</v>
      </c>
      <c r="K656" s="17" t="s">
        <v>6</v>
      </c>
    </row>
    <row r="657" spans="1:11">
      <c r="A657" s="98">
        <v>1</v>
      </c>
      <c r="B657" s="98"/>
      <c r="C657" s="98" t="s">
        <v>227</v>
      </c>
      <c r="D657" s="98"/>
      <c r="E657" s="98">
        <v>1</v>
      </c>
      <c r="F657" s="99"/>
      <c r="G657" s="100"/>
      <c r="H657" s="101"/>
      <c r="I657" s="102"/>
      <c r="J657" s="103"/>
      <c r="K657" s="104"/>
    </row>
    <row r="658" spans="1:11">
      <c r="A658" s="98">
        <v>2</v>
      </c>
      <c r="B658" s="98"/>
      <c r="C658" s="98" t="s">
        <v>227</v>
      </c>
      <c r="D658" s="98"/>
      <c r="E658" s="98">
        <v>2</v>
      </c>
      <c r="F658" s="99"/>
      <c r="G658" s="100"/>
      <c r="H658" s="101"/>
      <c r="I658" s="102"/>
      <c r="J658" s="103"/>
      <c r="K658" s="101"/>
    </row>
    <row r="659" spans="1:11">
      <c r="A659" s="98">
        <v>3</v>
      </c>
      <c r="B659" s="98"/>
      <c r="C659" s="98" t="s">
        <v>227</v>
      </c>
      <c r="D659" s="98"/>
      <c r="E659" s="98">
        <v>3</v>
      </c>
      <c r="F659" s="99"/>
      <c r="G659" s="100"/>
      <c r="H659" s="101"/>
      <c r="I659" s="102"/>
      <c r="J659" s="103"/>
      <c r="K659" s="101"/>
    </row>
    <row r="660" spans="1:11">
      <c r="A660" s="98">
        <v>4</v>
      </c>
      <c r="B660" s="98"/>
      <c r="C660" s="98" t="s">
        <v>227</v>
      </c>
      <c r="D660" s="98"/>
      <c r="E660" s="98">
        <v>4</v>
      </c>
      <c r="F660" s="99"/>
      <c r="G660" s="100"/>
      <c r="H660" s="101"/>
      <c r="I660" s="105"/>
      <c r="J660" s="103"/>
      <c r="K660" s="101"/>
    </row>
    <row r="661" spans="1:11">
      <c r="A661" s="98">
        <v>5</v>
      </c>
      <c r="B661" s="98"/>
      <c r="C661" s="98" t="s">
        <v>227</v>
      </c>
      <c r="D661" s="98"/>
      <c r="E661" s="98">
        <v>5</v>
      </c>
      <c r="F661" s="99"/>
      <c r="G661" s="103"/>
      <c r="H661" s="101"/>
      <c r="I661" s="105"/>
      <c r="J661" s="103"/>
      <c r="K661" s="101"/>
    </row>
    <row r="662" spans="1:11">
      <c r="A662" s="1">
        <v>6</v>
      </c>
      <c r="C662" s="7" t="s">
        <v>190</v>
      </c>
      <c r="E662" s="1">
        <v>6</v>
      </c>
      <c r="F662" s="8"/>
      <c r="G662" s="121">
        <v>0</v>
      </c>
      <c r="H662" s="140">
        <v>0</v>
      </c>
      <c r="I662" s="24"/>
      <c r="J662" s="121">
        <v>0</v>
      </c>
      <c r="K662" s="140">
        <v>0</v>
      </c>
    </row>
    <row r="663" spans="1:11">
      <c r="A663" s="1">
        <v>7</v>
      </c>
      <c r="C663" s="7" t="s">
        <v>191</v>
      </c>
      <c r="E663" s="1">
        <v>7</v>
      </c>
      <c r="F663" s="8"/>
      <c r="G663" s="85"/>
      <c r="H663" s="140">
        <v>0</v>
      </c>
      <c r="I663" s="70"/>
      <c r="J663" s="85"/>
      <c r="K663" s="140">
        <v>0</v>
      </c>
    </row>
    <row r="664" spans="1:11">
      <c r="A664" s="1">
        <v>8</v>
      </c>
      <c r="C664" s="7" t="s">
        <v>192</v>
      </c>
      <c r="E664" s="1">
        <v>8</v>
      </c>
      <c r="F664" s="8"/>
      <c r="G664" s="85">
        <f>SUM(G662:G663)</f>
        <v>0</v>
      </c>
      <c r="H664" s="141">
        <f>SUM(H662:H663)</f>
        <v>0</v>
      </c>
      <c r="I664" s="70"/>
      <c r="J664" s="95">
        <f>SUM(J662:J663)</f>
        <v>0</v>
      </c>
      <c r="K664" s="141">
        <f>SUM(K662:K663)</f>
        <v>0</v>
      </c>
    </row>
    <row r="665" spans="1:11">
      <c r="A665" s="1">
        <v>9</v>
      </c>
      <c r="C665" s="7"/>
      <c r="E665" s="1">
        <v>9</v>
      </c>
      <c r="F665" s="8"/>
      <c r="G665" s="85"/>
      <c r="H665" s="141"/>
      <c r="I665" s="24"/>
      <c r="J665" s="85"/>
      <c r="K665" s="141"/>
    </row>
    <row r="666" spans="1:11">
      <c r="A666" s="1">
        <v>10</v>
      </c>
      <c r="C666" s="7"/>
      <c r="E666" s="1">
        <v>10</v>
      </c>
      <c r="F666" s="8"/>
      <c r="G666" s="85"/>
      <c r="H666" s="141"/>
      <c r="I666" s="24"/>
      <c r="J666" s="85"/>
      <c r="K666" s="141"/>
    </row>
    <row r="667" spans="1:11">
      <c r="A667" s="1">
        <v>11</v>
      </c>
      <c r="C667" s="7" t="s">
        <v>174</v>
      </c>
      <c r="E667" s="1">
        <v>11</v>
      </c>
      <c r="G667" s="120">
        <v>0</v>
      </c>
      <c r="H667" s="142">
        <v>0</v>
      </c>
      <c r="I667" s="24"/>
      <c r="J667" s="120">
        <v>0</v>
      </c>
      <c r="K667" s="142">
        <v>0</v>
      </c>
    </row>
    <row r="668" spans="1:11" s="30" customFormat="1">
      <c r="A668" s="1">
        <v>12</v>
      </c>
      <c r="B668" s="1"/>
      <c r="C668" s="7" t="s">
        <v>175</v>
      </c>
      <c r="D668" s="1"/>
      <c r="E668" s="1">
        <v>12</v>
      </c>
      <c r="F668" s="1"/>
      <c r="G668" s="80"/>
      <c r="H668" s="142">
        <v>0</v>
      </c>
      <c r="I668" s="24"/>
      <c r="J668" s="80"/>
      <c r="K668" s="142">
        <v>0</v>
      </c>
    </row>
    <row r="669" spans="1:11" s="30" customFormat="1">
      <c r="A669" s="1">
        <v>13</v>
      </c>
      <c r="B669" s="1"/>
      <c r="C669" s="7" t="s">
        <v>193</v>
      </c>
      <c r="D669" s="1"/>
      <c r="E669" s="1">
        <v>13</v>
      </c>
      <c r="F669" s="8"/>
      <c r="G669" s="85">
        <f>SUM(G667:G668)</f>
        <v>0</v>
      </c>
      <c r="H669" s="141">
        <f>SUM(H667:H668)</f>
        <v>0</v>
      </c>
      <c r="I669" s="70"/>
      <c r="J669" s="95">
        <f>SUM(J667:J668)</f>
        <v>0</v>
      </c>
      <c r="K669" s="141">
        <f>SUM(K667:K668)</f>
        <v>0</v>
      </c>
    </row>
    <row r="670" spans="1:11">
      <c r="A670" s="1">
        <v>14</v>
      </c>
      <c r="E670" s="1">
        <v>14</v>
      </c>
      <c r="F670" s="8"/>
      <c r="G670" s="85"/>
      <c r="H670" s="141"/>
      <c r="I670" s="70"/>
      <c r="J670" s="85"/>
      <c r="K670" s="141"/>
    </row>
    <row r="671" spans="1:11">
      <c r="A671" s="1">
        <v>15</v>
      </c>
      <c r="C671" s="7" t="s">
        <v>177</v>
      </c>
      <c r="E671" s="1">
        <v>15</v>
      </c>
      <c r="F671" s="8"/>
      <c r="G671" s="85">
        <f>G664+G669</f>
        <v>0</v>
      </c>
      <c r="H671" s="141">
        <f>H664+H669</f>
        <v>0</v>
      </c>
      <c r="I671" s="70"/>
      <c r="J671" s="95">
        <f>J664+J669</f>
        <v>0</v>
      </c>
      <c r="K671" s="141">
        <f>K664+K669</f>
        <v>0</v>
      </c>
    </row>
    <row r="672" spans="1:11">
      <c r="A672" s="1">
        <v>16</v>
      </c>
      <c r="E672" s="1">
        <v>16</v>
      </c>
      <c r="F672" s="8"/>
      <c r="G672" s="85"/>
      <c r="H672" s="141"/>
      <c r="I672" s="70"/>
      <c r="J672" s="85"/>
      <c r="K672" s="141"/>
    </row>
    <row r="673" spans="1:11">
      <c r="A673" s="1">
        <v>17</v>
      </c>
      <c r="C673" s="7" t="s">
        <v>178</v>
      </c>
      <c r="E673" s="1">
        <v>17</v>
      </c>
      <c r="F673" s="8"/>
      <c r="G673" s="133"/>
      <c r="H673" s="140">
        <v>0</v>
      </c>
      <c r="I673" s="70"/>
      <c r="J673" s="121"/>
      <c r="K673" s="140">
        <v>0</v>
      </c>
    </row>
    <row r="674" spans="1:11">
      <c r="A674" s="1">
        <v>18</v>
      </c>
      <c r="C674" s="7"/>
      <c r="E674" s="1">
        <v>18</v>
      </c>
      <c r="F674" s="8"/>
      <c r="G674" s="95"/>
      <c r="H674" s="141"/>
      <c r="I674" s="70"/>
      <c r="J674" s="85"/>
      <c r="K674" s="141"/>
    </row>
    <row r="675" spans="1:11">
      <c r="A675" s="1">
        <v>19</v>
      </c>
      <c r="C675" s="7" t="s">
        <v>179</v>
      </c>
      <c r="E675" s="1">
        <v>19</v>
      </c>
      <c r="F675" s="8"/>
      <c r="G675" s="95"/>
      <c r="H675" s="140">
        <v>0</v>
      </c>
      <c r="I675" s="70"/>
      <c r="J675" s="85"/>
      <c r="K675" s="140"/>
    </row>
    <row r="676" spans="1:11">
      <c r="A676" s="1">
        <v>20</v>
      </c>
      <c r="C676" s="7" t="s">
        <v>180</v>
      </c>
      <c r="E676" s="1">
        <v>20</v>
      </c>
      <c r="F676" s="8"/>
      <c r="G676" s="95"/>
      <c r="H676" s="140">
        <v>0</v>
      </c>
      <c r="I676" s="70"/>
      <c r="J676" s="85"/>
      <c r="K676" s="140">
        <v>0</v>
      </c>
    </row>
    <row r="677" spans="1:11">
      <c r="A677" s="1">
        <v>21</v>
      </c>
      <c r="C677" s="7"/>
      <c r="E677" s="1">
        <v>21</v>
      </c>
      <c r="F677" s="8"/>
      <c r="G677" s="95"/>
      <c r="H677" s="141"/>
      <c r="I677" s="70"/>
      <c r="J677" s="85"/>
      <c r="K677" s="141"/>
    </row>
    <row r="678" spans="1:11">
      <c r="A678" s="1">
        <v>22</v>
      </c>
      <c r="C678" s="7"/>
      <c r="E678" s="1">
        <v>22</v>
      </c>
      <c r="F678" s="8"/>
      <c r="G678" s="95"/>
      <c r="H678" s="141"/>
      <c r="I678" s="70"/>
      <c r="J678" s="85"/>
      <c r="K678" s="141"/>
    </row>
    <row r="679" spans="1:11">
      <c r="A679" s="1">
        <v>23</v>
      </c>
      <c r="C679" s="7" t="s">
        <v>194</v>
      </c>
      <c r="E679" s="1">
        <v>23</v>
      </c>
      <c r="F679" s="8"/>
      <c r="G679" s="95"/>
      <c r="H679" s="140">
        <v>0</v>
      </c>
      <c r="I679" s="70"/>
      <c r="J679" s="85"/>
      <c r="K679" s="140">
        <v>0</v>
      </c>
    </row>
    <row r="680" spans="1:11">
      <c r="A680" s="1">
        <v>24</v>
      </c>
      <c r="C680" s="7"/>
      <c r="E680" s="1">
        <v>24</v>
      </c>
      <c r="F680" s="8"/>
      <c r="G680" s="95"/>
      <c r="H680" s="141"/>
      <c r="I680" s="70"/>
      <c r="J680" s="85"/>
      <c r="K680" s="141"/>
    </row>
    <row r="681" spans="1:11">
      <c r="E681" s="29"/>
      <c r="F681" s="60" t="s">
        <v>6</v>
      </c>
      <c r="G681" s="17" t="s">
        <v>6</v>
      </c>
      <c r="H681" s="17" t="s">
        <v>6</v>
      </c>
      <c r="I681" s="60" t="s">
        <v>6</v>
      </c>
      <c r="J681" s="17" t="s">
        <v>6</v>
      </c>
      <c r="K681" s="17" t="s">
        <v>6</v>
      </c>
    </row>
    <row r="682" spans="1:11">
      <c r="A682" s="1">
        <v>25</v>
      </c>
      <c r="C682" s="7" t="s">
        <v>198</v>
      </c>
      <c r="E682" s="1">
        <v>25</v>
      </c>
      <c r="G682" s="80">
        <f>SUM(G671:G681)</f>
        <v>0</v>
      </c>
      <c r="H682" s="80">
        <f>SUM(H671:H681)</f>
        <v>0</v>
      </c>
      <c r="I682" s="81"/>
      <c r="J682" s="80">
        <f>SUM(J671:J681)</f>
        <v>0</v>
      </c>
      <c r="K682" s="80">
        <f>SUM(K671:K681)</f>
        <v>0</v>
      </c>
    </row>
    <row r="683" spans="1:11">
      <c r="C683" s="7"/>
      <c r="F683" s="60" t="s">
        <v>6</v>
      </c>
      <c r="G683" s="16" t="s">
        <v>6</v>
      </c>
      <c r="H683" s="17" t="s">
        <v>6</v>
      </c>
      <c r="I683" s="60" t="s">
        <v>6</v>
      </c>
      <c r="J683" s="16" t="s">
        <v>6</v>
      </c>
      <c r="K683" s="17" t="s">
        <v>6</v>
      </c>
    </row>
    <row r="684" spans="1:11">
      <c r="C684" s="1" t="s">
        <v>49</v>
      </c>
      <c r="G684" s="80"/>
      <c r="H684" s="80"/>
      <c r="I684" s="81"/>
      <c r="J684" s="80"/>
      <c r="K684" s="80"/>
    </row>
    <row r="685" spans="1:11">
      <c r="E685" s="29"/>
      <c r="F685" s="60"/>
      <c r="G685" s="16"/>
      <c r="H685" s="17"/>
      <c r="I685" s="60"/>
      <c r="J685" s="16"/>
      <c r="K685" s="17"/>
    </row>
    <row r="686" spans="1:11">
      <c r="A686" s="7"/>
    </row>
    <row r="687" spans="1:11">
      <c r="A687" s="12" t="str">
        <f>$A$83</f>
        <v xml:space="preserve">Institution No.:  </v>
      </c>
      <c r="B687" s="30"/>
      <c r="C687" s="30"/>
      <c r="D687" s="30"/>
      <c r="E687" s="31"/>
      <c r="F687" s="30"/>
      <c r="G687" s="32"/>
      <c r="H687" s="33"/>
      <c r="I687" s="30"/>
      <c r="J687" s="32"/>
      <c r="K687" s="4" t="s">
        <v>199</v>
      </c>
    </row>
    <row r="688" spans="1:11">
      <c r="A688" s="344" t="s">
        <v>200</v>
      </c>
      <c r="B688" s="344"/>
      <c r="C688" s="344"/>
      <c r="D688" s="344"/>
      <c r="E688" s="344"/>
      <c r="F688" s="344"/>
      <c r="G688" s="344"/>
      <c r="H688" s="344"/>
      <c r="I688" s="344"/>
      <c r="J688" s="344"/>
      <c r="K688" s="344"/>
    </row>
    <row r="689" spans="1:11">
      <c r="A689" s="12" t="str">
        <f>$A$42</f>
        <v xml:space="preserve">NAME: </v>
      </c>
      <c r="C689" s="1" t="str">
        <f>$D$20</f>
        <v>University of Colorado</v>
      </c>
      <c r="G689" s="65"/>
      <c r="H689" s="57"/>
      <c r="K689" s="14" t="str">
        <f>$K$3</f>
        <v>Due Date: October 18, 2023</v>
      </c>
    </row>
    <row r="690" spans="1:11">
      <c r="A690" s="15" t="s">
        <v>6</v>
      </c>
      <c r="B690" s="15" t="s">
        <v>6</v>
      </c>
      <c r="C690" s="15" t="s">
        <v>6</v>
      </c>
      <c r="D690" s="15" t="s">
        <v>6</v>
      </c>
      <c r="E690" s="15" t="s">
        <v>6</v>
      </c>
      <c r="F690" s="15" t="s">
        <v>6</v>
      </c>
      <c r="G690" s="16" t="s">
        <v>6</v>
      </c>
      <c r="H690" s="17" t="s">
        <v>6</v>
      </c>
      <c r="I690" s="15" t="s">
        <v>6</v>
      </c>
      <c r="J690" s="16" t="s">
        <v>6</v>
      </c>
      <c r="K690" s="17" t="s">
        <v>6</v>
      </c>
    </row>
    <row r="691" spans="1:11">
      <c r="A691" s="18" t="s">
        <v>7</v>
      </c>
      <c r="E691" s="18" t="s">
        <v>7</v>
      </c>
      <c r="F691" s="19"/>
      <c r="G691" s="20"/>
      <c r="H691" s="21" t="str">
        <f>+H654</f>
        <v>2022-2023</v>
      </c>
      <c r="I691" s="19"/>
      <c r="J691" s="20"/>
      <c r="K691" s="21" t="str">
        <f>K654</f>
        <v>2023-2024</v>
      </c>
    </row>
    <row r="692" spans="1:11">
      <c r="A692" s="18" t="s">
        <v>9</v>
      </c>
      <c r="C692" s="19" t="s">
        <v>51</v>
      </c>
      <c r="E692" s="18" t="s">
        <v>9</v>
      </c>
      <c r="F692" s="19"/>
      <c r="G692" s="20" t="s">
        <v>11</v>
      </c>
      <c r="H692" s="21" t="s">
        <v>12</v>
      </c>
      <c r="I692" s="19"/>
      <c r="J692" s="20" t="s">
        <v>11</v>
      </c>
      <c r="K692" s="21" t="s">
        <v>13</v>
      </c>
    </row>
    <row r="693" spans="1:11">
      <c r="A693" s="15" t="s">
        <v>6</v>
      </c>
      <c r="B693" s="15" t="s">
        <v>6</v>
      </c>
      <c r="C693" s="15" t="s">
        <v>6</v>
      </c>
      <c r="D693" s="15" t="s">
        <v>6</v>
      </c>
      <c r="E693" s="15" t="s">
        <v>6</v>
      </c>
      <c r="F693" s="15" t="s">
        <v>6</v>
      </c>
      <c r="G693" s="16" t="s">
        <v>6</v>
      </c>
      <c r="H693" s="17" t="s">
        <v>6</v>
      </c>
      <c r="I693" s="15" t="s">
        <v>6</v>
      </c>
      <c r="J693" s="16" t="s">
        <v>6</v>
      </c>
      <c r="K693" s="17" t="s">
        <v>6</v>
      </c>
    </row>
    <row r="694" spans="1:11">
      <c r="A694" s="98">
        <v>1</v>
      </c>
      <c r="B694" s="98"/>
      <c r="C694" s="98" t="s">
        <v>227</v>
      </c>
      <c r="D694" s="98"/>
      <c r="E694" s="98">
        <v>1</v>
      </c>
      <c r="F694" s="99"/>
      <c r="G694" s="100"/>
      <c r="H694" s="101"/>
      <c r="I694" s="102"/>
      <c r="J694" s="103"/>
      <c r="K694" s="104"/>
    </row>
    <row r="695" spans="1:11">
      <c r="A695" s="98">
        <v>2</v>
      </c>
      <c r="B695" s="98"/>
      <c r="C695" s="98" t="s">
        <v>227</v>
      </c>
      <c r="D695" s="98"/>
      <c r="E695" s="98">
        <v>2</v>
      </c>
      <c r="F695" s="99"/>
      <c r="G695" s="100"/>
      <c r="H695" s="101"/>
      <c r="I695" s="102"/>
      <c r="J695" s="103"/>
      <c r="K695" s="101"/>
    </row>
    <row r="696" spans="1:11">
      <c r="A696" s="98">
        <v>3</v>
      </c>
      <c r="B696" s="98"/>
      <c r="C696" s="98" t="s">
        <v>227</v>
      </c>
      <c r="D696" s="98"/>
      <c r="E696" s="98">
        <v>3</v>
      </c>
      <c r="F696" s="99"/>
      <c r="G696" s="100"/>
      <c r="H696" s="101"/>
      <c r="I696" s="102"/>
      <c r="J696" s="103"/>
      <c r="K696" s="101"/>
    </row>
    <row r="697" spans="1:11">
      <c r="A697" s="98">
        <v>4</v>
      </c>
      <c r="B697" s="98"/>
      <c r="C697" s="98" t="s">
        <v>227</v>
      </c>
      <c r="D697" s="98"/>
      <c r="E697" s="98">
        <v>4</v>
      </c>
      <c r="F697" s="99"/>
      <c r="G697" s="100"/>
      <c r="H697" s="101"/>
      <c r="I697" s="105"/>
      <c r="J697" s="103"/>
      <c r="K697" s="101"/>
    </row>
    <row r="698" spans="1:11">
      <c r="A698" s="98">
        <v>5</v>
      </c>
      <c r="B698" s="98"/>
      <c r="C698" s="98" t="s">
        <v>227</v>
      </c>
      <c r="D698" s="98"/>
      <c r="E698" s="98">
        <v>5</v>
      </c>
      <c r="F698" s="99"/>
      <c r="G698" s="100"/>
      <c r="H698" s="101"/>
      <c r="I698" s="105"/>
      <c r="J698" s="103"/>
      <c r="K698" s="101"/>
    </row>
    <row r="699" spans="1:11">
      <c r="A699" s="1">
        <v>6</v>
      </c>
      <c r="C699" s="7" t="s">
        <v>190</v>
      </c>
      <c r="E699" s="1">
        <v>6</v>
      </c>
      <c r="F699" s="8"/>
      <c r="G699" s="121">
        <v>0</v>
      </c>
      <c r="H699" s="140">
        <v>0</v>
      </c>
      <c r="I699" s="24"/>
      <c r="J699" s="121">
        <v>0</v>
      </c>
      <c r="K699" s="140">
        <v>0</v>
      </c>
    </row>
    <row r="700" spans="1:11">
      <c r="A700" s="1">
        <v>7</v>
      </c>
      <c r="C700" s="7" t="s">
        <v>191</v>
      </c>
      <c r="E700" s="1">
        <v>7</v>
      </c>
      <c r="F700" s="8"/>
      <c r="G700" s="85"/>
      <c r="H700" s="140">
        <v>0</v>
      </c>
      <c r="I700" s="70"/>
      <c r="J700" s="85"/>
      <c r="K700" s="140">
        <v>0</v>
      </c>
    </row>
    <row r="701" spans="1:11">
      <c r="A701" s="1">
        <v>8</v>
      </c>
      <c r="C701" s="7" t="s">
        <v>192</v>
      </c>
      <c r="E701" s="1">
        <v>8</v>
      </c>
      <c r="F701" s="8"/>
      <c r="G701" s="85">
        <f>SUM(G699:G700)</f>
        <v>0</v>
      </c>
      <c r="H701" s="141">
        <f>SUM(H699:H700)</f>
        <v>0</v>
      </c>
      <c r="I701" s="70"/>
      <c r="J701" s="95">
        <f>SUM(J699:J700)</f>
        <v>0</v>
      </c>
      <c r="K701" s="141">
        <f>SUM(K699:K700)</f>
        <v>0</v>
      </c>
    </row>
    <row r="702" spans="1:11">
      <c r="A702" s="1">
        <v>9</v>
      </c>
      <c r="C702" s="7"/>
      <c r="E702" s="1">
        <v>9</v>
      </c>
      <c r="F702" s="8"/>
      <c r="G702" s="85"/>
      <c r="H702" s="141"/>
      <c r="I702" s="24"/>
      <c r="J702" s="85"/>
      <c r="K702" s="141"/>
    </row>
    <row r="703" spans="1:11" ht="24.75" customHeight="1">
      <c r="A703" s="1">
        <v>10</v>
      </c>
      <c r="C703" s="7"/>
      <c r="E703" s="1">
        <v>10</v>
      </c>
      <c r="F703" s="8"/>
      <c r="G703" s="85"/>
      <c r="H703" s="141"/>
      <c r="I703" s="24"/>
      <c r="J703" s="85"/>
      <c r="K703" s="141"/>
    </row>
    <row r="704" spans="1:11" s="67" customFormat="1">
      <c r="A704" s="1">
        <v>11</v>
      </c>
      <c r="B704" s="1"/>
      <c r="C704" s="7" t="s">
        <v>174</v>
      </c>
      <c r="D704" s="1"/>
      <c r="E704" s="1">
        <v>11</v>
      </c>
      <c r="F704" s="1"/>
      <c r="G704" s="120">
        <v>0</v>
      </c>
      <c r="H704" s="142">
        <v>0</v>
      </c>
      <c r="I704" s="24"/>
      <c r="J704" s="120">
        <v>0</v>
      </c>
      <c r="K704" s="142">
        <v>0</v>
      </c>
    </row>
    <row r="705" spans="1:11">
      <c r="A705" s="1">
        <v>12</v>
      </c>
      <c r="C705" s="7" t="s">
        <v>175</v>
      </c>
      <c r="E705" s="1">
        <v>12</v>
      </c>
      <c r="G705" s="80"/>
      <c r="H705" s="142">
        <v>0</v>
      </c>
      <c r="I705" s="24"/>
      <c r="J705" s="80"/>
      <c r="K705" s="142">
        <v>0</v>
      </c>
    </row>
    <row r="706" spans="1:11">
      <c r="A706" s="1">
        <v>13</v>
      </c>
      <c r="C706" s="7" t="s">
        <v>193</v>
      </c>
      <c r="E706" s="1">
        <v>13</v>
      </c>
      <c r="F706" s="8"/>
      <c r="G706" s="85">
        <f>SUM(G704:G705)</f>
        <v>0</v>
      </c>
      <c r="H706" s="141">
        <f>SUM(H704:H705)</f>
        <v>0</v>
      </c>
      <c r="I706" s="70"/>
      <c r="J706" s="95">
        <f>SUM(J704:J705)</f>
        <v>0</v>
      </c>
      <c r="K706" s="141">
        <f>SUM(K704:K705)</f>
        <v>0</v>
      </c>
    </row>
    <row r="707" spans="1:11" s="30" customFormat="1">
      <c r="A707" s="1">
        <v>14</v>
      </c>
      <c r="B707" s="1"/>
      <c r="C707" s="1"/>
      <c r="D707" s="1"/>
      <c r="E707" s="1">
        <v>14</v>
      </c>
      <c r="F707" s="8"/>
      <c r="G707" s="85"/>
      <c r="H707" s="141"/>
      <c r="I707" s="70"/>
      <c r="J707" s="85"/>
      <c r="K707" s="141"/>
    </row>
    <row r="708" spans="1:11" s="30" customFormat="1">
      <c r="A708" s="1">
        <v>15</v>
      </c>
      <c r="B708" s="1"/>
      <c r="C708" s="7" t="s">
        <v>177</v>
      </c>
      <c r="D708" s="1"/>
      <c r="E708" s="1">
        <v>15</v>
      </c>
      <c r="F708" s="8"/>
      <c r="G708" s="85">
        <f>G701+G706</f>
        <v>0</v>
      </c>
      <c r="H708" s="141">
        <f>H701+H706</f>
        <v>0</v>
      </c>
      <c r="I708" s="70"/>
      <c r="J708" s="95">
        <f>J701+J706</f>
        <v>0</v>
      </c>
      <c r="K708" s="141">
        <f>K701+K706</f>
        <v>0</v>
      </c>
    </row>
    <row r="709" spans="1:11">
      <c r="A709" s="1">
        <v>16</v>
      </c>
      <c r="E709" s="1">
        <v>16</v>
      </c>
      <c r="F709" s="8"/>
      <c r="G709" s="85"/>
      <c r="H709" s="141"/>
      <c r="I709" s="70"/>
      <c r="J709" s="85"/>
      <c r="K709" s="141"/>
    </row>
    <row r="710" spans="1:11">
      <c r="A710" s="1">
        <v>17</v>
      </c>
      <c r="C710" s="7" t="s">
        <v>178</v>
      </c>
      <c r="E710" s="1">
        <v>17</v>
      </c>
      <c r="F710" s="8"/>
      <c r="G710" s="85"/>
      <c r="H710" s="140">
        <v>0</v>
      </c>
      <c r="I710" s="70"/>
      <c r="J710" s="85"/>
      <c r="K710" s="140">
        <v>0</v>
      </c>
    </row>
    <row r="711" spans="1:11">
      <c r="A711" s="1">
        <v>18</v>
      </c>
      <c r="C711" s="7"/>
      <c r="E711" s="1">
        <v>18</v>
      </c>
      <c r="F711" s="8"/>
      <c r="G711" s="85"/>
      <c r="H711" s="141"/>
      <c r="I711" s="70"/>
      <c r="J711" s="85"/>
      <c r="K711" s="141"/>
    </row>
    <row r="712" spans="1:11">
      <c r="A712" s="1">
        <v>19</v>
      </c>
      <c r="C712" s="7" t="s">
        <v>179</v>
      </c>
      <c r="E712" s="1">
        <v>19</v>
      </c>
      <c r="F712" s="8"/>
      <c r="G712" s="85"/>
      <c r="H712" s="140">
        <v>0</v>
      </c>
      <c r="I712" s="70"/>
      <c r="J712" s="85"/>
      <c r="K712" s="140"/>
    </row>
    <row r="713" spans="1:11">
      <c r="A713" s="1">
        <v>20</v>
      </c>
      <c r="C713" s="7" t="s">
        <v>180</v>
      </c>
      <c r="E713" s="1">
        <v>20</v>
      </c>
      <c r="F713" s="8"/>
      <c r="G713" s="85"/>
      <c r="H713" s="140">
        <v>0</v>
      </c>
      <c r="I713" s="70"/>
      <c r="J713" s="85"/>
      <c r="K713" s="140">
        <v>0</v>
      </c>
    </row>
    <row r="714" spans="1:11">
      <c r="A714" s="1">
        <v>21</v>
      </c>
      <c r="C714" s="7"/>
      <c r="E714" s="1">
        <v>21</v>
      </c>
      <c r="F714" s="8"/>
      <c r="G714" s="85"/>
      <c r="H714" s="141"/>
      <c r="I714" s="70"/>
      <c r="J714" s="85"/>
      <c r="K714" s="141"/>
    </row>
    <row r="715" spans="1:11">
      <c r="A715" s="1">
        <v>22</v>
      </c>
      <c r="C715" s="7"/>
      <c r="E715" s="1">
        <v>22</v>
      </c>
      <c r="F715" s="8"/>
      <c r="G715" s="95"/>
      <c r="H715" s="141"/>
      <c r="I715" s="70"/>
      <c r="J715" s="85"/>
      <c r="K715" s="141"/>
    </row>
    <row r="716" spans="1:11">
      <c r="A716" s="1">
        <v>23</v>
      </c>
      <c r="C716" s="7" t="s">
        <v>194</v>
      </c>
      <c r="E716" s="1">
        <v>23</v>
      </c>
      <c r="F716" s="8"/>
      <c r="G716" s="95"/>
      <c r="H716" s="140"/>
      <c r="I716" s="70"/>
      <c r="J716" s="85"/>
      <c r="K716" s="140"/>
    </row>
    <row r="717" spans="1:11">
      <c r="A717" s="1">
        <v>24</v>
      </c>
      <c r="C717" s="7"/>
      <c r="E717" s="1">
        <v>24</v>
      </c>
      <c r="F717" s="8"/>
      <c r="G717" s="95"/>
      <c r="H717" s="141"/>
      <c r="I717" s="70"/>
      <c r="J717" s="85"/>
      <c r="K717" s="84"/>
    </row>
    <row r="718" spans="1:11">
      <c r="E718" s="29"/>
      <c r="F718" s="60" t="s">
        <v>6</v>
      </c>
      <c r="G718" s="17" t="s">
        <v>6</v>
      </c>
      <c r="H718" s="17" t="s">
        <v>6</v>
      </c>
      <c r="I718" s="60" t="s">
        <v>6</v>
      </c>
      <c r="J718" s="17" t="s">
        <v>6</v>
      </c>
      <c r="K718" s="17" t="s">
        <v>6</v>
      </c>
    </row>
    <row r="719" spans="1:11">
      <c r="A719" s="1">
        <v>25</v>
      </c>
      <c r="C719" s="7" t="s">
        <v>201</v>
      </c>
      <c r="E719" s="1">
        <v>25</v>
      </c>
      <c r="G719" s="80">
        <f>SUM(G708:G718)</f>
        <v>0</v>
      </c>
      <c r="H719" s="80">
        <f>SUM(H708:H718)</f>
        <v>0</v>
      </c>
      <c r="I719" s="81"/>
      <c r="J719" s="80">
        <f>SUM(J708:J718)</f>
        <v>0</v>
      </c>
      <c r="K719" s="80">
        <f>SUM(K708:K718)</f>
        <v>0</v>
      </c>
    </row>
    <row r="720" spans="1:11">
      <c r="E720" s="29"/>
      <c r="F720" s="60" t="s">
        <v>6</v>
      </c>
      <c r="G720" s="16" t="s">
        <v>6</v>
      </c>
      <c r="H720" s="17" t="s">
        <v>6</v>
      </c>
      <c r="I720" s="60" t="s">
        <v>6</v>
      </c>
      <c r="J720" s="16" t="s">
        <v>6</v>
      </c>
      <c r="K720" s="17" t="s">
        <v>6</v>
      </c>
    </row>
    <row r="721" spans="1:16">
      <c r="C721" s="1" t="s">
        <v>49</v>
      </c>
      <c r="E721" s="29"/>
      <c r="F721" s="60"/>
      <c r="G721" s="16"/>
      <c r="H721" s="17"/>
      <c r="I721" s="60"/>
      <c r="J721" s="16"/>
      <c r="K721" s="17"/>
    </row>
    <row r="723" spans="1:16">
      <c r="A723" s="7"/>
    </row>
    <row r="724" spans="1:16">
      <c r="A724" s="12" t="str">
        <f>$A$83</f>
        <v xml:space="preserve">Institution No.:  </v>
      </c>
      <c r="B724" s="30"/>
      <c r="C724" s="30"/>
      <c r="D724" s="30"/>
      <c r="E724" s="31"/>
      <c r="F724" s="30"/>
      <c r="G724" s="32"/>
      <c r="H724" s="33"/>
      <c r="I724" s="30"/>
      <c r="J724" s="32"/>
      <c r="K724" s="4" t="s">
        <v>202</v>
      </c>
    </row>
    <row r="725" spans="1:16">
      <c r="A725" s="344" t="s">
        <v>203</v>
      </c>
      <c r="B725" s="344"/>
      <c r="C725" s="344"/>
      <c r="D725" s="344"/>
      <c r="E725" s="344"/>
      <c r="F725" s="344"/>
      <c r="G725" s="344"/>
      <c r="H725" s="344"/>
      <c r="I725" s="344"/>
      <c r="J725" s="344"/>
      <c r="K725" s="344"/>
    </row>
    <row r="726" spans="1:16">
      <c r="A726" s="12" t="str">
        <f>$A$42</f>
        <v xml:space="preserve">NAME: </v>
      </c>
      <c r="C726" s="1" t="str">
        <f>$D$20</f>
        <v>University of Colorado</v>
      </c>
      <c r="F726" s="62"/>
      <c r="G726" s="56"/>
      <c r="K726" s="14" t="str">
        <f>$K$3</f>
        <v>Due Date: October 18, 2023</v>
      </c>
    </row>
    <row r="727" spans="1:16">
      <c r="A727" s="15" t="s">
        <v>6</v>
      </c>
      <c r="B727" s="15" t="s">
        <v>6</v>
      </c>
      <c r="C727" s="15" t="s">
        <v>6</v>
      </c>
      <c r="D727" s="15" t="s">
        <v>6</v>
      </c>
      <c r="E727" s="15" t="s">
        <v>6</v>
      </c>
      <c r="F727" s="15" t="s">
        <v>6</v>
      </c>
      <c r="G727" s="16" t="s">
        <v>6</v>
      </c>
      <c r="H727" s="17" t="s">
        <v>6</v>
      </c>
      <c r="I727" s="15" t="s">
        <v>6</v>
      </c>
      <c r="J727" s="16" t="s">
        <v>6</v>
      </c>
      <c r="K727" s="17" t="s">
        <v>6</v>
      </c>
    </row>
    <row r="728" spans="1:16">
      <c r="A728" s="18" t="s">
        <v>7</v>
      </c>
      <c r="E728" s="18" t="s">
        <v>7</v>
      </c>
      <c r="F728" s="19"/>
      <c r="G728" s="20"/>
      <c r="H728" s="21" t="str">
        <f>H691</f>
        <v>2022-2023</v>
      </c>
      <c r="I728" s="19"/>
      <c r="J728" s="20"/>
      <c r="K728" s="21" t="str">
        <f>K691</f>
        <v>2023-2024</v>
      </c>
      <c r="P728" s="1" t="s">
        <v>38</v>
      </c>
    </row>
    <row r="729" spans="1:16">
      <c r="A729" s="18" t="s">
        <v>9</v>
      </c>
      <c r="C729" s="19" t="s">
        <v>51</v>
      </c>
      <c r="E729" s="18" t="s">
        <v>9</v>
      </c>
      <c r="F729" s="19"/>
      <c r="G729" s="20" t="s">
        <v>11</v>
      </c>
      <c r="H729" s="21" t="s">
        <v>12</v>
      </c>
      <c r="I729" s="19"/>
      <c r="J729" s="20" t="s">
        <v>11</v>
      </c>
      <c r="K729" s="21" t="s">
        <v>13</v>
      </c>
    </row>
    <row r="730" spans="1:16">
      <c r="A730" s="15" t="s">
        <v>6</v>
      </c>
      <c r="B730" s="15" t="s">
        <v>6</v>
      </c>
      <c r="C730" s="15" t="s">
        <v>6</v>
      </c>
      <c r="D730" s="15" t="s">
        <v>6</v>
      </c>
      <c r="E730" s="15" t="s">
        <v>6</v>
      </c>
      <c r="F730" s="15" t="s">
        <v>6</v>
      </c>
      <c r="G730" s="16" t="s">
        <v>6</v>
      </c>
      <c r="H730" s="17" t="s">
        <v>6</v>
      </c>
      <c r="I730" s="15" t="s">
        <v>6</v>
      </c>
      <c r="J730" s="16" t="s">
        <v>6</v>
      </c>
      <c r="K730" s="17" t="s">
        <v>6</v>
      </c>
    </row>
    <row r="731" spans="1:16">
      <c r="A731" s="98">
        <v>1</v>
      </c>
      <c r="B731" s="98"/>
      <c r="C731" s="98" t="s">
        <v>227</v>
      </c>
      <c r="D731" s="98"/>
      <c r="E731" s="98">
        <v>1</v>
      </c>
      <c r="F731" s="99"/>
      <c r="G731" s="100"/>
      <c r="H731" s="101"/>
      <c r="I731" s="102"/>
      <c r="J731" s="103"/>
      <c r="K731" s="104"/>
    </row>
    <row r="732" spans="1:16">
      <c r="A732" s="98">
        <v>2</v>
      </c>
      <c r="B732" s="98"/>
      <c r="C732" s="98" t="s">
        <v>227</v>
      </c>
      <c r="D732" s="98"/>
      <c r="E732" s="98">
        <v>2</v>
      </c>
      <c r="F732" s="99"/>
      <c r="G732" s="100"/>
      <c r="H732" s="101"/>
      <c r="I732" s="102"/>
      <c r="J732" s="103"/>
      <c r="K732" s="101"/>
    </row>
    <row r="733" spans="1:16">
      <c r="A733" s="98">
        <v>3</v>
      </c>
      <c r="B733" s="98"/>
      <c r="C733" s="98" t="s">
        <v>227</v>
      </c>
      <c r="D733" s="98"/>
      <c r="E733" s="98">
        <v>3</v>
      </c>
      <c r="F733" s="99"/>
      <c r="G733" s="100"/>
      <c r="H733" s="101"/>
      <c r="I733" s="102"/>
      <c r="J733" s="103"/>
      <c r="K733" s="101"/>
    </row>
    <row r="734" spans="1:16">
      <c r="A734" s="98">
        <v>4</v>
      </c>
      <c r="B734" s="98"/>
      <c r="C734" s="98" t="s">
        <v>227</v>
      </c>
      <c r="D734" s="98"/>
      <c r="E734" s="98">
        <v>4</v>
      </c>
      <c r="F734" s="99"/>
      <c r="G734" s="100"/>
      <c r="H734" s="101"/>
      <c r="I734" s="105"/>
      <c r="J734" s="103"/>
      <c r="K734" s="101"/>
    </row>
    <row r="735" spans="1:16">
      <c r="A735" s="98">
        <v>5</v>
      </c>
      <c r="B735" s="98"/>
      <c r="C735" s="98" t="s">
        <v>227</v>
      </c>
      <c r="D735" s="98"/>
      <c r="E735" s="98">
        <v>5</v>
      </c>
      <c r="F735" s="99"/>
      <c r="G735" s="103"/>
      <c r="H735" s="101"/>
      <c r="I735" s="105"/>
      <c r="J735" s="103"/>
      <c r="K735" s="101"/>
    </row>
    <row r="736" spans="1:16">
      <c r="A736" s="1">
        <v>6</v>
      </c>
      <c r="C736" s="7" t="s">
        <v>190</v>
      </c>
      <c r="E736" s="1">
        <v>6</v>
      </c>
      <c r="F736" s="8"/>
      <c r="G736" s="121">
        <v>0</v>
      </c>
      <c r="H736" s="140">
        <v>0</v>
      </c>
      <c r="I736" s="24"/>
      <c r="J736" s="121">
        <v>0</v>
      </c>
      <c r="K736" s="140">
        <v>0</v>
      </c>
    </row>
    <row r="737" spans="1:11">
      <c r="A737" s="1">
        <v>7</v>
      </c>
      <c r="C737" s="7" t="s">
        <v>191</v>
      </c>
      <c r="E737" s="1">
        <v>7</v>
      </c>
      <c r="F737" s="8"/>
      <c r="G737" s="85"/>
      <c r="H737" s="140">
        <v>0</v>
      </c>
      <c r="I737" s="70"/>
      <c r="J737" s="85"/>
      <c r="K737" s="140">
        <v>0</v>
      </c>
    </row>
    <row r="738" spans="1:11">
      <c r="A738" s="1">
        <v>8</v>
      </c>
      <c r="C738" s="7" t="s">
        <v>192</v>
      </c>
      <c r="E738" s="1">
        <v>8</v>
      </c>
      <c r="F738" s="8"/>
      <c r="G738" s="85">
        <f>SUM(G736:G737)</f>
        <v>0</v>
      </c>
      <c r="H738" s="141">
        <f>SUM(H736:H737)</f>
        <v>0</v>
      </c>
      <c r="I738" s="70"/>
      <c r="J738" s="95">
        <f>SUM(J736:J737)</f>
        <v>0</v>
      </c>
      <c r="K738" s="141">
        <f>SUM(K736:K737)</f>
        <v>0</v>
      </c>
    </row>
    <row r="739" spans="1:11">
      <c r="A739" s="1">
        <v>9</v>
      </c>
      <c r="C739" s="7"/>
      <c r="E739" s="1">
        <v>9</v>
      </c>
      <c r="F739" s="8"/>
      <c r="G739" s="95"/>
      <c r="H739" s="141"/>
      <c r="I739" s="24"/>
      <c r="J739" s="85"/>
      <c r="K739" s="141"/>
    </row>
    <row r="740" spans="1:11">
      <c r="A740" s="1">
        <v>10</v>
      </c>
      <c r="C740" s="7"/>
      <c r="E740" s="1">
        <v>10</v>
      </c>
      <c r="F740" s="8"/>
      <c r="G740" s="95"/>
      <c r="H740" s="141"/>
      <c r="I740" s="24"/>
      <c r="J740" s="85"/>
      <c r="K740" s="141"/>
    </row>
    <row r="741" spans="1:11">
      <c r="A741" s="1">
        <v>11</v>
      </c>
      <c r="C741" s="7" t="s">
        <v>174</v>
      </c>
      <c r="E741" s="1">
        <v>11</v>
      </c>
      <c r="G741" s="120">
        <v>0</v>
      </c>
      <c r="H741" s="142">
        <v>0</v>
      </c>
      <c r="I741" s="24"/>
      <c r="J741" s="120">
        <v>0</v>
      </c>
      <c r="K741" s="142">
        <v>0</v>
      </c>
    </row>
    <row r="742" spans="1:11">
      <c r="A742" s="1">
        <v>12</v>
      </c>
      <c r="C742" s="7" t="s">
        <v>175</v>
      </c>
      <c r="E742" s="1">
        <v>12</v>
      </c>
      <c r="G742" s="96"/>
      <c r="H742" s="142">
        <v>0</v>
      </c>
      <c r="I742" s="24"/>
      <c r="J742" s="80"/>
      <c r="K742" s="142">
        <v>0</v>
      </c>
    </row>
    <row r="743" spans="1:11">
      <c r="A743" s="1">
        <v>13</v>
      </c>
      <c r="C743" s="7" t="s">
        <v>193</v>
      </c>
      <c r="E743" s="1">
        <v>13</v>
      </c>
      <c r="F743" s="8"/>
      <c r="G743" s="85">
        <f>SUM(G741:G742)</f>
        <v>0</v>
      </c>
      <c r="H743" s="141">
        <f>SUM(H741:H742)</f>
        <v>0</v>
      </c>
      <c r="I743" s="70"/>
      <c r="J743" s="95">
        <f>SUM(J741:J742)</f>
        <v>0</v>
      </c>
      <c r="K743" s="141">
        <f>SUM(K741:K742)</f>
        <v>0</v>
      </c>
    </row>
    <row r="744" spans="1:11">
      <c r="A744" s="1">
        <v>14</v>
      </c>
      <c r="E744" s="1">
        <v>14</v>
      </c>
      <c r="F744" s="8"/>
      <c r="G744" s="85"/>
      <c r="H744" s="141"/>
      <c r="I744" s="70"/>
      <c r="J744" s="85"/>
      <c r="K744" s="141"/>
    </row>
    <row r="745" spans="1:11">
      <c r="A745" s="1">
        <v>15</v>
      </c>
      <c r="C745" s="7" t="s">
        <v>177</v>
      </c>
      <c r="E745" s="1">
        <v>15</v>
      </c>
      <c r="F745" s="8"/>
      <c r="G745" s="85">
        <f>G738+G743</f>
        <v>0</v>
      </c>
      <c r="H745" s="141">
        <f>H738+H743</f>
        <v>0</v>
      </c>
      <c r="I745" s="70"/>
      <c r="J745" s="95">
        <f>J738+J743</f>
        <v>0</v>
      </c>
      <c r="K745" s="141">
        <f>K738+K743</f>
        <v>0</v>
      </c>
    </row>
    <row r="746" spans="1:11">
      <c r="A746" s="1">
        <v>16</v>
      </c>
      <c r="E746" s="1">
        <v>16</v>
      </c>
      <c r="F746" s="8"/>
      <c r="G746" s="95"/>
      <c r="H746" s="141"/>
      <c r="I746" s="70"/>
      <c r="J746" s="85"/>
      <c r="K746" s="141"/>
    </row>
    <row r="747" spans="1:11">
      <c r="A747" s="1">
        <v>17</v>
      </c>
      <c r="C747" s="7" t="s">
        <v>178</v>
      </c>
      <c r="E747" s="1">
        <v>17</v>
      </c>
      <c r="F747" s="8"/>
      <c r="G747" s="95"/>
      <c r="H747" s="140">
        <v>0</v>
      </c>
      <c r="I747" s="70"/>
      <c r="J747" s="85"/>
      <c r="K747" s="140">
        <v>0</v>
      </c>
    </row>
    <row r="748" spans="1:11">
      <c r="A748" s="1">
        <v>18</v>
      </c>
      <c r="C748" s="7"/>
      <c r="E748" s="1">
        <v>18</v>
      </c>
      <c r="F748" s="8"/>
      <c r="G748" s="95"/>
      <c r="H748" s="141"/>
      <c r="I748" s="70"/>
      <c r="J748" s="85"/>
      <c r="K748" s="141"/>
    </row>
    <row r="749" spans="1:11">
      <c r="A749" s="1">
        <v>19</v>
      </c>
      <c r="C749" s="7" t="s">
        <v>179</v>
      </c>
      <c r="E749" s="1">
        <v>19</v>
      </c>
      <c r="F749" s="8"/>
      <c r="G749" s="95"/>
      <c r="H749" s="140">
        <v>0</v>
      </c>
      <c r="I749" s="70"/>
      <c r="J749" s="85"/>
      <c r="K749" s="140"/>
    </row>
    <row r="750" spans="1:11">
      <c r="A750" s="1">
        <v>20</v>
      </c>
      <c r="C750" s="7" t="s">
        <v>180</v>
      </c>
      <c r="E750" s="1">
        <v>20</v>
      </c>
      <c r="F750" s="8"/>
      <c r="G750" s="95"/>
      <c r="H750" s="140">
        <v>0</v>
      </c>
      <c r="I750" s="70"/>
      <c r="J750" s="85"/>
      <c r="K750" s="140">
        <v>0</v>
      </c>
    </row>
    <row r="751" spans="1:11">
      <c r="A751" s="1">
        <v>21</v>
      </c>
      <c r="C751" s="7"/>
      <c r="E751" s="1">
        <v>21</v>
      </c>
      <c r="F751" s="8"/>
      <c r="G751" s="95"/>
      <c r="H751" s="141"/>
      <c r="I751" s="70"/>
      <c r="J751" s="85"/>
      <c r="K751" s="141"/>
    </row>
    <row r="752" spans="1:11">
      <c r="A752" s="1">
        <v>22</v>
      </c>
      <c r="C752" s="7"/>
      <c r="E752" s="1">
        <v>22</v>
      </c>
      <c r="F752" s="8"/>
      <c r="G752" s="95"/>
      <c r="H752" s="141"/>
      <c r="I752" s="70"/>
      <c r="J752" s="85"/>
      <c r="K752" s="141"/>
    </row>
    <row r="753" spans="1:11">
      <c r="A753" s="1">
        <v>23</v>
      </c>
      <c r="C753" s="7" t="s">
        <v>194</v>
      </c>
      <c r="E753" s="1">
        <v>23</v>
      </c>
      <c r="F753" s="8"/>
      <c r="G753" s="95"/>
      <c r="H753" s="140">
        <v>0</v>
      </c>
      <c r="I753" s="70"/>
      <c r="J753" s="85"/>
      <c r="K753" s="140"/>
    </row>
    <row r="754" spans="1:11">
      <c r="A754" s="1">
        <v>24</v>
      </c>
      <c r="C754" s="7"/>
      <c r="E754" s="1">
        <v>24</v>
      </c>
      <c r="F754" s="8"/>
      <c r="G754" s="95"/>
      <c r="H754" s="141"/>
      <c r="I754" s="70"/>
      <c r="J754" s="85"/>
      <c r="K754" s="141"/>
    </row>
    <row r="755" spans="1:11">
      <c r="E755" s="29"/>
      <c r="F755" s="60" t="s">
        <v>6</v>
      </c>
      <c r="G755" s="17" t="s">
        <v>6</v>
      </c>
      <c r="H755" s="17" t="s">
        <v>6</v>
      </c>
      <c r="I755" s="60" t="s">
        <v>6</v>
      </c>
      <c r="J755" s="17" t="s">
        <v>6</v>
      </c>
      <c r="K755" s="17" t="s">
        <v>6</v>
      </c>
    </row>
    <row r="756" spans="1:11">
      <c r="A756" s="1">
        <v>25</v>
      </c>
      <c r="C756" s="7" t="s">
        <v>204</v>
      </c>
      <c r="E756" s="1">
        <v>25</v>
      </c>
      <c r="G756" s="80">
        <f>SUM(G745:G755)</f>
        <v>0</v>
      </c>
      <c r="H756" s="80">
        <f>SUM(H745:H755)</f>
        <v>0</v>
      </c>
      <c r="I756" s="81"/>
      <c r="J756" s="80">
        <f>SUM(J745:J755)</f>
        <v>0</v>
      </c>
      <c r="K756" s="80">
        <f>SUM(K745:K755)</f>
        <v>0</v>
      </c>
    </row>
    <row r="757" spans="1:11">
      <c r="E757" s="29"/>
      <c r="F757" s="60" t="s">
        <v>6</v>
      </c>
      <c r="G757" s="16" t="s">
        <v>6</v>
      </c>
      <c r="H757" s="17" t="s">
        <v>6</v>
      </c>
      <c r="I757" s="60" t="s">
        <v>6</v>
      </c>
      <c r="J757" s="16" t="s">
        <v>6</v>
      </c>
      <c r="K757" s="17" t="s">
        <v>6</v>
      </c>
    </row>
    <row r="758" spans="1:11">
      <c r="C758" s="1" t="s">
        <v>49</v>
      </c>
    </row>
    <row r="761" spans="1:11">
      <c r="A761" s="12" t="str">
        <f>$A$83</f>
        <v xml:space="preserve">Institution No.:  </v>
      </c>
      <c r="B761" s="30"/>
      <c r="C761" s="30"/>
      <c r="D761" s="30"/>
      <c r="E761" s="31"/>
      <c r="F761" s="30"/>
      <c r="G761" s="32"/>
      <c r="H761" s="33"/>
      <c r="I761" s="30"/>
      <c r="J761" s="32"/>
      <c r="K761" s="4" t="s">
        <v>205</v>
      </c>
    </row>
    <row r="762" spans="1:11">
      <c r="A762" s="344" t="s">
        <v>206</v>
      </c>
      <c r="B762" s="344"/>
      <c r="C762" s="344"/>
      <c r="D762" s="344"/>
      <c r="E762" s="344"/>
      <c r="F762" s="344"/>
      <c r="G762" s="344"/>
      <c r="H762" s="344"/>
      <c r="I762" s="344"/>
      <c r="J762" s="344"/>
      <c r="K762" s="344"/>
    </row>
    <row r="763" spans="1:11">
      <c r="A763" s="12" t="str">
        <f>$A$42</f>
        <v xml:space="preserve">NAME: </v>
      </c>
      <c r="C763" s="1" t="str">
        <f>$D$20</f>
        <v>University of Colorado</v>
      </c>
      <c r="F763" s="62"/>
      <c r="G763" s="56"/>
      <c r="H763" s="57"/>
      <c r="K763" s="14" t="str">
        <f>$K$3</f>
        <v>Due Date: October 18, 2023</v>
      </c>
    </row>
    <row r="764" spans="1:11">
      <c r="A764" s="15" t="s">
        <v>6</v>
      </c>
      <c r="B764" s="15" t="s">
        <v>6</v>
      </c>
      <c r="C764" s="15" t="s">
        <v>6</v>
      </c>
      <c r="D764" s="15" t="s">
        <v>6</v>
      </c>
      <c r="E764" s="15" t="s">
        <v>6</v>
      </c>
      <c r="F764" s="15" t="s">
        <v>6</v>
      </c>
      <c r="G764" s="16" t="s">
        <v>6</v>
      </c>
      <c r="H764" s="17" t="s">
        <v>6</v>
      </c>
      <c r="I764" s="15" t="s">
        <v>6</v>
      </c>
      <c r="J764" s="16" t="s">
        <v>6</v>
      </c>
      <c r="K764" s="17" t="s">
        <v>6</v>
      </c>
    </row>
    <row r="765" spans="1:11">
      <c r="A765" s="18" t="s">
        <v>7</v>
      </c>
      <c r="E765" s="18" t="s">
        <v>7</v>
      </c>
      <c r="F765" s="19"/>
      <c r="G765" s="20"/>
      <c r="H765" s="21" t="str">
        <f>H728</f>
        <v>2022-2023</v>
      </c>
      <c r="I765" s="19"/>
      <c r="J765" s="20"/>
      <c r="K765" s="21" t="str">
        <f>K728</f>
        <v>2023-2024</v>
      </c>
    </row>
    <row r="766" spans="1:11">
      <c r="A766" s="18" t="s">
        <v>9</v>
      </c>
      <c r="C766" s="19" t="s">
        <v>51</v>
      </c>
      <c r="E766" s="18" t="s">
        <v>9</v>
      </c>
      <c r="F766" s="19"/>
      <c r="G766" s="20" t="s">
        <v>11</v>
      </c>
      <c r="H766" s="21" t="s">
        <v>12</v>
      </c>
      <c r="I766" s="19"/>
      <c r="J766" s="20" t="s">
        <v>11</v>
      </c>
      <c r="K766" s="21" t="s">
        <v>13</v>
      </c>
    </row>
    <row r="767" spans="1:11">
      <c r="A767" s="15" t="s">
        <v>6</v>
      </c>
      <c r="B767" s="15" t="s">
        <v>6</v>
      </c>
      <c r="C767" s="15" t="s">
        <v>6</v>
      </c>
      <c r="D767" s="15" t="s">
        <v>6</v>
      </c>
      <c r="E767" s="15" t="s">
        <v>6</v>
      </c>
      <c r="F767" s="15" t="s">
        <v>6</v>
      </c>
      <c r="G767" s="16"/>
      <c r="H767" s="17"/>
      <c r="I767" s="15"/>
      <c r="J767" s="16"/>
      <c r="K767" s="17"/>
    </row>
    <row r="768" spans="1:11">
      <c r="A768" s="98">
        <v>1</v>
      </c>
      <c r="B768" s="98"/>
      <c r="C768" s="98" t="s">
        <v>227</v>
      </c>
      <c r="D768" s="98"/>
      <c r="E768" s="98">
        <v>1</v>
      </c>
      <c r="F768" s="99"/>
      <c r="G768" s="100"/>
      <c r="H768" s="101"/>
      <c r="I768" s="102"/>
      <c r="J768" s="103"/>
      <c r="K768" s="104"/>
    </row>
    <row r="769" spans="1:11">
      <c r="A769" s="98">
        <v>2</v>
      </c>
      <c r="B769" s="98"/>
      <c r="C769" s="98" t="s">
        <v>227</v>
      </c>
      <c r="D769" s="98"/>
      <c r="E769" s="98">
        <v>2</v>
      </c>
      <c r="F769" s="99"/>
      <c r="G769" s="100"/>
      <c r="H769" s="101"/>
      <c r="I769" s="102"/>
      <c r="J769" s="103"/>
      <c r="K769" s="101"/>
    </row>
    <row r="770" spans="1:11">
      <c r="A770" s="98">
        <v>3</v>
      </c>
      <c r="B770" s="98"/>
      <c r="C770" s="98" t="s">
        <v>227</v>
      </c>
      <c r="D770" s="98"/>
      <c r="E770" s="98">
        <v>3</v>
      </c>
      <c r="F770" s="99"/>
      <c r="G770" s="100"/>
      <c r="H770" s="101"/>
      <c r="I770" s="102"/>
      <c r="J770" s="103"/>
      <c r="K770" s="101"/>
    </row>
    <row r="771" spans="1:11">
      <c r="A771" s="98">
        <v>4</v>
      </c>
      <c r="B771" s="98"/>
      <c r="C771" s="98" t="s">
        <v>227</v>
      </c>
      <c r="D771" s="98"/>
      <c r="E771" s="98">
        <v>4</v>
      </c>
      <c r="F771" s="99"/>
      <c r="G771" s="100"/>
      <c r="H771" s="101"/>
      <c r="I771" s="105"/>
      <c r="J771" s="103"/>
      <c r="K771" s="101"/>
    </row>
    <row r="772" spans="1:11">
      <c r="A772" s="98">
        <v>5</v>
      </c>
      <c r="B772" s="98"/>
      <c r="C772" s="98" t="s">
        <v>227</v>
      </c>
      <c r="D772" s="98"/>
      <c r="E772" s="98">
        <v>5</v>
      </c>
      <c r="F772" s="99"/>
      <c r="G772" s="100"/>
      <c r="H772" s="101"/>
      <c r="I772" s="105"/>
      <c r="J772" s="103"/>
      <c r="K772" s="101"/>
    </row>
    <row r="773" spans="1:11">
      <c r="A773" s="1">
        <v>6</v>
      </c>
      <c r="C773" s="7" t="s">
        <v>190</v>
      </c>
      <c r="E773" s="1">
        <v>6</v>
      </c>
      <c r="F773" s="8"/>
      <c r="G773" s="133">
        <v>0</v>
      </c>
      <c r="H773" s="140">
        <v>0</v>
      </c>
      <c r="I773" s="24"/>
      <c r="J773" s="121">
        <v>0</v>
      </c>
      <c r="K773" s="140">
        <v>0</v>
      </c>
    </row>
    <row r="774" spans="1:11">
      <c r="A774" s="1">
        <v>7</v>
      </c>
      <c r="C774" s="7" t="s">
        <v>191</v>
      </c>
      <c r="E774" s="1">
        <v>7</v>
      </c>
      <c r="F774" s="8"/>
      <c r="G774" s="95"/>
      <c r="H774" s="140">
        <v>0</v>
      </c>
      <c r="I774" s="70"/>
      <c r="J774" s="85"/>
      <c r="K774" s="140">
        <v>0</v>
      </c>
    </row>
    <row r="775" spans="1:11">
      <c r="A775" s="1">
        <v>8</v>
      </c>
      <c r="C775" s="7" t="s">
        <v>192</v>
      </c>
      <c r="E775" s="1">
        <v>8</v>
      </c>
      <c r="F775" s="8"/>
      <c r="G775" s="95">
        <f>SUM(G773:G774)</f>
        <v>0</v>
      </c>
      <c r="H775" s="141">
        <f>SUM(H773:H774)</f>
        <v>0</v>
      </c>
      <c r="I775" s="70"/>
      <c r="J775" s="95">
        <f>SUM(J773:J774)</f>
        <v>0</v>
      </c>
      <c r="K775" s="141">
        <f>SUM(K773:K774)</f>
        <v>0</v>
      </c>
    </row>
    <row r="776" spans="1:11">
      <c r="A776" s="1">
        <v>9</v>
      </c>
      <c r="C776" s="7"/>
      <c r="E776" s="1">
        <v>9</v>
      </c>
      <c r="F776" s="8"/>
      <c r="G776" s="95"/>
      <c r="H776" s="141"/>
      <c r="I776" s="24"/>
      <c r="J776" s="85"/>
      <c r="K776" s="141"/>
    </row>
    <row r="777" spans="1:11">
      <c r="A777" s="1">
        <v>10</v>
      </c>
      <c r="C777" s="7"/>
      <c r="E777" s="1">
        <v>10</v>
      </c>
      <c r="F777" s="8"/>
      <c r="G777" s="95"/>
      <c r="H777" s="141"/>
      <c r="I777" s="24"/>
      <c r="J777" s="85"/>
      <c r="K777" s="141"/>
    </row>
    <row r="778" spans="1:11">
      <c r="A778" s="1">
        <v>11</v>
      </c>
      <c r="C778" s="7" t="s">
        <v>174</v>
      </c>
      <c r="E778" s="1">
        <v>11</v>
      </c>
      <c r="G778" s="120">
        <v>0</v>
      </c>
      <c r="H778" s="142">
        <v>0</v>
      </c>
      <c r="I778" s="24"/>
      <c r="J778" s="120">
        <v>0</v>
      </c>
      <c r="K778" s="142">
        <v>0</v>
      </c>
    </row>
    <row r="779" spans="1:11">
      <c r="A779" s="1">
        <v>12</v>
      </c>
      <c r="C779" s="7" t="s">
        <v>175</v>
      </c>
      <c r="E779" s="1">
        <v>12</v>
      </c>
      <c r="G779" s="96"/>
      <c r="H779" s="142">
        <v>0</v>
      </c>
      <c r="I779" s="24"/>
      <c r="J779" s="80"/>
      <c r="K779" s="142">
        <v>0</v>
      </c>
    </row>
    <row r="780" spans="1:11">
      <c r="A780" s="1">
        <v>13</v>
      </c>
      <c r="C780" s="7" t="s">
        <v>193</v>
      </c>
      <c r="E780" s="1">
        <v>13</v>
      </c>
      <c r="F780" s="8"/>
      <c r="G780" s="95">
        <f>SUM(G778:G779)</f>
        <v>0</v>
      </c>
      <c r="H780" s="141">
        <f>SUM(H778:H779)</f>
        <v>0</v>
      </c>
      <c r="I780" s="70"/>
      <c r="J780" s="95">
        <f>SUM(J778:J779)</f>
        <v>0</v>
      </c>
      <c r="K780" s="141">
        <f>SUM(K778:K779)</f>
        <v>0</v>
      </c>
    </row>
    <row r="781" spans="1:11">
      <c r="A781" s="1">
        <v>14</v>
      </c>
      <c r="E781" s="1">
        <v>14</v>
      </c>
      <c r="F781" s="8"/>
      <c r="G781" s="95"/>
      <c r="H781" s="141"/>
      <c r="I781" s="70"/>
      <c r="J781" s="85"/>
      <c r="K781" s="141"/>
    </row>
    <row r="782" spans="1:11">
      <c r="A782" s="1">
        <v>15</v>
      </c>
      <c r="C782" s="7" t="s">
        <v>177</v>
      </c>
      <c r="E782" s="1">
        <v>15</v>
      </c>
      <c r="F782" s="8"/>
      <c r="G782" s="95">
        <f>G775+G780</f>
        <v>0</v>
      </c>
      <c r="H782" s="141">
        <f>H775+H780</f>
        <v>0</v>
      </c>
      <c r="I782" s="70"/>
      <c r="J782" s="95">
        <f>J775+J780</f>
        <v>0</v>
      </c>
      <c r="K782" s="141">
        <f>K775+K780</f>
        <v>0</v>
      </c>
    </row>
    <row r="783" spans="1:11">
      <c r="A783" s="1">
        <v>16</v>
      </c>
      <c r="E783" s="1">
        <v>16</v>
      </c>
      <c r="F783" s="8"/>
      <c r="G783" s="95"/>
      <c r="H783" s="141"/>
      <c r="I783" s="70"/>
      <c r="J783" s="85"/>
      <c r="K783" s="141"/>
    </row>
    <row r="784" spans="1:11">
      <c r="A784" s="1">
        <v>17</v>
      </c>
      <c r="C784" s="7" t="s">
        <v>178</v>
      </c>
      <c r="E784" s="1">
        <v>17</v>
      </c>
      <c r="F784" s="8"/>
      <c r="G784" s="95"/>
      <c r="H784" s="140">
        <v>0</v>
      </c>
      <c r="I784" s="70"/>
      <c r="J784" s="85"/>
      <c r="K784" s="140">
        <v>0</v>
      </c>
    </row>
    <row r="785" spans="1:11">
      <c r="A785" s="1">
        <v>18</v>
      </c>
      <c r="C785" s="7"/>
      <c r="E785" s="1">
        <v>18</v>
      </c>
      <c r="F785" s="8"/>
      <c r="G785" s="95"/>
      <c r="H785" s="141"/>
      <c r="I785" s="70"/>
      <c r="J785" s="85"/>
      <c r="K785" s="141"/>
    </row>
    <row r="786" spans="1:11">
      <c r="A786" s="1">
        <v>19</v>
      </c>
      <c r="C786" s="7" t="s">
        <v>179</v>
      </c>
      <c r="E786" s="1">
        <v>19</v>
      </c>
      <c r="F786" s="8"/>
      <c r="G786" s="95"/>
      <c r="H786" s="140">
        <v>0</v>
      </c>
      <c r="I786" s="70"/>
      <c r="J786" s="85"/>
      <c r="K786" s="140"/>
    </row>
    <row r="787" spans="1:11">
      <c r="A787" s="1">
        <v>20</v>
      </c>
      <c r="C787" s="7" t="s">
        <v>180</v>
      </c>
      <c r="E787" s="1">
        <v>20</v>
      </c>
      <c r="F787" s="8"/>
      <c r="G787" s="95"/>
      <c r="H787" s="140">
        <v>0</v>
      </c>
      <c r="I787" s="70"/>
      <c r="J787" s="85"/>
      <c r="K787" s="140">
        <v>0</v>
      </c>
    </row>
    <row r="788" spans="1:11">
      <c r="A788" s="1">
        <v>21</v>
      </c>
      <c r="C788" s="7" t="s">
        <v>225</v>
      </c>
      <c r="E788" s="1">
        <v>21</v>
      </c>
      <c r="F788" s="8"/>
      <c r="G788" s="95"/>
      <c r="H788" s="140">
        <v>0</v>
      </c>
      <c r="I788" s="70"/>
      <c r="J788" s="85"/>
      <c r="K788" s="140">
        <v>0</v>
      </c>
    </row>
    <row r="789" spans="1:11">
      <c r="A789" s="1">
        <v>22</v>
      </c>
      <c r="C789" s="7"/>
      <c r="E789" s="1">
        <v>22</v>
      </c>
      <c r="F789" s="8"/>
      <c r="G789" s="95"/>
      <c r="H789" s="141"/>
      <c r="I789" s="70"/>
      <c r="J789" s="85"/>
      <c r="K789" s="141"/>
    </row>
    <row r="790" spans="1:11">
      <c r="A790" s="1">
        <v>23</v>
      </c>
      <c r="C790" s="7" t="s">
        <v>194</v>
      </c>
      <c r="E790" s="1">
        <v>23</v>
      </c>
      <c r="F790" s="8"/>
      <c r="G790" s="95"/>
      <c r="H790" s="140">
        <v>0</v>
      </c>
      <c r="I790" s="70"/>
      <c r="J790" s="85"/>
      <c r="K790" s="140"/>
    </row>
    <row r="791" spans="1:11">
      <c r="A791" s="1">
        <v>24</v>
      </c>
      <c r="C791" s="7"/>
      <c r="E791" s="1">
        <v>24</v>
      </c>
      <c r="F791" s="8"/>
      <c r="G791" s="95"/>
      <c r="H791" s="141"/>
      <c r="I791" s="70"/>
      <c r="J791" s="85"/>
      <c r="K791" s="141"/>
    </row>
    <row r="792" spans="1:11">
      <c r="E792" s="29"/>
      <c r="F792" s="60" t="s">
        <v>6</v>
      </c>
      <c r="G792" s="17" t="s">
        <v>6</v>
      </c>
      <c r="H792" s="17" t="s">
        <v>6</v>
      </c>
      <c r="I792" s="60" t="s">
        <v>6</v>
      </c>
      <c r="J792" s="17" t="s">
        <v>6</v>
      </c>
      <c r="K792" s="17" t="s">
        <v>6</v>
      </c>
    </row>
    <row r="793" spans="1:11">
      <c r="A793" s="1">
        <v>25</v>
      </c>
      <c r="C793" s="7" t="s">
        <v>207</v>
      </c>
      <c r="E793" s="1">
        <v>25</v>
      </c>
      <c r="G793" s="80">
        <f>SUM(G782:G792)</f>
        <v>0</v>
      </c>
      <c r="H793" s="80">
        <f>SUM(H782:H792)</f>
        <v>0</v>
      </c>
      <c r="I793" s="81"/>
      <c r="J793" s="80">
        <f>SUM(J782:J792)</f>
        <v>0</v>
      </c>
      <c r="K793" s="80">
        <f>SUM(K782:K792)</f>
        <v>0</v>
      </c>
    </row>
    <row r="794" spans="1:11">
      <c r="E794" s="29"/>
      <c r="F794" s="60" t="s">
        <v>6</v>
      </c>
      <c r="G794" s="16" t="s">
        <v>6</v>
      </c>
      <c r="H794" s="17" t="s">
        <v>6</v>
      </c>
      <c r="I794" s="60" t="s">
        <v>6</v>
      </c>
      <c r="J794" s="16" t="s">
        <v>6</v>
      </c>
      <c r="K794" s="17" t="s">
        <v>6</v>
      </c>
    </row>
    <row r="795" spans="1:11">
      <c r="C795" s="1" t="s">
        <v>49</v>
      </c>
      <c r="E795" s="29"/>
      <c r="F795" s="60"/>
      <c r="G795" s="16"/>
      <c r="H795" s="17"/>
      <c r="I795" s="60"/>
      <c r="J795" s="16"/>
      <c r="K795" s="17"/>
    </row>
    <row r="797" spans="1:11">
      <c r="A797" s="7"/>
    </row>
    <row r="798" spans="1:11">
      <c r="A798" s="12" t="str">
        <f>$A$83</f>
        <v xml:space="preserve">Institution No.:  </v>
      </c>
      <c r="B798" s="30"/>
      <c r="C798" s="30"/>
      <c r="D798" s="30"/>
      <c r="E798" s="31"/>
      <c r="F798" s="30"/>
      <c r="G798" s="32"/>
      <c r="H798" s="33"/>
      <c r="I798" s="30"/>
      <c r="J798" s="32"/>
      <c r="K798" s="4" t="s">
        <v>208</v>
      </c>
    </row>
    <row r="799" spans="1:11">
      <c r="A799" s="344" t="s">
        <v>209</v>
      </c>
      <c r="B799" s="344"/>
      <c r="C799" s="344"/>
      <c r="D799" s="344"/>
      <c r="E799" s="344"/>
      <c r="F799" s="344"/>
      <c r="G799" s="344"/>
      <c r="H799" s="344"/>
      <c r="I799" s="344"/>
      <c r="J799" s="344"/>
      <c r="K799" s="344"/>
    </row>
    <row r="800" spans="1:11">
      <c r="A800" s="12" t="str">
        <f>$A$42</f>
        <v xml:space="preserve">NAME: </v>
      </c>
      <c r="C800" s="1" t="str">
        <f>$D$20</f>
        <v>University of Colorado</v>
      </c>
      <c r="F800" s="62"/>
      <c r="G800" s="56"/>
      <c r="H800" s="57"/>
      <c r="K800" s="14" t="str">
        <f>$K$3</f>
        <v>Due Date: October 18, 2023</v>
      </c>
    </row>
    <row r="801" spans="1:11">
      <c r="A801" s="15" t="s">
        <v>6</v>
      </c>
      <c r="B801" s="15" t="s">
        <v>6</v>
      </c>
      <c r="C801" s="15" t="s">
        <v>6</v>
      </c>
      <c r="D801" s="15" t="s">
        <v>6</v>
      </c>
      <c r="E801" s="15" t="s">
        <v>6</v>
      </c>
      <c r="F801" s="15" t="s">
        <v>6</v>
      </c>
      <c r="G801" s="16" t="s">
        <v>6</v>
      </c>
      <c r="H801" s="17" t="s">
        <v>6</v>
      </c>
      <c r="I801" s="15" t="s">
        <v>6</v>
      </c>
      <c r="J801" s="16" t="s">
        <v>6</v>
      </c>
      <c r="K801" s="17" t="s">
        <v>6</v>
      </c>
    </row>
    <row r="802" spans="1:11">
      <c r="A802" s="18" t="s">
        <v>7</v>
      </c>
      <c r="E802" s="18" t="s">
        <v>7</v>
      </c>
      <c r="F802" s="19"/>
      <c r="G802" s="20"/>
      <c r="H802" s="21" t="str">
        <f>+H765</f>
        <v>2022-2023</v>
      </c>
      <c r="I802" s="19"/>
      <c r="J802" s="20"/>
      <c r="K802" s="21" t="str">
        <f>K765</f>
        <v>2023-2024</v>
      </c>
    </row>
    <row r="803" spans="1:11">
      <c r="A803" s="18" t="s">
        <v>9</v>
      </c>
      <c r="C803" s="19" t="s">
        <v>51</v>
      </c>
      <c r="E803" s="18" t="s">
        <v>9</v>
      </c>
      <c r="H803" s="21" t="s">
        <v>12</v>
      </c>
      <c r="K803" s="21" t="s">
        <v>13</v>
      </c>
    </row>
    <row r="804" spans="1:11">
      <c r="A804" s="15" t="s">
        <v>6</v>
      </c>
      <c r="B804" s="15" t="s">
        <v>6</v>
      </c>
      <c r="C804" s="15" t="s">
        <v>6</v>
      </c>
      <c r="D804" s="15" t="s">
        <v>6</v>
      </c>
      <c r="E804" s="15" t="s">
        <v>6</v>
      </c>
      <c r="F804" s="15" t="s">
        <v>6</v>
      </c>
      <c r="G804" s="16" t="s">
        <v>6</v>
      </c>
      <c r="H804" s="17" t="s">
        <v>6</v>
      </c>
      <c r="I804" s="15" t="s">
        <v>6</v>
      </c>
      <c r="J804" s="16" t="s">
        <v>6</v>
      </c>
      <c r="K804" s="17" t="s">
        <v>6</v>
      </c>
    </row>
    <row r="805" spans="1:11">
      <c r="A805" s="1">
        <v>1</v>
      </c>
      <c r="C805" s="7" t="s">
        <v>210</v>
      </c>
      <c r="E805" s="1">
        <v>1</v>
      </c>
      <c r="F805" s="8"/>
      <c r="G805" s="91"/>
      <c r="H805" s="132">
        <v>0</v>
      </c>
      <c r="I805" s="91"/>
      <c r="J805" s="91"/>
      <c r="K805" s="132">
        <v>0</v>
      </c>
    </row>
    <row r="806" spans="1:11">
      <c r="A806" s="1">
        <f t="shared" ref="A806:A823" si="5">(A805+1)</f>
        <v>2</v>
      </c>
      <c r="C806" s="8"/>
      <c r="E806" s="1">
        <f t="shared" ref="E806:E823" si="6">(E805+1)</f>
        <v>2</v>
      </c>
      <c r="F806" s="8"/>
      <c r="G806" s="9"/>
      <c r="H806" s="10"/>
      <c r="I806" s="8"/>
      <c r="J806" s="9"/>
      <c r="K806" s="10"/>
    </row>
    <row r="807" spans="1:11">
      <c r="A807" s="1">
        <f t="shared" si="5"/>
        <v>3</v>
      </c>
      <c r="C807" s="8"/>
      <c r="E807" s="1">
        <f t="shared" si="6"/>
        <v>3</v>
      </c>
      <c r="F807" s="8"/>
      <c r="G807" s="9"/>
      <c r="H807" s="10"/>
      <c r="I807" s="8"/>
      <c r="J807" s="9"/>
      <c r="K807" s="10"/>
    </row>
    <row r="808" spans="1:11">
      <c r="A808" s="1">
        <f t="shared" si="5"/>
        <v>4</v>
      </c>
      <c r="C808" s="8"/>
      <c r="E808" s="1">
        <f t="shared" si="6"/>
        <v>4</v>
      </c>
      <c r="F808" s="8"/>
      <c r="G808" s="9"/>
      <c r="H808" s="10"/>
      <c r="I808" s="8"/>
      <c r="J808" s="9"/>
      <c r="K808" s="10"/>
    </row>
    <row r="809" spans="1:11">
      <c r="A809" s="1">
        <f t="shared" si="5"/>
        <v>5</v>
      </c>
      <c r="C809" s="8"/>
      <c r="E809" s="1">
        <f t="shared" si="6"/>
        <v>5</v>
      </c>
      <c r="F809" s="8"/>
      <c r="G809" s="9"/>
      <c r="H809" s="10"/>
      <c r="I809" s="8"/>
      <c r="J809" s="9"/>
      <c r="K809" s="10"/>
    </row>
    <row r="810" spans="1:11">
      <c r="A810" s="1">
        <f t="shared" si="5"/>
        <v>6</v>
      </c>
      <c r="C810" s="8"/>
      <c r="E810" s="1">
        <f t="shared" si="6"/>
        <v>6</v>
      </c>
      <c r="F810" s="8"/>
      <c r="G810" s="9"/>
      <c r="H810" s="10"/>
      <c r="I810" s="8"/>
      <c r="J810" s="9"/>
      <c r="K810" s="10"/>
    </row>
    <row r="811" spans="1:11">
      <c r="A811" s="1">
        <f t="shared" si="5"/>
        <v>7</v>
      </c>
      <c r="C811" s="8"/>
      <c r="E811" s="1">
        <f t="shared" si="6"/>
        <v>7</v>
      </c>
      <c r="F811" s="8"/>
      <c r="G811" s="9"/>
      <c r="H811" s="10"/>
      <c r="I811" s="8"/>
      <c r="J811" s="9"/>
      <c r="K811" s="10"/>
    </row>
    <row r="812" spans="1:11">
      <c r="A812" s="1">
        <f t="shared" si="5"/>
        <v>8</v>
      </c>
      <c r="C812" s="8"/>
      <c r="E812" s="1">
        <f t="shared" si="6"/>
        <v>8</v>
      </c>
      <c r="F812" s="8"/>
      <c r="G812" s="9"/>
      <c r="H812" s="10"/>
      <c r="I812" s="8"/>
      <c r="J812" s="9"/>
      <c r="K812" s="10"/>
    </row>
    <row r="813" spans="1:11">
      <c r="A813" s="1">
        <f t="shared" si="5"/>
        <v>9</v>
      </c>
      <c r="C813" s="8"/>
      <c r="E813" s="1">
        <f t="shared" si="6"/>
        <v>9</v>
      </c>
      <c r="F813" s="8"/>
      <c r="G813" s="9"/>
      <c r="H813" s="10"/>
      <c r="I813" s="8"/>
      <c r="J813" s="9"/>
      <c r="K813" s="10"/>
    </row>
    <row r="814" spans="1:11">
      <c r="A814" s="1">
        <f t="shared" si="5"/>
        <v>10</v>
      </c>
      <c r="C814" s="8"/>
      <c r="E814" s="1">
        <f t="shared" si="6"/>
        <v>10</v>
      </c>
      <c r="F814" s="8"/>
      <c r="G814" s="9"/>
      <c r="H814" s="10"/>
      <c r="I814" s="8"/>
      <c r="J814" s="9"/>
      <c r="K814" s="10"/>
    </row>
    <row r="815" spans="1:11">
      <c r="A815" s="1">
        <f t="shared" si="5"/>
        <v>11</v>
      </c>
      <c r="C815" s="8"/>
      <c r="E815" s="1">
        <f t="shared" si="6"/>
        <v>11</v>
      </c>
      <c r="G815" s="9"/>
      <c r="H815" s="10"/>
      <c r="I815" s="8"/>
      <c r="J815" s="9"/>
      <c r="K815" s="10"/>
    </row>
    <row r="816" spans="1:11">
      <c r="A816" s="1">
        <f t="shared" si="5"/>
        <v>12</v>
      </c>
      <c r="C816" s="8"/>
      <c r="E816" s="1">
        <f t="shared" si="6"/>
        <v>12</v>
      </c>
      <c r="G816" s="9"/>
      <c r="H816" s="10"/>
      <c r="I816" s="8"/>
      <c r="J816" s="9"/>
      <c r="K816" s="10"/>
    </row>
    <row r="817" spans="1:11">
      <c r="A817" s="1">
        <f t="shared" si="5"/>
        <v>13</v>
      </c>
      <c r="C817" s="8"/>
      <c r="E817" s="1">
        <f t="shared" si="6"/>
        <v>13</v>
      </c>
      <c r="F817" s="8"/>
      <c r="G817" s="9"/>
      <c r="H817" s="10"/>
      <c r="I817" s="8"/>
      <c r="J817" s="9"/>
      <c r="K817" s="10"/>
    </row>
    <row r="818" spans="1:11">
      <c r="A818" s="1">
        <f t="shared" si="5"/>
        <v>14</v>
      </c>
      <c r="C818" s="8"/>
      <c r="E818" s="1">
        <f t="shared" si="6"/>
        <v>14</v>
      </c>
      <c r="F818" s="8"/>
      <c r="G818" s="9"/>
      <c r="H818" s="10"/>
      <c r="I818" s="8"/>
      <c r="J818" s="9"/>
      <c r="K818" s="10"/>
    </row>
    <row r="819" spans="1:11">
      <c r="A819" s="1">
        <f t="shared" si="5"/>
        <v>15</v>
      </c>
      <c r="C819" s="8"/>
      <c r="E819" s="1">
        <f t="shared" si="6"/>
        <v>15</v>
      </c>
      <c r="F819" s="8"/>
      <c r="G819" s="9"/>
      <c r="H819" s="10"/>
      <c r="I819" s="8"/>
      <c r="J819" s="9"/>
      <c r="K819" s="10"/>
    </row>
    <row r="820" spans="1:11">
      <c r="A820" s="1">
        <f t="shared" si="5"/>
        <v>16</v>
      </c>
      <c r="C820" s="8"/>
      <c r="E820" s="1">
        <f t="shared" si="6"/>
        <v>16</v>
      </c>
      <c r="F820" s="8"/>
      <c r="G820" s="9"/>
      <c r="H820" s="10"/>
      <c r="I820" s="8"/>
      <c r="J820" s="9"/>
      <c r="K820" s="10"/>
    </row>
    <row r="821" spans="1:11">
      <c r="A821" s="1">
        <f t="shared" si="5"/>
        <v>17</v>
      </c>
      <c r="C821" s="8"/>
      <c r="E821" s="1">
        <f t="shared" si="6"/>
        <v>17</v>
      </c>
      <c r="F821" s="8"/>
      <c r="G821" s="9"/>
      <c r="H821" s="10"/>
      <c r="I821" s="8"/>
      <c r="J821" s="9"/>
      <c r="K821" s="10"/>
    </row>
    <row r="822" spans="1:11">
      <c r="A822" s="1">
        <f t="shared" si="5"/>
        <v>18</v>
      </c>
      <c r="C822" s="8"/>
      <c r="E822" s="1">
        <f t="shared" si="6"/>
        <v>18</v>
      </c>
      <c r="F822" s="8"/>
      <c r="G822" s="9"/>
      <c r="H822" s="10"/>
      <c r="I822" s="8"/>
      <c r="J822" s="9"/>
      <c r="K822" s="10"/>
    </row>
    <row r="823" spans="1:11">
      <c r="A823" s="1">
        <f t="shared" si="5"/>
        <v>19</v>
      </c>
      <c r="C823" s="8"/>
      <c r="E823" s="1">
        <f t="shared" si="6"/>
        <v>19</v>
      </c>
      <c r="F823" s="8"/>
      <c r="G823" s="9"/>
      <c r="H823" s="10"/>
      <c r="I823" s="8"/>
      <c r="J823" s="9"/>
      <c r="K823" s="10"/>
    </row>
    <row r="824" spans="1:11">
      <c r="A824" s="1">
        <v>20</v>
      </c>
      <c r="E824" s="1">
        <v>20</v>
      </c>
      <c r="F824" s="60"/>
      <c r="G824" s="16"/>
      <c r="H824" s="17"/>
      <c r="I824" s="60"/>
      <c r="J824" s="16"/>
      <c r="K824" s="17"/>
    </row>
    <row r="825" spans="1:11">
      <c r="A825" s="1">
        <v>21</v>
      </c>
      <c r="E825" s="1">
        <v>21</v>
      </c>
      <c r="F825" s="60"/>
      <c r="G825" s="16"/>
      <c r="I825" s="60"/>
      <c r="J825" s="16"/>
    </row>
    <row r="826" spans="1:11">
      <c r="A826" s="1">
        <v>22</v>
      </c>
      <c r="E826" s="1">
        <v>22</v>
      </c>
    </row>
    <row r="827" spans="1:11">
      <c r="A827" s="1">
        <v>23</v>
      </c>
      <c r="D827" s="22"/>
      <c r="E827" s="1">
        <v>23</v>
      </c>
    </row>
    <row r="828" spans="1:11">
      <c r="A828" s="1">
        <v>24</v>
      </c>
      <c r="D828" s="22"/>
      <c r="E828" s="1">
        <v>24</v>
      </c>
    </row>
    <row r="829" spans="1:11">
      <c r="F829" s="60" t="s">
        <v>6</v>
      </c>
      <c r="G829" s="16" t="s">
        <v>6</v>
      </c>
      <c r="H829" s="17"/>
      <c r="I829" s="60"/>
      <c r="J829" s="16"/>
      <c r="K829" s="17"/>
    </row>
    <row r="830" spans="1:11">
      <c r="A830" s="1">
        <v>25</v>
      </c>
      <c r="C830" s="7" t="s">
        <v>211</v>
      </c>
      <c r="E830" s="1">
        <v>25</v>
      </c>
      <c r="G830" s="88"/>
      <c r="H830" s="89">
        <f>SUM(H805:H828)</f>
        <v>0</v>
      </c>
      <c r="I830" s="89"/>
      <c r="J830" s="88"/>
      <c r="K830" s="89">
        <f>SUM(K805:K828)</f>
        <v>0</v>
      </c>
    </row>
    <row r="831" spans="1:11">
      <c r="D831" s="22"/>
      <c r="F831" s="60" t="s">
        <v>6</v>
      </c>
      <c r="G831" s="16" t="s">
        <v>6</v>
      </c>
      <c r="H831" s="17"/>
      <c r="I831" s="60"/>
      <c r="J831" s="16"/>
      <c r="K831" s="17"/>
    </row>
    <row r="832" spans="1:11">
      <c r="F832" s="60"/>
      <c r="G832" s="16"/>
      <c r="H832" s="17"/>
      <c r="I832" s="60"/>
      <c r="J832" s="16"/>
      <c r="K832" s="17"/>
    </row>
    <row r="833" spans="1:11">
      <c r="C833" s="341" t="s">
        <v>235</v>
      </c>
      <c r="D833" s="341"/>
      <c r="E833" s="341"/>
      <c r="F833" s="341"/>
      <c r="G833" s="341"/>
      <c r="H833" s="341"/>
      <c r="I833" s="341"/>
      <c r="J833" s="341"/>
      <c r="K833" s="46"/>
    </row>
    <row r="835" spans="1:11">
      <c r="A835" s="7"/>
    </row>
    <row r="836" spans="1:11">
      <c r="A836" s="12" t="str">
        <f>$A$83</f>
        <v xml:space="preserve">Institution No.:  </v>
      </c>
      <c r="B836" s="30"/>
      <c r="C836" s="30"/>
      <c r="D836" s="30"/>
      <c r="E836" s="31"/>
      <c r="F836" s="30"/>
      <c r="G836" s="32"/>
      <c r="H836" s="33"/>
      <c r="I836" s="30"/>
      <c r="J836" s="32"/>
      <c r="K836" s="4" t="s">
        <v>212</v>
      </c>
    </row>
    <row r="837" spans="1:11">
      <c r="A837" s="344" t="s">
        <v>213</v>
      </c>
      <c r="B837" s="344"/>
      <c r="C837" s="344"/>
      <c r="D837" s="344"/>
      <c r="E837" s="344"/>
      <c r="F837" s="344"/>
      <c r="G837" s="344"/>
      <c r="H837" s="344"/>
      <c r="I837" s="344"/>
      <c r="J837" s="344"/>
      <c r="K837" s="344"/>
    </row>
    <row r="838" spans="1:11">
      <c r="A838" s="12" t="str">
        <f>$A$42</f>
        <v xml:space="preserve">NAME: </v>
      </c>
      <c r="C838" s="1" t="str">
        <f>$D$20</f>
        <v>University of Colorado</v>
      </c>
      <c r="G838" s="65"/>
      <c r="K838" s="14" t="str">
        <f>$K$3</f>
        <v>Due Date: October 18, 2023</v>
      </c>
    </row>
    <row r="839" spans="1:11">
      <c r="A839" s="15" t="s">
        <v>6</v>
      </c>
      <c r="B839" s="15" t="s">
        <v>6</v>
      </c>
      <c r="C839" s="15" t="s">
        <v>6</v>
      </c>
      <c r="D839" s="15" t="s">
        <v>6</v>
      </c>
      <c r="E839" s="15" t="s">
        <v>6</v>
      </c>
      <c r="F839" s="15" t="s">
        <v>6</v>
      </c>
      <c r="G839" s="16" t="s">
        <v>6</v>
      </c>
      <c r="H839" s="17" t="s">
        <v>6</v>
      </c>
      <c r="I839" s="15" t="s">
        <v>6</v>
      </c>
      <c r="J839" s="16" t="s">
        <v>6</v>
      </c>
      <c r="K839" s="17" t="s">
        <v>6</v>
      </c>
    </row>
    <row r="840" spans="1:11">
      <c r="A840" s="18" t="s">
        <v>7</v>
      </c>
      <c r="E840" s="18" t="s">
        <v>7</v>
      </c>
      <c r="F840" s="19"/>
      <c r="G840" s="20"/>
      <c r="H840" s="21" t="str">
        <f>H802</f>
        <v>2022-2023</v>
      </c>
      <c r="I840" s="19"/>
      <c r="J840" s="20"/>
      <c r="K840" s="21" t="str">
        <f>K802</f>
        <v>2023-2024</v>
      </c>
    </row>
    <row r="841" spans="1:11">
      <c r="A841" s="18" t="s">
        <v>9</v>
      </c>
      <c r="C841" s="19" t="s">
        <v>51</v>
      </c>
      <c r="E841" s="18" t="s">
        <v>9</v>
      </c>
      <c r="F841" s="19"/>
      <c r="G841" s="20" t="s">
        <v>11</v>
      </c>
      <c r="H841" s="21" t="s">
        <v>12</v>
      </c>
      <c r="I841" s="19"/>
      <c r="J841" s="20" t="s">
        <v>11</v>
      </c>
      <c r="K841" s="21" t="s">
        <v>13</v>
      </c>
    </row>
    <row r="842" spans="1:11">
      <c r="A842" s="15" t="s">
        <v>6</v>
      </c>
      <c r="B842" s="15" t="s">
        <v>6</v>
      </c>
      <c r="C842" s="15" t="s">
        <v>6</v>
      </c>
      <c r="D842" s="15" t="s">
        <v>6</v>
      </c>
      <c r="E842" s="15" t="s">
        <v>6</v>
      </c>
      <c r="F842" s="15" t="s">
        <v>6</v>
      </c>
      <c r="G842" s="16" t="s">
        <v>6</v>
      </c>
      <c r="H842" s="17" t="s">
        <v>6</v>
      </c>
      <c r="I842" s="15" t="s">
        <v>6</v>
      </c>
      <c r="J842" s="16" t="s">
        <v>6</v>
      </c>
      <c r="K842" s="17" t="s">
        <v>6</v>
      </c>
    </row>
    <row r="843" spans="1:11">
      <c r="A843" s="98">
        <v>1</v>
      </c>
      <c r="B843" s="106"/>
      <c r="C843" s="98" t="s">
        <v>227</v>
      </c>
      <c r="D843" s="106"/>
      <c r="E843" s="98">
        <v>1</v>
      </c>
      <c r="F843" s="106"/>
      <c r="G843" s="107"/>
      <c r="H843" s="108"/>
      <c r="I843" s="106"/>
      <c r="J843" s="107"/>
      <c r="K843" s="108"/>
    </row>
    <row r="844" spans="1:11">
      <c r="A844" s="98">
        <v>2</v>
      </c>
      <c r="B844" s="106"/>
      <c r="C844" s="98" t="s">
        <v>227</v>
      </c>
      <c r="D844" s="106"/>
      <c r="E844" s="98">
        <v>2</v>
      </c>
      <c r="F844" s="106"/>
      <c r="G844" s="107"/>
      <c r="H844" s="108"/>
      <c r="I844" s="106"/>
      <c r="J844" s="107"/>
      <c r="K844" s="108"/>
    </row>
    <row r="845" spans="1:11">
      <c r="A845" s="98">
        <v>3</v>
      </c>
      <c r="B845" s="98"/>
      <c r="C845" s="98" t="s">
        <v>227</v>
      </c>
      <c r="D845" s="98"/>
      <c r="E845" s="98">
        <v>3</v>
      </c>
      <c r="F845" s="99"/>
      <c r="G845" s="109"/>
      <c r="H845" s="104"/>
      <c r="I845" s="104"/>
      <c r="J845" s="109"/>
      <c r="K845" s="104"/>
    </row>
    <row r="846" spans="1:11">
      <c r="A846" s="98">
        <v>4</v>
      </c>
      <c r="B846" s="98"/>
      <c r="C846" s="98" t="s">
        <v>227</v>
      </c>
      <c r="D846" s="98"/>
      <c r="E846" s="98">
        <v>4</v>
      </c>
      <c r="F846" s="99"/>
      <c r="G846" s="109"/>
      <c r="H846" s="104"/>
      <c r="I846" s="104"/>
      <c r="J846" s="109"/>
      <c r="K846" s="104"/>
    </row>
    <row r="847" spans="1:11">
      <c r="A847" s="98">
        <v>5</v>
      </c>
      <c r="B847" s="98"/>
      <c r="C847" s="98" t="s">
        <v>227</v>
      </c>
      <c r="D847" s="98"/>
      <c r="E847" s="98">
        <v>5</v>
      </c>
      <c r="F847" s="98"/>
      <c r="G847" s="110"/>
      <c r="H847" s="111"/>
      <c r="I847" s="98"/>
      <c r="J847" s="110"/>
      <c r="K847" s="111"/>
    </row>
    <row r="848" spans="1:11">
      <c r="A848" s="1">
        <v>6</v>
      </c>
      <c r="C848" s="7" t="s">
        <v>170</v>
      </c>
      <c r="E848" s="1">
        <v>6</v>
      </c>
      <c r="F848" s="8"/>
      <c r="G848" s="129"/>
      <c r="H848" s="136"/>
      <c r="I848" s="91"/>
      <c r="J848" s="129"/>
      <c r="K848" s="136"/>
    </row>
    <row r="849" spans="1:11">
      <c r="A849" s="1">
        <v>7</v>
      </c>
      <c r="C849" s="7" t="s">
        <v>171</v>
      </c>
      <c r="E849" s="1">
        <v>7</v>
      </c>
      <c r="F849" s="8"/>
      <c r="G849" s="90"/>
      <c r="H849" s="136"/>
      <c r="I849" s="91"/>
      <c r="J849" s="90"/>
      <c r="K849" s="136"/>
    </row>
    <row r="850" spans="1:11">
      <c r="A850" s="1">
        <v>8</v>
      </c>
      <c r="C850" s="7" t="s">
        <v>214</v>
      </c>
      <c r="E850" s="1">
        <v>8</v>
      </c>
      <c r="F850" s="8"/>
      <c r="G850" s="129"/>
      <c r="H850" s="136"/>
      <c r="I850" s="91"/>
      <c r="J850" s="129"/>
      <c r="K850" s="136"/>
    </row>
    <row r="851" spans="1:11">
      <c r="A851" s="1">
        <v>9</v>
      </c>
      <c r="C851" s="7" t="s">
        <v>185</v>
      </c>
      <c r="E851" s="1">
        <v>9</v>
      </c>
      <c r="F851" s="8"/>
      <c r="G851" s="90">
        <f>SUM(G848:G850)</f>
        <v>0</v>
      </c>
      <c r="H851" s="137">
        <f>SUM(H848:H850)</f>
        <v>0</v>
      </c>
      <c r="I851" s="90"/>
      <c r="J851" s="90">
        <f>SUM(J848:J850)</f>
        <v>0</v>
      </c>
      <c r="K851" s="137">
        <f>SUM(K848:K850)</f>
        <v>0</v>
      </c>
    </row>
    <row r="852" spans="1:11">
      <c r="A852" s="1">
        <v>10</v>
      </c>
      <c r="C852" s="7"/>
      <c r="E852" s="1">
        <v>10</v>
      </c>
      <c r="F852" s="8"/>
      <c r="G852" s="90"/>
      <c r="H852" s="137"/>
      <c r="I852" s="91"/>
      <c r="J852" s="90"/>
      <c r="K852" s="137"/>
    </row>
    <row r="853" spans="1:11">
      <c r="A853" s="1">
        <v>11</v>
      </c>
      <c r="C853" s="7" t="s">
        <v>174</v>
      </c>
      <c r="E853" s="1">
        <v>11</v>
      </c>
      <c r="F853" s="8"/>
      <c r="G853" s="129"/>
      <c r="H853" s="136"/>
      <c r="I853" s="91"/>
      <c r="J853" s="129"/>
      <c r="K853" s="136"/>
    </row>
    <row r="854" spans="1:11">
      <c r="A854" s="1">
        <v>12</v>
      </c>
      <c r="C854" s="7" t="s">
        <v>175</v>
      </c>
      <c r="E854" s="1">
        <v>12</v>
      </c>
      <c r="F854" s="8"/>
      <c r="G854" s="90"/>
      <c r="H854" s="136"/>
      <c r="I854" s="91"/>
      <c r="J854" s="90"/>
      <c r="K854" s="136"/>
    </row>
    <row r="855" spans="1:11">
      <c r="A855" s="1">
        <v>13</v>
      </c>
      <c r="C855" s="7" t="s">
        <v>186</v>
      </c>
      <c r="E855" s="1">
        <v>13</v>
      </c>
      <c r="F855" s="8"/>
      <c r="G855" s="90">
        <f>SUM(G853:G854)</f>
        <v>0</v>
      </c>
      <c r="H855" s="137">
        <f>SUM(H853:H854)</f>
        <v>0</v>
      </c>
      <c r="I855" s="88"/>
      <c r="J855" s="90">
        <f>SUM(J853:J854)</f>
        <v>0</v>
      </c>
      <c r="K855" s="137">
        <f>SUM(K853:K854)</f>
        <v>0</v>
      </c>
    </row>
    <row r="856" spans="1:11">
      <c r="A856" s="1">
        <v>14</v>
      </c>
      <c r="E856" s="1">
        <v>14</v>
      </c>
      <c r="F856" s="8"/>
      <c r="G856" s="92"/>
      <c r="H856" s="137"/>
      <c r="I856" s="89"/>
      <c r="J856" s="92"/>
      <c r="K856" s="137"/>
    </row>
    <row r="857" spans="1:11">
      <c r="A857" s="1">
        <v>15</v>
      </c>
      <c r="C857" s="7" t="s">
        <v>177</v>
      </c>
      <c r="E857" s="1">
        <v>15</v>
      </c>
      <c r="G857" s="93">
        <f>SUM(G851+G855)</f>
        <v>0</v>
      </c>
      <c r="H857" s="138">
        <f>SUM(H851+H855)</f>
        <v>0</v>
      </c>
      <c r="I857" s="89"/>
      <c r="J857" s="93">
        <f>SUM(J851+J855)</f>
        <v>0</v>
      </c>
      <c r="K857" s="138">
        <f>SUM(K851+K855)</f>
        <v>0</v>
      </c>
    </row>
    <row r="858" spans="1:11">
      <c r="A858" s="1">
        <v>16</v>
      </c>
      <c r="E858" s="1">
        <v>16</v>
      </c>
      <c r="G858" s="93"/>
      <c r="H858" s="138"/>
      <c r="I858" s="89"/>
      <c r="J858" s="93"/>
      <c r="K858" s="138"/>
    </row>
    <row r="859" spans="1:11">
      <c r="A859" s="1">
        <v>17</v>
      </c>
      <c r="C859" s="7" t="s">
        <v>178</v>
      </c>
      <c r="E859" s="1">
        <v>17</v>
      </c>
      <c r="F859" s="8"/>
      <c r="G859" s="90"/>
      <c r="H859" s="136"/>
      <c r="I859" s="91"/>
      <c r="J859" s="90"/>
      <c r="K859" s="136"/>
    </row>
    <row r="860" spans="1:11">
      <c r="A860" s="1">
        <v>18</v>
      </c>
      <c r="E860" s="1">
        <v>18</v>
      </c>
      <c r="F860" s="8"/>
      <c r="G860" s="90"/>
      <c r="H860" s="137"/>
      <c r="I860" s="91"/>
      <c r="J860" s="90"/>
      <c r="K860" s="137"/>
    </row>
    <row r="861" spans="1:11">
      <c r="A861" s="1">
        <v>19</v>
      </c>
      <c r="C861" s="7" t="s">
        <v>179</v>
      </c>
      <c r="E861" s="1">
        <v>19</v>
      </c>
      <c r="F861" s="8"/>
      <c r="G861" s="90"/>
      <c r="H861" s="136"/>
      <c r="I861" s="91"/>
      <c r="J861" s="90"/>
      <c r="K861" s="136"/>
    </row>
    <row r="862" spans="1:11">
      <c r="A862" s="1">
        <v>20</v>
      </c>
      <c r="C862" s="66" t="s">
        <v>180</v>
      </c>
      <c r="E862" s="1">
        <v>20</v>
      </c>
      <c r="F862" s="8"/>
      <c r="G862" s="90"/>
      <c r="H862" s="136"/>
      <c r="I862" s="91"/>
      <c r="J862" s="90"/>
      <c r="K862" s="136"/>
    </row>
    <row r="863" spans="1:11">
      <c r="A863" s="1">
        <v>21</v>
      </c>
      <c r="C863" s="66"/>
      <c r="E863" s="1">
        <v>21</v>
      </c>
      <c r="F863" s="8"/>
      <c r="G863" s="90"/>
      <c r="H863" s="137"/>
      <c r="I863" s="91"/>
      <c r="J863" s="90"/>
      <c r="K863" s="137"/>
    </row>
    <row r="864" spans="1:11">
      <c r="A864" s="1">
        <v>22</v>
      </c>
      <c r="C864" s="7"/>
      <c r="E864" s="1">
        <v>22</v>
      </c>
      <c r="G864" s="90"/>
      <c r="H864" s="137"/>
      <c r="I864" s="91"/>
      <c r="J864" s="90"/>
      <c r="K864" s="137"/>
    </row>
    <row r="865" spans="1:11">
      <c r="A865" s="1">
        <v>23</v>
      </c>
      <c r="C865" s="7" t="s">
        <v>181</v>
      </c>
      <c r="E865" s="1">
        <v>23</v>
      </c>
      <c r="G865" s="90"/>
      <c r="H865" s="136"/>
      <c r="I865" s="91"/>
      <c r="J865" s="90"/>
      <c r="K865" s="136"/>
    </row>
    <row r="866" spans="1:11">
      <c r="A866" s="1">
        <v>24</v>
      </c>
      <c r="C866" s="7"/>
      <c r="E866" s="1">
        <v>24</v>
      </c>
      <c r="G866" s="90"/>
      <c r="H866" s="137"/>
      <c r="I866" s="91"/>
      <c r="J866" s="90"/>
      <c r="K866" s="137"/>
    </row>
    <row r="867" spans="1:11">
      <c r="E867" s="1">
        <v>25</v>
      </c>
      <c r="F867" s="60" t="s">
        <v>6</v>
      </c>
      <c r="G867" s="68"/>
      <c r="H867" s="17"/>
      <c r="I867" s="60"/>
      <c r="J867" s="68"/>
      <c r="K867" s="17"/>
    </row>
    <row r="868" spans="1:11">
      <c r="A868" s="1">
        <v>25</v>
      </c>
      <c r="C868" s="7" t="s">
        <v>215</v>
      </c>
      <c r="G868" s="89">
        <f>SUM(G857:G866)</f>
        <v>0</v>
      </c>
      <c r="H868" s="89">
        <f>SUM(H857:H866)</f>
        <v>0</v>
      </c>
      <c r="I868" s="94"/>
      <c r="J868" s="89">
        <f>SUM(J857:J866)</f>
        <v>0</v>
      </c>
      <c r="K868" s="89">
        <f>SUM(K857:K866)</f>
        <v>0</v>
      </c>
    </row>
    <row r="869" spans="1:11">
      <c r="F869" s="60" t="s">
        <v>6</v>
      </c>
      <c r="G869" s="16"/>
      <c r="H869" s="17"/>
      <c r="I869" s="60"/>
      <c r="J869" s="16"/>
      <c r="K869" s="17"/>
    </row>
    <row r="870" spans="1:11">
      <c r="A870" s="7"/>
      <c r="C870" s="1" t="s">
        <v>49</v>
      </c>
    </row>
    <row r="872" spans="1:11">
      <c r="A872" s="7"/>
    </row>
    <row r="873" spans="1:11">
      <c r="A873" s="12" t="str">
        <f>$A$83</f>
        <v xml:space="preserve">Institution No.:  </v>
      </c>
      <c r="B873" s="30"/>
      <c r="C873" s="30"/>
      <c r="D873" s="30"/>
      <c r="E873" s="31"/>
      <c r="F873" s="30"/>
      <c r="G873" s="32"/>
      <c r="H873" s="33"/>
      <c r="I873" s="30"/>
      <c r="J873" s="32"/>
      <c r="K873" s="4" t="s">
        <v>216</v>
      </c>
    </row>
    <row r="874" spans="1:11">
      <c r="A874" s="347" t="s">
        <v>217</v>
      </c>
      <c r="B874" s="347"/>
      <c r="C874" s="347"/>
      <c r="D874" s="347"/>
      <c r="E874" s="347"/>
      <c r="F874" s="347"/>
      <c r="G874" s="347"/>
      <c r="H874" s="347"/>
      <c r="I874" s="347"/>
      <c r="J874" s="347"/>
      <c r="K874" s="347"/>
    </row>
    <row r="875" spans="1:11">
      <c r="A875" s="12" t="str">
        <f>$A$42</f>
        <v xml:space="preserve">NAME: </v>
      </c>
      <c r="C875" s="1" t="str">
        <f>$D$20</f>
        <v>University of Colorado</v>
      </c>
      <c r="H875" s="72"/>
      <c r="K875" s="14" t="str">
        <f>$K$3</f>
        <v>Due Date: October 18, 2023</v>
      </c>
    </row>
    <row r="876" spans="1:11">
      <c r="A876" s="15" t="s">
        <v>6</v>
      </c>
      <c r="B876" s="15" t="s">
        <v>6</v>
      </c>
      <c r="C876" s="15" t="s">
        <v>6</v>
      </c>
      <c r="D876" s="15" t="s">
        <v>6</v>
      </c>
      <c r="E876" s="15" t="s">
        <v>6</v>
      </c>
      <c r="F876" s="15" t="s">
        <v>6</v>
      </c>
      <c r="G876" s="16" t="s">
        <v>6</v>
      </c>
      <c r="H876" s="17" t="s">
        <v>6</v>
      </c>
      <c r="I876" s="15" t="s">
        <v>6</v>
      </c>
      <c r="J876" s="16" t="s">
        <v>6</v>
      </c>
      <c r="K876" s="17" t="s">
        <v>6</v>
      </c>
    </row>
    <row r="877" spans="1:11">
      <c r="A877" s="18" t="s">
        <v>7</v>
      </c>
      <c r="E877" s="18" t="s">
        <v>7</v>
      </c>
      <c r="F877" s="19"/>
      <c r="G877" s="20"/>
      <c r="H877" s="21" t="str">
        <f>+H840</f>
        <v>2022-2023</v>
      </c>
      <c r="I877" s="19"/>
      <c r="J877" s="20"/>
      <c r="K877" s="21" t="str">
        <f>K840</f>
        <v>2023-2024</v>
      </c>
    </row>
    <row r="878" spans="1:11">
      <c r="A878" s="18" t="s">
        <v>9</v>
      </c>
      <c r="C878" s="19" t="s">
        <v>51</v>
      </c>
      <c r="E878" s="18" t="s">
        <v>9</v>
      </c>
      <c r="F878" s="19"/>
      <c r="G878" s="20"/>
      <c r="H878" s="21" t="s">
        <v>12</v>
      </c>
      <c r="I878" s="19"/>
      <c r="J878" s="20"/>
      <c r="K878" s="21" t="s">
        <v>13</v>
      </c>
    </row>
    <row r="879" spans="1:11">
      <c r="A879" s="15" t="s">
        <v>6</v>
      </c>
      <c r="B879" s="15" t="s">
        <v>6</v>
      </c>
      <c r="C879" s="15" t="s">
        <v>6</v>
      </c>
      <c r="D879" s="15" t="s">
        <v>6</v>
      </c>
      <c r="E879" s="15" t="s">
        <v>6</v>
      </c>
      <c r="F879" s="15" t="s">
        <v>6</v>
      </c>
      <c r="G879" s="16" t="s">
        <v>6</v>
      </c>
      <c r="H879" s="17" t="s">
        <v>6</v>
      </c>
      <c r="I879" s="15" t="s">
        <v>6</v>
      </c>
      <c r="J879" s="16" t="s">
        <v>6</v>
      </c>
      <c r="K879" s="17" t="s">
        <v>6</v>
      </c>
    </row>
    <row r="880" spans="1:11">
      <c r="A880" s="63">
        <v>1</v>
      </c>
      <c r="C880" s="1" t="s">
        <v>218</v>
      </c>
      <c r="E880" s="63">
        <v>1</v>
      </c>
      <c r="F880" s="8"/>
      <c r="G880" s="91"/>
      <c r="H880" s="132"/>
      <c r="I880" s="91"/>
      <c r="J880" s="91"/>
      <c r="K880" s="132"/>
    </row>
    <row r="881" spans="1:11">
      <c r="A881" s="63">
        <v>2</v>
      </c>
      <c r="E881" s="63">
        <v>2</v>
      </c>
      <c r="F881" s="8"/>
      <c r="G881" s="91"/>
      <c r="H881" s="91"/>
      <c r="I881" s="91"/>
      <c r="J881" s="91"/>
      <c r="K881" s="91"/>
    </row>
    <row r="882" spans="1:11">
      <c r="A882" s="63">
        <v>3</v>
      </c>
      <c r="C882" s="8"/>
      <c r="E882" s="63">
        <v>3</v>
      </c>
      <c r="F882" s="8"/>
      <c r="G882" s="91"/>
      <c r="H882" s="91"/>
      <c r="I882" s="91"/>
      <c r="J882" s="91"/>
      <c r="K882" s="91"/>
    </row>
    <row r="883" spans="1:11">
      <c r="A883" s="63">
        <v>4</v>
      </c>
      <c r="C883" s="8"/>
      <c r="E883" s="63">
        <v>4</v>
      </c>
      <c r="F883" s="8"/>
      <c r="G883" s="91"/>
      <c r="H883" s="91"/>
      <c r="I883" s="91"/>
      <c r="J883" s="91"/>
      <c r="K883" s="91"/>
    </row>
    <row r="884" spans="1:11">
      <c r="A884" s="63">
        <v>5</v>
      </c>
      <c r="C884" s="7"/>
      <c r="E884" s="63">
        <v>5</v>
      </c>
      <c r="F884" s="8"/>
      <c r="G884" s="91"/>
      <c r="H884" s="91"/>
      <c r="I884" s="91"/>
      <c r="J884" s="91"/>
      <c r="K884" s="91"/>
    </row>
    <row r="885" spans="1:11">
      <c r="A885" s="63">
        <v>6</v>
      </c>
      <c r="C885" s="8"/>
      <c r="E885" s="63">
        <v>6</v>
      </c>
      <c r="F885" s="8"/>
      <c r="G885" s="91"/>
      <c r="H885" s="91"/>
      <c r="I885" s="91"/>
      <c r="J885" s="91"/>
      <c r="K885" s="91"/>
    </row>
    <row r="886" spans="1:11">
      <c r="A886" s="63">
        <v>7</v>
      </c>
      <c r="C886" s="8"/>
      <c r="E886" s="63">
        <v>7</v>
      </c>
      <c r="F886" s="8"/>
      <c r="G886" s="91"/>
      <c r="H886" s="91"/>
      <c r="I886" s="91"/>
      <c r="J886" s="91"/>
      <c r="K886" s="91"/>
    </row>
    <row r="887" spans="1:11">
      <c r="A887" s="63">
        <v>8</v>
      </c>
      <c r="E887" s="63">
        <v>8</v>
      </c>
      <c r="F887" s="8"/>
      <c r="G887" s="91"/>
      <c r="H887" s="91"/>
      <c r="I887" s="91"/>
      <c r="J887" s="91"/>
      <c r="K887" s="91"/>
    </row>
    <row r="888" spans="1:11">
      <c r="A888" s="63">
        <v>9</v>
      </c>
      <c r="E888" s="63">
        <v>9</v>
      </c>
      <c r="F888" s="8"/>
      <c r="G888" s="91"/>
      <c r="H888" s="91"/>
      <c r="I888" s="91"/>
      <c r="J888" s="91"/>
      <c r="K888" s="91"/>
    </row>
    <row r="889" spans="1:11">
      <c r="A889" s="63"/>
      <c r="E889" s="63"/>
      <c r="F889" s="60" t="s">
        <v>6</v>
      </c>
      <c r="G889" s="71" t="s">
        <v>6</v>
      </c>
      <c r="H889" s="71"/>
      <c r="I889" s="71"/>
      <c r="J889" s="71"/>
      <c r="K889" s="71"/>
    </row>
    <row r="890" spans="1:11">
      <c r="A890" s="63">
        <v>10</v>
      </c>
      <c r="C890" s="1" t="s">
        <v>219</v>
      </c>
      <c r="E890" s="63">
        <v>10</v>
      </c>
      <c r="G890" s="88"/>
      <c r="H890" s="91">
        <f>SUM(H880:H888)</f>
        <v>0</v>
      </c>
      <c r="I890" s="89"/>
      <c r="J890" s="88"/>
      <c r="K890" s="91">
        <f>SUM(K880:K888)</f>
        <v>0</v>
      </c>
    </row>
    <row r="891" spans="1:11">
      <c r="A891" s="63"/>
      <c r="E891" s="63"/>
      <c r="F891" s="60" t="s">
        <v>6</v>
      </c>
      <c r="G891" s="71" t="s">
        <v>6</v>
      </c>
      <c r="H891" s="71"/>
      <c r="I891" s="71"/>
      <c r="J891" s="71"/>
      <c r="K891" s="71"/>
    </row>
    <row r="892" spans="1:11">
      <c r="A892" s="63">
        <v>11</v>
      </c>
      <c r="C892" s="8"/>
      <c r="E892" s="63">
        <v>11</v>
      </c>
      <c r="F892" s="8"/>
      <c r="G892" s="91"/>
      <c r="H892" s="91"/>
      <c r="I892" s="91"/>
      <c r="J892" s="91"/>
      <c r="K892" s="91"/>
    </row>
    <row r="893" spans="1:11">
      <c r="A893" s="63">
        <v>12</v>
      </c>
      <c r="C893" s="7" t="s">
        <v>220</v>
      </c>
      <c r="E893" s="63">
        <v>12</v>
      </c>
      <c r="F893" s="8"/>
      <c r="G893" s="91"/>
      <c r="H893" s="132">
        <v>9469254</v>
      </c>
      <c r="I893" s="91"/>
      <c r="J893" s="91"/>
      <c r="K893" s="132">
        <v>15000000</v>
      </c>
    </row>
    <row r="894" spans="1:11">
      <c r="A894" s="63">
        <v>13</v>
      </c>
      <c r="C894" s="8" t="s">
        <v>221</v>
      </c>
      <c r="E894" s="63">
        <v>13</v>
      </c>
      <c r="F894" s="8"/>
      <c r="G894" s="91"/>
      <c r="H894" s="132"/>
      <c r="I894" s="91"/>
      <c r="J894" s="91"/>
      <c r="K894" s="132"/>
    </row>
    <row r="895" spans="1:11">
      <c r="A895" s="63">
        <v>14</v>
      </c>
      <c r="C895" s="1" t="s">
        <v>332</v>
      </c>
      <c r="E895" s="63">
        <v>14</v>
      </c>
      <c r="F895" s="8"/>
      <c r="G895" s="91"/>
      <c r="H895" s="91">
        <v>0</v>
      </c>
      <c r="I895" s="91"/>
      <c r="J895" s="91"/>
      <c r="K895" s="91">
        <v>0</v>
      </c>
    </row>
    <row r="896" spans="1:11">
      <c r="A896" s="63">
        <v>15</v>
      </c>
      <c r="E896" s="63">
        <v>15</v>
      </c>
      <c r="F896" s="8"/>
      <c r="G896" s="91"/>
      <c r="H896" s="91"/>
      <c r="I896" s="91"/>
      <c r="J896" s="91"/>
      <c r="K896" s="91"/>
    </row>
    <row r="897" spans="1:11">
      <c r="A897" s="63">
        <v>16</v>
      </c>
      <c r="E897" s="63">
        <v>16</v>
      </c>
      <c r="F897" s="8"/>
      <c r="G897" s="91"/>
      <c r="H897" s="91"/>
      <c r="I897" s="91"/>
      <c r="J897" s="91"/>
      <c r="K897" s="91"/>
    </row>
    <row r="898" spans="1:11">
      <c r="A898" s="63">
        <v>17</v>
      </c>
      <c r="C898" s="7"/>
      <c r="E898" s="63">
        <v>17</v>
      </c>
      <c r="F898" s="8"/>
      <c r="G898" s="91"/>
      <c r="H898" s="91"/>
      <c r="I898" s="91"/>
      <c r="J898" s="91"/>
      <c r="K898" s="91"/>
    </row>
    <row r="899" spans="1:11">
      <c r="A899" s="63">
        <v>18</v>
      </c>
      <c r="E899" s="63">
        <v>18</v>
      </c>
      <c r="F899" s="8"/>
      <c r="G899" s="91"/>
      <c r="H899" s="91"/>
      <c r="I899" s="91"/>
      <c r="J899" s="91"/>
      <c r="K899" s="91"/>
    </row>
    <row r="900" spans="1:11">
      <c r="A900" s="63"/>
      <c r="C900" s="8"/>
      <c r="E900" s="63"/>
      <c r="F900" s="60" t="s">
        <v>6</v>
      </c>
      <c r="G900" s="16" t="s">
        <v>6</v>
      </c>
      <c r="H900" s="17"/>
      <c r="I900" s="60"/>
      <c r="J900" s="16"/>
      <c r="K900" s="17"/>
    </row>
    <row r="901" spans="1:11">
      <c r="A901" s="63">
        <v>19</v>
      </c>
      <c r="C901" s="1" t="s">
        <v>222</v>
      </c>
      <c r="E901" s="63">
        <v>19</v>
      </c>
      <c r="G901" s="89"/>
      <c r="H901" s="89">
        <f>SUM(H892:H899)</f>
        <v>9469254</v>
      </c>
      <c r="I901" s="91"/>
      <c r="J901" s="91"/>
      <c r="K901" s="89">
        <f>SUM(K892:K899)</f>
        <v>15000000</v>
      </c>
    </row>
    <row r="902" spans="1:11">
      <c r="A902" s="63"/>
      <c r="C902" s="8"/>
      <c r="E902" s="63"/>
      <c r="F902" s="60" t="s">
        <v>6</v>
      </c>
      <c r="G902" s="16" t="s">
        <v>6</v>
      </c>
      <c r="H902" s="17"/>
      <c r="I902" s="60"/>
      <c r="J902" s="16"/>
      <c r="K902" s="17"/>
    </row>
    <row r="903" spans="1:11">
      <c r="A903" s="63"/>
      <c r="E903" s="63"/>
      <c r="H903" s="10"/>
    </row>
    <row r="904" spans="1:11">
      <c r="A904" s="63">
        <v>20</v>
      </c>
      <c r="C904" s="7" t="s">
        <v>223</v>
      </c>
      <c r="E904" s="63">
        <v>20</v>
      </c>
      <c r="G904" s="88"/>
      <c r="H904" s="89">
        <f>SUM(H890,H901)</f>
        <v>9469254</v>
      </c>
      <c r="I904" s="89"/>
      <c r="J904" s="88"/>
      <c r="K904" s="89">
        <f>SUM(K890,K901)</f>
        <v>15000000</v>
      </c>
    </row>
    <row r="905" spans="1:11">
      <c r="C905" s="25" t="s">
        <v>224</v>
      </c>
      <c r="E905" s="29"/>
      <c r="F905" s="60" t="s">
        <v>6</v>
      </c>
      <c r="G905" s="16" t="s">
        <v>6</v>
      </c>
      <c r="H905" s="17"/>
      <c r="I905" s="60"/>
      <c r="J905" s="16"/>
      <c r="K905" s="17"/>
    </row>
    <row r="906" spans="1:11">
      <c r="C906" s="7" t="s">
        <v>38</v>
      </c>
    </row>
    <row r="907" spans="1:11">
      <c r="D907" s="7"/>
      <c r="I907" s="51"/>
    </row>
    <row r="908" spans="1:11">
      <c r="D908" s="7"/>
      <c r="I908" s="51"/>
    </row>
    <row r="909" spans="1:11">
      <c r="D909" s="7"/>
      <c r="I909" s="51"/>
    </row>
    <row r="910" spans="1:11">
      <c r="D910" s="7"/>
      <c r="I910" s="51"/>
    </row>
    <row r="911" spans="1:11">
      <c r="D911" s="7"/>
      <c r="I911" s="51"/>
    </row>
    <row r="912" spans="1:11">
      <c r="D912" s="7"/>
      <c r="I912" s="51"/>
    </row>
    <row r="913" spans="4:9">
      <c r="D913" s="7"/>
      <c r="I913" s="51"/>
    </row>
    <row r="914" spans="4:9">
      <c r="D914" s="7"/>
      <c r="I914" s="51"/>
    </row>
    <row r="915" spans="4:9">
      <c r="D915" s="7"/>
      <c r="I915" s="51"/>
    </row>
    <row r="916" spans="4:9">
      <c r="D916" s="7"/>
      <c r="I916" s="51"/>
    </row>
    <row r="917" spans="4:9">
      <c r="D917" s="7"/>
      <c r="I917" s="51"/>
    </row>
    <row r="918" spans="4:9">
      <c r="D918" s="7"/>
      <c r="I918" s="51"/>
    </row>
    <row r="919" spans="4:9">
      <c r="D919" s="7"/>
      <c r="I919" s="51"/>
    </row>
    <row r="920" spans="4:9">
      <c r="D920" s="7"/>
      <c r="I920" s="51"/>
    </row>
    <row r="921" spans="4:9">
      <c r="D921" s="7"/>
      <c r="I921" s="51"/>
    </row>
    <row r="922" spans="4:9">
      <c r="D922" s="7"/>
      <c r="I922" s="51"/>
    </row>
    <row r="923" spans="4:9">
      <c r="D923" s="7"/>
      <c r="I923" s="51"/>
    </row>
    <row r="924" spans="4:9">
      <c r="D924" s="7"/>
      <c r="I924" s="51"/>
    </row>
    <row r="925" spans="4:9">
      <c r="D925" s="7"/>
      <c r="I925" s="51"/>
    </row>
    <row r="926" spans="4:9">
      <c r="D926" s="7"/>
      <c r="I926" s="51"/>
    </row>
    <row r="927" spans="4:9">
      <c r="D927" s="7"/>
      <c r="I927" s="51"/>
    </row>
    <row r="928" spans="4:9">
      <c r="D928" s="7"/>
      <c r="I928" s="51"/>
    </row>
    <row r="929" spans="4:9">
      <c r="D929" s="7"/>
      <c r="I929" s="51"/>
    </row>
    <row r="930" spans="4:9">
      <c r="D930" s="7"/>
      <c r="I930" s="51"/>
    </row>
    <row r="931" spans="4:9">
      <c r="D931" s="7"/>
      <c r="I931" s="51"/>
    </row>
    <row r="970" spans="4:6">
      <c r="D970" s="19"/>
      <c r="F970" s="29"/>
    </row>
  </sheetData>
  <mergeCells count="30">
    <mergeCell ref="A874:K874"/>
    <mergeCell ref="A500:K500"/>
    <mergeCell ref="A538:K538"/>
    <mergeCell ref="A577:K577"/>
    <mergeCell ref="A614:K614"/>
    <mergeCell ref="A651:K651"/>
    <mergeCell ref="A688:K688"/>
    <mergeCell ref="A725:K725"/>
    <mergeCell ref="A762:K762"/>
    <mergeCell ref="A799:K799"/>
    <mergeCell ref="C833:J833"/>
    <mergeCell ref="A837:K837"/>
    <mergeCell ref="C365:J365"/>
    <mergeCell ref="C79:J79"/>
    <mergeCell ref="A84:K84"/>
    <mergeCell ref="C121:J121"/>
    <mergeCell ref="A128:K128"/>
    <mergeCell ref="C135:D135"/>
    <mergeCell ref="C139:D139"/>
    <mergeCell ref="A162:K162"/>
    <mergeCell ref="A202:K202"/>
    <mergeCell ref="A241:K241"/>
    <mergeCell ref="C279:I279"/>
    <mergeCell ref="B285:K285"/>
    <mergeCell ref="A41:K41"/>
    <mergeCell ref="A5:K5"/>
    <mergeCell ref="A8:K8"/>
    <mergeCell ref="A9:K9"/>
    <mergeCell ref="A20:C20"/>
    <mergeCell ref="A36:K36"/>
  </mergeCells>
  <printOptions horizontalCentered="1"/>
  <pageMargins left="0.17" right="0.17" top="0.47" bottom="0.53" header="0.5" footer="0.24"/>
  <pageSetup scale="49" fitToHeight="47" orientation="landscape" r:id="rId1"/>
  <headerFooter alignWithMargins="0"/>
  <rowBreaks count="22" manualBreakCount="22">
    <brk id="39" max="12" man="1"/>
    <brk id="82" max="12" man="1"/>
    <brk id="124" max="12" man="1"/>
    <brk id="159" max="16383" man="1"/>
    <brk id="199" max="10" man="1"/>
    <brk id="237" max="16383" man="1"/>
    <brk id="282" max="10" man="1"/>
    <brk id="318" max="10" man="1"/>
    <brk id="367" max="10" man="1"/>
    <brk id="401" max="10" man="1"/>
    <brk id="453" max="10" man="1"/>
    <brk id="497" max="10" man="1"/>
    <brk id="535" max="10" man="1"/>
    <brk id="574" max="10" man="1"/>
    <brk id="611" max="10" man="1"/>
    <brk id="648" max="10" man="1"/>
    <brk id="685" max="10" man="1"/>
    <brk id="722" max="10" man="1"/>
    <brk id="759" max="10" man="1"/>
    <brk id="796" max="10" man="1"/>
    <brk id="834" max="10" man="1"/>
    <brk id="87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46</vt:i4>
      </vt:variant>
    </vt:vector>
  </HeadingPairs>
  <TitlesOfParts>
    <vt:vector size="52" baseType="lpstr">
      <vt:lpstr>FY23-24 CU BDB Consolidated</vt:lpstr>
      <vt:lpstr>FY23-24 BDB Anschutz</vt:lpstr>
      <vt:lpstr>FY23-24 BDB Boulder</vt:lpstr>
      <vt:lpstr>FY23-24 BDB UCCS</vt:lpstr>
      <vt:lpstr>FY23-24 BDB Denver</vt:lpstr>
      <vt:lpstr>FY23-24 BDB SystemAdmin</vt:lpstr>
      <vt:lpstr>'FY23-24 BDB Anschutz'!_____FMT1100</vt:lpstr>
      <vt:lpstr>'FY23-24 BDB Denver'!_____FMT1100</vt:lpstr>
      <vt:lpstr>'FY23-24 BDB SystemAdmin'!_____FMT1100</vt:lpstr>
      <vt:lpstr>'FY23-24 BDB UCCS'!_____FMT1100</vt:lpstr>
      <vt:lpstr>'FY23-24 BDB Anschutz'!_____FMT1300</vt:lpstr>
      <vt:lpstr>'FY23-24 BDB Denver'!_____FMT1300</vt:lpstr>
      <vt:lpstr>'FY23-24 BDB SystemAdmin'!_____FMT1300</vt:lpstr>
      <vt:lpstr>'FY23-24 BDB UCCS'!_____FMT1300</vt:lpstr>
      <vt:lpstr>'FY23-24 BDB Anschutz'!_____FMT1400</vt:lpstr>
      <vt:lpstr>'FY23-24 BDB Denver'!_____FMT1400</vt:lpstr>
      <vt:lpstr>'FY23-24 BDB SystemAdmin'!_____FMT1400</vt:lpstr>
      <vt:lpstr>'FY23-24 BDB UCCS'!_____FMT1400</vt:lpstr>
      <vt:lpstr>'FY23-24 BDB Anschutz'!_____FMT1500</vt:lpstr>
      <vt:lpstr>'FY23-24 BDB Denver'!_____FMT1500</vt:lpstr>
      <vt:lpstr>'FY23-24 BDB SystemAdmin'!_____FMT1500</vt:lpstr>
      <vt:lpstr>'FY23-24 BDB UCCS'!_____FMT1500</vt:lpstr>
      <vt:lpstr>'FY23-24 BDB Anschutz'!_____FMT1600</vt:lpstr>
      <vt:lpstr>'FY23-24 BDB Denver'!_____FMT1600</vt:lpstr>
      <vt:lpstr>'FY23-24 BDB SystemAdmin'!_____FMT1600</vt:lpstr>
      <vt:lpstr>'FY23-24 BDB UCCS'!_____FMT1600</vt:lpstr>
      <vt:lpstr>'FY23-24 BDB Anschutz'!_____FMT1700</vt:lpstr>
      <vt:lpstr>'FY23-24 BDB Denver'!_____FMT1700</vt:lpstr>
      <vt:lpstr>'FY23-24 BDB SystemAdmin'!_____FMT1700</vt:lpstr>
      <vt:lpstr>'FY23-24 BDB UCCS'!_____FMT1700</vt:lpstr>
      <vt:lpstr>'FY23-24 BDB Anschutz'!_____FMT1800</vt:lpstr>
      <vt:lpstr>'FY23-24 BDB Denver'!_____FMT1800</vt:lpstr>
      <vt:lpstr>'FY23-24 BDB SystemAdmin'!_____FMT1800</vt:lpstr>
      <vt:lpstr>'FY23-24 BDB UCCS'!_____FMT1800</vt:lpstr>
      <vt:lpstr>'FY23-24 BDB Anschutz'!_____FMT1900</vt:lpstr>
      <vt:lpstr>'FY23-24 BDB Denver'!_____FMT1900</vt:lpstr>
      <vt:lpstr>'FY23-24 BDB SystemAdmin'!_____FMT1900</vt:lpstr>
      <vt:lpstr>'FY23-24 BDB UCCS'!_____FMT1900</vt:lpstr>
      <vt:lpstr>'FY23-24 BDB Anschutz'!_____FMT20</vt:lpstr>
      <vt:lpstr>'FY23-24 BDB Denver'!_____FMT20</vt:lpstr>
      <vt:lpstr>'FY23-24 BDB SystemAdmin'!_____FMT20</vt:lpstr>
      <vt:lpstr>'FY23-24 BDB UCCS'!_____FMT20</vt:lpstr>
      <vt:lpstr>'FY23-24 BDB Anschutz'!_____FMT2000</vt:lpstr>
      <vt:lpstr>'FY23-24 BDB Denver'!_____FMT2000</vt:lpstr>
      <vt:lpstr>'FY23-24 BDB SystemAdmin'!_____FMT2000</vt:lpstr>
      <vt:lpstr>'FY23-24 BDB UCCS'!_____FMT2000</vt:lpstr>
      <vt:lpstr>'FY23-24 BDB Anschutz'!Print_Area</vt:lpstr>
      <vt:lpstr>'FY23-24 BDB Boulder'!Print_Area</vt:lpstr>
      <vt:lpstr>'FY23-24 BDB Denver'!Print_Area</vt:lpstr>
      <vt:lpstr>'FY23-24 BDB SystemAdmin'!Print_Area</vt:lpstr>
      <vt:lpstr>'FY23-24 BDB UCCS'!Print_Area</vt:lpstr>
      <vt:lpstr>'FY23-24 CU BDB Consolidated'!Print_Area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baldwin</dc:creator>
  <cp:lastModifiedBy>Ryan Allred</cp:lastModifiedBy>
  <cp:lastPrinted>2023-11-07T04:45:29Z</cp:lastPrinted>
  <dcterms:created xsi:type="dcterms:W3CDTF">2011-11-09T21:39:40Z</dcterms:created>
  <dcterms:modified xsi:type="dcterms:W3CDTF">2024-03-25T21:59:55Z</dcterms:modified>
</cp:coreProperties>
</file>