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Current Funds Budget\"/>
    </mc:Choice>
  </mc:AlternateContent>
  <bookViews>
    <workbookView xWindow="0" yWindow="0" windowWidth="21576" windowHeight="7452"/>
  </bookViews>
  <sheets>
    <sheet name="Table A Consolidated All" sheetId="1" r:id="rId1"/>
    <sheet name="Table A (Boulder)" sheetId="3" r:id="rId2"/>
    <sheet name="Table A (UCCS)" sheetId="4" r:id="rId3"/>
    <sheet name="Table A (Denver)" sheetId="5" r:id="rId4"/>
    <sheet name="Table A (AMC)" sheetId="6" r:id="rId5"/>
  </sheets>
  <externalReferences>
    <externalReference r:id="rId6"/>
    <externalReference r:id="rId7"/>
    <externalReference r:id="rId8"/>
  </externalReferences>
  <definedNames>
    <definedName name="_xlnm.Print_Area" localSheetId="4">'Table A (AMC)'!$A$1:$H$89</definedName>
    <definedName name="_xlnm.Print_Area" localSheetId="1">'Table A (Boulder)'!$A$1:$H$82</definedName>
    <definedName name="_xlnm.Print_Area" localSheetId="3">'Table A (Denver)'!$A$1:$H$87</definedName>
    <definedName name="_xlnm.Print_Area" localSheetId="2">'Table A (UCCS)'!$A$1:$H$83</definedName>
    <definedName name="_xlnm.Print_Area" localSheetId="0">'Table A Consolidated All'!$A$1:$H$92</definedName>
    <definedName name="_xlnm.Print_Titles" localSheetId="4">'Table A (AMC)'!$1:$6</definedName>
    <definedName name="_xlnm.Print_Titles" localSheetId="1">'Table A (Boulder)'!$1:$6</definedName>
    <definedName name="_xlnm.Print_Titles" localSheetId="3">'Table A (Denver)'!$1:$6</definedName>
    <definedName name="_xlnm.Print_Titles" localSheetId="2">'Table A (UCCS)'!$1:$6</definedName>
    <definedName name="_xlnm.Print_Titles" localSheetId="0">'Table A Consolidated All'!$1:$6</definedName>
    <definedName name="Z_3882C113_1573_4380_A022_71244E43BE62_.wvu.PrintArea" localSheetId="4" hidden="1">'Table A (AMC)'!#REF!</definedName>
    <definedName name="Z_3882C113_1573_4380_A022_71244E43BE62_.wvu.PrintArea" localSheetId="0" hidden="1">'Table A Consolidated All'!#REF!</definedName>
    <definedName name="Z_D34A7FBE_B1C0_4209_99F5_DD19CB11C4C3_.wvu.PrintArea" localSheetId="4" hidden="1">'Table A (AMC)'!#REF!</definedName>
    <definedName name="Z_D34A7FBE_B1C0_4209_99F5_DD19CB11C4C3_.wvu.PrintArea" localSheetId="0" hidden="1">'Table A Consolidated All'!#REF!</definedName>
    <definedName name="Z_FE70D1E6_4947_40BD_BA22_659413D31686_.wvu.PrintArea" localSheetId="4" hidden="1">'Table A (AMC)'!#REF!</definedName>
    <definedName name="Z_FE70D1E6_4947_40BD_BA22_659413D31686_.wvu.PrintArea" localSheetId="0" hidden="1">'Table A Consolidated All'!#REF!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6" l="1"/>
  <c r="D80" i="6"/>
  <c r="G80" i="6" s="1"/>
  <c r="H80" i="6" s="1"/>
  <c r="D79" i="6"/>
  <c r="G79" i="6" s="1"/>
  <c r="H79" i="6" s="1"/>
  <c r="G78" i="6"/>
  <c r="H78" i="6" s="1"/>
  <c r="D78" i="6"/>
  <c r="G77" i="6"/>
  <c r="H77" i="6" s="1"/>
  <c r="D77" i="6"/>
  <c r="H76" i="6"/>
  <c r="H75" i="6"/>
  <c r="G74" i="6"/>
  <c r="G73" i="6"/>
  <c r="F73" i="6"/>
  <c r="D73" i="6"/>
  <c r="C73" i="6"/>
  <c r="B73" i="6"/>
  <c r="E72" i="6"/>
  <c r="E73" i="6" s="1"/>
  <c r="H71" i="6"/>
  <c r="G69" i="6"/>
  <c r="F69" i="6"/>
  <c r="E69" i="6"/>
  <c r="D69" i="6"/>
  <c r="C69" i="6"/>
  <c r="B69" i="6"/>
  <c r="H68" i="6"/>
  <c r="H67" i="6"/>
  <c r="H69" i="6" s="1"/>
  <c r="H66" i="6"/>
  <c r="G63" i="6"/>
  <c r="F63" i="6"/>
  <c r="F74" i="6" s="1"/>
  <c r="E63" i="6"/>
  <c r="E74" i="6" s="1"/>
  <c r="D63" i="6"/>
  <c r="D74" i="6" s="1"/>
  <c r="C63" i="6"/>
  <c r="C74" i="6" s="1"/>
  <c r="B63" i="6"/>
  <c r="B74" i="6" s="1"/>
  <c r="H62" i="6"/>
  <c r="D62" i="6"/>
  <c r="D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63" i="6" s="1"/>
  <c r="G40" i="6"/>
  <c r="G82" i="6" s="1"/>
  <c r="B40" i="6"/>
  <c r="B82" i="6" s="1"/>
  <c r="H39" i="6"/>
  <c r="H38" i="6"/>
  <c r="H37" i="6"/>
  <c r="H35" i="6"/>
  <c r="H34" i="6"/>
  <c r="H33" i="6"/>
  <c r="H32" i="6"/>
  <c r="G31" i="6"/>
  <c r="F31" i="6"/>
  <c r="F40" i="6" s="1"/>
  <c r="F82" i="6" s="1"/>
  <c r="E31" i="6"/>
  <c r="E40" i="6" s="1"/>
  <c r="E82" i="6" s="1"/>
  <c r="D31" i="6"/>
  <c r="D40" i="6" s="1"/>
  <c r="D82" i="6" s="1"/>
  <c r="C31" i="6"/>
  <c r="C40" i="6" s="1"/>
  <c r="C82" i="6" s="1"/>
  <c r="B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31" i="6" s="1"/>
  <c r="H40" i="6" s="1"/>
  <c r="G15" i="6"/>
  <c r="F15" i="6"/>
  <c r="E15" i="6"/>
  <c r="D15" i="6"/>
  <c r="C15" i="6"/>
  <c r="B15" i="6"/>
  <c r="H14" i="6"/>
  <c r="H13" i="6"/>
  <c r="H12" i="6"/>
  <c r="H11" i="6"/>
  <c r="H10" i="6"/>
  <c r="H9" i="6"/>
  <c r="H15" i="6" s="1"/>
  <c r="H74" i="6" l="1"/>
  <c r="H82" i="6" s="1"/>
  <c r="H72" i="6"/>
  <c r="H73" i="6" s="1"/>
  <c r="G80" i="5" l="1"/>
  <c r="F80" i="5"/>
  <c r="E80" i="5"/>
  <c r="H80" i="5" s="1"/>
  <c r="G75" i="5"/>
  <c r="F75" i="5"/>
  <c r="E75" i="5"/>
  <c r="H75" i="5" s="1"/>
  <c r="G74" i="5"/>
  <c r="F74" i="5"/>
  <c r="E74" i="5"/>
  <c r="H74" i="5" s="1"/>
  <c r="E72" i="5"/>
  <c r="G71" i="5"/>
  <c r="F71" i="5"/>
  <c r="E71" i="5"/>
  <c r="D71" i="5"/>
  <c r="C71" i="5"/>
  <c r="B71" i="5"/>
  <c r="H70" i="5"/>
  <c r="D70" i="5"/>
  <c r="H69" i="5"/>
  <c r="H71" i="5" s="1"/>
  <c r="G66" i="5"/>
  <c r="F66" i="5"/>
  <c r="E66" i="5"/>
  <c r="D66" i="5"/>
  <c r="C66" i="5"/>
  <c r="B66" i="5"/>
  <c r="H65" i="5"/>
  <c r="H64" i="5"/>
  <c r="H63" i="5"/>
  <c r="H66" i="5" s="1"/>
  <c r="G59" i="5"/>
  <c r="G72" i="5" s="1"/>
  <c r="F59" i="5"/>
  <c r="F72" i="5" s="1"/>
  <c r="E59" i="5"/>
  <c r="D59" i="5"/>
  <c r="D72" i="5" s="1"/>
  <c r="C59" i="5"/>
  <c r="C72" i="5" s="1"/>
  <c r="B59" i="5"/>
  <c r="B72" i="5" s="1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59" i="5" s="1"/>
  <c r="H72" i="5" s="1"/>
  <c r="H36" i="5"/>
  <c r="H35" i="5"/>
  <c r="H34" i="5"/>
  <c r="H32" i="5"/>
  <c r="H31" i="5"/>
  <c r="H30" i="5"/>
  <c r="H29" i="5"/>
  <c r="G28" i="5"/>
  <c r="F28" i="5"/>
  <c r="E28" i="5"/>
  <c r="E37" i="5" s="1"/>
  <c r="E81" i="5" s="1"/>
  <c r="C28" i="5"/>
  <c r="B28" i="5"/>
  <c r="H27" i="5"/>
  <c r="H26" i="5"/>
  <c r="H25" i="5"/>
  <c r="H24" i="5"/>
  <c r="H23" i="5"/>
  <c r="H22" i="5"/>
  <c r="H21" i="5"/>
  <c r="H20" i="5"/>
  <c r="D20" i="5"/>
  <c r="D28" i="5" s="1"/>
  <c r="H19" i="5"/>
  <c r="H18" i="5"/>
  <c r="H17" i="5"/>
  <c r="H15" i="5"/>
  <c r="H28" i="5" s="1"/>
  <c r="G14" i="5"/>
  <c r="G37" i="5" s="1"/>
  <c r="G81" i="5" s="1"/>
  <c r="F14" i="5"/>
  <c r="F37" i="5" s="1"/>
  <c r="F81" i="5" s="1"/>
  <c r="E14" i="5"/>
  <c r="C14" i="5"/>
  <c r="C37" i="5" s="1"/>
  <c r="C81" i="5" s="1"/>
  <c r="B14" i="5"/>
  <c r="B37" i="5" s="1"/>
  <c r="B81" i="5" s="1"/>
  <c r="H13" i="5"/>
  <c r="H12" i="5"/>
  <c r="H11" i="5"/>
  <c r="D11" i="5"/>
  <c r="H10" i="5"/>
  <c r="D10" i="5"/>
  <c r="H9" i="5"/>
  <c r="H14" i="5" s="1"/>
  <c r="H37" i="5" s="1"/>
  <c r="H81" i="5" s="1"/>
  <c r="D9" i="5"/>
  <c r="D14" i="5" s="1"/>
  <c r="D37" i="5" s="1"/>
  <c r="D81" i="5" s="1"/>
  <c r="D79" i="4" l="1"/>
  <c r="D74" i="4"/>
  <c r="D73" i="4"/>
  <c r="C70" i="4"/>
  <c r="C71" i="4" s="1"/>
  <c r="B70" i="4"/>
  <c r="B71" i="4" s="1"/>
  <c r="D69" i="4"/>
  <c r="D68" i="4"/>
  <c r="D70" i="4" s="1"/>
  <c r="C65" i="4"/>
  <c r="B65" i="4"/>
  <c r="D64" i="4"/>
  <c r="D63" i="4"/>
  <c r="D62" i="4"/>
  <c r="D65" i="4" s="1"/>
  <c r="C58" i="4"/>
  <c r="B58" i="4"/>
  <c r="D50" i="4"/>
  <c r="D49" i="4"/>
  <c r="D48" i="4"/>
  <c r="D47" i="4"/>
  <c r="D46" i="4"/>
  <c r="D45" i="4"/>
  <c r="D44" i="4"/>
  <c r="D58" i="4" s="1"/>
  <c r="D43" i="4"/>
  <c r="D42" i="4"/>
  <c r="D41" i="4"/>
  <c r="D40" i="4"/>
  <c r="D35" i="4"/>
  <c r="D34" i="4"/>
  <c r="D33" i="4"/>
  <c r="D32" i="4"/>
  <c r="D31" i="4"/>
  <c r="D30" i="4"/>
  <c r="D29" i="4"/>
  <c r="D28" i="4"/>
  <c r="D27" i="4"/>
  <c r="C27" i="4"/>
  <c r="B27" i="4"/>
  <c r="B36" i="4" s="1"/>
  <c r="D21" i="4"/>
  <c r="D20" i="4"/>
  <c r="D18" i="4"/>
  <c r="D17" i="4"/>
  <c r="C14" i="4"/>
  <c r="C36" i="4" s="1"/>
  <c r="B14" i="4"/>
  <c r="D13" i="4"/>
  <c r="D14" i="4" s="1"/>
  <c r="D36" i="4" s="1"/>
  <c r="D12" i="4"/>
  <c r="D11" i="4"/>
  <c r="D10" i="4"/>
  <c r="D9" i="4"/>
  <c r="D71" i="4" l="1"/>
  <c r="D80" i="4"/>
  <c r="B80" i="4"/>
  <c r="C80" i="4"/>
  <c r="H71" i="3" l="1"/>
  <c r="H70" i="3"/>
  <c r="G70" i="3"/>
  <c r="G71" i="3" s="1"/>
  <c r="F70" i="3"/>
  <c r="E70" i="3"/>
  <c r="D70" i="3"/>
  <c r="C70" i="3"/>
  <c r="B70" i="3"/>
  <c r="H65" i="3"/>
  <c r="G65" i="3"/>
  <c r="F65" i="3"/>
  <c r="E65" i="3"/>
  <c r="D65" i="3"/>
  <c r="C65" i="3"/>
  <c r="C71" i="3" s="1"/>
  <c r="B65" i="3"/>
  <c r="H58" i="3"/>
  <c r="G58" i="3"/>
  <c r="F58" i="3"/>
  <c r="F71" i="3" s="1"/>
  <c r="E58" i="3"/>
  <c r="E71" i="3" s="1"/>
  <c r="D58" i="3"/>
  <c r="D71" i="3" s="1"/>
  <c r="C58" i="3"/>
  <c r="B58" i="3"/>
  <c r="B71" i="3" s="1"/>
  <c r="E37" i="3"/>
  <c r="E80" i="3" s="1"/>
  <c r="D37" i="3"/>
  <c r="D80" i="3" s="1"/>
  <c r="C37" i="3"/>
  <c r="C80" i="3" s="1"/>
  <c r="H28" i="3"/>
  <c r="G28" i="3"/>
  <c r="F28" i="3"/>
  <c r="F37" i="3" s="1"/>
  <c r="E28" i="3"/>
  <c r="D28" i="3"/>
  <c r="C28" i="3"/>
  <c r="B28" i="3"/>
  <c r="H14" i="3"/>
  <c r="H37" i="3" s="1"/>
  <c r="H80" i="3" s="1"/>
  <c r="G14" i="3"/>
  <c r="G37" i="3" s="1"/>
  <c r="G80" i="3" s="1"/>
  <c r="F14" i="3"/>
  <c r="E14" i="3"/>
  <c r="D14" i="3"/>
  <c r="C14" i="3"/>
  <c r="B14" i="3"/>
  <c r="B37" i="3" s="1"/>
  <c r="B80" i="3" s="1"/>
  <c r="F80" i="3" l="1"/>
</calcChain>
</file>

<file path=xl/sharedStrings.xml><?xml version="1.0" encoding="utf-8"?>
<sst xmlns="http://schemas.openxmlformats.org/spreadsheetml/2006/main" count="446" uniqueCount="117">
  <si>
    <t>Table A:  FY 2021-22 Current Funds Budget</t>
  </si>
  <si>
    <t>University of Colorado</t>
  </si>
  <si>
    <t>Consolidated</t>
  </si>
  <si>
    <t>Description</t>
  </si>
  <si>
    <t>FY 2020-21</t>
  </si>
  <si>
    <t>FY 2021-22</t>
  </si>
  <si>
    <t>FY 2019-20</t>
  </si>
  <si>
    <t xml:space="preserve">Original Total Current Funds </t>
  </si>
  <si>
    <t xml:space="preserve">June Estimate Total Current Funds </t>
  </si>
  <si>
    <t>Education &amp; General Fund</t>
  </si>
  <si>
    <t>Auxiliary &amp; 
Self-Funded Activities</t>
  </si>
  <si>
    <t>Restricted Fund</t>
  </si>
  <si>
    <t>Total Current Funds Budget</t>
  </si>
  <si>
    <t>Revenues</t>
  </si>
  <si>
    <t>Student Tuition and Fees</t>
  </si>
  <si>
    <t>Resident Tuition - COF</t>
  </si>
  <si>
    <t>Resident Tuition - Student Share</t>
  </si>
  <si>
    <t>Non-Resident Tuition</t>
  </si>
  <si>
    <t>Other tuition - Continuing Education</t>
  </si>
  <si>
    <t>Student fees</t>
  </si>
  <si>
    <t>Accountable Student fees</t>
  </si>
  <si>
    <t>Subtotal - Student Tuition and Fees</t>
  </si>
  <si>
    <t>Investment and Interest Income</t>
  </si>
  <si>
    <t>Grants and Contracts</t>
  </si>
  <si>
    <t>Federal Grants &amp; Contracts</t>
  </si>
  <si>
    <t>State and Local Grants &amp; Contracts</t>
  </si>
  <si>
    <r>
      <t>Tobacco Funding</t>
    </r>
    <r>
      <rPr>
        <sz val="11"/>
        <color theme="1"/>
        <rFont val="Calibri"/>
        <family val="2"/>
        <scheme val="minor"/>
      </rPr>
      <t xml:space="preserve"> &lt;1&gt;</t>
    </r>
  </si>
  <si>
    <r>
      <t>Marijuana Tax Cash Fund</t>
    </r>
    <r>
      <rPr>
        <sz val="11"/>
        <color theme="1"/>
        <rFont val="Calibri"/>
        <family val="2"/>
        <scheme val="minor"/>
      </rPr>
      <t xml:space="preserve"> &lt;2&gt;</t>
    </r>
  </si>
  <si>
    <r>
      <t xml:space="preserve">Fee for Service Contract </t>
    </r>
    <r>
      <rPr>
        <sz val="11"/>
        <color theme="1"/>
        <rFont val="Calibri"/>
        <family val="2"/>
        <scheme val="minor"/>
      </rPr>
      <t>&lt;3&gt; &lt;4&gt;</t>
    </r>
  </si>
  <si>
    <t>CARES Act - HEERF I (Student Share)</t>
  </si>
  <si>
    <t>CARES Act - HEERF I (Institutional Share)</t>
  </si>
  <si>
    <t>CRRSSA - HEERF II (Student Share)</t>
  </si>
  <si>
    <t>CRRSSA - HEERF II (Institutional Share)</t>
  </si>
  <si>
    <t>ARP - HEERF III (Student Share) &lt;5&gt;</t>
  </si>
  <si>
    <t>ARP - HEERF III (Institutional Share) &lt;5&gt;</t>
  </si>
  <si>
    <t>CARES Act - CU Medicine</t>
  </si>
  <si>
    <t xml:space="preserve">   CARES Act - Coronavirus Relief Fund</t>
  </si>
  <si>
    <t>Subtotal - Grants &amp; Contracts</t>
  </si>
  <si>
    <t>Private/other gifts, grants and contracts</t>
  </si>
  <si>
    <t>Sales &amp; Services of educational departments</t>
  </si>
  <si>
    <t>Auxiliary Operating Revenues</t>
  </si>
  <si>
    <t>Health Services</t>
  </si>
  <si>
    <t>Other Revenues:</t>
  </si>
  <si>
    <t>Indirect Cost Reimbursement</t>
  </si>
  <si>
    <t>Denver AHEC Library Funding</t>
  </si>
  <si>
    <t>Other Sources</t>
  </si>
  <si>
    <t>TOTAL REVENUES</t>
  </si>
  <si>
    <t>Expenditures</t>
  </si>
  <si>
    <t>Educational &amp; General: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</si>
  <si>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</si>
  <si>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</si>
  <si>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</si>
  <si>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</si>
  <si>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</si>
  <si>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</si>
  <si>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Operations of Plant</t>
  </si>
  <si>
    <t>Scholarships &amp; Fellowships</t>
  </si>
  <si>
    <t>Auxiliary operating expenditures</t>
  </si>
  <si>
    <t>Other (in FY 2019-20 includes $2.5M for MAT expansion)</t>
  </si>
  <si>
    <t xml:space="preserve">CRRSSA - HEERF II (Institutional Share) </t>
  </si>
  <si>
    <t>ARP - HEERF III (Student Share)</t>
  </si>
  <si>
    <t>ARP - HEERF III (Institutional Share)</t>
  </si>
  <si>
    <t xml:space="preserve">CARES Act - CU Medicine </t>
  </si>
  <si>
    <t xml:space="preserve">   CARES Act - Coronavirus Relief Fund </t>
  </si>
  <si>
    <t>TOTAL EXPENDITURES</t>
  </si>
  <si>
    <t>Transfers Between Funds</t>
  </si>
  <si>
    <t>Mandatory Transfers</t>
  </si>
  <si>
    <t>Principal and interest</t>
  </si>
  <si>
    <t>Renewals &amp; replacements</t>
  </si>
  <si>
    <t>Matching funds/Other</t>
  </si>
  <si>
    <t>Subtotal -- Mandatory Transfers</t>
  </si>
  <si>
    <t>Voluntary Transfers &amp; Other</t>
  </si>
  <si>
    <t>Restricted receipts to be expended in future years</t>
  </si>
  <si>
    <t>Other</t>
  </si>
  <si>
    <t>Subtotal Voluntary Transfers</t>
  </si>
  <si>
    <t>TOTAL EXPENDITURES &amp; TRANSFERS</t>
  </si>
  <si>
    <t>Net Increase (Decrease) in Fund Balances</t>
  </si>
  <si>
    <t>&lt;1&gt;   Of this FY 2021-22 Tobacco Funding amount, $1,737,887 is for tobacco-related in-state Cancer Research at the CU Anschutz Medical Campus.</t>
  </si>
  <si>
    <t>&lt;2&gt;   Of this FY 2021-22 Marijuana Tax Cash Fund amount:
         $6,455,000 is for the expansion of the Medication-Assisted Treatment Pilot Program and Public Awareness Campaign and items in the Behavioral Health Recovery Act (SB21-137)
         $4,000,000  is for the School of Public Health for the Regulation of Marijuana for Safe Consumption (HB 21-1317)</t>
  </si>
  <si>
    <t>&lt;3&gt;  Of this FY 2021-22 Fee for Service Contract amount:
        $500,000 is for the Alzheimer's Disease Treatment and Research Center (SB14-211, COF FFS 23-18-304)</t>
  </si>
  <si>
    <r>
      <t xml:space="preserve">&lt;4&gt;  </t>
    </r>
    <r>
      <rPr>
        <sz val="10"/>
        <color theme="1"/>
        <rFont val="Arial"/>
        <family val="2"/>
      </rPr>
      <t>Of this FY 2021-22 Fee for Service Contract amount, 
        $82,678,038 is for Specialty Education Programs identified for the CU Anschutz Medical Campus  (COF FFS 23-18-304) at CU Anschutz Medical Campus. 
        $2,800,000 is for the Cyber Coding Cryptology for state records (SB18-086, COF FFS 23-18-308) at UCCS.
        See campus sections for more detail.</t>
    </r>
  </si>
  <si>
    <t>&lt;5&gt;  HEERF III Student Share and Institutional Share was awarded to the consolidated CU Denver|Anschutz campuses; exact campus splits of HEERF III funds are not final and subject to change.</t>
  </si>
  <si>
    <t>Note:  
FY 2019-20 amounts included here are for comparison purposes and are from the June 2020 FY 2019-20 estimates column included in the FY 2020-21 approved budgets.
FY 2021-22 Higher Education Emergency Relief Funds (HEERF) are based on current estimates.  Actuals will be based on campus drawdowns for allowable purposes and expenses per federal guidance.</t>
  </si>
  <si>
    <t>Boulder Campus</t>
  </si>
  <si>
    <t>Tobacco Funding</t>
  </si>
  <si>
    <t xml:space="preserve">Fee for Service Contract </t>
  </si>
  <si>
    <t xml:space="preserve">CARES Act - Coronavirus Relief Fund </t>
  </si>
  <si>
    <r>
      <t xml:space="preserve">CARES Act - Coronavirus Relief Fund </t>
    </r>
    <r>
      <rPr>
        <sz val="11"/>
        <rFont val="Calibri"/>
        <family val="2"/>
        <scheme val="minor"/>
      </rPr>
      <t>&lt;5&gt;</t>
    </r>
  </si>
  <si>
    <t xml:space="preserve">Net Increase (Decrease) in Fund Balances (Total) </t>
  </si>
  <si>
    <t>Note: 
FY 2019-20 amounts included here are for comparison purposes and are from the June 2020 FY 2019-20 estimates column included in the FY 2020-21 approved budgets.
FY 2021-22 Higher Education Emergency Relief Funds (HEERF) are based on current estimates.  Actuals will be based on campus drawdowns for allowable purposes and expenses per federal guidance.</t>
  </si>
  <si>
    <t>Colorado Springs</t>
  </si>
  <si>
    <r>
      <t xml:space="preserve">Fee for Service Contract </t>
    </r>
    <r>
      <rPr>
        <sz val="11"/>
        <rFont val="Calibri"/>
        <family val="2"/>
        <scheme val="minor"/>
      </rPr>
      <t>&lt;1 &gt;</t>
    </r>
  </si>
  <si>
    <t xml:space="preserve">CARES Act - HEERF I (Institutional Share)  </t>
  </si>
  <si>
    <t xml:space="preserve">CRRSSA - HEERF II (Institutional Share)  </t>
  </si>
  <si>
    <t xml:space="preserve">ARP - HEERF III (Student Share)  </t>
  </si>
  <si>
    <t xml:space="preserve">ARP - HEERF III (Institutional Share)  </t>
  </si>
  <si>
    <t xml:space="preserve">Net Increase (Decrease) in Fund Balances 
   CARES Act - Coronavirus Relief Fund </t>
  </si>
  <si>
    <t>&lt;1&gt; Of this FY 2021-22 Fee for Service Contract amount:
              $2,800,000 is for the Cyber Coding Cryptology for state records (SB18-086, COF FFS 23-18-308).</t>
  </si>
  <si>
    <t xml:space="preserve">Note:  
FY 2019-20 amounts included here are for comparison purposes and are from the June 2020 FY 2019-20 estimates column included in the FY 2020-21 approved budgets.
FY 2021-22 Higher Education Emergency Relief Funds (HEERF) are based on current estimates.  Actuals will be based on campus drawdowns for allowable purposes and expenses per federal guidance.
</t>
  </si>
  <si>
    <t>Table A:  FY 2021-22</t>
  </si>
  <si>
    <t>Denver Campus</t>
  </si>
  <si>
    <r>
      <t>Tobacco Funding</t>
    </r>
    <r>
      <rPr>
        <sz val="11"/>
        <rFont val="Calibri"/>
        <family val="2"/>
        <scheme val="minor"/>
      </rPr>
      <t xml:space="preserve"> </t>
    </r>
  </si>
  <si>
    <t>ARP - HEERF III (Student Share) &lt;1&gt;</t>
  </si>
  <si>
    <t>ARP - HEERF III (Institutional Share) &lt;1&gt;</t>
  </si>
  <si>
    <t>CARES Act - Coronavirus Relief Fund &lt;2&gt;</t>
  </si>
  <si>
    <t xml:space="preserve">Scholarships &amp; Fellowships </t>
  </si>
  <si>
    <t xml:space="preserve">ARP - HEERF III (Institutional Share) </t>
  </si>
  <si>
    <t>CARES Act - Coronavirus Relief Fund</t>
  </si>
  <si>
    <t xml:space="preserve">Net Increase (Decrease) in Fund Balances by federal fund source </t>
  </si>
  <si>
    <t>&lt;1&gt;   HEERF III Student Share and Institutional Share was awarded to the consolidated CU Denver|Anschutz campuses; exact campus splits of HEERF III funds are not final and subject to change.</t>
  </si>
  <si>
    <t xml:space="preserve">&lt;2&gt;   Actual CAREs revenues in FY 2020-21 exceeded budgeted revenues due to CARES Act Funding recognized when it was expended in FY 2020-21, not when it was awarded in FY 2019-20.  </t>
  </si>
  <si>
    <t>Note:  FY 2019-20 amounts included here are for comparison purposes and are from the June 2020 FY 2019-20 estimates column included in the FY 2020-21 approved budgets.
FY 2021-22 Higher Education Emergency Relief Funds (HEERF) are based on current estimates.  Actuals will be based on campus drawdowns for allowable purposes and expenses per federal guidance.</t>
  </si>
  <si>
    <t>Anschutz Medical Campus</t>
  </si>
  <si>
    <t>CRRSSA - HEERF II (Institutional Share) &lt;6&gt;</t>
  </si>
  <si>
    <r>
      <t xml:space="preserve">&lt;4&gt;  </t>
    </r>
    <r>
      <rPr>
        <sz val="8"/>
        <color theme="1"/>
        <rFont val="Arial"/>
        <family val="2"/>
      </rPr>
      <t>Of this FY 2021-22 Fee for Service Contract amount, $82,678,038 is for Specialty Education Programs identified for the CU Anschutz Medical Campus  (COF FFS 23-18-304).   
        Of this Specialty Education Programs amount, $82,509,561 may be from CU Medicine for the purpose of fee-for-service replacement, including replacement due to HB 20-1385 (Enhanced FMAP).
        See FY 2021-22 Long Bill - SB21-205, Footnote 20, for more detail on the Colorado Department of Higher Education transfers to the Colorado Department of Health Care 
        Policy and Financing.</t>
    </r>
  </si>
  <si>
    <t>&lt;5&gt;   HEERF III Student Share and Institutional Share was awarded to the consolidated CU Denver|Anschutz campuses; exact campus splits of HEERF III funds are not final and subject to change.</t>
  </si>
  <si>
    <t xml:space="preserve">   &lt;6&gt;  $1,211,300 of HEERF Institutional Share will be allocated to Student Aid Support in FY2020-21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</si>
</sst>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Red]\([$$-409]#,##0\)"/>
    <numFmt numFmtId="165" formatCode="0.0%"/>
    <numFmt numFmtId="166" formatCode="&quot;$&quot;#,##0"/>
    <numFmt numFmtId="167" formatCode="[$$-409]#,##0.0000_);[Red]\([$$-409]#,##0.0000\)"/>
    <numFmt numFmtId="168" formatCode="_(&quot;$&quot;* #,##0_);_(&quot;$&quot;* \(#,##0\);_(&quot;$&quot;* &quot;-&quot;??_);_(@_)"/>
    <numFmt numFmtId="169" formatCode="_(* #,##0_);_(* \(#,##0\);_(* &quot;-&quot;??_);_(@_)"/>
    <numFmt numFmtId="170" formatCode="&quot;$&quot;#,##0.00"/>
    <numFmt numFmtId="171" formatCode="[$$-409]#,##0"/>
    <numFmt numFmtId="172" formatCode="[$$-409]#,##0_);\([$$-409]#,##0\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rgb="FF7030A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i/>
      <sz val="12"/>
      <name val="Helvetica Neue"/>
    </font>
    <font>
      <sz val="8.5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double">
        <color indexed="64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2" fillId="0" borderId="0" applyFont="0" applyFill="0" applyBorder="0" applyAlignment="0" applyProtection="0"/>
  </cellStyleXfs>
  <cellXfs count="420">
    <xf numFmtId="0" fontId="0" fillId="0" borderId="0" xfId="0"/>
    <xf numFmtId="0" fontId="3" fillId="0" borderId="0" xfId="4" applyNumberFormat="1" applyFont="1" applyAlignment="1">
      <alignment horizontal="centerContinuous"/>
    </xf>
    <xf numFmtId="164" fontId="4" fillId="0" borderId="0" xfId="4" applyNumberFormat="1" applyFont="1"/>
    <xf numFmtId="0" fontId="6" fillId="0" borderId="0" xfId="4" applyNumberFormat="1" applyFont="1" applyAlignment="1">
      <alignment horizontal="centerContinuous"/>
    </xf>
    <xf numFmtId="0" fontId="6" fillId="0" borderId="0" xfId="4" applyNumberFormat="1" applyFont="1" applyFill="1" applyAlignment="1">
      <alignment horizontal="centerContinuous"/>
    </xf>
    <xf numFmtId="164" fontId="5" fillId="0" borderId="0" xfId="4" applyNumberFormat="1" applyFont="1" applyAlignment="1">
      <alignment horizontal="center"/>
    </xf>
    <xf numFmtId="164" fontId="6" fillId="0" borderId="0" xfId="4" applyNumberFormat="1" applyFont="1" applyFill="1" applyAlignment="1">
      <alignment horizontal="center"/>
    </xf>
    <xf numFmtId="164" fontId="4" fillId="0" borderId="0" xfId="4" applyNumberFormat="1" applyFont="1" applyFill="1" applyBorder="1" applyAlignment="1">
      <alignment horizontal="center" wrapText="1"/>
    </xf>
    <xf numFmtId="164" fontId="3" fillId="0" borderId="0" xfId="4" applyNumberFormat="1" applyFont="1" applyFill="1" applyBorder="1" applyAlignment="1">
      <alignment horizontal="center" wrapText="1"/>
    </xf>
    <xf numFmtId="164" fontId="3" fillId="2" borderId="6" xfId="4" applyNumberFormat="1" applyFont="1" applyFill="1" applyBorder="1" applyAlignment="1">
      <alignment horizontal="center" vertical="center" wrapText="1"/>
    </xf>
    <xf numFmtId="164" fontId="3" fillId="2" borderId="2" xfId="4" applyNumberFormat="1" applyFont="1" applyFill="1" applyBorder="1" applyAlignment="1">
      <alignment horizontal="center" vertical="center" wrapText="1"/>
    </xf>
    <xf numFmtId="164" fontId="3" fillId="2" borderId="4" xfId="4" applyNumberFormat="1" applyFont="1" applyFill="1" applyBorder="1" applyAlignment="1">
      <alignment horizontal="center" vertical="center" wrapText="1"/>
    </xf>
    <xf numFmtId="164" fontId="4" fillId="0" borderId="0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Alignment="1">
      <alignment horizontal="center" vertical="center" wrapText="1"/>
    </xf>
    <xf numFmtId="164" fontId="3" fillId="0" borderId="0" xfId="4" applyNumberFormat="1" applyFont="1" applyAlignment="1">
      <alignment horizontal="center"/>
    </xf>
    <xf numFmtId="164" fontId="3" fillId="0" borderId="7" xfId="4" applyNumberFormat="1" applyFont="1" applyBorder="1"/>
    <xf numFmtId="164" fontId="4" fillId="0" borderId="1" xfId="4" applyNumberFormat="1" applyFont="1" applyBorder="1" applyAlignment="1">
      <alignment wrapText="1"/>
    </xf>
    <xf numFmtId="164" fontId="3" fillId="0" borderId="7" xfId="4" applyNumberFormat="1" applyFont="1" applyBorder="1" applyAlignment="1"/>
    <xf numFmtId="165" fontId="4" fillId="0" borderId="8" xfId="3" applyNumberFormat="1" applyFont="1" applyBorder="1" applyAlignment="1">
      <alignment wrapText="1"/>
    </xf>
    <xf numFmtId="164" fontId="4" fillId="0" borderId="9" xfId="4" applyNumberFormat="1" applyFont="1" applyBorder="1" applyAlignment="1">
      <alignment wrapText="1"/>
    </xf>
    <xf numFmtId="164" fontId="4" fillId="0" borderId="0" xfId="4" applyNumberFormat="1" applyFont="1" applyFill="1" applyBorder="1" applyAlignment="1">
      <alignment wrapText="1"/>
    </xf>
    <xf numFmtId="164" fontId="4" fillId="0" borderId="0" xfId="4" applyNumberFormat="1" applyFont="1" applyBorder="1" applyAlignment="1">
      <alignment wrapText="1"/>
    </xf>
    <xf numFmtId="10" fontId="4" fillId="0" borderId="0" xfId="5" applyNumberFormat="1" applyFont="1"/>
    <xf numFmtId="164" fontId="4" fillId="0" borderId="7" xfId="4" applyNumberFormat="1" applyFont="1" applyBorder="1"/>
    <xf numFmtId="164" fontId="4" fillId="0" borderId="7" xfId="4" applyNumberFormat="1" applyFont="1" applyBorder="1" applyAlignment="1"/>
    <xf numFmtId="164" fontId="4" fillId="0" borderId="7" xfId="4" applyNumberFormat="1" applyFont="1" applyBorder="1" applyAlignment="1">
      <alignment wrapText="1"/>
    </xf>
    <xf numFmtId="164" fontId="4" fillId="0" borderId="10" xfId="4" applyNumberFormat="1" applyFont="1" applyBorder="1" applyAlignment="1">
      <alignment wrapText="1"/>
    </xf>
    <xf numFmtId="165" fontId="4" fillId="0" borderId="0" xfId="3" applyNumberFormat="1" applyFont="1" applyBorder="1" applyAlignment="1">
      <alignment wrapText="1"/>
    </xf>
    <xf numFmtId="164" fontId="4" fillId="0" borderId="7" xfId="4" applyNumberFormat="1" applyFont="1" applyBorder="1" applyAlignment="1">
      <alignment horizontal="left" indent="1"/>
    </xf>
    <xf numFmtId="166" fontId="4" fillId="0" borderId="7" xfId="6" applyNumberFormat="1" applyFont="1" applyBorder="1" applyAlignment="1"/>
    <xf numFmtId="166" fontId="4" fillId="0" borderId="7" xfId="6" applyNumberFormat="1" applyFont="1" applyFill="1" applyBorder="1" applyAlignment="1">
      <alignment wrapText="1"/>
    </xf>
    <xf numFmtId="166" fontId="4" fillId="0" borderId="0" xfId="6" applyNumberFormat="1" applyFont="1" applyFill="1" applyBorder="1" applyAlignment="1">
      <alignment wrapText="1"/>
    </xf>
    <xf numFmtId="166" fontId="4" fillId="0" borderId="10" xfId="6" applyNumberFormat="1" applyFont="1" applyFill="1" applyBorder="1" applyAlignment="1">
      <alignment wrapText="1"/>
    </xf>
    <xf numFmtId="166" fontId="4" fillId="0" borderId="0" xfId="5" applyNumberFormat="1" applyFont="1" applyFill="1" applyBorder="1" applyAlignment="1">
      <alignment wrapText="1"/>
    </xf>
    <xf numFmtId="166" fontId="4" fillId="0" borderId="0" xfId="5" applyNumberFormat="1" applyFont="1"/>
    <xf numFmtId="165" fontId="4" fillId="0" borderId="0" xfId="5" applyNumberFormat="1" applyFont="1"/>
    <xf numFmtId="44" fontId="4" fillId="0" borderId="0" xfId="6" applyFont="1"/>
    <xf numFmtId="9" fontId="4" fillId="0" borderId="0" xfId="5" applyFont="1"/>
    <xf numFmtId="167" fontId="4" fillId="0" borderId="0" xfId="4" applyNumberFormat="1" applyFont="1"/>
    <xf numFmtId="164" fontId="4" fillId="0" borderId="7" xfId="4" applyNumberFormat="1" applyFont="1" applyFill="1" applyBorder="1" applyAlignment="1">
      <alignment horizontal="left" indent="1"/>
    </xf>
    <xf numFmtId="165" fontId="4" fillId="0" borderId="0" xfId="3" applyNumberFormat="1" applyFont="1" applyBorder="1" applyAlignment="1">
      <alignment horizontal="center" wrapText="1"/>
    </xf>
    <xf numFmtId="164" fontId="4" fillId="0" borderId="11" xfId="4" applyNumberFormat="1" applyFont="1" applyFill="1" applyBorder="1" applyAlignment="1">
      <alignment horizontal="left" indent="1"/>
    </xf>
    <xf numFmtId="166" fontId="4" fillId="0" borderId="0" xfId="2" applyNumberFormat="1" applyFont="1" applyBorder="1" applyAlignment="1">
      <alignment wrapText="1"/>
    </xf>
    <xf numFmtId="164" fontId="3" fillId="0" borderId="12" xfId="4" applyNumberFormat="1" applyFont="1" applyBorder="1" applyAlignment="1">
      <alignment horizontal="right"/>
    </xf>
    <xf numFmtId="166" fontId="3" fillId="0" borderId="12" xfId="6" applyNumberFormat="1" applyFont="1" applyBorder="1" applyAlignment="1"/>
    <xf numFmtId="166" fontId="3" fillId="0" borderId="12" xfId="6" applyNumberFormat="1" applyFont="1" applyBorder="1" applyAlignment="1">
      <alignment wrapText="1"/>
    </xf>
    <xf numFmtId="166" fontId="3" fillId="0" borderId="13" xfId="6" applyNumberFormat="1" applyFont="1" applyBorder="1" applyAlignment="1">
      <alignment wrapText="1"/>
    </xf>
    <xf numFmtId="166" fontId="3" fillId="0" borderId="14" xfId="6" applyNumberFormat="1" applyFont="1" applyBorder="1" applyAlignment="1">
      <alignment wrapText="1"/>
    </xf>
    <xf numFmtId="166" fontId="3" fillId="0" borderId="14" xfId="6" applyNumberFormat="1" applyFont="1" applyFill="1" applyBorder="1" applyAlignment="1">
      <alignment wrapText="1"/>
    </xf>
    <xf numFmtId="166" fontId="7" fillId="3" borderId="0" xfId="5" applyNumberFormat="1" applyFont="1" applyFill="1" applyBorder="1" applyAlignment="1">
      <alignment wrapText="1"/>
    </xf>
    <xf numFmtId="9" fontId="3" fillId="0" borderId="0" xfId="5" applyFont="1"/>
    <xf numFmtId="164" fontId="3" fillId="0" borderId="0" xfId="4" applyNumberFormat="1" applyFont="1"/>
    <xf numFmtId="168" fontId="4" fillId="0" borderId="0" xfId="2" applyNumberFormat="1" applyFont="1"/>
    <xf numFmtId="169" fontId="4" fillId="0" borderId="0" xfId="1" applyNumberFormat="1" applyFont="1" applyBorder="1" applyAlignment="1">
      <alignment wrapText="1"/>
    </xf>
    <xf numFmtId="165" fontId="4" fillId="0" borderId="0" xfId="3" applyNumberFormat="1" applyFont="1"/>
    <xf numFmtId="168" fontId="4" fillId="0" borderId="0" xfId="2" applyNumberFormat="1" applyFont="1" applyBorder="1" applyAlignment="1">
      <alignment wrapText="1"/>
    </xf>
    <xf numFmtId="168" fontId="7" fillId="0" borderId="0" xfId="2" applyNumberFormat="1" applyFont="1"/>
    <xf numFmtId="165" fontId="7" fillId="0" borderId="0" xfId="3" applyNumberFormat="1" applyFont="1"/>
    <xf numFmtId="164" fontId="4" fillId="0" borderId="15" xfId="4" applyNumberFormat="1" applyFont="1" applyFill="1" applyBorder="1" applyAlignment="1">
      <alignment horizontal="left" indent="1"/>
    </xf>
    <xf numFmtId="44" fontId="4" fillId="0" borderId="0" xfId="2" applyFont="1" applyBorder="1" applyAlignment="1">
      <alignment wrapText="1"/>
    </xf>
    <xf numFmtId="164" fontId="8" fillId="0" borderId="16" xfId="4" applyNumberFormat="1" applyFont="1" applyFill="1" applyBorder="1" applyAlignment="1">
      <alignment vertical="center" wrapText="1"/>
    </xf>
    <xf numFmtId="164" fontId="3" fillId="0" borderId="12" xfId="4" applyNumberFormat="1" applyFont="1" applyFill="1" applyBorder="1" applyAlignment="1">
      <alignment horizontal="right"/>
    </xf>
    <xf numFmtId="165" fontId="3" fillId="0" borderId="0" xfId="3" applyNumberFormat="1" applyFont="1"/>
    <xf numFmtId="168" fontId="3" fillId="0" borderId="0" xfId="2" applyNumberFormat="1" applyFont="1"/>
    <xf numFmtId="164" fontId="4" fillId="0" borderId="7" xfId="4" applyNumberFormat="1" applyFont="1" applyFill="1" applyBorder="1"/>
    <xf numFmtId="165" fontId="4" fillId="0" borderId="0" xfId="3" applyNumberFormat="1" applyFont="1" applyFill="1" applyBorder="1" applyAlignment="1">
      <alignment wrapText="1"/>
    </xf>
    <xf numFmtId="165" fontId="4" fillId="0" borderId="0" xfId="5" applyNumberFormat="1" applyFont="1" applyBorder="1"/>
    <xf numFmtId="165" fontId="4" fillId="0" borderId="0" xfId="3" applyNumberFormat="1" applyFont="1" applyBorder="1"/>
    <xf numFmtId="164" fontId="4" fillId="0" borderId="0" xfId="4" applyNumberFormat="1" applyFont="1" applyBorder="1"/>
    <xf numFmtId="164" fontId="4" fillId="0" borderId="15" xfId="4" applyNumberFormat="1" applyFont="1" applyBorder="1"/>
    <xf numFmtId="9" fontId="4" fillId="0" borderId="0" xfId="5" applyFont="1" applyBorder="1"/>
    <xf numFmtId="164" fontId="4" fillId="0" borderId="17" xfId="4" applyNumberFormat="1" applyFont="1" applyBorder="1" applyAlignment="1">
      <alignment horizontal="left" indent="1"/>
    </xf>
    <xf numFmtId="166" fontId="4" fillId="0" borderId="18" xfId="6" applyNumberFormat="1" applyFont="1" applyFill="1" applyBorder="1" applyAlignment="1">
      <alignment wrapText="1"/>
    </xf>
    <xf numFmtId="165" fontId="5" fillId="0" borderId="0" xfId="3" applyNumberFormat="1" applyFont="1" applyAlignment="1">
      <alignment horizontal="center"/>
    </xf>
    <xf numFmtId="164" fontId="3" fillId="0" borderId="19" xfId="4" applyNumberFormat="1" applyFont="1" applyBorder="1"/>
    <xf numFmtId="166" fontId="3" fillId="0" borderId="19" xfId="6" applyNumberFormat="1" applyFont="1" applyBorder="1" applyAlignment="1"/>
    <xf numFmtId="166" fontId="3" fillId="0" borderId="19" xfId="6" applyNumberFormat="1" applyFont="1" applyBorder="1" applyAlignment="1">
      <alignment wrapText="1"/>
    </xf>
    <xf numFmtId="166" fontId="3" fillId="0" borderId="20" xfId="6" applyNumberFormat="1" applyFont="1" applyBorder="1" applyAlignment="1">
      <alignment wrapText="1"/>
    </xf>
    <xf numFmtId="166" fontId="3" fillId="0" borderId="21" xfId="6" applyNumberFormat="1" applyFont="1" applyBorder="1" applyAlignment="1">
      <alignment wrapText="1"/>
    </xf>
    <xf numFmtId="165" fontId="3" fillId="0" borderId="0" xfId="3" applyNumberFormat="1" applyFont="1" applyBorder="1" applyAlignment="1">
      <alignment wrapText="1"/>
    </xf>
    <xf numFmtId="168" fontId="3" fillId="0" borderId="0" xfId="2" applyNumberFormat="1" applyFont="1" applyBorder="1"/>
    <xf numFmtId="165" fontId="3" fillId="0" borderId="0" xfId="3" applyNumberFormat="1" applyFont="1" applyBorder="1"/>
    <xf numFmtId="164" fontId="3" fillId="0" borderId="0" xfId="4" applyNumberFormat="1" applyFont="1" applyBorder="1"/>
    <xf numFmtId="9" fontId="4" fillId="0" borderId="0" xfId="5" applyFont="1" applyFill="1" applyBorder="1" applyAlignment="1">
      <alignment wrapText="1"/>
    </xf>
    <xf numFmtId="165" fontId="4" fillId="0" borderId="0" xfId="3" applyNumberFormat="1" applyFont="1" applyBorder="1" applyAlignment="1"/>
    <xf numFmtId="166" fontId="3" fillId="0" borderId="7" xfId="6" applyNumberFormat="1" applyFont="1" applyBorder="1" applyAlignment="1"/>
    <xf numFmtId="166" fontId="3" fillId="0" borderId="0" xfId="6" applyNumberFormat="1" applyFont="1" applyBorder="1" applyAlignment="1"/>
    <xf numFmtId="166" fontId="4" fillId="0" borderId="7" xfId="6" applyNumberFormat="1" applyFont="1" applyBorder="1" applyAlignment="1">
      <alignment wrapText="1"/>
    </xf>
    <xf numFmtId="166" fontId="4" fillId="0" borderId="0" xfId="6" applyNumberFormat="1" applyFont="1" applyBorder="1" applyAlignment="1">
      <alignment wrapText="1"/>
    </xf>
    <xf numFmtId="166" fontId="4" fillId="0" borderId="10" xfId="6" applyNumberFormat="1" applyFont="1" applyBorder="1" applyAlignment="1">
      <alignment wrapText="1"/>
    </xf>
    <xf numFmtId="165" fontId="4" fillId="0" borderId="0" xfId="5" applyNumberFormat="1" applyFont="1" applyFill="1" applyBorder="1" applyAlignment="1">
      <alignment wrapText="1"/>
    </xf>
    <xf numFmtId="166" fontId="4" fillId="0" borderId="0" xfId="5" applyNumberFormat="1" applyFont="1" applyBorder="1"/>
    <xf numFmtId="166" fontId="4" fillId="0" borderId="7" xfId="6" applyNumberFormat="1" applyFont="1" applyFill="1" applyBorder="1" applyAlignment="1"/>
    <xf numFmtId="168" fontId="4" fillId="0" borderId="0" xfId="2" applyNumberFormat="1" applyFont="1" applyFill="1" applyBorder="1" applyAlignment="1">
      <alignment wrapText="1"/>
    </xf>
    <xf numFmtId="164" fontId="4" fillId="0" borderId="0" xfId="5" applyNumberFormat="1" applyFont="1"/>
    <xf numFmtId="164" fontId="3" fillId="0" borderId="19" xfId="4" applyNumberFormat="1" applyFont="1" applyFill="1" applyBorder="1"/>
    <xf numFmtId="166" fontId="3" fillId="0" borderId="19" xfId="6" applyNumberFormat="1" applyFont="1" applyFill="1" applyBorder="1" applyAlignment="1"/>
    <xf numFmtId="166" fontId="3" fillId="0" borderId="19" xfId="6" applyNumberFormat="1" applyFont="1" applyFill="1" applyBorder="1" applyAlignment="1">
      <alignment wrapText="1"/>
    </xf>
    <xf numFmtId="166" fontId="3" fillId="0" borderId="20" xfId="6" applyNumberFormat="1" applyFont="1" applyFill="1" applyBorder="1" applyAlignment="1">
      <alignment wrapText="1"/>
    </xf>
    <xf numFmtId="166" fontId="3" fillId="0" borderId="21" xfId="6" applyNumberFormat="1" applyFont="1" applyFill="1" applyBorder="1" applyAlignment="1">
      <alignment wrapText="1"/>
    </xf>
    <xf numFmtId="164" fontId="3" fillId="0" borderId="7" xfId="4" applyNumberFormat="1" applyFont="1" applyFill="1" applyBorder="1"/>
    <xf numFmtId="166" fontId="3" fillId="0" borderId="7" xfId="6" applyNumberFormat="1" applyFont="1" applyFill="1" applyBorder="1" applyAlignment="1"/>
    <xf numFmtId="166" fontId="2" fillId="0" borderId="0" xfId="6" applyNumberFormat="1" applyFont="1" applyBorder="1" applyAlignment="1"/>
    <xf numFmtId="164" fontId="4" fillId="0" borderId="16" xfId="4" applyNumberFormat="1" applyFont="1" applyFill="1" applyBorder="1" applyAlignment="1">
      <alignment horizontal="left" indent="1"/>
    </xf>
    <xf numFmtId="166" fontId="4" fillId="0" borderId="20" xfId="6" applyNumberFormat="1" applyFont="1" applyFill="1" applyBorder="1" applyAlignment="1">
      <alignment wrapText="1"/>
    </xf>
    <xf numFmtId="164" fontId="4" fillId="0" borderId="12" xfId="4" applyNumberFormat="1" applyFont="1" applyFill="1" applyBorder="1" applyAlignment="1">
      <alignment horizontal="right"/>
    </xf>
    <xf numFmtId="166" fontId="4" fillId="0" borderId="12" xfId="6" applyNumberFormat="1" applyFont="1" applyFill="1" applyBorder="1" applyAlignment="1"/>
    <xf numFmtId="166" fontId="4" fillId="0" borderId="12" xfId="6" applyNumberFormat="1" applyFont="1" applyFill="1" applyBorder="1" applyAlignment="1">
      <alignment wrapText="1"/>
    </xf>
    <xf numFmtId="166" fontId="4" fillId="0" borderId="14" xfId="6" applyNumberFormat="1" applyFont="1" applyFill="1" applyBorder="1" applyAlignment="1">
      <alignment wrapText="1"/>
    </xf>
    <xf numFmtId="166" fontId="4" fillId="0" borderId="14" xfId="6" applyNumberFormat="1" applyFont="1" applyBorder="1" applyAlignment="1">
      <alignment wrapText="1"/>
    </xf>
    <xf numFmtId="164" fontId="4" fillId="0" borderId="22" xfId="4" applyNumberFormat="1" applyFont="1" applyFill="1" applyBorder="1" applyAlignment="1">
      <alignment horizontal="right"/>
    </xf>
    <xf numFmtId="166" fontId="4" fillId="0" borderId="22" xfId="6" applyNumberFormat="1" applyFont="1" applyFill="1" applyBorder="1" applyAlignment="1"/>
    <xf numFmtId="166" fontId="4" fillId="0" borderId="22" xfId="6" applyNumberFormat="1" applyFont="1" applyFill="1" applyBorder="1" applyAlignment="1">
      <alignment wrapText="1"/>
    </xf>
    <xf numFmtId="166" fontId="4" fillId="0" borderId="23" xfId="6" applyNumberFormat="1" applyFont="1" applyFill="1" applyBorder="1" applyAlignment="1">
      <alignment wrapText="1"/>
    </xf>
    <xf numFmtId="166" fontId="4" fillId="0" borderId="24" xfId="6" applyNumberFormat="1" applyFont="1" applyFill="1" applyBorder="1" applyAlignment="1">
      <alignment wrapText="1"/>
    </xf>
    <xf numFmtId="164" fontId="3" fillId="0" borderId="16" xfId="4" applyNumberFormat="1" applyFont="1" applyFill="1" applyBorder="1"/>
    <xf numFmtId="166" fontId="3" fillId="0" borderId="16" xfId="6" applyNumberFormat="1" applyFont="1" applyFill="1" applyBorder="1" applyAlignment="1"/>
    <xf numFmtId="166" fontId="3" fillId="0" borderId="16" xfId="6" applyNumberFormat="1" applyFont="1" applyFill="1" applyBorder="1" applyAlignment="1">
      <alignment wrapText="1"/>
    </xf>
    <xf numFmtId="166" fontId="3" fillId="0" borderId="25" xfId="6" applyNumberFormat="1" applyFont="1" applyFill="1" applyBorder="1" applyAlignment="1">
      <alignment wrapText="1"/>
    </xf>
    <xf numFmtId="166" fontId="3" fillId="0" borderId="0" xfId="5" applyNumberFormat="1" applyFont="1"/>
    <xf numFmtId="164" fontId="3" fillId="0" borderId="26" xfId="4" applyNumberFormat="1" applyFont="1" applyFill="1" applyBorder="1"/>
    <xf numFmtId="166" fontId="3" fillId="0" borderId="26" xfId="6" applyNumberFormat="1" applyFont="1" applyFill="1" applyBorder="1" applyAlignment="1"/>
    <xf numFmtId="166" fontId="3" fillId="0" borderId="27" xfId="6" applyNumberFormat="1" applyFont="1" applyFill="1" applyBorder="1" applyAlignment="1">
      <alignment wrapText="1"/>
    </xf>
    <xf numFmtId="166" fontId="3" fillId="0" borderId="7" xfId="6" applyNumberFormat="1" applyFont="1" applyFill="1" applyBorder="1" applyAlignment="1">
      <alignment wrapText="1"/>
    </xf>
    <xf numFmtId="166" fontId="3" fillId="0" borderId="0" xfId="6" applyNumberFormat="1" applyFont="1" applyFill="1" applyBorder="1" applyAlignment="1">
      <alignment wrapText="1"/>
    </xf>
    <xf numFmtId="166" fontId="3" fillId="0" borderId="28" xfId="6" applyNumberFormat="1" applyFont="1" applyFill="1" applyBorder="1" applyAlignment="1">
      <alignment wrapText="1"/>
    </xf>
    <xf numFmtId="166" fontId="4" fillId="0" borderId="28" xfId="6" applyNumberFormat="1" applyFont="1" applyBorder="1" applyAlignment="1">
      <alignment wrapText="1"/>
    </xf>
    <xf numFmtId="166" fontId="4" fillId="0" borderId="7" xfId="6" applyNumberFormat="1" applyFont="1" applyFill="1" applyBorder="1" applyAlignment="1">
      <alignment vertical="center" wrapText="1"/>
    </xf>
    <xf numFmtId="166" fontId="4" fillId="0" borderId="0" xfId="6" applyNumberFormat="1" applyFont="1" applyFill="1" applyBorder="1" applyAlignment="1">
      <alignment vertical="center" wrapText="1"/>
    </xf>
    <xf numFmtId="166" fontId="4" fillId="0" borderId="10" xfId="6" applyNumberFormat="1" applyFont="1" applyFill="1" applyBorder="1" applyAlignment="1">
      <alignment vertical="center" wrapText="1"/>
    </xf>
    <xf numFmtId="166" fontId="4" fillId="0" borderId="10" xfId="6" applyNumberFormat="1" applyFont="1" applyBorder="1" applyAlignment="1">
      <alignment vertical="center" wrapText="1"/>
    </xf>
    <xf numFmtId="164" fontId="4" fillId="0" borderId="0" xfId="4" applyNumberFormat="1" applyFont="1" applyAlignment="1">
      <alignment vertical="center"/>
    </xf>
    <xf numFmtId="164" fontId="4" fillId="0" borderId="0" xfId="4" applyNumberFormat="1" applyFont="1" applyBorder="1" applyAlignment="1">
      <alignment vertical="center"/>
    </xf>
    <xf numFmtId="166" fontId="4" fillId="0" borderId="17" xfId="6" applyNumberFormat="1" applyFont="1" applyFill="1" applyBorder="1" applyAlignment="1">
      <alignment vertical="center" wrapText="1"/>
    </xf>
    <xf numFmtId="166" fontId="4" fillId="0" borderId="18" xfId="6" applyNumberFormat="1" applyFont="1" applyFill="1" applyBorder="1" applyAlignment="1">
      <alignment vertical="center" wrapText="1"/>
    </xf>
    <xf numFmtId="166" fontId="4" fillId="0" borderId="29" xfId="6" applyNumberFormat="1" applyFont="1" applyFill="1" applyBorder="1" applyAlignment="1">
      <alignment vertical="center" wrapText="1"/>
    </xf>
    <xf numFmtId="166" fontId="4" fillId="0" borderId="29" xfId="6" applyNumberFormat="1" applyFont="1" applyBorder="1" applyAlignment="1">
      <alignment vertical="center" wrapText="1"/>
    </xf>
    <xf numFmtId="164" fontId="4" fillId="0" borderId="5" xfId="4" applyNumberFormat="1" applyFont="1" applyBorder="1"/>
    <xf numFmtId="166" fontId="4" fillId="0" borderId="5" xfId="6" applyNumberFormat="1" applyFont="1" applyFill="1" applyBorder="1" applyAlignment="1"/>
    <xf numFmtId="166" fontId="4" fillId="0" borderId="5" xfId="6" applyNumberFormat="1" applyFont="1" applyBorder="1" applyAlignment="1">
      <alignment wrapText="1"/>
    </xf>
    <xf numFmtId="166" fontId="4" fillId="0" borderId="30" xfId="6" applyNumberFormat="1" applyFont="1" applyFill="1" applyBorder="1" applyAlignment="1">
      <alignment wrapText="1"/>
    </xf>
    <xf numFmtId="166" fontId="4" fillId="0" borderId="31" xfId="6" applyNumberFormat="1" applyFont="1" applyBorder="1" applyAlignment="1">
      <alignment wrapText="1"/>
    </xf>
    <xf numFmtId="166" fontId="4" fillId="0" borderId="32" xfId="6" applyNumberFormat="1" applyFont="1" applyBorder="1" applyAlignment="1">
      <alignment wrapText="1"/>
    </xf>
    <xf numFmtId="164" fontId="2" fillId="0" borderId="0" xfId="4" applyNumberFormat="1" applyFont="1" applyFill="1" applyAlignment="1">
      <alignment horizontal="left" vertical="center" indent="1"/>
    </xf>
    <xf numFmtId="0" fontId="9" fillId="0" borderId="0" xfId="4" applyFont="1" applyAlignment="1">
      <alignment horizontal="left" vertical="center" wrapText="1" indent="1"/>
    </xf>
    <xf numFmtId="164" fontId="10" fillId="0" borderId="0" xfId="4" applyNumberFormat="1" applyFont="1" applyFill="1" applyAlignment="1">
      <alignment horizontal="left" vertical="center" wrapText="1" indent="1"/>
    </xf>
    <xf numFmtId="0" fontId="2" fillId="0" borderId="0" xfId="4" applyFont="1" applyFill="1" applyAlignment="1">
      <alignment horizontal="left" vertical="center" wrapText="1" indent="1"/>
    </xf>
    <xf numFmtId="0" fontId="10" fillId="0" borderId="0" xfId="4" applyFont="1" applyFill="1" applyAlignment="1">
      <alignment horizontal="left" vertical="center" wrapText="1" indent="1"/>
    </xf>
    <xf numFmtId="0" fontId="2" fillId="0" borderId="0" xfId="4" applyFont="1" applyAlignment="1">
      <alignment vertical="center" wrapText="1"/>
    </xf>
    <xf numFmtId="164" fontId="2" fillId="0" borderId="0" xfId="4" applyNumberFormat="1" applyFont="1" applyAlignment="1">
      <alignment vertical="center" wrapText="1"/>
    </xf>
    <xf numFmtId="0" fontId="4" fillId="0" borderId="0" xfId="4" applyFont="1"/>
    <xf numFmtId="166" fontId="4" fillId="0" borderId="15" xfId="6" applyNumberFormat="1" applyFont="1" applyFill="1" applyBorder="1" applyAlignment="1"/>
    <xf numFmtId="166" fontId="3" fillId="0" borderId="15" xfId="6" applyNumberFormat="1" applyFont="1" applyFill="1" applyBorder="1" applyAlignment="1"/>
    <xf numFmtId="164" fontId="4" fillId="0" borderId="0" xfId="4" applyNumberFormat="1" applyFont="1" applyAlignment="1">
      <alignment horizontal="center"/>
    </xf>
    <xf numFmtId="164" fontId="10" fillId="0" borderId="0" xfId="4" applyNumberFormat="1" applyFont="1" applyFill="1" applyAlignment="1">
      <alignment horizontal="left" vertical="center" wrapText="1" indent="1"/>
    </xf>
    <xf numFmtId="164" fontId="3" fillId="2" borderId="1" xfId="4" applyNumberFormat="1" applyFont="1" applyFill="1" applyBorder="1" applyAlignment="1">
      <alignment horizontal="center" vertical="center"/>
    </xf>
    <xf numFmtId="164" fontId="3" fillId="2" borderId="5" xfId="4" applyNumberFormat="1" applyFont="1" applyFill="1" applyBorder="1" applyAlignment="1">
      <alignment horizontal="center" vertical="center"/>
    </xf>
    <xf numFmtId="164" fontId="3" fillId="2" borderId="2" xfId="4" applyNumberFormat="1" applyFont="1" applyFill="1" applyBorder="1" applyAlignment="1">
      <alignment horizontal="center" wrapText="1"/>
    </xf>
    <xf numFmtId="164" fontId="3" fillId="2" borderId="4" xfId="4" applyNumberFormat="1" applyFont="1" applyFill="1" applyBorder="1" applyAlignment="1">
      <alignment horizontal="center" wrapText="1"/>
    </xf>
    <xf numFmtId="164" fontId="2" fillId="0" borderId="0" xfId="4" applyNumberFormat="1" applyFont="1" applyFill="1" applyAlignment="1">
      <alignment horizontal="left" vertical="center" indent="1"/>
    </xf>
    <xf numFmtId="164" fontId="10" fillId="0" borderId="0" xfId="4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Continuous"/>
    </xf>
    <xf numFmtId="0" fontId="11" fillId="0" borderId="0" xfId="0" applyFont="1"/>
    <xf numFmtId="0" fontId="5" fillId="0" borderId="0" xfId="0" applyNumberFormat="1" applyFont="1" applyAlignment="1">
      <alignment horizontal="centerContinuous"/>
    </xf>
    <xf numFmtId="164" fontId="5" fillId="0" borderId="0" xfId="0" applyNumberFormat="1" applyFont="1" applyAlignment="1">
      <alignment horizont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 wrapText="1"/>
    </xf>
    <xf numFmtId="164" fontId="4" fillId="0" borderId="7" xfId="0" applyNumberFormat="1" applyFont="1" applyBorder="1" applyAlignment="1">
      <alignment vertical="center" wrapText="1"/>
    </xf>
    <xf numFmtId="166" fontId="4" fillId="0" borderId="4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4" fillId="0" borderId="33" xfId="0" applyNumberFormat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164" fontId="4" fillId="0" borderId="7" xfId="0" applyNumberFormat="1" applyFont="1" applyBorder="1" applyAlignment="1">
      <alignment vertical="center"/>
    </xf>
    <xf numFmtId="166" fontId="4" fillId="0" borderId="15" xfId="0" applyNumberFormat="1" applyFont="1" applyBorder="1" applyAlignment="1">
      <alignment vertical="center"/>
    </xf>
    <xf numFmtId="166" fontId="4" fillId="0" borderId="15" xfId="0" applyNumberFormat="1" applyFont="1" applyBorder="1" applyAlignment="1">
      <alignment vertical="center" wrapText="1"/>
    </xf>
    <xf numFmtId="166" fontId="4" fillId="0" borderId="7" xfId="0" applyNumberFormat="1" applyFont="1" applyBorder="1" applyAlignment="1">
      <alignment vertical="center" wrapText="1"/>
    </xf>
    <xf numFmtId="166" fontId="4" fillId="0" borderId="0" xfId="0" applyNumberFormat="1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center"/>
    </xf>
    <xf numFmtId="166" fontId="4" fillId="0" borderId="15" xfId="0" applyNumberFormat="1" applyFont="1" applyFill="1" applyBorder="1" applyAlignment="1">
      <alignment vertical="center"/>
    </xf>
    <xf numFmtId="164" fontId="4" fillId="0" borderId="16" xfId="0" applyNumberFormat="1" applyFont="1" applyBorder="1" applyAlignment="1">
      <alignment horizontal="left" vertical="center"/>
    </xf>
    <xf numFmtId="164" fontId="3" fillId="0" borderId="12" xfId="0" applyNumberFormat="1" applyFont="1" applyBorder="1" applyAlignment="1">
      <alignment horizontal="right" vertical="center"/>
    </xf>
    <xf numFmtId="166" fontId="3" fillId="0" borderId="35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3" fillId="0" borderId="41" xfId="0" applyNumberFormat="1" applyFont="1" applyBorder="1" applyAlignment="1">
      <alignment vertical="center"/>
    </xf>
    <xf numFmtId="166" fontId="3" fillId="0" borderId="13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horizontal="left" vertical="center"/>
    </xf>
    <xf numFmtId="164" fontId="4" fillId="0" borderId="15" xfId="4" applyNumberFormat="1" applyFont="1" applyFill="1" applyBorder="1" applyAlignment="1">
      <alignment horizontal="left" vertical="center"/>
    </xf>
    <xf numFmtId="166" fontId="4" fillId="0" borderId="7" xfId="0" applyNumberFormat="1" applyFont="1" applyFill="1" applyBorder="1" applyAlignment="1">
      <alignment vertical="center" wrapText="1"/>
    </xf>
    <xf numFmtId="166" fontId="4" fillId="0" borderId="40" xfId="0" applyNumberFormat="1" applyFont="1" applyFill="1" applyBorder="1" applyAlignment="1">
      <alignment vertical="center" wrapText="1"/>
    </xf>
    <xf numFmtId="166" fontId="4" fillId="0" borderId="0" xfId="0" applyNumberFormat="1" applyFont="1" applyFill="1" applyBorder="1" applyAlignment="1">
      <alignment vertical="center" wrapText="1"/>
    </xf>
    <xf numFmtId="166" fontId="4" fillId="0" borderId="15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164" fontId="3" fillId="0" borderId="12" xfId="0" applyNumberFormat="1" applyFont="1" applyFill="1" applyBorder="1" applyAlignment="1">
      <alignment horizontal="right" vertical="center"/>
    </xf>
    <xf numFmtId="166" fontId="3" fillId="0" borderId="35" xfId="0" applyNumberFormat="1" applyFont="1" applyFill="1" applyBorder="1" applyAlignment="1">
      <alignment vertical="center"/>
    </xf>
    <xf numFmtId="166" fontId="3" fillId="0" borderId="12" xfId="0" applyNumberFormat="1" applyFont="1" applyFill="1" applyBorder="1" applyAlignment="1">
      <alignment vertical="center"/>
    </xf>
    <xf numFmtId="166" fontId="3" fillId="0" borderId="41" xfId="0" applyNumberFormat="1" applyFont="1" applyFill="1" applyBorder="1" applyAlignment="1">
      <alignment vertical="center"/>
    </xf>
    <xf numFmtId="166" fontId="3" fillId="0" borderId="13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164" fontId="4" fillId="0" borderId="17" xfId="0" applyNumberFormat="1" applyFont="1" applyBorder="1" applyAlignment="1">
      <alignment horizontal="left" vertical="center"/>
    </xf>
    <xf numFmtId="170" fontId="11" fillId="0" borderId="0" xfId="0" applyNumberFormat="1" applyFont="1" applyAlignment="1">
      <alignment vertical="center"/>
    </xf>
    <xf numFmtId="165" fontId="11" fillId="0" borderId="0" xfId="3" applyNumberFormat="1" applyFont="1" applyAlignment="1">
      <alignment vertical="center"/>
    </xf>
    <xf numFmtId="164" fontId="3" fillId="0" borderId="19" xfId="0" applyNumberFormat="1" applyFont="1" applyBorder="1" applyAlignment="1">
      <alignment vertical="center"/>
    </xf>
    <xf numFmtId="166" fontId="3" fillId="0" borderId="36" xfId="0" applyNumberFormat="1" applyFont="1" applyFill="1" applyBorder="1" applyAlignment="1">
      <alignment vertical="center"/>
    </xf>
    <xf numFmtId="166" fontId="3" fillId="0" borderId="19" xfId="0" applyNumberFormat="1" applyFont="1" applyBorder="1" applyAlignment="1">
      <alignment vertical="center"/>
    </xf>
    <xf numFmtId="166" fontId="3" fillId="0" borderId="42" xfId="0" applyNumberFormat="1" applyFont="1" applyBorder="1" applyAlignment="1">
      <alignment vertical="center"/>
    </xf>
    <xf numFmtId="166" fontId="3" fillId="0" borderId="37" xfId="0" applyNumberFormat="1" applyFont="1" applyBorder="1" applyAlignment="1">
      <alignment vertical="center"/>
    </xf>
    <xf numFmtId="166" fontId="3" fillId="0" borderId="36" xfId="0" applyNumberFormat="1" applyFont="1" applyBorder="1" applyAlignment="1">
      <alignment vertical="center"/>
    </xf>
    <xf numFmtId="165" fontId="3" fillId="0" borderId="0" xfId="3" applyNumberFormat="1" applyFont="1" applyFill="1" applyBorder="1" applyAlignment="1">
      <alignment vertical="center"/>
    </xf>
    <xf numFmtId="166" fontId="11" fillId="0" borderId="0" xfId="0" applyNumberFormat="1" applyFont="1" applyAlignment="1">
      <alignment vertical="center"/>
    </xf>
    <xf numFmtId="43" fontId="3" fillId="0" borderId="0" xfId="1" applyFont="1" applyFill="1" applyBorder="1" applyAlignment="1">
      <alignment vertical="center"/>
    </xf>
    <xf numFmtId="166" fontId="3" fillId="0" borderId="15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horizontal="left" vertical="center"/>
    </xf>
    <xf numFmtId="164" fontId="3" fillId="0" borderId="19" xfId="0" applyNumberFormat="1" applyFont="1" applyFill="1" applyBorder="1" applyAlignment="1">
      <alignment vertical="center"/>
    </xf>
    <xf numFmtId="166" fontId="3" fillId="0" borderId="19" xfId="0" applyNumberFormat="1" applyFont="1" applyFill="1" applyBorder="1" applyAlignment="1">
      <alignment vertical="center"/>
    </xf>
    <xf numFmtId="166" fontId="3" fillId="0" borderId="42" xfId="0" applyNumberFormat="1" applyFont="1" applyFill="1" applyBorder="1" applyAlignment="1">
      <alignment vertical="center"/>
    </xf>
    <xf numFmtId="166" fontId="3" fillId="0" borderId="37" xfId="0" applyNumberFormat="1" applyFont="1" applyFill="1" applyBorder="1" applyAlignment="1">
      <alignment vertical="center"/>
    </xf>
    <xf numFmtId="164" fontId="3" fillId="0" borderId="7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horizontal="left" vertical="center"/>
    </xf>
    <xf numFmtId="164" fontId="4" fillId="0" borderId="12" xfId="0" applyNumberFormat="1" applyFont="1" applyFill="1" applyBorder="1" applyAlignment="1">
      <alignment horizontal="right" vertical="center"/>
    </xf>
    <xf numFmtId="164" fontId="4" fillId="0" borderId="22" xfId="0" applyNumberFormat="1" applyFont="1" applyFill="1" applyBorder="1" applyAlignment="1">
      <alignment horizontal="right" vertical="center"/>
    </xf>
    <xf numFmtId="166" fontId="3" fillId="0" borderId="43" xfId="0" applyNumberFormat="1" applyFont="1" applyFill="1" applyBorder="1" applyAlignment="1">
      <alignment vertical="center"/>
    </xf>
    <xf numFmtId="166" fontId="3" fillId="0" borderId="22" xfId="0" applyNumberFormat="1" applyFont="1" applyFill="1" applyBorder="1" applyAlignment="1">
      <alignment vertical="center"/>
    </xf>
    <xf numFmtId="166" fontId="3" fillId="0" borderId="44" xfId="0" applyNumberFormat="1" applyFont="1" applyFill="1" applyBorder="1" applyAlignment="1">
      <alignment vertical="center"/>
    </xf>
    <xf numFmtId="166" fontId="3" fillId="0" borderId="23" xfId="0" applyNumberFormat="1" applyFont="1" applyFill="1" applyBorder="1" applyAlignment="1">
      <alignment vertical="center"/>
    </xf>
    <xf numFmtId="164" fontId="3" fillId="0" borderId="16" xfId="0" applyNumberFormat="1" applyFont="1" applyFill="1" applyBorder="1" applyAlignment="1">
      <alignment vertical="center"/>
    </xf>
    <xf numFmtId="166" fontId="3" fillId="0" borderId="11" xfId="0" applyNumberFormat="1" applyFont="1" applyFill="1" applyBorder="1" applyAlignment="1">
      <alignment vertical="center"/>
    </xf>
    <xf numFmtId="166" fontId="3" fillId="0" borderId="16" xfId="0" applyNumberFormat="1" applyFont="1" applyFill="1" applyBorder="1" applyAlignment="1">
      <alignment vertical="center"/>
    </xf>
    <xf numFmtId="166" fontId="3" fillId="0" borderId="45" xfId="0" applyNumberFormat="1" applyFont="1" applyFill="1" applyBorder="1" applyAlignment="1">
      <alignment vertical="center"/>
    </xf>
    <xf numFmtId="166" fontId="3" fillId="0" borderId="20" xfId="0" applyNumberFormat="1" applyFont="1" applyFill="1" applyBorder="1" applyAlignment="1">
      <alignment vertical="center"/>
    </xf>
    <xf numFmtId="164" fontId="3" fillId="0" borderId="7" xfId="0" applyNumberFormat="1" applyFont="1" applyFill="1" applyBorder="1" applyAlignment="1">
      <alignment horizontal="center" vertical="center"/>
    </xf>
    <xf numFmtId="166" fontId="3" fillId="0" borderId="7" xfId="0" applyNumberFormat="1" applyFont="1" applyFill="1" applyBorder="1" applyAlignment="1">
      <alignment vertical="center"/>
    </xf>
    <xf numFmtId="166" fontId="3" fillId="0" borderId="4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166" fontId="4" fillId="0" borderId="7" xfId="6" applyNumberFormat="1" applyFont="1" applyFill="1" applyBorder="1" applyAlignment="1">
      <alignment vertical="center"/>
    </xf>
    <xf numFmtId="166" fontId="4" fillId="0" borderId="0" xfId="6" applyNumberFormat="1" applyFont="1" applyFill="1" applyBorder="1" applyAlignment="1">
      <alignment vertical="center"/>
    </xf>
    <xf numFmtId="166" fontId="4" fillId="0" borderId="15" xfId="6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 wrapText="1"/>
    </xf>
    <xf numFmtId="166" fontId="4" fillId="0" borderId="11" xfId="0" applyNumberFormat="1" applyFont="1" applyFill="1" applyBorder="1" applyAlignment="1">
      <alignment vertical="center"/>
    </xf>
    <xf numFmtId="166" fontId="4" fillId="0" borderId="16" xfId="6" applyNumberFormat="1" applyFont="1" applyFill="1" applyBorder="1" applyAlignment="1">
      <alignment vertical="center"/>
    </xf>
    <xf numFmtId="166" fontId="4" fillId="0" borderId="45" xfId="0" applyNumberFormat="1" applyFont="1" applyFill="1" applyBorder="1" applyAlignment="1">
      <alignment vertical="center" wrapText="1"/>
    </xf>
    <xf numFmtId="166" fontId="4" fillId="0" borderId="20" xfId="6" applyNumberFormat="1" applyFont="1" applyFill="1" applyBorder="1" applyAlignment="1">
      <alignment vertical="center"/>
    </xf>
    <xf numFmtId="166" fontId="4" fillId="0" borderId="11" xfId="6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166" fontId="4" fillId="0" borderId="5" xfId="6" applyNumberFormat="1" applyFont="1" applyFill="1" applyBorder="1" applyAlignment="1">
      <alignment vertical="center"/>
    </xf>
    <xf numFmtId="166" fontId="4" fillId="0" borderId="46" xfId="6" applyNumberFormat="1" applyFont="1" applyFill="1" applyBorder="1" applyAlignment="1">
      <alignment vertical="center"/>
    </xf>
    <xf numFmtId="166" fontId="4" fillId="0" borderId="47" xfId="6" applyNumberFormat="1" applyFont="1" applyFill="1" applyBorder="1" applyAlignment="1">
      <alignment vertical="center"/>
    </xf>
    <xf numFmtId="166" fontId="4" fillId="0" borderId="48" xfId="6" applyNumberFormat="1" applyFont="1" applyFill="1" applyBorder="1" applyAlignment="1">
      <alignment vertical="center"/>
    </xf>
    <xf numFmtId="164" fontId="4" fillId="0" borderId="0" xfId="0" applyNumberFormat="1" applyFont="1" applyFill="1" applyBorder="1"/>
    <xf numFmtId="171" fontId="4" fillId="0" borderId="0" xfId="0" applyNumberFormat="1" applyFont="1" applyFill="1" applyBorder="1" applyAlignment="1">
      <alignment wrapText="1"/>
    </xf>
    <xf numFmtId="164" fontId="4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Alignment="1">
      <alignment vertical="center" wrapText="1"/>
    </xf>
    <xf numFmtId="164" fontId="4" fillId="0" borderId="0" xfId="0" applyNumberFormat="1" applyFont="1"/>
    <xf numFmtId="164" fontId="4" fillId="0" borderId="0" xfId="0" applyNumberFormat="1" applyFont="1" applyAlignment="1">
      <alignment wrapText="1"/>
    </xf>
    <xf numFmtId="0" fontId="5" fillId="0" borderId="0" xfId="4" applyNumberFormat="1" applyFont="1" applyAlignment="1">
      <alignment horizontal="centerContinuous"/>
    </xf>
    <xf numFmtId="164" fontId="3" fillId="2" borderId="6" xfId="4" applyNumberFormat="1" applyFont="1" applyFill="1" applyBorder="1" applyAlignment="1">
      <alignment horizontal="center" wrapText="1"/>
    </xf>
    <xf numFmtId="164" fontId="3" fillId="0" borderId="15" xfId="4" applyNumberFormat="1" applyFont="1" applyBorder="1"/>
    <xf numFmtId="164" fontId="4" fillId="0" borderId="15" xfId="4" applyNumberFormat="1" applyFont="1" applyBorder="1" applyAlignment="1">
      <alignment wrapText="1"/>
    </xf>
    <xf numFmtId="164" fontId="4" fillId="0" borderId="33" xfId="4" applyNumberFormat="1" applyFont="1" applyBorder="1" applyAlignment="1">
      <alignment wrapText="1"/>
    </xf>
    <xf numFmtId="166" fontId="4" fillId="0" borderId="15" xfId="7" applyNumberFormat="1" applyFont="1" applyBorder="1" applyAlignment="1">
      <alignment wrapText="1"/>
    </xf>
    <xf numFmtId="166" fontId="4" fillId="0" borderId="15" xfId="6" applyNumberFormat="1" applyFont="1" applyBorder="1" applyAlignment="1">
      <alignment wrapText="1"/>
    </xf>
    <xf numFmtId="164" fontId="4" fillId="0" borderId="16" xfId="4" applyNumberFormat="1" applyFont="1" applyBorder="1" applyAlignment="1">
      <alignment horizontal="left" indent="1"/>
    </xf>
    <xf numFmtId="166" fontId="3" fillId="0" borderId="35" xfId="6" applyNumberFormat="1" applyFont="1" applyBorder="1" applyAlignment="1">
      <alignment wrapText="1"/>
    </xf>
    <xf numFmtId="166" fontId="3" fillId="0" borderId="35" xfId="7" applyNumberFormat="1" applyFont="1" applyBorder="1" applyAlignment="1">
      <alignment wrapText="1"/>
    </xf>
    <xf numFmtId="166" fontId="4" fillId="0" borderId="15" xfId="6" applyNumberFormat="1" applyFont="1" applyFill="1" applyBorder="1" applyAlignment="1">
      <alignment wrapText="1"/>
    </xf>
    <xf numFmtId="166" fontId="4" fillId="0" borderId="15" xfId="7" applyNumberFormat="1" applyFont="1" applyFill="1" applyBorder="1" applyAlignment="1">
      <alignment wrapText="1"/>
    </xf>
    <xf numFmtId="164" fontId="4" fillId="0" borderId="11" xfId="4" applyNumberFormat="1" applyFont="1" applyFill="1" applyBorder="1" applyAlignment="1">
      <alignment horizontal="left" wrapText="1"/>
    </xf>
    <xf numFmtId="166" fontId="3" fillId="0" borderId="35" xfId="6" applyNumberFormat="1" applyFont="1" applyFill="1" applyBorder="1" applyAlignment="1">
      <alignment wrapText="1"/>
    </xf>
    <xf numFmtId="166" fontId="3" fillId="0" borderId="13" xfId="6" applyNumberFormat="1" applyFont="1" applyFill="1" applyBorder="1" applyAlignment="1">
      <alignment wrapText="1"/>
    </xf>
    <xf numFmtId="164" fontId="4" fillId="0" borderId="17" xfId="4" applyNumberFormat="1" applyFont="1" applyFill="1" applyBorder="1" applyAlignment="1">
      <alignment horizontal="left" indent="1"/>
    </xf>
    <xf numFmtId="166" fontId="3" fillId="0" borderId="36" xfId="6" applyNumberFormat="1" applyFont="1" applyFill="1" applyBorder="1" applyAlignment="1">
      <alignment wrapText="1"/>
    </xf>
    <xf numFmtId="166" fontId="3" fillId="0" borderId="36" xfId="7" applyNumberFormat="1" applyFont="1" applyFill="1" applyBorder="1" applyAlignment="1">
      <alignment wrapText="1"/>
    </xf>
    <xf numFmtId="164" fontId="4" fillId="0" borderId="0" xfId="4" applyNumberFormat="1" applyFont="1" applyFill="1" applyAlignment="1">
      <alignment wrapText="1"/>
    </xf>
    <xf numFmtId="166" fontId="3" fillId="0" borderId="37" xfId="6" applyNumberFormat="1" applyFont="1" applyFill="1" applyBorder="1" applyAlignment="1">
      <alignment wrapText="1"/>
    </xf>
    <xf numFmtId="164" fontId="4" fillId="0" borderId="26" xfId="4" applyNumberFormat="1" applyFont="1" applyFill="1" applyBorder="1"/>
    <xf numFmtId="164" fontId="3" fillId="0" borderId="15" xfId="4" applyNumberFormat="1" applyFont="1" applyFill="1" applyBorder="1"/>
    <xf numFmtId="164" fontId="4" fillId="0" borderId="15" xfId="4" applyNumberFormat="1" applyFont="1" applyFill="1" applyBorder="1"/>
    <xf numFmtId="164" fontId="4" fillId="0" borderId="12" xfId="4" applyNumberFormat="1" applyFont="1" applyBorder="1" applyAlignment="1">
      <alignment horizontal="right"/>
    </xf>
    <xf numFmtId="164" fontId="4" fillId="0" borderId="35" xfId="4" applyNumberFormat="1" applyFont="1" applyBorder="1" applyAlignment="1">
      <alignment horizontal="right"/>
    </xf>
    <xf numFmtId="166" fontId="4" fillId="0" borderId="35" xfId="6" applyNumberFormat="1" applyFont="1" applyBorder="1" applyAlignment="1">
      <alignment wrapText="1"/>
    </xf>
    <xf numFmtId="166" fontId="4" fillId="0" borderId="13" xfId="6" applyNumberFormat="1" applyFont="1" applyBorder="1" applyAlignment="1">
      <alignment wrapText="1"/>
    </xf>
    <xf numFmtId="166" fontId="4" fillId="0" borderId="35" xfId="7" applyNumberFormat="1" applyFont="1" applyBorder="1" applyAlignment="1">
      <alignment wrapText="1"/>
    </xf>
    <xf numFmtId="166" fontId="4" fillId="0" borderId="11" xfId="6" applyNumberFormat="1" applyFont="1" applyBorder="1" applyAlignment="1">
      <alignment wrapText="1"/>
    </xf>
    <xf numFmtId="166" fontId="4" fillId="0" borderId="20" xfId="6" applyNumberFormat="1" applyFont="1" applyBorder="1" applyAlignment="1">
      <alignment wrapText="1"/>
    </xf>
    <xf numFmtId="164" fontId="4" fillId="0" borderId="22" xfId="4" applyNumberFormat="1" applyFont="1" applyBorder="1" applyAlignment="1">
      <alignment horizontal="right"/>
    </xf>
    <xf numFmtId="166" fontId="4" fillId="0" borderId="43" xfId="6" applyNumberFormat="1" applyFont="1" applyBorder="1" applyAlignment="1">
      <alignment wrapText="1"/>
    </xf>
    <xf numFmtId="166" fontId="4" fillId="0" borderId="23" xfId="6" applyNumberFormat="1" applyFont="1" applyBorder="1" applyAlignment="1">
      <alignment wrapText="1"/>
    </xf>
    <xf numFmtId="164" fontId="3" fillId="0" borderId="16" xfId="4" applyNumberFormat="1" applyFont="1" applyBorder="1"/>
    <xf numFmtId="166" fontId="3" fillId="0" borderId="36" xfId="6" applyNumberFormat="1" applyFont="1" applyBorder="1" applyAlignment="1">
      <alignment wrapText="1"/>
    </xf>
    <xf numFmtId="166" fontId="3" fillId="0" borderId="37" xfId="6" applyNumberFormat="1" applyFont="1" applyBorder="1" applyAlignment="1">
      <alignment wrapText="1"/>
    </xf>
    <xf numFmtId="166" fontId="3" fillId="0" borderId="11" xfId="6" applyNumberFormat="1" applyFont="1" applyBorder="1" applyAlignment="1">
      <alignment wrapText="1"/>
    </xf>
    <xf numFmtId="166" fontId="4" fillId="0" borderId="26" xfId="7" applyNumberFormat="1" applyFont="1" applyBorder="1" applyAlignment="1">
      <alignment wrapText="1"/>
    </xf>
    <xf numFmtId="166" fontId="4" fillId="0" borderId="10" xfId="6" applyNumberFormat="1" applyFont="1" applyFill="1" applyBorder="1" applyAlignment="1">
      <alignment vertical="center"/>
    </xf>
    <xf numFmtId="166" fontId="4" fillId="0" borderId="15" xfId="7" applyNumberFormat="1" applyFont="1" applyBorder="1" applyAlignment="1">
      <alignment vertical="center"/>
    </xf>
    <xf numFmtId="164" fontId="4" fillId="0" borderId="16" xfId="4" applyNumberFormat="1" applyFont="1" applyFill="1" applyBorder="1" applyAlignment="1">
      <alignment horizontal="left" vertical="center" wrapText="1"/>
    </xf>
    <xf numFmtId="166" fontId="4" fillId="0" borderId="38" xfId="6" applyNumberFormat="1" applyFont="1" applyFill="1" applyBorder="1" applyAlignment="1">
      <alignment vertical="center"/>
    </xf>
    <xf numFmtId="166" fontId="4" fillId="0" borderId="18" xfId="6" applyNumberFormat="1" applyFont="1" applyFill="1" applyBorder="1" applyAlignment="1">
      <alignment vertical="center"/>
    </xf>
    <xf numFmtId="166" fontId="4" fillId="0" borderId="17" xfId="6" applyNumberFormat="1" applyFont="1" applyFill="1" applyBorder="1" applyAlignment="1">
      <alignment vertical="center"/>
    </xf>
    <xf numFmtId="166" fontId="4" fillId="0" borderId="29" xfId="6" applyNumberFormat="1" applyFont="1" applyFill="1" applyBorder="1" applyAlignment="1">
      <alignment vertical="center"/>
    </xf>
    <xf numFmtId="166" fontId="4" fillId="0" borderId="38" xfId="7" applyNumberFormat="1" applyFont="1" applyBorder="1" applyAlignment="1">
      <alignment vertical="center"/>
    </xf>
    <xf numFmtId="164" fontId="3" fillId="0" borderId="30" xfId="4" applyNumberFormat="1" applyFont="1" applyBorder="1"/>
    <xf numFmtId="166" fontId="3" fillId="0" borderId="39" xfId="6" applyNumberFormat="1" applyFont="1" applyBorder="1" applyAlignment="1">
      <alignment wrapText="1"/>
    </xf>
    <xf numFmtId="166" fontId="3" fillId="0" borderId="49" xfId="6" applyNumberFormat="1" applyFont="1" applyBorder="1" applyAlignment="1">
      <alignment wrapText="1"/>
    </xf>
    <xf numFmtId="166" fontId="3" fillId="0" borderId="30" xfId="6" applyNumberFormat="1" applyFont="1" applyBorder="1" applyAlignment="1">
      <alignment wrapText="1"/>
    </xf>
    <xf numFmtId="166" fontId="3" fillId="0" borderId="50" xfId="6" applyNumberFormat="1" applyFont="1" applyBorder="1" applyAlignment="1">
      <alignment wrapText="1"/>
    </xf>
    <xf numFmtId="166" fontId="4" fillId="0" borderId="50" xfId="7" applyNumberFormat="1" applyFont="1" applyBorder="1" applyAlignment="1">
      <alignment wrapText="1"/>
    </xf>
    <xf numFmtId="164" fontId="4" fillId="0" borderId="0" xfId="4" applyNumberFormat="1" applyFont="1" applyFill="1"/>
    <xf numFmtId="166" fontId="4" fillId="0" borderId="0" xfId="6" applyNumberFormat="1" applyFont="1" applyFill="1" applyAlignment="1"/>
    <xf numFmtId="164" fontId="4" fillId="0" borderId="0" xfId="4" applyNumberFormat="1" applyFont="1" applyFill="1" applyBorder="1"/>
    <xf numFmtId="164" fontId="4" fillId="0" borderId="0" xfId="4" applyNumberFormat="1" applyFont="1" applyAlignment="1">
      <alignment wrapText="1"/>
    </xf>
    <xf numFmtId="166" fontId="4" fillId="0" borderId="15" xfId="8" applyNumberFormat="1" applyFont="1" applyBorder="1" applyAlignment="1"/>
    <xf numFmtId="166" fontId="4" fillId="0" borderId="7" xfId="8" applyNumberFormat="1" applyFont="1" applyBorder="1" applyAlignment="1">
      <alignment wrapText="1"/>
    </xf>
    <xf numFmtId="166" fontId="4" fillId="0" borderId="0" xfId="8" applyNumberFormat="1" applyFont="1" applyBorder="1" applyAlignment="1">
      <alignment wrapText="1"/>
    </xf>
    <xf numFmtId="166" fontId="3" fillId="0" borderId="35" xfId="8" applyNumberFormat="1" applyFont="1" applyFill="1" applyBorder="1" applyAlignment="1"/>
    <xf numFmtId="166" fontId="3" fillId="0" borderId="12" xfId="8" applyNumberFormat="1" applyFont="1" applyFill="1" applyBorder="1" applyAlignment="1"/>
    <xf numFmtId="166" fontId="3" fillId="0" borderId="13" xfId="8" applyNumberFormat="1" applyFont="1" applyFill="1" applyBorder="1" applyAlignment="1"/>
    <xf numFmtId="166" fontId="3" fillId="0" borderId="35" xfId="7" applyNumberFormat="1" applyFont="1" applyFill="1" applyBorder="1" applyAlignment="1"/>
    <xf numFmtId="166" fontId="4" fillId="0" borderId="15" xfId="8" applyNumberFormat="1" applyFont="1" applyFill="1" applyBorder="1" applyAlignment="1"/>
    <xf numFmtId="166" fontId="4" fillId="0" borderId="7" xfId="8" applyNumberFormat="1" applyFont="1" applyFill="1" applyBorder="1" applyAlignment="1">
      <alignment wrapText="1"/>
    </xf>
    <xf numFmtId="166" fontId="4" fillId="0" borderId="0" xfId="8" applyNumberFormat="1" applyFont="1" applyFill="1" applyBorder="1" applyAlignment="1">
      <alignment wrapText="1"/>
    </xf>
    <xf numFmtId="166" fontId="3" fillId="0" borderId="36" xfId="8" applyNumberFormat="1" applyFont="1" applyFill="1" applyBorder="1" applyAlignment="1"/>
    <xf numFmtId="166" fontId="3" fillId="0" borderId="19" xfId="8" applyNumberFormat="1" applyFont="1" applyFill="1" applyBorder="1" applyAlignment="1"/>
    <xf numFmtId="166" fontId="3" fillId="0" borderId="37" xfId="8" applyNumberFormat="1" applyFont="1" applyFill="1" applyBorder="1" applyAlignment="1"/>
    <xf numFmtId="166" fontId="3" fillId="0" borderId="36" xfId="7" applyNumberFormat="1" applyFont="1" applyFill="1" applyBorder="1" applyAlignment="1"/>
    <xf numFmtId="166" fontId="4" fillId="0" borderId="15" xfId="8" applyNumberFormat="1" applyFont="1" applyFill="1" applyBorder="1" applyAlignment="1">
      <alignment wrapText="1"/>
    </xf>
    <xf numFmtId="6" fontId="12" fillId="0" borderId="0" xfId="0" applyNumberFormat="1" applyFont="1" applyFill="1"/>
    <xf numFmtId="166" fontId="3" fillId="0" borderId="15" xfId="8" applyNumberFormat="1" applyFont="1" applyFill="1" applyBorder="1" applyAlignment="1"/>
    <xf numFmtId="166" fontId="4" fillId="0" borderId="17" xfId="8" applyNumberFormat="1" applyFont="1" applyFill="1" applyBorder="1" applyAlignment="1">
      <alignment wrapText="1"/>
    </xf>
    <xf numFmtId="166" fontId="4" fillId="0" borderId="38" xfId="7" applyNumberFormat="1" applyFont="1" applyFill="1" applyBorder="1" applyAlignment="1">
      <alignment wrapText="1"/>
    </xf>
    <xf numFmtId="166" fontId="4" fillId="0" borderId="11" xfId="6" applyNumberFormat="1" applyFont="1" applyFill="1" applyBorder="1" applyAlignment="1"/>
    <xf numFmtId="166" fontId="4" fillId="0" borderId="25" xfId="6" applyNumberFormat="1" applyFont="1" applyFill="1" applyBorder="1" applyAlignment="1"/>
    <xf numFmtId="164" fontId="4" fillId="0" borderId="27" xfId="4" applyNumberFormat="1" applyFont="1" applyFill="1" applyBorder="1" applyAlignment="1">
      <alignment horizontal="right"/>
    </xf>
    <xf numFmtId="166" fontId="3" fillId="0" borderId="43" xfId="8" applyNumberFormat="1" applyFont="1" applyFill="1" applyBorder="1" applyAlignment="1"/>
    <xf numFmtId="166" fontId="3" fillId="0" borderId="22" xfId="8" applyNumberFormat="1" applyFont="1" applyFill="1" applyBorder="1" applyAlignment="1"/>
    <xf numFmtId="166" fontId="3" fillId="0" borderId="23" xfId="8" applyNumberFormat="1" applyFont="1" applyFill="1" applyBorder="1" applyAlignment="1"/>
    <xf numFmtId="166" fontId="3" fillId="0" borderId="43" xfId="7" applyNumberFormat="1" applyFont="1" applyFill="1" applyBorder="1" applyAlignment="1"/>
    <xf numFmtId="164" fontId="3" fillId="0" borderId="51" xfId="4" applyNumberFormat="1" applyFont="1" applyFill="1" applyBorder="1"/>
    <xf numFmtId="166" fontId="3" fillId="0" borderId="52" xfId="8" applyNumberFormat="1" applyFont="1" applyFill="1" applyBorder="1" applyAlignment="1"/>
    <xf numFmtId="166" fontId="3" fillId="0" borderId="21" xfId="8" applyNumberFormat="1" applyFont="1" applyFill="1" applyBorder="1" applyAlignment="1"/>
    <xf numFmtId="166" fontId="3" fillId="0" borderId="11" xfId="7" applyNumberFormat="1" applyFont="1" applyFill="1" applyBorder="1" applyAlignment="1"/>
    <xf numFmtId="164" fontId="3" fillId="0" borderId="7" xfId="0" applyNumberFormat="1" applyFont="1" applyFill="1" applyBorder="1" applyAlignment="1">
      <alignment horizontal="center"/>
    </xf>
    <xf numFmtId="166" fontId="4" fillId="0" borderId="53" xfId="8" applyNumberFormat="1" applyFont="1" applyFill="1" applyBorder="1" applyAlignment="1">
      <alignment vertical="center"/>
    </xf>
    <xf numFmtId="166" fontId="4" fillId="0" borderId="15" xfId="8" applyNumberFormat="1" applyFont="1" applyFill="1" applyBorder="1" applyAlignment="1">
      <alignment vertical="center"/>
    </xf>
    <xf numFmtId="166" fontId="4" fillId="0" borderId="7" xfId="8" applyNumberFormat="1" applyFont="1" applyFill="1" applyBorder="1" applyAlignment="1">
      <alignment vertical="center"/>
    </xf>
    <xf numFmtId="166" fontId="4" fillId="0" borderId="0" xfId="8" applyNumberFormat="1" applyFont="1" applyFill="1" applyBorder="1" applyAlignment="1">
      <alignment vertical="center"/>
    </xf>
    <xf numFmtId="166" fontId="4" fillId="0" borderId="26" xfId="7" applyNumberFormat="1" applyFont="1" applyFill="1" applyBorder="1" applyAlignment="1"/>
    <xf numFmtId="166" fontId="4" fillId="0" borderId="10" xfId="8" applyNumberFormat="1" applyFont="1" applyFill="1" applyBorder="1" applyAlignment="1">
      <alignment vertical="center"/>
    </xf>
    <xf numFmtId="166" fontId="4" fillId="0" borderId="10" xfId="7" applyNumberFormat="1" applyFont="1" applyFill="1" applyBorder="1" applyAlignment="1">
      <alignment vertical="center"/>
    </xf>
    <xf numFmtId="166" fontId="4" fillId="0" borderId="54" xfId="8" applyNumberFormat="1" applyFont="1" applyFill="1" applyBorder="1" applyAlignment="1">
      <alignment vertical="center"/>
    </xf>
    <xf numFmtId="166" fontId="4" fillId="0" borderId="38" xfId="8" applyNumberFormat="1" applyFont="1" applyFill="1" applyBorder="1" applyAlignment="1">
      <alignment vertical="center"/>
    </xf>
    <xf numFmtId="166" fontId="4" fillId="0" borderId="17" xfId="8" applyNumberFormat="1" applyFont="1" applyFill="1" applyBorder="1" applyAlignment="1">
      <alignment vertical="center"/>
    </xf>
    <xf numFmtId="166" fontId="4" fillId="0" borderId="18" xfId="8" applyNumberFormat="1" applyFont="1" applyFill="1" applyBorder="1" applyAlignment="1">
      <alignment vertical="center"/>
    </xf>
    <xf numFmtId="166" fontId="4" fillId="0" borderId="38" xfId="7" applyNumberFormat="1" applyFont="1" applyFill="1" applyBorder="1" applyAlignment="1">
      <alignment vertical="center"/>
    </xf>
    <xf numFmtId="164" fontId="4" fillId="0" borderId="55" xfId="4" applyNumberFormat="1" applyFont="1" applyFill="1" applyBorder="1"/>
    <xf numFmtId="166" fontId="4" fillId="0" borderId="32" xfId="8" applyNumberFormat="1" applyFont="1" applyFill="1" applyBorder="1" applyAlignment="1"/>
    <xf numFmtId="166" fontId="4" fillId="0" borderId="34" xfId="8" applyNumberFormat="1" applyFont="1" applyFill="1" applyBorder="1" applyAlignment="1"/>
    <xf numFmtId="166" fontId="4" fillId="0" borderId="5" xfId="8" applyNumberFormat="1" applyFont="1" applyFill="1" applyBorder="1" applyAlignment="1"/>
    <xf numFmtId="166" fontId="4" fillId="0" borderId="31" xfId="8" applyNumberFormat="1" applyFont="1" applyFill="1" applyBorder="1" applyAlignment="1"/>
    <xf numFmtId="166" fontId="4" fillId="0" borderId="34" xfId="7" applyNumberFormat="1" applyFont="1" applyFill="1" applyBorder="1" applyAlignment="1"/>
    <xf numFmtId="166" fontId="4" fillId="0" borderId="0" xfId="8" applyNumberFormat="1" applyFont="1" applyFill="1" applyBorder="1" applyAlignment="1"/>
    <xf numFmtId="166" fontId="4" fillId="0" borderId="8" xfId="8" applyNumberFormat="1" applyFont="1" applyFill="1" applyBorder="1" applyAlignment="1"/>
    <xf numFmtId="166" fontId="4" fillId="0" borderId="0" xfId="7" applyNumberFormat="1" applyFont="1" applyFill="1" applyBorder="1" applyAlignment="1"/>
    <xf numFmtId="164" fontId="7" fillId="0" borderId="0" xfId="4" applyNumberFormat="1" applyFont="1" applyBorder="1" applyAlignment="1">
      <alignment horizontal="left" vertical="center"/>
    </xf>
    <xf numFmtId="0" fontId="13" fillId="0" borderId="0" xfId="4" applyFont="1" applyFill="1" applyAlignment="1">
      <alignment horizontal="left" indent="1"/>
    </xf>
    <xf numFmtId="172" fontId="4" fillId="0" borderId="0" xfId="4" applyNumberFormat="1" applyFont="1"/>
    <xf numFmtId="172" fontId="4" fillId="0" borderId="0" xfId="4" applyNumberFormat="1" applyFont="1" applyAlignment="1"/>
    <xf numFmtId="164" fontId="3" fillId="2" borderId="1" xfId="4" applyNumberFormat="1" applyFont="1" applyFill="1" applyBorder="1" applyAlignment="1">
      <alignment horizontal="right" vertical="center"/>
    </xf>
    <xf numFmtId="164" fontId="3" fillId="0" borderId="7" xfId="4" applyNumberFormat="1" applyFont="1" applyBorder="1" applyAlignment="1">
      <alignment horizontal="right"/>
    </xf>
    <xf numFmtId="164" fontId="4" fillId="0" borderId="8" xfId="4" applyNumberFormat="1" applyFont="1" applyBorder="1" applyAlignment="1">
      <alignment wrapText="1"/>
    </xf>
    <xf numFmtId="165" fontId="3" fillId="0" borderId="0" xfId="3" applyNumberFormat="1" applyFont="1" applyFill="1" applyBorder="1" applyAlignment="1">
      <alignment wrapText="1"/>
    </xf>
    <xf numFmtId="165" fontId="3" fillId="0" borderId="0" xfId="5" applyNumberFormat="1" applyFont="1"/>
    <xf numFmtId="9" fontId="3" fillId="0" borderId="0" xfId="5" applyFont="1" applyFill="1" applyBorder="1" applyAlignment="1">
      <alignment wrapText="1"/>
    </xf>
    <xf numFmtId="166" fontId="4" fillId="0" borderId="16" xfId="6" applyNumberFormat="1" applyFont="1" applyFill="1" applyBorder="1" applyAlignment="1">
      <alignment wrapText="1"/>
    </xf>
    <xf numFmtId="166" fontId="4" fillId="0" borderId="16" xfId="6" applyNumberFormat="1" applyFont="1" applyFill="1" applyBorder="1" applyAlignment="1"/>
    <xf numFmtId="166" fontId="4" fillId="0" borderId="25" xfId="6" applyNumberFormat="1" applyFont="1" applyFill="1" applyBorder="1" applyAlignment="1">
      <alignment wrapText="1"/>
    </xf>
    <xf numFmtId="166" fontId="4" fillId="0" borderId="17" xfId="6" applyNumberFormat="1" applyFont="1" applyFill="1" applyBorder="1" applyAlignment="1">
      <alignment wrapText="1"/>
    </xf>
    <xf numFmtId="166" fontId="4" fillId="0" borderId="29" xfId="6" applyNumberFormat="1" applyFont="1" applyFill="1" applyBorder="1" applyAlignment="1">
      <alignment wrapText="1"/>
    </xf>
    <xf numFmtId="166" fontId="4" fillId="0" borderId="24" xfId="6" applyNumberFormat="1" applyFont="1" applyBorder="1" applyAlignment="1">
      <alignment wrapText="1"/>
    </xf>
    <xf numFmtId="165" fontId="3" fillId="0" borderId="0" xfId="5" applyNumberFormat="1" applyFont="1" applyFill="1" applyBorder="1" applyAlignment="1">
      <alignment wrapText="1"/>
    </xf>
    <xf numFmtId="166" fontId="4" fillId="0" borderId="5" xfId="6" applyNumberFormat="1" applyFont="1" applyFill="1" applyBorder="1" applyAlignment="1">
      <alignment wrapText="1"/>
    </xf>
    <xf numFmtId="166" fontId="4" fillId="0" borderId="49" xfId="6" applyNumberFormat="1" applyFont="1" applyBorder="1" applyAlignment="1">
      <alignment wrapText="1"/>
    </xf>
    <xf numFmtId="164" fontId="14" fillId="0" borderId="0" xfId="4" applyNumberFormat="1" applyFont="1" applyFill="1" applyAlignment="1">
      <alignment vertical="center"/>
    </xf>
    <xf numFmtId="164" fontId="14" fillId="0" borderId="0" xfId="4" applyNumberFormat="1" applyFont="1" applyAlignment="1">
      <alignment vertical="center"/>
    </xf>
    <xf numFmtId="164" fontId="4" fillId="0" borderId="0" xfId="4" applyNumberFormat="1" applyFont="1" applyAlignment="1">
      <alignment horizontal="right"/>
    </xf>
    <xf numFmtId="0" fontId="2" fillId="0" borderId="0" xfId="4" applyFont="1" applyAlignment="1">
      <alignment horizontal="right" vertical="center" wrapText="1"/>
    </xf>
    <xf numFmtId="0" fontId="2" fillId="0" borderId="0" xfId="4" applyFont="1" applyFill="1" applyAlignment="1">
      <alignment horizontal="left" vertical="center" wrapText="1" indent="1"/>
    </xf>
    <xf numFmtId="164" fontId="10" fillId="0" borderId="0" xfId="4" applyNumberFormat="1" applyFont="1" applyFill="1" applyAlignment="1">
      <alignment horizontal="left" vertical="center" wrapText="1" indent="1"/>
    </xf>
    <xf numFmtId="164" fontId="2" fillId="0" borderId="0" xfId="4" applyNumberFormat="1" applyFont="1" applyFill="1" applyAlignment="1">
      <alignment horizontal="left" vertical="center" wrapText="1" indent="1"/>
    </xf>
    <xf numFmtId="0" fontId="3" fillId="0" borderId="0" xfId="4" applyNumberFormat="1" applyFont="1" applyAlignment="1">
      <alignment horizontal="center" vertical="center"/>
    </xf>
    <xf numFmtId="164" fontId="3" fillId="2" borderId="1" xfId="4" applyNumberFormat="1" applyFont="1" applyFill="1" applyBorder="1" applyAlignment="1">
      <alignment horizontal="center" vertical="center"/>
    </xf>
    <xf numFmtId="164" fontId="3" fillId="2" borderId="5" xfId="4" applyNumberFormat="1" applyFont="1" applyFill="1" applyBorder="1" applyAlignment="1">
      <alignment horizontal="center" vertical="center"/>
    </xf>
    <xf numFmtId="164" fontId="3" fillId="2" borderId="2" xfId="4" applyNumberFormat="1" applyFont="1" applyFill="1" applyBorder="1" applyAlignment="1">
      <alignment horizontal="center"/>
    </xf>
    <xf numFmtId="164" fontId="3" fillId="2" borderId="3" xfId="4" applyNumberFormat="1" applyFont="1" applyFill="1" applyBorder="1" applyAlignment="1">
      <alignment horizontal="center"/>
    </xf>
    <xf numFmtId="164" fontId="3" fillId="2" borderId="2" xfId="4" applyNumberFormat="1" applyFont="1" applyFill="1" applyBorder="1" applyAlignment="1">
      <alignment horizontal="center" wrapText="1"/>
    </xf>
    <xf numFmtId="164" fontId="3" fillId="2" borderId="4" xfId="4" applyNumberFormat="1" applyFont="1" applyFill="1" applyBorder="1" applyAlignment="1">
      <alignment horizontal="center" wrapText="1"/>
    </xf>
    <xf numFmtId="164" fontId="3" fillId="2" borderId="3" xfId="4" applyNumberFormat="1" applyFont="1" applyFill="1" applyBorder="1" applyAlignment="1">
      <alignment horizontal="center" wrapText="1"/>
    </xf>
    <xf numFmtId="164" fontId="2" fillId="0" borderId="0" xfId="4" applyNumberFormat="1" applyFont="1" applyFill="1" applyAlignment="1">
      <alignment horizontal="left" vertical="center" indent="1"/>
    </xf>
    <xf numFmtId="0" fontId="2" fillId="0" borderId="0" xfId="4" applyFont="1" applyAlignment="1">
      <alignment horizontal="left" vertical="center" wrapText="1" indent="1"/>
    </xf>
    <xf numFmtId="164" fontId="3" fillId="2" borderId="33" xfId="4" applyNumberFormat="1" applyFont="1" applyFill="1" applyBorder="1" applyAlignment="1">
      <alignment horizontal="center" vertical="center"/>
    </xf>
    <xf numFmtId="164" fontId="3" fillId="2" borderId="34" xfId="4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33" xfId="0" applyNumberFormat="1" applyFont="1" applyFill="1" applyBorder="1" applyAlignment="1">
      <alignment horizontal="center" vertical="center"/>
    </xf>
    <xf numFmtId="164" fontId="3" fillId="2" borderId="34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 indent="1"/>
    </xf>
    <xf numFmtId="164" fontId="2" fillId="0" borderId="0" xfId="0" applyNumberFormat="1" applyFont="1" applyFill="1" applyAlignment="1">
      <alignment horizontal="left" vertical="center" wrapText="1" indent="1"/>
    </xf>
    <xf numFmtId="0" fontId="14" fillId="0" borderId="0" xfId="4" applyFont="1" applyFill="1" applyAlignment="1">
      <alignment horizontal="left" vertical="center" wrapText="1" indent="1"/>
    </xf>
    <xf numFmtId="164" fontId="15" fillId="0" borderId="0" xfId="4" applyNumberFormat="1" applyFont="1" applyFill="1" applyAlignment="1">
      <alignment horizontal="left" vertical="center" wrapText="1" indent="1"/>
    </xf>
    <xf numFmtId="164" fontId="14" fillId="0" borderId="0" xfId="4" applyNumberFormat="1" applyFont="1" applyFill="1" applyAlignment="1">
      <alignment horizontal="left" vertical="center" indent="1"/>
    </xf>
    <xf numFmtId="0" fontId="14" fillId="0" borderId="0" xfId="4" applyFont="1" applyAlignment="1">
      <alignment horizontal="left" vertical="center" wrapText="1" indent="1"/>
    </xf>
  </cellXfs>
  <cellStyles count="9">
    <cellStyle name="Comma" xfId="1" builtinId="3"/>
    <cellStyle name="Comma 2" xfId="7"/>
    <cellStyle name="Currency" xfId="2" builtinId="4"/>
    <cellStyle name="Currency 2" xfId="8"/>
    <cellStyle name="Currency 2 2" xfId="6"/>
    <cellStyle name="Normal" xfId="0" builtinId="0"/>
    <cellStyle name="Normal 2" xfId="4"/>
    <cellStyle name="Percent" xfId="3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/Budget%20Office/CU%20Budget/FY%202022/June/FY%202021-22%20UCCS%20Templates%20ABC%20System%205%2021%202021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/Budget%20Office/CU%20Budget/FY%202022/June/June%20Binder%20Sections/Denver/Denver%20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egent%20Files\2022%20Regent\June%20BOR\Anschutz\FY%202021-22%20Anschutz%20ABCDEF%20draft_working%20051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 (UCCS) "/>
      <sheetName val="Charts"/>
      <sheetName val="Table B (UCCS) "/>
      <sheetName val="Enrollment"/>
      <sheetName val="Table A GF"/>
      <sheetName val="Table A Restricted grants "/>
      <sheetName val="Table A Jevita "/>
      <sheetName val="Table A Restricted Greg"/>
      <sheetName val="Table A (UCCS - Auxiliaries) "/>
      <sheetName val="Table A Aux paul"/>
      <sheetName val="Table C"/>
      <sheetName val="Table C grants"/>
      <sheetName val="Table C Gwen"/>
      <sheetName val="Table A (UCCS)  (2021)"/>
      <sheetName val="CARES Act"/>
    </sheetNames>
    <sheetDataSet>
      <sheetData sheetId="0"/>
      <sheetData sheetId="1"/>
      <sheetData sheetId="2"/>
      <sheetData sheetId="3"/>
      <sheetData sheetId="4">
        <row r="9">
          <cell r="C9">
            <v>8274258</v>
          </cell>
        </row>
        <row r="10">
          <cell r="C10">
            <v>87651211.612599984</v>
          </cell>
        </row>
        <row r="11">
          <cell r="C11">
            <v>26512313.747399997</v>
          </cell>
        </row>
        <row r="12">
          <cell r="C12"/>
        </row>
        <row r="13">
          <cell r="C13">
            <v>6895953</v>
          </cell>
        </row>
        <row r="17">
          <cell r="C17"/>
        </row>
        <row r="18">
          <cell r="C18"/>
        </row>
        <row r="20">
          <cell r="C20"/>
        </row>
        <row r="21">
          <cell r="C21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>
            <v>1664926</v>
          </cell>
        </row>
        <row r="34">
          <cell r="C34"/>
        </row>
        <row r="35">
          <cell r="C35">
            <v>4405285</v>
          </cell>
        </row>
        <row r="40">
          <cell r="C40">
            <v>41663272</v>
          </cell>
        </row>
        <row r="41">
          <cell r="C41">
            <v>823812</v>
          </cell>
        </row>
        <row r="42">
          <cell r="C42">
            <v>162315</v>
          </cell>
        </row>
        <row r="43">
          <cell r="C43">
            <v>17482425</v>
          </cell>
        </row>
        <row r="44">
          <cell r="C44">
            <v>9723483</v>
          </cell>
        </row>
        <row r="45">
          <cell r="C45">
            <v>24399530</v>
          </cell>
        </row>
        <row r="46">
          <cell r="C46">
            <v>8241239</v>
          </cell>
        </row>
        <row r="47">
          <cell r="C47">
            <v>15844437</v>
          </cell>
        </row>
        <row r="48">
          <cell r="C48"/>
        </row>
        <row r="49">
          <cell r="C49"/>
        </row>
        <row r="50">
          <cell r="C50"/>
        </row>
        <row r="62">
          <cell r="C62">
            <v>4022286</v>
          </cell>
        </row>
        <row r="63">
          <cell r="C63"/>
        </row>
        <row r="64">
          <cell r="C64"/>
        </row>
        <row r="68">
          <cell r="C68"/>
        </row>
        <row r="69">
          <cell r="C69">
            <v>19645156</v>
          </cell>
        </row>
      </sheetData>
      <sheetData sheetId="5"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7">
          <cell r="C17">
            <v>7998561</v>
          </cell>
        </row>
        <row r="18">
          <cell r="C18">
            <v>762541</v>
          </cell>
        </row>
        <row r="20">
          <cell r="C20"/>
        </row>
        <row r="21">
          <cell r="C21"/>
        </row>
        <row r="28">
          <cell r="C28">
            <v>831380</v>
          </cell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40">
          <cell r="C40">
            <v>1315709</v>
          </cell>
        </row>
        <row r="41">
          <cell r="C41">
            <v>3958067</v>
          </cell>
        </row>
        <row r="42">
          <cell r="C42">
            <v>1159149</v>
          </cell>
        </row>
        <row r="43">
          <cell r="C43">
            <v>101573</v>
          </cell>
        </row>
        <row r="44">
          <cell r="C44">
            <v>115271</v>
          </cell>
        </row>
        <row r="45">
          <cell r="C45">
            <v>404862</v>
          </cell>
        </row>
        <row r="46">
          <cell r="C46">
            <v>540184</v>
          </cell>
        </row>
        <row r="47">
          <cell r="C47">
            <v>360748</v>
          </cell>
        </row>
        <row r="48">
          <cell r="C48">
            <v>6000</v>
          </cell>
        </row>
        <row r="49">
          <cell r="C49">
            <v>0</v>
          </cell>
        </row>
        <row r="50">
          <cell r="C50">
            <v>0</v>
          </cell>
        </row>
        <row r="62">
          <cell r="C62"/>
        </row>
        <row r="63">
          <cell r="C63"/>
        </row>
        <row r="64">
          <cell r="C64"/>
        </row>
        <row r="68">
          <cell r="C68">
            <v>1630919</v>
          </cell>
        </row>
        <row r="69">
          <cell r="C69"/>
        </row>
      </sheetData>
      <sheetData sheetId="6"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7">
          <cell r="C17">
            <v>22311953</v>
          </cell>
        </row>
        <row r="18">
          <cell r="C18">
            <v>12321654</v>
          </cell>
        </row>
        <row r="20">
          <cell r="C20"/>
        </row>
        <row r="21">
          <cell r="C21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>
            <v>40723171</v>
          </cell>
        </row>
        <row r="48">
          <cell r="C48"/>
        </row>
        <row r="49">
          <cell r="C49"/>
        </row>
        <row r="50">
          <cell r="C50"/>
        </row>
        <row r="62">
          <cell r="C62"/>
        </row>
        <row r="63">
          <cell r="C63"/>
        </row>
        <row r="64">
          <cell r="C64"/>
        </row>
        <row r="68">
          <cell r="C68"/>
        </row>
        <row r="69">
          <cell r="C69"/>
        </row>
      </sheetData>
      <sheetData sheetId="7"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7">
          <cell r="C17"/>
        </row>
        <row r="18">
          <cell r="C18"/>
        </row>
        <row r="20">
          <cell r="C20"/>
        </row>
        <row r="21">
          <cell r="C21"/>
        </row>
        <row r="28">
          <cell r="C28">
            <v>10027345</v>
          </cell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>
            <v>3565378</v>
          </cell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62">
          <cell r="C62"/>
        </row>
        <row r="63">
          <cell r="C63"/>
        </row>
        <row r="64">
          <cell r="C64"/>
        </row>
        <row r="68">
          <cell r="C68">
            <v>6461967</v>
          </cell>
        </row>
        <row r="69">
          <cell r="C69"/>
        </row>
      </sheetData>
      <sheetData sheetId="8">
        <row r="9">
          <cell r="C9"/>
        </row>
        <row r="10">
          <cell r="C10"/>
        </row>
        <row r="11">
          <cell r="C11"/>
        </row>
        <row r="12">
          <cell r="C12">
            <v>2846923.2737520928</v>
          </cell>
        </row>
        <row r="13">
          <cell r="C13">
            <v>14757428.697730443</v>
          </cell>
        </row>
        <row r="17">
          <cell r="C17"/>
        </row>
        <row r="18">
          <cell r="C18"/>
        </row>
        <row r="20">
          <cell r="C20"/>
        </row>
        <row r="21">
          <cell r="C21"/>
        </row>
        <row r="28">
          <cell r="C28"/>
        </row>
        <row r="29">
          <cell r="C29">
            <v>38571.424865319445</v>
          </cell>
        </row>
        <row r="30">
          <cell r="C30">
            <v>18162890.280742414</v>
          </cell>
        </row>
        <row r="31">
          <cell r="C31">
            <v>4156997.678485339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34345335.675811529</v>
          </cell>
        </row>
        <row r="40">
          <cell r="C40">
            <v>1670235.6940081709</v>
          </cell>
        </row>
        <row r="41">
          <cell r="C41">
            <v>352590.40736248967</v>
          </cell>
        </row>
        <row r="42">
          <cell r="C42">
            <v>233939.60891606312</v>
          </cell>
        </row>
        <row r="43">
          <cell r="C43">
            <v>200513.33671956614</v>
          </cell>
        </row>
        <row r="44">
          <cell r="C44">
            <v>1956987.6569029978</v>
          </cell>
        </row>
        <row r="45">
          <cell r="C45">
            <v>2846210.7336223051</v>
          </cell>
        </row>
        <row r="46">
          <cell r="C46">
            <v>151789.32201602135</v>
          </cell>
        </row>
        <row r="47">
          <cell r="C47">
            <v>14499.623379418334</v>
          </cell>
        </row>
        <row r="48">
          <cell r="C48">
            <v>19215195.749881141</v>
          </cell>
        </row>
        <row r="49">
          <cell r="C49">
            <v>2106248.8259523334</v>
          </cell>
        </row>
        <row r="50">
          <cell r="C50">
            <v>33388560</v>
          </cell>
        </row>
        <row r="62">
          <cell r="C62">
            <v>10705728.461286729</v>
          </cell>
        </row>
        <row r="63">
          <cell r="C63"/>
        </row>
        <row r="64">
          <cell r="C64"/>
        </row>
        <row r="68">
          <cell r="C68"/>
        </row>
        <row r="69">
          <cell r="C69">
            <v>1465648</v>
          </cell>
        </row>
      </sheetData>
      <sheetData sheetId="9"/>
      <sheetData sheetId="10"/>
      <sheetData sheetId="11">
        <row r="6">
          <cell r="I6">
            <v>8010896</v>
          </cell>
        </row>
      </sheetData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 (Denver)"/>
      <sheetName val="Table B (Denver)"/>
      <sheetName val="Table C (Denver)"/>
      <sheetName val="Table D, E Denver"/>
      <sheetName val="Table F"/>
    </sheetNames>
    <sheetDataSet>
      <sheetData sheetId="0"/>
      <sheetData sheetId="1">
        <row r="10">
          <cell r="D10">
            <v>106410516</v>
          </cell>
        </row>
        <row r="11">
          <cell r="D11">
            <v>39939650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 (AMC)"/>
      <sheetName val="Table B (AMC)"/>
      <sheetName val="Table C (AMC)"/>
      <sheetName val="Table D, E Anschutz"/>
      <sheetName val="Table F"/>
      <sheetName val="Table A YoY Bud to Bud"/>
      <sheetName val="Table A YoY Acutals to Bud"/>
      <sheetName val="Enrollment"/>
    </sheetNames>
    <sheetDataSet>
      <sheetData sheetId="0">
        <row r="67">
          <cell r="D67">
            <v>4711616.2</v>
          </cell>
        </row>
      </sheetData>
      <sheetData sheetId="1">
        <row r="45">
          <cell r="D45">
            <v>47183264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tabSelected="1" view="pageBreakPreview" zoomScale="90" zoomScaleNormal="100" zoomScaleSheetLayoutView="90" workbookViewId="0">
      <selection activeCell="B67" sqref="B67"/>
    </sheetView>
  </sheetViews>
  <sheetFormatPr defaultColWidth="9.109375" defaultRowHeight="15"/>
  <cols>
    <col min="1" max="1" width="59.6640625" style="2" customWidth="1"/>
    <col min="2" max="2" width="18" style="2" customWidth="1"/>
    <col min="3" max="3" width="19.109375" style="2" customWidth="1"/>
    <col min="4" max="4" width="18.33203125" style="2" customWidth="1"/>
    <col min="5" max="5" width="19.44140625" style="2" customWidth="1"/>
    <col min="6" max="6" width="19" style="2" customWidth="1"/>
    <col min="7" max="7" width="17.88671875" style="2" customWidth="1"/>
    <col min="8" max="8" width="19.109375" style="2" customWidth="1"/>
    <col min="9" max="9" width="20.109375" style="2" bestFit="1" customWidth="1"/>
    <col min="10" max="10" width="20.88671875" style="2" customWidth="1"/>
    <col min="11" max="11" width="32.5546875" style="2" bestFit="1" customWidth="1"/>
    <col min="12" max="12" width="18.88671875" style="2" bestFit="1" customWidth="1"/>
    <col min="13" max="13" width="85.33203125" style="2" customWidth="1"/>
    <col min="14" max="16" width="18.88671875" style="2" bestFit="1" customWidth="1"/>
    <col min="17" max="17" width="18.109375" style="2" bestFit="1" customWidth="1"/>
    <col min="18" max="19" width="14.88671875" style="2" bestFit="1" customWidth="1"/>
    <col min="20" max="20" width="10.33203125" style="2" bestFit="1" customWidth="1"/>
    <col min="21" max="16384" width="9.109375" style="2"/>
  </cols>
  <sheetData>
    <row r="1" spans="1:20" ht="21.75" customHeight="1">
      <c r="A1" s="392" t="s">
        <v>0</v>
      </c>
      <c r="B1" s="392"/>
      <c r="C1" s="392"/>
      <c r="D1" s="392"/>
      <c r="E1" s="392"/>
      <c r="F1" s="392"/>
      <c r="G1" s="392"/>
      <c r="H1" s="392"/>
      <c r="I1" s="1"/>
      <c r="J1" s="1"/>
    </row>
    <row r="2" spans="1:20" ht="19.5" customHeight="1">
      <c r="A2" s="392" t="s">
        <v>1</v>
      </c>
      <c r="B2" s="392"/>
      <c r="C2" s="392"/>
      <c r="D2" s="392"/>
      <c r="E2" s="392"/>
      <c r="F2" s="392"/>
      <c r="G2" s="392"/>
      <c r="H2" s="392"/>
      <c r="I2" s="1"/>
      <c r="J2" s="1"/>
    </row>
    <row r="3" spans="1:20" ht="20.25" customHeight="1">
      <c r="A3" s="392" t="s">
        <v>2</v>
      </c>
      <c r="B3" s="392"/>
      <c r="C3" s="392"/>
      <c r="D3" s="392"/>
      <c r="E3" s="392"/>
      <c r="F3" s="392"/>
      <c r="G3" s="392"/>
      <c r="H3" s="392"/>
      <c r="I3" s="4"/>
      <c r="J3" s="3"/>
    </row>
    <row r="4" spans="1:20" ht="16.2" thickBot="1">
      <c r="A4" s="5"/>
      <c r="B4" s="5"/>
      <c r="C4" s="5"/>
      <c r="D4" s="5"/>
      <c r="H4" s="5"/>
      <c r="I4" s="6"/>
      <c r="J4" s="5"/>
    </row>
    <row r="5" spans="1:20" s="154" customFormat="1" ht="21" customHeight="1" thickBot="1">
      <c r="A5" s="393" t="s">
        <v>3</v>
      </c>
      <c r="B5" s="402" t="s">
        <v>6</v>
      </c>
      <c r="C5" s="395" t="s">
        <v>4</v>
      </c>
      <c r="D5" s="396"/>
      <c r="E5" s="397" t="s">
        <v>5</v>
      </c>
      <c r="F5" s="398"/>
      <c r="G5" s="398"/>
      <c r="H5" s="399"/>
      <c r="I5" s="7"/>
      <c r="J5" s="8"/>
    </row>
    <row r="6" spans="1:20" s="15" customFormat="1" ht="94.5" customHeight="1" thickBot="1">
      <c r="A6" s="394"/>
      <c r="B6" s="403"/>
      <c r="C6" s="9" t="s">
        <v>7</v>
      </c>
      <c r="D6" s="9" t="s">
        <v>8</v>
      </c>
      <c r="E6" s="10" t="s">
        <v>9</v>
      </c>
      <c r="F6" s="11" t="s">
        <v>10</v>
      </c>
      <c r="G6" s="11" t="s">
        <v>11</v>
      </c>
      <c r="H6" s="9" t="s">
        <v>12</v>
      </c>
      <c r="I6" s="12"/>
      <c r="J6" s="13"/>
      <c r="K6" s="14"/>
      <c r="Q6" s="2"/>
      <c r="R6" s="2"/>
      <c r="S6" s="2"/>
      <c r="T6" s="2"/>
    </row>
    <row r="7" spans="1:20" ht="17.100000000000001" customHeight="1">
      <c r="A7" s="16" t="s">
        <v>13</v>
      </c>
      <c r="B7" s="17"/>
      <c r="C7" s="18"/>
      <c r="D7" s="17"/>
      <c r="E7" s="17"/>
      <c r="F7" s="19"/>
      <c r="G7" s="20"/>
      <c r="H7" s="20"/>
      <c r="I7" s="21"/>
      <c r="J7" s="22"/>
      <c r="Q7" s="23"/>
      <c r="R7" s="23"/>
    </row>
    <row r="8" spans="1:20" ht="17.100000000000001" customHeight="1">
      <c r="A8" s="24" t="s">
        <v>14</v>
      </c>
      <c r="B8" s="24"/>
      <c r="C8" s="25"/>
      <c r="D8" s="26"/>
      <c r="E8" s="26"/>
      <c r="F8" s="22"/>
      <c r="G8" s="27"/>
      <c r="H8" s="27"/>
      <c r="I8" s="28"/>
      <c r="J8" s="22"/>
    </row>
    <row r="9" spans="1:20" ht="17.100000000000001" customHeight="1">
      <c r="A9" s="29" t="s">
        <v>15</v>
      </c>
      <c r="B9" s="30">
        <v>82454367</v>
      </c>
      <c r="C9" s="30">
        <v>35360118</v>
      </c>
      <c r="D9" s="30">
        <v>34845674</v>
      </c>
      <c r="E9" s="31">
        <v>83807580</v>
      </c>
      <c r="F9" s="32">
        <v>0</v>
      </c>
      <c r="G9" s="33">
        <v>0</v>
      </c>
      <c r="H9" s="33">
        <v>83807580</v>
      </c>
      <c r="I9" s="28"/>
      <c r="J9" s="34"/>
      <c r="K9" s="35"/>
    </row>
    <row r="10" spans="1:20" ht="17.100000000000001" customHeight="1">
      <c r="A10" s="29" t="s">
        <v>16</v>
      </c>
      <c r="B10" s="30">
        <v>519433846.84170705</v>
      </c>
      <c r="C10" s="30">
        <v>498052274</v>
      </c>
      <c r="D10" s="30">
        <v>516882146.83533502</v>
      </c>
      <c r="E10" s="31">
        <v>531281944.51582766</v>
      </c>
      <c r="F10" s="32">
        <v>0</v>
      </c>
      <c r="G10" s="33">
        <v>0</v>
      </c>
      <c r="H10" s="33">
        <v>531281944.51582766</v>
      </c>
      <c r="I10" s="28"/>
      <c r="J10" s="34"/>
      <c r="K10" s="36"/>
      <c r="L10" s="37"/>
    </row>
    <row r="11" spans="1:20" ht="16.5" customHeight="1">
      <c r="A11" s="29" t="s">
        <v>17</v>
      </c>
      <c r="B11" s="30">
        <v>610070463.22056019</v>
      </c>
      <c r="C11" s="30">
        <v>599868098</v>
      </c>
      <c r="D11" s="30">
        <v>596265595.87381053</v>
      </c>
      <c r="E11" s="31">
        <v>613363320.88417232</v>
      </c>
      <c r="F11" s="32">
        <v>0</v>
      </c>
      <c r="G11" s="33">
        <v>0</v>
      </c>
      <c r="H11" s="33">
        <v>613363320.88417232</v>
      </c>
      <c r="I11" s="28"/>
      <c r="J11" s="34"/>
      <c r="K11" s="36"/>
    </row>
    <row r="12" spans="1:20" ht="17.100000000000001" customHeight="1">
      <c r="A12" s="29" t="s">
        <v>18</v>
      </c>
      <c r="B12" s="30">
        <v>69797157.097544074</v>
      </c>
      <c r="C12" s="30">
        <v>66073120.191752583</v>
      </c>
      <c r="D12" s="30">
        <v>67245826.350094706</v>
      </c>
      <c r="E12" s="31">
        <v>0</v>
      </c>
      <c r="F12" s="32">
        <v>72001039.884563819</v>
      </c>
      <c r="G12" s="33">
        <v>0</v>
      </c>
      <c r="H12" s="33">
        <v>72001039.884563819</v>
      </c>
      <c r="I12" s="28"/>
      <c r="J12" s="34"/>
      <c r="K12" s="38"/>
      <c r="T12" s="39"/>
    </row>
    <row r="13" spans="1:20">
      <c r="A13" s="40" t="s">
        <v>19</v>
      </c>
      <c r="B13" s="30">
        <v>132715689.33801417</v>
      </c>
      <c r="C13" s="30">
        <v>122556418.4394121</v>
      </c>
      <c r="D13" s="30">
        <v>114326303.69802722</v>
      </c>
      <c r="E13" s="31">
        <v>32488331.28446351</v>
      </c>
      <c r="F13" s="32">
        <v>90044502.704510331</v>
      </c>
      <c r="G13" s="33">
        <v>0</v>
      </c>
      <c r="H13" s="33">
        <v>122532833.98897384</v>
      </c>
      <c r="I13" s="41"/>
      <c r="J13" s="34"/>
      <c r="K13" s="38"/>
    </row>
    <row r="14" spans="1:20">
      <c r="A14" s="42" t="s">
        <v>20</v>
      </c>
      <c r="B14" s="30">
        <v>9366239.3985645827</v>
      </c>
      <c r="C14" s="30">
        <v>10432251</v>
      </c>
      <c r="D14" s="30">
        <v>10383096.197043106</v>
      </c>
      <c r="E14" s="31">
        <v>10602045.26</v>
      </c>
      <c r="F14" s="32">
        <v>0</v>
      </c>
      <c r="G14" s="33">
        <v>0</v>
      </c>
      <c r="H14" s="33">
        <v>10602045.26</v>
      </c>
      <c r="I14" s="43"/>
      <c r="J14" s="34"/>
      <c r="K14" s="38"/>
    </row>
    <row r="15" spans="1:20" s="52" customFormat="1" ht="15.6">
      <c r="A15" s="44" t="s">
        <v>21</v>
      </c>
      <c r="B15" s="45">
        <v>1423837762.8963902</v>
      </c>
      <c r="C15" s="45">
        <v>1332342279.6311648</v>
      </c>
      <c r="D15" s="46">
        <v>1339948642.9543107</v>
      </c>
      <c r="E15" s="46">
        <v>1271543221.9444635</v>
      </c>
      <c r="F15" s="47">
        <v>162045542.58907413</v>
      </c>
      <c r="G15" s="48">
        <v>0</v>
      </c>
      <c r="H15" s="49">
        <v>1433588764.5335379</v>
      </c>
      <c r="I15" s="28"/>
      <c r="J15" s="50"/>
      <c r="K15" s="51"/>
    </row>
    <row r="16" spans="1:20" ht="16.5" customHeight="1">
      <c r="A16" s="24" t="s">
        <v>22</v>
      </c>
      <c r="B16" s="30">
        <v>11558726.681139806</v>
      </c>
      <c r="C16" s="30">
        <v>11391521.352741471</v>
      </c>
      <c r="D16" s="31">
        <v>22705600.138043668</v>
      </c>
      <c r="E16" s="31">
        <v>0</v>
      </c>
      <c r="F16" s="32">
        <v>22613444.578056715</v>
      </c>
      <c r="G16" s="33">
        <v>1615173.1354129778</v>
      </c>
      <c r="H16" s="33">
        <v>24228617.713469692</v>
      </c>
      <c r="I16" s="28"/>
      <c r="J16" s="34"/>
      <c r="K16" s="53"/>
      <c r="L16" s="53"/>
      <c r="M16" s="53"/>
      <c r="N16" s="53"/>
      <c r="O16" s="53"/>
      <c r="P16" s="53"/>
    </row>
    <row r="17" spans="1:18" ht="16.5" customHeight="1">
      <c r="A17" s="24" t="s">
        <v>23</v>
      </c>
      <c r="B17" s="24"/>
      <c r="C17" s="30"/>
      <c r="D17" s="31"/>
      <c r="E17" s="31"/>
      <c r="F17" s="32"/>
      <c r="G17" s="33"/>
      <c r="H17" s="33">
        <v>0</v>
      </c>
      <c r="I17" s="28"/>
      <c r="J17" s="34"/>
      <c r="K17" s="53"/>
      <c r="L17" s="53"/>
      <c r="M17" s="53"/>
      <c r="N17" s="53"/>
      <c r="O17" s="53"/>
      <c r="P17" s="53"/>
    </row>
    <row r="18" spans="1:18" ht="16.5" customHeight="1">
      <c r="A18" s="29" t="s">
        <v>24</v>
      </c>
      <c r="B18" s="30">
        <v>604614760.4051218</v>
      </c>
      <c r="C18" s="30">
        <v>606149853.8264271</v>
      </c>
      <c r="D18" s="31">
        <v>687315339.20674443</v>
      </c>
      <c r="E18" s="31">
        <v>0</v>
      </c>
      <c r="F18" s="32">
        <v>0</v>
      </c>
      <c r="G18" s="33">
        <v>711489120.70976818</v>
      </c>
      <c r="H18" s="33">
        <v>711489120.70976818</v>
      </c>
      <c r="I18" s="28"/>
      <c r="J18" s="34"/>
      <c r="K18" s="53"/>
      <c r="L18" s="53"/>
      <c r="M18" s="53"/>
      <c r="N18" s="53"/>
      <c r="O18" s="53"/>
      <c r="P18" s="53"/>
    </row>
    <row r="19" spans="1:18" ht="16.5" customHeight="1">
      <c r="A19" s="29" t="s">
        <v>25</v>
      </c>
      <c r="B19" s="30">
        <v>57688047.109760851</v>
      </c>
      <c r="C19" s="30">
        <v>53363481.472915977</v>
      </c>
      <c r="D19" s="31">
        <v>65737590.602667399</v>
      </c>
      <c r="E19" s="31">
        <v>0</v>
      </c>
      <c r="F19" s="32">
        <v>0</v>
      </c>
      <c r="G19" s="33">
        <v>61688326.316750482</v>
      </c>
      <c r="H19" s="33">
        <v>61688326.316750482</v>
      </c>
      <c r="I19" s="28"/>
      <c r="J19" s="34"/>
      <c r="K19" s="53"/>
      <c r="L19" s="53"/>
      <c r="M19" s="53"/>
      <c r="N19" s="53"/>
      <c r="O19" s="53"/>
      <c r="P19" s="53"/>
    </row>
    <row r="20" spans="1:18" ht="16.5" customHeight="1">
      <c r="A20" s="29" t="s">
        <v>26</v>
      </c>
      <c r="B20" s="30">
        <v>14237175</v>
      </c>
      <c r="C20" s="30">
        <v>14062807</v>
      </c>
      <c r="D20" s="31">
        <v>14062807</v>
      </c>
      <c r="E20" s="31">
        <v>15244624</v>
      </c>
      <c r="F20" s="32">
        <v>0</v>
      </c>
      <c r="G20" s="33">
        <v>0</v>
      </c>
      <c r="H20" s="33">
        <v>15244624</v>
      </c>
      <c r="I20" s="28"/>
      <c r="J20" s="34"/>
      <c r="K20" s="38"/>
      <c r="P20" s="53"/>
      <c r="R20" s="39"/>
    </row>
    <row r="21" spans="1:18" ht="16.5" customHeight="1">
      <c r="A21" s="29" t="s">
        <v>27</v>
      </c>
      <c r="B21" s="30">
        <v>3600000</v>
      </c>
      <c r="C21" s="30">
        <v>3050000</v>
      </c>
      <c r="D21" s="31">
        <v>3050000</v>
      </c>
      <c r="E21" s="31">
        <v>10455000</v>
      </c>
      <c r="F21" s="32">
        <v>0</v>
      </c>
      <c r="G21" s="33">
        <v>0</v>
      </c>
      <c r="H21" s="33">
        <v>10455000</v>
      </c>
      <c r="I21" s="54"/>
      <c r="K21" s="55"/>
      <c r="P21" s="53"/>
    </row>
    <row r="22" spans="1:18" ht="16.5" customHeight="1">
      <c r="A22" s="40" t="s">
        <v>28</v>
      </c>
      <c r="B22" s="30">
        <v>161897618</v>
      </c>
      <c r="C22" s="30">
        <v>67818896</v>
      </c>
      <c r="D22" s="31">
        <v>68333340</v>
      </c>
      <c r="E22" s="31">
        <v>179456977</v>
      </c>
      <c r="F22" s="32">
        <v>0</v>
      </c>
      <c r="G22" s="33">
        <v>0</v>
      </c>
      <c r="H22" s="33">
        <v>179456977</v>
      </c>
      <c r="I22" s="56"/>
      <c r="J22" s="53"/>
      <c r="K22" s="57"/>
      <c r="L22" s="58"/>
      <c r="M22" s="55"/>
      <c r="N22" s="53"/>
      <c r="O22" s="53"/>
      <c r="P22" s="53"/>
    </row>
    <row r="23" spans="1:18" ht="16.5" customHeight="1">
      <c r="A23" s="59" t="s">
        <v>29</v>
      </c>
      <c r="B23" s="30">
        <v>18421069</v>
      </c>
      <c r="C23" s="30">
        <v>4471697</v>
      </c>
      <c r="D23" s="31">
        <v>5022659</v>
      </c>
      <c r="E23" s="31">
        <v>0</v>
      </c>
      <c r="F23" s="32">
        <v>0</v>
      </c>
      <c r="G23" s="33">
        <v>0</v>
      </c>
      <c r="H23" s="33">
        <v>0</v>
      </c>
      <c r="I23" s="34"/>
      <c r="J23" s="34"/>
      <c r="K23" s="55"/>
      <c r="L23" s="53"/>
      <c r="M23" s="53"/>
      <c r="N23" s="53"/>
      <c r="O23" s="53"/>
      <c r="P23" s="53"/>
    </row>
    <row r="24" spans="1:18" ht="16.5" customHeight="1">
      <c r="A24" s="59" t="s">
        <v>30</v>
      </c>
      <c r="B24" s="30">
        <v>18421069</v>
      </c>
      <c r="C24" s="30">
        <v>9366204</v>
      </c>
      <c r="D24" s="31">
        <v>11350139</v>
      </c>
      <c r="E24" s="31">
        <v>0</v>
      </c>
      <c r="F24" s="32">
        <v>0</v>
      </c>
      <c r="G24" s="33">
        <v>0</v>
      </c>
      <c r="H24" s="33">
        <v>0</v>
      </c>
      <c r="I24" s="28"/>
      <c r="J24" s="34"/>
      <c r="K24" s="53"/>
      <c r="L24" s="53"/>
      <c r="M24" s="53"/>
      <c r="N24" s="53"/>
      <c r="O24" s="53"/>
      <c r="P24" s="53"/>
    </row>
    <row r="25" spans="1:18" ht="16.5" customHeight="1">
      <c r="A25" s="59" t="s">
        <v>31</v>
      </c>
      <c r="B25" s="30">
        <v>0</v>
      </c>
      <c r="C25" s="30">
        <v>9366204</v>
      </c>
      <c r="D25" s="31">
        <v>16269398</v>
      </c>
      <c r="E25" s="31">
        <v>0</v>
      </c>
      <c r="F25" s="32">
        <v>0</v>
      </c>
      <c r="G25" s="33">
        <v>2151671</v>
      </c>
      <c r="H25" s="33">
        <v>2151671</v>
      </c>
      <c r="I25" s="28"/>
      <c r="J25" s="34"/>
      <c r="K25" s="53"/>
      <c r="L25" s="53"/>
      <c r="M25" s="53"/>
      <c r="N25" s="53"/>
      <c r="O25" s="53"/>
      <c r="P25" s="53"/>
    </row>
    <row r="26" spans="1:18" ht="16.5" customHeight="1">
      <c r="A26" s="59" t="s">
        <v>32</v>
      </c>
      <c r="B26" s="30">
        <v>0</v>
      </c>
      <c r="C26" s="30">
        <v>19294095</v>
      </c>
      <c r="D26" s="31">
        <v>10138010</v>
      </c>
      <c r="E26" s="31">
        <v>0</v>
      </c>
      <c r="F26" s="32">
        <v>0</v>
      </c>
      <c r="G26" s="33">
        <v>33468930</v>
      </c>
      <c r="H26" s="33">
        <v>33468930</v>
      </c>
      <c r="I26" s="28"/>
      <c r="J26" s="34"/>
      <c r="K26" s="53"/>
      <c r="L26" s="53"/>
      <c r="M26" s="53"/>
      <c r="N26" s="53"/>
      <c r="O26" s="53"/>
      <c r="P26" s="53"/>
    </row>
    <row r="27" spans="1:18" ht="16.5" customHeight="1">
      <c r="A27" s="59" t="s">
        <v>33</v>
      </c>
      <c r="B27" s="30">
        <v>0</v>
      </c>
      <c r="C27" s="30">
        <v>0</v>
      </c>
      <c r="D27" s="31">
        <v>4200000</v>
      </c>
      <c r="E27" s="31">
        <v>0</v>
      </c>
      <c r="F27" s="32">
        <v>0</v>
      </c>
      <c r="G27" s="33">
        <v>50958033.731200002</v>
      </c>
      <c r="H27" s="33">
        <v>50958033.731200002</v>
      </c>
      <c r="I27" s="60"/>
      <c r="J27" s="34"/>
      <c r="K27" s="55"/>
      <c r="L27" s="53"/>
      <c r="M27" s="53"/>
      <c r="N27" s="53"/>
      <c r="O27" s="53"/>
      <c r="P27" s="53"/>
    </row>
    <row r="28" spans="1:18" ht="16.5" customHeight="1">
      <c r="A28" s="59" t="s">
        <v>34</v>
      </c>
      <c r="B28" s="30">
        <v>0</v>
      </c>
      <c r="C28" s="30">
        <v>0</v>
      </c>
      <c r="D28" s="31">
        <v>0</v>
      </c>
      <c r="E28" s="31">
        <v>0</v>
      </c>
      <c r="F28" s="32">
        <v>0</v>
      </c>
      <c r="G28" s="33">
        <v>54791168</v>
      </c>
      <c r="H28" s="33">
        <v>54791168</v>
      </c>
      <c r="I28" s="28"/>
      <c r="J28" s="34"/>
      <c r="K28" s="53"/>
      <c r="L28" s="53"/>
      <c r="M28" s="53"/>
      <c r="N28" s="53"/>
      <c r="O28" s="53"/>
      <c r="P28" s="53"/>
    </row>
    <row r="29" spans="1:18" ht="16.5" customHeight="1">
      <c r="A29" s="40" t="s">
        <v>35</v>
      </c>
      <c r="B29" s="30">
        <v>0</v>
      </c>
      <c r="C29" s="30">
        <v>0</v>
      </c>
      <c r="D29" s="31">
        <v>55250699</v>
      </c>
      <c r="E29" s="31">
        <v>0</v>
      </c>
      <c r="F29" s="32">
        <v>0</v>
      </c>
      <c r="G29" s="33">
        <v>0</v>
      </c>
      <c r="H29" s="33">
        <v>0</v>
      </c>
      <c r="I29" s="28"/>
      <c r="J29" s="34"/>
      <c r="K29" s="38"/>
    </row>
    <row r="30" spans="1:18" ht="16.5" customHeight="1">
      <c r="A30" s="61" t="s">
        <v>36</v>
      </c>
      <c r="B30" s="30">
        <v>127737562</v>
      </c>
      <c r="C30" s="30">
        <v>48272824</v>
      </c>
      <c r="D30" s="30">
        <v>126194843</v>
      </c>
      <c r="E30" s="31">
        <v>0</v>
      </c>
      <c r="F30" s="32">
        <v>0</v>
      </c>
      <c r="G30" s="33">
        <v>0</v>
      </c>
      <c r="H30" s="33">
        <v>0</v>
      </c>
      <c r="I30" s="28"/>
      <c r="J30" s="34"/>
      <c r="K30" s="38"/>
    </row>
    <row r="31" spans="1:18" s="52" customFormat="1" ht="16.5" customHeight="1">
      <c r="A31" s="62" t="s">
        <v>37</v>
      </c>
      <c r="B31" s="45">
        <v>1018176027.1960225</v>
      </c>
      <c r="C31" s="45">
        <v>846607583.65208459</v>
      </c>
      <c r="D31" s="46">
        <v>1089630424.9474554</v>
      </c>
      <c r="E31" s="46">
        <v>205156601</v>
      </c>
      <c r="F31" s="47">
        <v>22613444.578056715</v>
      </c>
      <c r="G31" s="48">
        <v>916162422.89313161</v>
      </c>
      <c r="H31" s="49">
        <v>1143932468.4711885</v>
      </c>
      <c r="I31" s="28"/>
      <c r="J31" s="34"/>
      <c r="K31" s="63"/>
      <c r="L31" s="64"/>
      <c r="M31" s="64"/>
      <c r="N31" s="64"/>
      <c r="O31" s="64"/>
      <c r="P31" s="64"/>
    </row>
    <row r="32" spans="1:18" ht="16.5" customHeight="1">
      <c r="A32" s="65" t="s">
        <v>38</v>
      </c>
      <c r="B32" s="30">
        <v>419330747.01454598</v>
      </c>
      <c r="C32" s="30">
        <v>402898686.13693464</v>
      </c>
      <c r="D32" s="31">
        <v>412842270.61693281</v>
      </c>
      <c r="E32" s="31">
        <v>0</v>
      </c>
      <c r="F32" s="32">
        <v>0</v>
      </c>
      <c r="G32" s="33">
        <v>432026802.14454591</v>
      </c>
      <c r="H32" s="33">
        <v>432026802.14454591</v>
      </c>
      <c r="I32" s="28"/>
      <c r="J32" s="66"/>
      <c r="K32" s="38"/>
    </row>
    <row r="33" spans="1:17" ht="16.5" customHeight="1">
      <c r="A33" s="65" t="s">
        <v>39</v>
      </c>
      <c r="B33" s="30">
        <v>241617383.20284671</v>
      </c>
      <c r="C33" s="30">
        <v>259189273.03028098</v>
      </c>
      <c r="D33" s="31">
        <v>231479084.54025453</v>
      </c>
      <c r="E33" s="31">
        <v>0</v>
      </c>
      <c r="F33" s="32">
        <v>254097627.80814528</v>
      </c>
      <c r="G33" s="33">
        <v>1479695.5484387456</v>
      </c>
      <c r="H33" s="33">
        <v>255577323.35658404</v>
      </c>
      <c r="I33" s="28"/>
      <c r="J33" s="34"/>
      <c r="K33" s="38"/>
    </row>
    <row r="34" spans="1:17" ht="16.5" customHeight="1">
      <c r="A34" s="65" t="s">
        <v>40</v>
      </c>
      <c r="B34" s="30">
        <v>263238998.03631362</v>
      </c>
      <c r="C34" s="30">
        <v>257134267.03631362</v>
      </c>
      <c r="D34" s="31">
        <v>167115233.57103771</v>
      </c>
      <c r="E34" s="31">
        <v>0</v>
      </c>
      <c r="F34" s="32">
        <v>271578498.99235415</v>
      </c>
      <c r="G34" s="33">
        <v>0</v>
      </c>
      <c r="H34" s="33">
        <v>271578498.99235415</v>
      </c>
      <c r="I34" s="28"/>
      <c r="J34" s="34"/>
      <c r="K34" s="38"/>
    </row>
    <row r="35" spans="1:17" ht="16.5" customHeight="1">
      <c r="A35" s="65" t="s">
        <v>41</v>
      </c>
      <c r="B35" s="30">
        <v>1147079777.4824972</v>
      </c>
      <c r="C35" s="30">
        <v>1077495531.6400132</v>
      </c>
      <c r="D35" s="31">
        <v>1215584595.3066592</v>
      </c>
      <c r="E35" s="31">
        <v>1956289</v>
      </c>
      <c r="F35" s="32">
        <v>1315759505.801995</v>
      </c>
      <c r="G35" s="33">
        <v>0</v>
      </c>
      <c r="H35" s="33">
        <v>1317715794.801995</v>
      </c>
      <c r="I35" s="28"/>
      <c r="J35" s="34"/>
      <c r="K35" s="67"/>
      <c r="L35" s="68"/>
      <c r="M35" s="69"/>
      <c r="N35" s="69"/>
      <c r="O35" s="69"/>
      <c r="P35" s="69"/>
      <c r="Q35" s="69"/>
    </row>
    <row r="36" spans="1:17" ht="16.5" customHeight="1">
      <c r="A36" s="70" t="s">
        <v>42</v>
      </c>
      <c r="B36" s="24"/>
      <c r="C36" s="30"/>
      <c r="D36" s="31"/>
      <c r="E36" s="31"/>
      <c r="F36" s="32"/>
      <c r="G36" s="33"/>
      <c r="H36" s="33"/>
      <c r="I36" s="28"/>
      <c r="J36" s="34"/>
      <c r="K36" s="71"/>
      <c r="L36" s="69"/>
      <c r="M36" s="69"/>
      <c r="N36" s="69"/>
      <c r="O36" s="69"/>
      <c r="P36" s="69"/>
      <c r="Q36" s="69"/>
    </row>
    <row r="37" spans="1:17" ht="16.5" customHeight="1">
      <c r="A37" s="29" t="s">
        <v>43</v>
      </c>
      <c r="B37" s="30">
        <v>206694756.36018649</v>
      </c>
      <c r="C37" s="30">
        <v>201179954</v>
      </c>
      <c r="D37" s="31">
        <v>223321756.79417014</v>
      </c>
      <c r="E37" s="31">
        <v>174682158</v>
      </c>
      <c r="F37" s="32">
        <v>49061888.062155724</v>
      </c>
      <c r="G37" s="33">
        <v>0</v>
      </c>
      <c r="H37" s="33">
        <v>223744046.06215572</v>
      </c>
      <c r="I37" s="28"/>
      <c r="J37" s="34"/>
      <c r="K37" s="71"/>
      <c r="L37" s="69"/>
      <c r="M37" s="69"/>
      <c r="N37" s="69"/>
      <c r="O37" s="69"/>
      <c r="P37" s="69"/>
      <c r="Q37" s="69"/>
    </row>
    <row r="38" spans="1:17" ht="16.5" customHeight="1">
      <c r="A38" s="29" t="s">
        <v>44</v>
      </c>
      <c r="B38" s="30">
        <v>5743672</v>
      </c>
      <c r="C38" s="30">
        <v>5743672</v>
      </c>
      <c r="D38" s="30">
        <v>5743672</v>
      </c>
      <c r="E38" s="30">
        <v>5678650.5800000001</v>
      </c>
      <c r="F38" s="32">
        <v>0</v>
      </c>
      <c r="G38" s="33">
        <v>0</v>
      </c>
      <c r="H38" s="33">
        <v>5678650.5800000001</v>
      </c>
      <c r="I38" s="28"/>
      <c r="J38" s="34"/>
      <c r="K38" s="71"/>
      <c r="L38" s="69"/>
      <c r="M38" s="69"/>
      <c r="N38" s="69"/>
      <c r="O38" s="69"/>
      <c r="P38" s="69"/>
      <c r="Q38" s="69"/>
    </row>
    <row r="39" spans="1:17" ht="16.5" customHeight="1" thickBot="1">
      <c r="A39" s="72" t="s">
        <v>45</v>
      </c>
      <c r="B39" s="30">
        <v>97943382.099844635</v>
      </c>
      <c r="C39" s="30">
        <v>94885683.637616873</v>
      </c>
      <c r="D39" s="30">
        <v>119626009.18852136</v>
      </c>
      <c r="E39" s="31">
        <v>23723208.520652179</v>
      </c>
      <c r="F39" s="73">
        <v>95629762.798705608</v>
      </c>
      <c r="G39" s="33">
        <v>5093580.7242022324</v>
      </c>
      <c r="H39" s="33">
        <v>124446552.04356001</v>
      </c>
      <c r="I39" s="28"/>
      <c r="J39" s="74"/>
      <c r="K39" s="74"/>
      <c r="L39" s="74"/>
      <c r="M39" s="69"/>
      <c r="N39" s="69"/>
      <c r="O39" s="69"/>
      <c r="P39" s="69"/>
      <c r="Q39" s="69"/>
    </row>
    <row r="40" spans="1:17" s="52" customFormat="1" ht="17.100000000000001" customHeight="1" thickTop="1">
      <c r="A40" s="75" t="s">
        <v>46</v>
      </c>
      <c r="B40" s="76">
        <v>4823662506.2886477</v>
      </c>
      <c r="C40" s="76">
        <v>4477476930.7644081</v>
      </c>
      <c r="D40" s="77">
        <v>4805291689.919342</v>
      </c>
      <c r="E40" s="77">
        <v>1682740129.0451157</v>
      </c>
      <c r="F40" s="78">
        <v>2170786270.6304865</v>
      </c>
      <c r="G40" s="79">
        <v>1354762501.3103185</v>
      </c>
      <c r="H40" s="79">
        <v>5208288900.9859219</v>
      </c>
      <c r="I40" s="80"/>
      <c r="J40" s="34"/>
      <c r="K40" s="81"/>
      <c r="L40" s="82"/>
      <c r="M40" s="81"/>
      <c r="N40" s="81"/>
      <c r="O40" s="81"/>
      <c r="P40" s="81"/>
      <c r="Q40" s="83"/>
    </row>
    <row r="41" spans="1:17" ht="17.100000000000001" customHeight="1">
      <c r="A41" s="24"/>
      <c r="B41" s="24"/>
      <c r="C41" s="30"/>
      <c r="D41" s="30"/>
      <c r="E41" s="31"/>
      <c r="F41" s="32"/>
      <c r="G41" s="33"/>
      <c r="H41" s="33"/>
      <c r="I41" s="32"/>
      <c r="J41" s="84"/>
      <c r="K41" s="85"/>
      <c r="L41" s="85"/>
      <c r="M41" s="85"/>
      <c r="N41" s="71"/>
      <c r="O41" s="69"/>
      <c r="P41" s="69"/>
      <c r="Q41" s="69"/>
    </row>
    <row r="42" spans="1:17" ht="17.100000000000001" customHeight="1">
      <c r="A42" s="16" t="s">
        <v>47</v>
      </c>
      <c r="B42" s="16"/>
      <c r="C42" s="86"/>
      <c r="D42" s="86"/>
      <c r="E42" s="86"/>
      <c r="F42" s="87"/>
      <c r="G42" s="33"/>
      <c r="H42" s="33"/>
      <c r="I42" s="32"/>
      <c r="J42" s="84"/>
      <c r="K42" s="71"/>
      <c r="L42" s="69"/>
      <c r="M42" s="69"/>
      <c r="N42" s="69"/>
      <c r="O42" s="69"/>
      <c r="P42" s="69"/>
      <c r="Q42" s="69"/>
    </row>
    <row r="43" spans="1:17" ht="17.100000000000001" customHeight="1">
      <c r="A43" s="24" t="s">
        <v>48</v>
      </c>
      <c r="B43" s="24"/>
      <c r="C43" s="30"/>
      <c r="D43" s="88"/>
      <c r="E43" s="88"/>
      <c r="F43" s="89"/>
      <c r="G43" s="90"/>
      <c r="H43" s="90"/>
      <c r="I43" s="89"/>
      <c r="J43" s="91"/>
      <c r="K43" s="92"/>
      <c r="L43" s="69"/>
      <c r="M43" s="69"/>
      <c r="N43" s="69"/>
      <c r="O43" s="69"/>
      <c r="P43" s="69"/>
      <c r="Q43" s="69"/>
    </row>
    <row r="44" spans="1:17" ht="17.100000000000001" customHeight="1">
      <c r="A44" s="29" t="s">
        <v>49</v>
      </c>
      <c r="B44" s="93">
        <v>1212678514.6208966</v>
      </c>
      <c r="C44" s="93">
        <v>1106054686.379076</v>
      </c>
      <c r="D44" s="31">
        <v>1100714877.1063521</v>
      </c>
      <c r="E44" s="31">
        <v>812176120.04157376</v>
      </c>
      <c r="F44" s="32">
        <v>237198065.71143189</v>
      </c>
      <c r="G44" s="33">
        <v>210829741.60965517</v>
      </c>
      <c r="H44" s="90">
        <v>1260203927.3626609</v>
      </c>
      <c r="I44" s="80"/>
      <c r="J44" s="94"/>
      <c r="K44" s="71"/>
      <c r="L44" s="69"/>
      <c r="M44" s="71"/>
      <c r="N44" s="69"/>
      <c r="O44" s="69"/>
      <c r="P44" s="69"/>
      <c r="Q44" s="69"/>
    </row>
    <row r="45" spans="1:17" ht="17.100000000000001" customHeight="1">
      <c r="A45" s="29" t="s">
        <v>50</v>
      </c>
      <c r="B45" s="93">
        <v>790802072.48230624</v>
      </c>
      <c r="C45" s="93">
        <v>689177773.3017453</v>
      </c>
      <c r="D45" s="31">
        <v>828063202.54307532</v>
      </c>
      <c r="E45" s="31">
        <v>11231771.403021574</v>
      </c>
      <c r="F45" s="32">
        <v>856855.47509384132</v>
      </c>
      <c r="G45" s="33">
        <v>762061293.92424798</v>
      </c>
      <c r="H45" s="90">
        <v>774149920.8023634</v>
      </c>
      <c r="I45" s="80"/>
      <c r="J45" s="94"/>
      <c r="K45" s="38"/>
      <c r="L45" s="69"/>
      <c r="M45" s="71"/>
    </row>
    <row r="46" spans="1:17" ht="17.100000000000001" customHeight="1">
      <c r="A46" s="29" t="s">
        <v>51</v>
      </c>
      <c r="B46" s="93">
        <v>153483488.73569146</v>
      </c>
      <c r="C46" s="93">
        <v>152005138.45599315</v>
      </c>
      <c r="D46" s="31">
        <v>152590619.59346557</v>
      </c>
      <c r="E46" s="31">
        <v>461040.41558307596</v>
      </c>
      <c r="F46" s="32">
        <v>135137083.71160659</v>
      </c>
      <c r="G46" s="33">
        <v>40668302.726250798</v>
      </c>
      <c r="H46" s="90">
        <v>176266426.85344046</v>
      </c>
      <c r="I46" s="80"/>
      <c r="J46" s="94"/>
      <c r="K46" s="38"/>
      <c r="L46" s="69"/>
      <c r="M46" s="71"/>
    </row>
    <row r="47" spans="1:17" ht="17.100000000000001" customHeight="1">
      <c r="A47" s="29" t="s">
        <v>52</v>
      </c>
      <c r="B47" s="93">
        <v>256074765.03052419</v>
      </c>
      <c r="C47" s="93">
        <v>213316122.0951986</v>
      </c>
      <c r="D47" s="31">
        <v>212141615.23508209</v>
      </c>
      <c r="E47" s="31">
        <v>237058634.10529047</v>
      </c>
      <c r="F47" s="32">
        <v>22131688.949468266</v>
      </c>
      <c r="G47" s="33">
        <v>4686265.3185064318</v>
      </c>
      <c r="H47" s="90">
        <v>263876588.37326515</v>
      </c>
      <c r="I47" s="80"/>
      <c r="J47" s="94"/>
      <c r="K47" s="38"/>
      <c r="L47" s="69"/>
      <c r="M47" s="71"/>
    </row>
    <row r="48" spans="1:17" ht="17.100000000000001" customHeight="1">
      <c r="A48" s="29" t="s">
        <v>53</v>
      </c>
      <c r="B48" s="93">
        <v>159628090.82031152</v>
      </c>
      <c r="C48" s="93">
        <v>143531090.68719888</v>
      </c>
      <c r="D48" s="31">
        <v>140790192.09100246</v>
      </c>
      <c r="E48" s="31">
        <v>81944770.282639027</v>
      </c>
      <c r="F48" s="32">
        <v>73151044.216838956</v>
      </c>
      <c r="G48" s="33">
        <v>3733710.2472328274</v>
      </c>
      <c r="H48" s="90">
        <v>158829524.74671081</v>
      </c>
      <c r="I48" s="80"/>
      <c r="J48" s="94"/>
      <c r="K48" s="38"/>
      <c r="L48" s="69"/>
      <c r="M48" s="71"/>
    </row>
    <row r="49" spans="1:16" ht="17.100000000000001" customHeight="1">
      <c r="A49" s="40" t="s">
        <v>54</v>
      </c>
      <c r="B49" s="93">
        <v>225891638.79541287</v>
      </c>
      <c r="C49" s="93">
        <v>206318324.88867196</v>
      </c>
      <c r="D49" s="31">
        <v>218831445.76720649</v>
      </c>
      <c r="E49" s="31">
        <v>204292175.01539868</v>
      </c>
      <c r="F49" s="32">
        <v>17671578.836793564</v>
      </c>
      <c r="G49" s="33">
        <v>11676308.178855155</v>
      </c>
      <c r="H49" s="90">
        <v>233640062.0310474</v>
      </c>
      <c r="I49" s="80"/>
      <c r="J49" s="94"/>
      <c r="K49" s="38"/>
      <c r="L49" s="69"/>
      <c r="M49" s="71"/>
    </row>
    <row r="50" spans="1:16" ht="17.100000000000001" customHeight="1">
      <c r="A50" s="40" t="s">
        <v>55</v>
      </c>
      <c r="B50" s="93">
        <v>184467700.27782461</v>
      </c>
      <c r="C50" s="93">
        <v>166117448.66532296</v>
      </c>
      <c r="D50" s="31">
        <v>184631565.6394816</v>
      </c>
      <c r="E50" s="31">
        <v>156349541.92527106</v>
      </c>
      <c r="F50" s="32">
        <v>22769492.957684316</v>
      </c>
      <c r="G50" s="33">
        <v>29226566.696792521</v>
      </c>
      <c r="H50" s="90">
        <v>208345601.57974789</v>
      </c>
      <c r="I50" s="80"/>
      <c r="J50" s="94"/>
      <c r="K50" s="38"/>
      <c r="L50" s="69"/>
      <c r="M50" s="71"/>
    </row>
    <row r="51" spans="1:16" ht="17.100000000000001" customHeight="1">
      <c r="A51" s="40" t="s">
        <v>56</v>
      </c>
      <c r="B51" s="93">
        <v>245581286.24796763</v>
      </c>
      <c r="C51" s="93">
        <v>250886317.10117316</v>
      </c>
      <c r="D51" s="31">
        <v>274789326.81852913</v>
      </c>
      <c r="E51" s="31">
        <v>119964801.61530575</v>
      </c>
      <c r="F51" s="32">
        <v>12540450.325177567</v>
      </c>
      <c r="G51" s="33">
        <v>147747357.23639011</v>
      </c>
      <c r="H51" s="90">
        <v>280252609.17687345</v>
      </c>
      <c r="I51" s="80"/>
      <c r="J51" s="94"/>
      <c r="K51" s="38"/>
      <c r="L51" s="69"/>
      <c r="M51" s="71"/>
    </row>
    <row r="52" spans="1:16" ht="17.100000000000001" customHeight="1">
      <c r="A52" s="65" t="s">
        <v>57</v>
      </c>
      <c r="B52" s="93">
        <v>239925332.99426761</v>
      </c>
      <c r="C52" s="93">
        <v>208049718.91961044</v>
      </c>
      <c r="D52" s="31">
        <v>173290612.24188113</v>
      </c>
      <c r="E52" s="31">
        <v>0</v>
      </c>
      <c r="F52" s="32">
        <v>242347669.70392212</v>
      </c>
      <c r="G52" s="33">
        <v>3433207.2840000005</v>
      </c>
      <c r="H52" s="90">
        <v>245780876.98792213</v>
      </c>
      <c r="I52" s="80"/>
      <c r="J52" s="94"/>
      <c r="K52" s="38"/>
      <c r="L52" s="69"/>
      <c r="M52" s="71"/>
    </row>
    <row r="53" spans="1:16" ht="17.100000000000001" customHeight="1">
      <c r="A53" s="65" t="s">
        <v>41</v>
      </c>
      <c r="B53" s="93">
        <v>1008477748.653991</v>
      </c>
      <c r="C53" s="93">
        <v>1092418088.2600293</v>
      </c>
      <c r="D53" s="31">
        <v>1116363879.9699526</v>
      </c>
      <c r="E53" s="31">
        <v>2030866.3506995791</v>
      </c>
      <c r="F53" s="32">
        <v>1277264010.2061768</v>
      </c>
      <c r="G53" s="33">
        <v>453525.07162641454</v>
      </c>
      <c r="H53" s="90">
        <v>1279748401.6285028</v>
      </c>
      <c r="I53" s="80"/>
      <c r="J53" s="94"/>
      <c r="K53" s="38"/>
      <c r="L53" s="69"/>
      <c r="M53" s="71"/>
    </row>
    <row r="54" spans="1:16" ht="17.100000000000001" customHeight="1">
      <c r="A54" s="65" t="s">
        <v>58</v>
      </c>
      <c r="B54" s="93">
        <v>2718684.5040000007</v>
      </c>
      <c r="C54" s="93">
        <v>100129</v>
      </c>
      <c r="D54" s="31">
        <v>33388560</v>
      </c>
      <c r="E54" s="31">
        <v>0</v>
      </c>
      <c r="F54" s="32">
        <v>33233000</v>
      </c>
      <c r="G54" s="33">
        <v>0</v>
      </c>
      <c r="H54" s="90">
        <v>33233000</v>
      </c>
      <c r="I54" s="28"/>
      <c r="J54" s="94"/>
      <c r="K54" s="38"/>
      <c r="M54" s="38"/>
    </row>
    <row r="55" spans="1:16" ht="17.100000000000001" customHeight="1">
      <c r="A55" s="59" t="s">
        <v>29</v>
      </c>
      <c r="B55" s="93">
        <v>9813950</v>
      </c>
      <c r="C55" s="93">
        <v>7712612</v>
      </c>
      <c r="D55" s="93">
        <v>5717312</v>
      </c>
      <c r="E55" s="31">
        <v>0</v>
      </c>
      <c r="F55" s="32">
        <v>0</v>
      </c>
      <c r="G55" s="33">
        <v>0</v>
      </c>
      <c r="H55" s="90">
        <v>0</v>
      </c>
      <c r="I55" s="28"/>
      <c r="J55" s="84"/>
      <c r="K55" s="53"/>
      <c r="L55" s="53"/>
      <c r="M55" s="53"/>
      <c r="N55" s="53"/>
      <c r="O55" s="53"/>
      <c r="P55" s="53"/>
    </row>
    <row r="56" spans="1:16" ht="17.100000000000001" customHeight="1">
      <c r="A56" s="59" t="s">
        <v>30</v>
      </c>
      <c r="B56" s="93">
        <v>1300000</v>
      </c>
      <c r="C56" s="93">
        <v>17121069</v>
      </c>
      <c r="D56" s="93">
        <v>13312962</v>
      </c>
      <c r="E56" s="31">
        <v>0</v>
      </c>
      <c r="F56" s="32">
        <v>0</v>
      </c>
      <c r="G56" s="33">
        <v>0</v>
      </c>
      <c r="H56" s="90">
        <v>0</v>
      </c>
      <c r="I56" s="28"/>
      <c r="J56" s="84"/>
      <c r="K56" s="53"/>
      <c r="L56" s="53"/>
      <c r="M56" s="53"/>
      <c r="N56" s="53"/>
      <c r="O56" s="53"/>
      <c r="P56" s="53"/>
    </row>
    <row r="57" spans="1:16" ht="17.100000000000001" customHeight="1">
      <c r="A57" s="59" t="s">
        <v>31</v>
      </c>
      <c r="B57" s="93">
        <v>0</v>
      </c>
      <c r="C57" s="93">
        <v>9366204</v>
      </c>
      <c r="D57" s="93">
        <v>16269398</v>
      </c>
      <c r="E57" s="31">
        <v>0</v>
      </c>
      <c r="F57" s="32">
        <v>0</v>
      </c>
      <c r="G57" s="33">
        <v>2151671</v>
      </c>
      <c r="H57" s="90">
        <v>2151671</v>
      </c>
      <c r="I57" s="28"/>
      <c r="J57" s="84"/>
      <c r="K57" s="53"/>
      <c r="L57" s="53"/>
      <c r="M57" s="53"/>
      <c r="N57" s="53"/>
      <c r="O57" s="53"/>
      <c r="P57" s="53"/>
    </row>
    <row r="58" spans="1:16" ht="17.100000000000001" customHeight="1">
      <c r="A58" s="59" t="s">
        <v>59</v>
      </c>
      <c r="B58" s="93">
        <v>0</v>
      </c>
      <c r="C58" s="93">
        <v>19294095</v>
      </c>
      <c r="D58" s="93">
        <v>10138010</v>
      </c>
      <c r="E58" s="31">
        <v>0</v>
      </c>
      <c r="F58" s="32">
        <v>0</v>
      </c>
      <c r="G58" s="33">
        <v>33468930</v>
      </c>
      <c r="H58" s="90">
        <v>33468930</v>
      </c>
      <c r="I58" s="28"/>
      <c r="J58" s="84"/>
      <c r="K58" s="53"/>
      <c r="L58" s="53"/>
      <c r="M58" s="53"/>
      <c r="N58" s="53"/>
      <c r="O58" s="53"/>
      <c r="P58" s="53"/>
    </row>
    <row r="59" spans="1:16" ht="17.100000000000001" customHeight="1">
      <c r="A59" s="59" t="s">
        <v>60</v>
      </c>
      <c r="B59" s="93">
        <v>0</v>
      </c>
      <c r="C59" s="93">
        <v>0</v>
      </c>
      <c r="D59" s="93">
        <v>4200000</v>
      </c>
      <c r="E59" s="31">
        <v>0</v>
      </c>
      <c r="F59" s="32">
        <v>0</v>
      </c>
      <c r="G59" s="33">
        <v>50958033.731200002</v>
      </c>
      <c r="H59" s="90">
        <v>50958033.731200002</v>
      </c>
      <c r="I59" s="28"/>
      <c r="J59" s="84"/>
      <c r="K59" s="53"/>
      <c r="L59" s="53"/>
      <c r="M59" s="53"/>
      <c r="N59" s="53"/>
      <c r="O59" s="53"/>
      <c r="P59" s="53"/>
    </row>
    <row r="60" spans="1:16" ht="17.100000000000001" customHeight="1">
      <c r="A60" s="59" t="s">
        <v>61</v>
      </c>
      <c r="B60" s="93">
        <v>0</v>
      </c>
      <c r="C60" s="93">
        <v>0</v>
      </c>
      <c r="D60" s="93">
        <v>0</v>
      </c>
      <c r="E60" s="31">
        <v>0</v>
      </c>
      <c r="F60" s="32">
        <v>0</v>
      </c>
      <c r="G60" s="33">
        <v>54791168</v>
      </c>
      <c r="H60" s="90">
        <v>54791168</v>
      </c>
      <c r="I60" s="28"/>
      <c r="J60" s="84"/>
      <c r="K60" s="53"/>
      <c r="L60" s="53"/>
      <c r="M60" s="53"/>
      <c r="N60" s="53"/>
      <c r="O60" s="53"/>
      <c r="P60" s="53"/>
    </row>
    <row r="61" spans="1:16" ht="17.100000000000001" customHeight="1">
      <c r="A61" s="40" t="s">
        <v>62</v>
      </c>
      <c r="B61" s="93">
        <v>0</v>
      </c>
      <c r="C61" s="93">
        <v>0</v>
      </c>
      <c r="D61" s="93">
        <v>55250699</v>
      </c>
      <c r="E61" s="31">
        <v>0</v>
      </c>
      <c r="F61" s="32">
        <v>0</v>
      </c>
      <c r="G61" s="33">
        <v>0</v>
      </c>
      <c r="H61" s="90">
        <v>0</v>
      </c>
      <c r="I61" s="28"/>
      <c r="J61" s="84"/>
      <c r="K61" s="38"/>
      <c r="L61" s="95"/>
    </row>
    <row r="62" spans="1:16" ht="17.100000000000001" customHeight="1" thickBot="1">
      <c r="A62" s="61" t="s">
        <v>63</v>
      </c>
      <c r="B62" s="93">
        <v>0</v>
      </c>
      <c r="C62" s="93">
        <v>127737562</v>
      </c>
      <c r="D62" s="93">
        <v>126194843</v>
      </c>
      <c r="E62" s="31">
        <v>0</v>
      </c>
      <c r="F62" s="73">
        <v>0</v>
      </c>
      <c r="G62" s="33">
        <v>0</v>
      </c>
      <c r="H62" s="90">
        <v>0</v>
      </c>
    </row>
    <row r="63" spans="1:16" s="52" customFormat="1" ht="17.100000000000001" customHeight="1" thickTop="1">
      <c r="A63" s="96" t="s">
        <v>64</v>
      </c>
      <c r="B63" s="97">
        <v>4490843273.1631937</v>
      </c>
      <c r="C63" s="97">
        <v>4409206379.7540197</v>
      </c>
      <c r="D63" s="98">
        <v>4666679121.0060282</v>
      </c>
      <c r="E63" s="98">
        <v>1625509721.154783</v>
      </c>
      <c r="F63" s="99">
        <v>2074300940.0941939</v>
      </c>
      <c r="G63" s="100">
        <v>1355886081.0247574</v>
      </c>
      <c r="H63" s="79">
        <v>5055696742.2737341</v>
      </c>
      <c r="I63" s="80"/>
      <c r="J63" s="64"/>
      <c r="K63" s="64"/>
      <c r="L63" s="64"/>
      <c r="M63" s="64"/>
    </row>
    <row r="64" spans="1:16" ht="17.100000000000001" customHeight="1">
      <c r="A64" s="65"/>
      <c r="B64" s="65"/>
      <c r="C64" s="93"/>
      <c r="D64" s="31"/>
      <c r="E64" s="31"/>
      <c r="F64" s="66"/>
      <c r="G64" s="33"/>
      <c r="H64" s="90"/>
    </row>
    <row r="65" spans="1:14" ht="17.100000000000001" customHeight="1">
      <c r="A65" s="101" t="s">
        <v>65</v>
      </c>
      <c r="B65" s="101"/>
      <c r="C65" s="102"/>
      <c r="D65" s="31"/>
      <c r="E65" s="31"/>
      <c r="F65" s="32"/>
      <c r="G65" s="33"/>
      <c r="H65" s="90"/>
    </row>
    <row r="66" spans="1:14" ht="17.100000000000001" customHeight="1">
      <c r="A66" s="65" t="s">
        <v>66</v>
      </c>
      <c r="B66" s="65"/>
      <c r="C66" s="93"/>
      <c r="D66" s="31"/>
      <c r="E66" s="31"/>
      <c r="F66" s="32"/>
      <c r="G66" s="33"/>
      <c r="H66" s="90"/>
      <c r="N66" s="69"/>
    </row>
    <row r="67" spans="1:14" ht="17.100000000000001" customHeight="1">
      <c r="A67" s="40" t="s">
        <v>67</v>
      </c>
      <c r="B67" s="93">
        <v>135384407.72799999</v>
      </c>
      <c r="C67" s="93">
        <v>136822517.77833334</v>
      </c>
      <c r="D67" s="93">
        <v>75966356.00128673</v>
      </c>
      <c r="E67" s="31">
        <v>15644873.199999999</v>
      </c>
      <c r="F67" s="32">
        <v>90285572</v>
      </c>
      <c r="G67" s="33">
        <v>0</v>
      </c>
      <c r="H67" s="90">
        <v>105930445.2</v>
      </c>
      <c r="I67" s="103"/>
    </row>
    <row r="68" spans="1:14" ht="17.100000000000001" customHeight="1">
      <c r="A68" s="40" t="s">
        <v>68</v>
      </c>
      <c r="B68" s="93">
        <v>0</v>
      </c>
      <c r="C68" s="93">
        <v>0</v>
      </c>
      <c r="D68" s="93">
        <v>0</v>
      </c>
      <c r="E68" s="31">
        <v>0</v>
      </c>
      <c r="F68" s="32">
        <v>0</v>
      </c>
      <c r="G68" s="33">
        <v>0</v>
      </c>
      <c r="H68" s="90">
        <v>0</v>
      </c>
    </row>
    <row r="69" spans="1:14" ht="17.100000000000001" customHeight="1">
      <c r="A69" s="104" t="s">
        <v>69</v>
      </c>
      <c r="B69" s="93">
        <v>0</v>
      </c>
      <c r="C69" s="93">
        <v>0</v>
      </c>
      <c r="D69" s="93">
        <v>0</v>
      </c>
      <c r="E69" s="31">
        <v>0</v>
      </c>
      <c r="F69" s="105">
        <v>0</v>
      </c>
      <c r="G69" s="33">
        <v>0</v>
      </c>
      <c r="H69" s="90">
        <v>0</v>
      </c>
    </row>
    <row r="70" spans="1:14" ht="17.100000000000001" customHeight="1">
      <c r="A70" s="106" t="s">
        <v>70</v>
      </c>
      <c r="B70" s="107">
        <v>135384407.72799999</v>
      </c>
      <c r="C70" s="107">
        <v>136822517.77833334</v>
      </c>
      <c r="D70" s="108">
        <v>75966356.00128673</v>
      </c>
      <c r="E70" s="108">
        <v>15644873.199999999</v>
      </c>
      <c r="F70" s="105">
        <v>90285572</v>
      </c>
      <c r="G70" s="109">
        <v>0</v>
      </c>
      <c r="H70" s="110">
        <v>105930445.2</v>
      </c>
      <c r="I70" s="64"/>
      <c r="J70" s="64"/>
      <c r="K70" s="64"/>
      <c r="L70" s="64"/>
      <c r="M70" s="64"/>
    </row>
    <row r="71" spans="1:14" ht="17.100000000000001" customHeight="1">
      <c r="A71" s="65"/>
      <c r="B71" s="93"/>
      <c r="C71" s="93"/>
      <c r="D71" s="31"/>
      <c r="E71" s="31"/>
      <c r="F71" s="32"/>
      <c r="G71" s="33"/>
      <c r="H71" s="90"/>
    </row>
    <row r="72" spans="1:14" ht="17.100000000000001" customHeight="1">
      <c r="A72" s="65" t="s">
        <v>71</v>
      </c>
      <c r="B72" s="93"/>
      <c r="C72" s="93"/>
      <c r="D72" s="31"/>
      <c r="E72" s="31"/>
      <c r="F72" s="32"/>
      <c r="G72" s="33"/>
      <c r="H72" s="90"/>
    </row>
    <row r="73" spans="1:14" ht="17.100000000000001" customHeight="1">
      <c r="A73" s="40" t="s">
        <v>72</v>
      </c>
      <c r="B73" s="93">
        <v>0</v>
      </c>
      <c r="C73" s="93">
        <v>6639914</v>
      </c>
      <c r="D73" s="93">
        <v>8092886</v>
      </c>
      <c r="E73" s="31">
        <v>0</v>
      </c>
      <c r="F73" s="32">
        <v>0</v>
      </c>
      <c r="G73" s="33">
        <v>8021876</v>
      </c>
      <c r="H73" s="90">
        <v>8021876</v>
      </c>
    </row>
    <row r="74" spans="1:14" ht="17.100000000000001" customHeight="1">
      <c r="A74" s="104" t="s">
        <v>73</v>
      </c>
      <c r="B74" s="93">
        <v>43969074.980000004</v>
      </c>
      <c r="C74" s="93">
        <v>15268637.232055519</v>
      </c>
      <c r="D74" s="93">
        <v>57210802.355435818</v>
      </c>
      <c r="E74" s="31">
        <v>41585534.799999997</v>
      </c>
      <c r="F74" s="105">
        <v>6199758.9761877023</v>
      </c>
      <c r="G74" s="33">
        <v>-9145456</v>
      </c>
      <c r="H74" s="90">
        <v>38639837.776187703</v>
      </c>
    </row>
    <row r="75" spans="1:14" ht="17.100000000000001" customHeight="1" thickBot="1">
      <c r="A75" s="111" t="s">
        <v>74</v>
      </c>
      <c r="B75" s="112">
        <v>43969074.980000004</v>
      </c>
      <c r="C75" s="112">
        <v>21908551.232055519</v>
      </c>
      <c r="D75" s="113">
        <v>65303688.355435818</v>
      </c>
      <c r="E75" s="113">
        <v>41585534.799999997</v>
      </c>
      <c r="F75" s="114">
        <v>6199758.9761877023</v>
      </c>
      <c r="G75" s="115">
        <v>-1123580</v>
      </c>
      <c r="H75" s="110">
        <v>46661713.776187703</v>
      </c>
    </row>
    <row r="76" spans="1:14" s="52" customFormat="1" ht="17.100000000000001" customHeight="1" thickTop="1">
      <c r="A76" s="116" t="s">
        <v>75</v>
      </c>
      <c r="B76" s="117">
        <v>4670196755.8711929</v>
      </c>
      <c r="C76" s="117">
        <v>4567937448.7644091</v>
      </c>
      <c r="D76" s="118">
        <v>4807949165.3627501</v>
      </c>
      <c r="E76" s="118">
        <v>1682740129.154783</v>
      </c>
      <c r="F76" s="99">
        <v>2170786271.0703816</v>
      </c>
      <c r="G76" s="119">
        <v>1354762501.0247574</v>
      </c>
      <c r="H76" s="79">
        <v>5208288901.2499218</v>
      </c>
      <c r="I76" s="80"/>
      <c r="J76" s="120"/>
      <c r="K76" s="120"/>
      <c r="L76" s="120"/>
      <c r="M76" s="120"/>
    </row>
    <row r="77" spans="1:14" s="52" customFormat="1" ht="17.100000000000001" customHeight="1">
      <c r="A77" s="121"/>
      <c r="B77" s="121"/>
      <c r="C77" s="122"/>
      <c r="D77" s="123"/>
      <c r="E77" s="124"/>
      <c r="F77" s="125"/>
      <c r="G77" s="126"/>
      <c r="H77" s="127"/>
    </row>
    <row r="78" spans="1:14" s="132" customFormat="1">
      <c r="A78" s="59" t="s">
        <v>29</v>
      </c>
      <c r="B78" s="128">
        <v>3240915</v>
      </c>
      <c r="C78" s="128">
        <v>-3240915</v>
      </c>
      <c r="D78" s="128">
        <v>0</v>
      </c>
      <c r="E78" s="128">
        <v>0</v>
      </c>
      <c r="F78" s="129">
        <v>0</v>
      </c>
      <c r="G78" s="130">
        <v>0</v>
      </c>
      <c r="H78" s="131">
        <v>0</v>
      </c>
    </row>
    <row r="79" spans="1:14" s="132" customFormat="1">
      <c r="A79" s="59" t="s">
        <v>30</v>
      </c>
      <c r="B79" s="128">
        <v>7754865</v>
      </c>
      <c r="C79" s="128">
        <v>-7754865</v>
      </c>
      <c r="D79" s="128">
        <v>0</v>
      </c>
      <c r="E79" s="128">
        <v>0</v>
      </c>
      <c r="F79" s="129">
        <v>0</v>
      </c>
      <c r="G79" s="130">
        <v>0</v>
      </c>
      <c r="H79" s="131">
        <v>0</v>
      </c>
      <c r="J79" s="133"/>
    </row>
    <row r="80" spans="1:14" s="132" customFormat="1">
      <c r="A80" s="59" t="s">
        <v>31</v>
      </c>
      <c r="B80" s="128">
        <v>0</v>
      </c>
      <c r="C80" s="128">
        <v>0</v>
      </c>
      <c r="D80" s="128">
        <v>0</v>
      </c>
      <c r="E80" s="128">
        <v>0</v>
      </c>
      <c r="F80" s="129">
        <v>0</v>
      </c>
      <c r="G80" s="130">
        <v>0</v>
      </c>
      <c r="H80" s="131">
        <v>0</v>
      </c>
    </row>
    <row r="81" spans="1:13" s="132" customFormat="1">
      <c r="A81" s="59" t="s">
        <v>32</v>
      </c>
      <c r="B81" s="128">
        <v>0</v>
      </c>
      <c r="C81" s="128">
        <v>0</v>
      </c>
      <c r="D81" s="128">
        <v>0</v>
      </c>
      <c r="E81" s="128">
        <v>0</v>
      </c>
      <c r="F81" s="129">
        <v>0</v>
      </c>
      <c r="G81" s="130">
        <v>0</v>
      </c>
      <c r="H81" s="131">
        <v>0</v>
      </c>
    </row>
    <row r="82" spans="1:13" s="132" customFormat="1">
      <c r="A82" s="59" t="s">
        <v>60</v>
      </c>
      <c r="B82" s="128">
        <v>0</v>
      </c>
      <c r="C82" s="128">
        <v>0</v>
      </c>
      <c r="D82" s="128">
        <v>0</v>
      </c>
      <c r="E82" s="128">
        <v>0</v>
      </c>
      <c r="F82" s="129">
        <v>0</v>
      </c>
      <c r="G82" s="130">
        <v>0</v>
      </c>
      <c r="H82" s="131">
        <v>0</v>
      </c>
    </row>
    <row r="83" spans="1:13" s="132" customFormat="1">
      <c r="A83" s="59" t="s">
        <v>61</v>
      </c>
      <c r="B83" s="128">
        <v>0</v>
      </c>
      <c r="C83" s="128">
        <v>0</v>
      </c>
      <c r="D83" s="128">
        <v>0</v>
      </c>
      <c r="E83" s="128">
        <v>0</v>
      </c>
      <c r="F83" s="129">
        <v>0</v>
      </c>
      <c r="G83" s="130">
        <v>0</v>
      </c>
      <c r="H83" s="131">
        <v>0</v>
      </c>
    </row>
    <row r="84" spans="1:13" s="132" customFormat="1" ht="15.6" thickBot="1">
      <c r="A84" s="61" t="s">
        <v>63</v>
      </c>
      <c r="B84" s="134">
        <v>79464738</v>
      </c>
      <c r="C84" s="134">
        <v>-79464738</v>
      </c>
      <c r="D84" s="134">
        <v>0</v>
      </c>
      <c r="E84" s="134">
        <v>0</v>
      </c>
      <c r="F84" s="135">
        <v>0</v>
      </c>
      <c r="G84" s="136">
        <v>0</v>
      </c>
      <c r="H84" s="137">
        <v>0</v>
      </c>
    </row>
    <row r="85" spans="1:13" ht="17.100000000000001" customHeight="1" thickTop="1" thickBot="1">
      <c r="A85" s="138" t="s">
        <v>76</v>
      </c>
      <c r="B85" s="138">
        <v>153465750.41745472</v>
      </c>
      <c r="C85" s="139">
        <v>-90460518.000000954</v>
      </c>
      <c r="D85" s="140">
        <v>-2657475.4434080124</v>
      </c>
      <c r="E85" s="141">
        <v>-0.10966730117797852</v>
      </c>
      <c r="F85" s="142">
        <v>-0.4398951530456543</v>
      </c>
      <c r="G85" s="143">
        <v>0.28556108474731445</v>
      </c>
      <c r="H85" s="143">
        <v>-0.26400136947631836</v>
      </c>
      <c r="I85" s="89"/>
      <c r="J85" s="89"/>
      <c r="M85" s="23"/>
    </row>
    <row r="86" spans="1:13" ht="17.100000000000001" customHeight="1">
      <c r="A86" s="69"/>
      <c r="B86" s="89"/>
      <c r="C86" s="89"/>
      <c r="D86" s="89"/>
      <c r="E86" s="89"/>
      <c r="F86" s="89"/>
      <c r="G86" s="89"/>
      <c r="H86" s="89"/>
      <c r="I86" s="80"/>
      <c r="J86" s="89"/>
      <c r="M86" s="23"/>
    </row>
    <row r="87" spans="1:13">
      <c r="A87" s="400" t="s">
        <v>77</v>
      </c>
      <c r="B87" s="400"/>
      <c r="C87" s="400"/>
      <c r="D87" s="400"/>
      <c r="E87" s="400"/>
      <c r="F87" s="400"/>
      <c r="G87" s="400"/>
      <c r="H87" s="400"/>
      <c r="I87" s="144"/>
      <c r="J87" s="144"/>
    </row>
    <row r="88" spans="1:13" ht="43.5" customHeight="1">
      <c r="A88" s="401" t="s">
        <v>78</v>
      </c>
      <c r="B88" s="401"/>
      <c r="C88" s="401"/>
      <c r="D88" s="401"/>
      <c r="E88" s="401"/>
      <c r="F88" s="401"/>
      <c r="G88" s="401"/>
      <c r="H88" s="401"/>
      <c r="I88" s="145"/>
      <c r="J88" s="145"/>
    </row>
    <row r="89" spans="1:13" ht="30" customHeight="1">
      <c r="A89" s="390" t="s">
        <v>79</v>
      </c>
      <c r="B89" s="390"/>
      <c r="C89" s="390"/>
      <c r="D89" s="390"/>
      <c r="E89" s="390"/>
      <c r="F89" s="390"/>
      <c r="G89" s="390"/>
      <c r="H89" s="390"/>
      <c r="I89" s="146"/>
      <c r="J89" s="146"/>
    </row>
    <row r="90" spans="1:13" ht="54" customHeight="1">
      <c r="A90" s="389" t="s">
        <v>80</v>
      </c>
      <c r="B90" s="389"/>
      <c r="C90" s="389"/>
      <c r="D90" s="389"/>
      <c r="E90" s="389"/>
      <c r="F90" s="389"/>
      <c r="G90" s="389"/>
      <c r="H90" s="389"/>
      <c r="I90" s="147"/>
      <c r="J90" s="148"/>
    </row>
    <row r="91" spans="1:13">
      <c r="A91" s="390" t="s">
        <v>81</v>
      </c>
      <c r="B91" s="390"/>
      <c r="C91" s="390"/>
      <c r="D91" s="390"/>
      <c r="E91" s="390"/>
      <c r="F91" s="390"/>
      <c r="G91" s="390"/>
      <c r="H91" s="390"/>
      <c r="I91" s="146"/>
      <c r="J91" s="146"/>
    </row>
    <row r="92" spans="1:13" ht="44.25" customHeight="1">
      <c r="A92" s="391" t="s">
        <v>82</v>
      </c>
      <c r="B92" s="391"/>
      <c r="C92" s="391"/>
      <c r="D92" s="391"/>
      <c r="E92" s="391"/>
      <c r="F92" s="391"/>
      <c r="G92" s="391"/>
      <c r="H92" s="391"/>
      <c r="J92" s="146"/>
    </row>
    <row r="93" spans="1:13">
      <c r="I93" s="146"/>
    </row>
    <row r="94" spans="1:13">
      <c r="A94" s="391"/>
      <c r="B94" s="391"/>
      <c r="C94" s="391"/>
      <c r="D94" s="391"/>
      <c r="E94" s="391"/>
      <c r="F94" s="391"/>
      <c r="G94" s="391"/>
      <c r="H94" s="391"/>
    </row>
    <row r="95" spans="1:13">
      <c r="A95" s="149"/>
      <c r="B95" s="149"/>
      <c r="C95" s="149"/>
      <c r="D95" s="149"/>
      <c r="E95" s="150"/>
      <c r="F95" s="149"/>
      <c r="G95" s="149"/>
    </row>
  </sheetData>
  <mergeCells count="14">
    <mergeCell ref="A90:H90"/>
    <mergeCell ref="A91:H91"/>
    <mergeCell ref="A92:H92"/>
    <mergeCell ref="A94:H94"/>
    <mergeCell ref="A1:H1"/>
    <mergeCell ref="A2:H2"/>
    <mergeCell ref="A3:H3"/>
    <mergeCell ref="A5:A6"/>
    <mergeCell ref="C5:D5"/>
    <mergeCell ref="E5:H5"/>
    <mergeCell ref="A87:H87"/>
    <mergeCell ref="A88:H88"/>
    <mergeCell ref="A89:H89"/>
    <mergeCell ref="B5:B6"/>
  </mergeCells>
  <printOptions horizontalCentered="1"/>
  <pageMargins left="0.25" right="0.25" top="0.25" bottom="0.5" header="0.3" footer="0.3"/>
  <pageSetup scale="69" orientation="landscape" r:id="rId1"/>
  <headerFooter alignWithMargins="0"/>
  <rowBreaks count="2" manualBreakCount="2">
    <brk id="40" max="7" man="1"/>
    <brk id="7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view="pageBreakPreview" zoomScale="90" zoomScaleNormal="100" zoomScaleSheetLayoutView="90" workbookViewId="0">
      <selection activeCell="D98" sqref="D98"/>
    </sheetView>
  </sheetViews>
  <sheetFormatPr defaultColWidth="9.109375" defaultRowHeight="15.6"/>
  <cols>
    <col min="1" max="1" width="55" style="256" customWidth="1"/>
    <col min="2" max="2" width="21.88671875" style="256" customWidth="1"/>
    <col min="3" max="3" width="20.109375" style="256" customWidth="1"/>
    <col min="4" max="4" width="23" style="256" customWidth="1"/>
    <col min="5" max="5" width="20.5546875" style="257" customWidth="1"/>
    <col min="6" max="6" width="20.44140625" style="257" bestFit="1" customWidth="1"/>
    <col min="7" max="7" width="23.44140625" style="257" bestFit="1" customWidth="1"/>
    <col min="8" max="8" width="22.109375" style="257" customWidth="1"/>
    <col min="9" max="9" width="20" style="163" bestFit="1" customWidth="1"/>
    <col min="10" max="10" width="9.109375" style="163"/>
    <col min="11" max="11" width="16.44140625" style="163" bestFit="1" customWidth="1"/>
    <col min="12" max="16384" width="9.109375" style="163"/>
  </cols>
  <sheetData>
    <row r="1" spans="1:8">
      <c r="A1" s="162" t="s">
        <v>0</v>
      </c>
      <c r="B1" s="162"/>
      <c r="C1" s="162"/>
      <c r="D1" s="162"/>
      <c r="E1" s="162"/>
      <c r="F1" s="162"/>
      <c r="G1" s="162"/>
      <c r="H1" s="162"/>
    </row>
    <row r="2" spans="1:8">
      <c r="A2" s="162" t="s">
        <v>1</v>
      </c>
      <c r="B2" s="162"/>
      <c r="C2" s="162"/>
      <c r="D2" s="162"/>
      <c r="E2" s="162"/>
      <c r="F2" s="162"/>
      <c r="G2" s="162"/>
      <c r="H2" s="162"/>
    </row>
    <row r="3" spans="1:8">
      <c r="A3" s="164" t="s">
        <v>83</v>
      </c>
      <c r="B3" s="164"/>
      <c r="C3" s="164"/>
      <c r="D3" s="164"/>
      <c r="E3" s="164"/>
      <c r="F3" s="164"/>
      <c r="G3" s="164"/>
      <c r="H3" s="164"/>
    </row>
    <row r="4" spans="1:8" ht="16.2" thickBot="1">
      <c r="A4" s="165"/>
      <c r="B4" s="165"/>
      <c r="C4" s="165"/>
      <c r="D4" s="165"/>
      <c r="E4" s="165"/>
      <c r="F4" s="165"/>
      <c r="G4" s="165"/>
      <c r="H4" s="165"/>
    </row>
    <row r="5" spans="1:8" ht="16.2" thickBot="1">
      <c r="A5" s="404" t="s">
        <v>3</v>
      </c>
      <c r="B5" s="406" t="s">
        <v>6</v>
      </c>
      <c r="C5" s="408" t="s">
        <v>4</v>
      </c>
      <c r="D5" s="409"/>
      <c r="E5" s="410" t="s">
        <v>5</v>
      </c>
      <c r="F5" s="411"/>
      <c r="G5" s="411"/>
      <c r="H5" s="412"/>
    </row>
    <row r="6" spans="1:8" ht="59.25" customHeight="1" thickBot="1">
      <c r="A6" s="405"/>
      <c r="B6" s="407"/>
      <c r="C6" s="166" t="s">
        <v>7</v>
      </c>
      <c r="D6" s="166" t="s">
        <v>8</v>
      </c>
      <c r="E6" s="167" t="s">
        <v>9</v>
      </c>
      <c r="F6" s="168" t="s">
        <v>10</v>
      </c>
      <c r="G6" s="168" t="s">
        <v>11</v>
      </c>
      <c r="H6" s="166" t="s">
        <v>12</v>
      </c>
    </row>
    <row r="7" spans="1:8" s="176" customFormat="1">
      <c r="A7" s="169" t="s">
        <v>13</v>
      </c>
      <c r="B7" s="169"/>
      <c r="C7" s="170"/>
      <c r="D7" s="171"/>
      <c r="E7" s="172"/>
      <c r="F7" s="173"/>
      <c r="G7" s="174"/>
      <c r="H7" s="175"/>
    </row>
    <row r="8" spans="1:8" s="176" customFormat="1" ht="15">
      <c r="A8" s="177" t="s">
        <v>14</v>
      </c>
      <c r="B8" s="177"/>
      <c r="C8" s="178"/>
      <c r="D8" s="179"/>
      <c r="E8" s="180"/>
      <c r="F8" s="173"/>
      <c r="G8" s="181"/>
      <c r="H8" s="179"/>
    </row>
    <row r="9" spans="1:8" s="176" customFormat="1" ht="15">
      <c r="A9" s="182" t="s">
        <v>15</v>
      </c>
      <c r="B9" s="183">
        <v>41404678</v>
      </c>
      <c r="C9" s="183">
        <v>17576926</v>
      </c>
      <c r="D9" s="183">
        <v>17576926</v>
      </c>
      <c r="E9" s="180">
        <v>42293747</v>
      </c>
      <c r="F9" s="173">
        <v>0</v>
      </c>
      <c r="G9" s="181">
        <v>0</v>
      </c>
      <c r="H9" s="179">
        <v>42293747</v>
      </c>
    </row>
    <row r="10" spans="1:8" s="176" customFormat="1" ht="15">
      <c r="A10" s="182" t="s">
        <v>16</v>
      </c>
      <c r="B10" s="183">
        <v>254117455</v>
      </c>
      <c r="C10" s="183">
        <v>253902787</v>
      </c>
      <c r="D10" s="183">
        <v>256288629</v>
      </c>
      <c r="E10" s="180">
        <v>268357278</v>
      </c>
      <c r="F10" s="173">
        <v>0</v>
      </c>
      <c r="G10" s="181">
        <v>0</v>
      </c>
      <c r="H10" s="179">
        <v>268357278</v>
      </c>
    </row>
    <row r="11" spans="1:8" s="176" customFormat="1" ht="15">
      <c r="A11" s="182" t="s">
        <v>17</v>
      </c>
      <c r="B11" s="183">
        <v>503449652</v>
      </c>
      <c r="C11" s="183">
        <v>512752735</v>
      </c>
      <c r="D11" s="183">
        <v>495877334</v>
      </c>
      <c r="E11" s="180">
        <v>508982102</v>
      </c>
      <c r="F11" s="173">
        <v>0</v>
      </c>
      <c r="G11" s="181">
        <v>0</v>
      </c>
      <c r="H11" s="179">
        <v>508982102</v>
      </c>
    </row>
    <row r="12" spans="1:8" s="176" customFormat="1" ht="15">
      <c r="A12" s="182" t="s">
        <v>18</v>
      </c>
      <c r="B12" s="183">
        <v>35703795</v>
      </c>
      <c r="C12" s="183">
        <v>35703795</v>
      </c>
      <c r="D12" s="183">
        <v>35257470</v>
      </c>
      <c r="E12" s="180">
        <v>0</v>
      </c>
      <c r="F12" s="173">
        <v>35610044.700000003</v>
      </c>
      <c r="G12" s="181">
        <v>0</v>
      </c>
      <c r="H12" s="179">
        <v>35610044.700000003</v>
      </c>
    </row>
    <row r="13" spans="1:8" s="176" customFormat="1" ht="15">
      <c r="A13" s="184" t="s">
        <v>19</v>
      </c>
      <c r="B13" s="183">
        <v>64468128</v>
      </c>
      <c r="C13" s="183">
        <v>63512495</v>
      </c>
      <c r="D13" s="183">
        <v>56565805</v>
      </c>
      <c r="E13" s="180">
        <v>8892341</v>
      </c>
      <c r="F13" s="173">
        <v>53484861</v>
      </c>
      <c r="G13" s="181">
        <v>0</v>
      </c>
      <c r="H13" s="179">
        <v>62377202</v>
      </c>
    </row>
    <row r="14" spans="1:8" s="176" customFormat="1">
      <c r="A14" s="185" t="s">
        <v>21</v>
      </c>
      <c r="B14" s="186">
        <f>SUM(B9:B13)</f>
        <v>899143708</v>
      </c>
      <c r="C14" s="186">
        <f>SUM(C9:C13)</f>
        <v>883448738</v>
      </c>
      <c r="D14" s="186">
        <f>SUM(D9:D13)</f>
        <v>861566164</v>
      </c>
      <c r="E14" s="187">
        <f>SUM(E9:E13)</f>
        <v>828525468</v>
      </c>
      <c r="F14" s="188">
        <f>SUM(F9:F13)</f>
        <v>89094905.700000003</v>
      </c>
      <c r="G14" s="189">
        <f t="shared" ref="G14" si="0">SUM(G9:G13)</f>
        <v>0</v>
      </c>
      <c r="H14" s="186">
        <f>SUM(H9:H13)</f>
        <v>917620373.70000005</v>
      </c>
    </row>
    <row r="15" spans="1:8" s="176" customFormat="1" ht="15">
      <c r="A15" s="177" t="s">
        <v>22</v>
      </c>
      <c r="B15" s="183">
        <v>170945</v>
      </c>
      <c r="C15" s="183">
        <v>170945</v>
      </c>
      <c r="D15" s="183">
        <v>43622</v>
      </c>
      <c r="E15" s="180">
        <v>0</v>
      </c>
      <c r="F15" s="173">
        <v>0</v>
      </c>
      <c r="G15" s="181">
        <v>107283.5</v>
      </c>
      <c r="H15" s="179">
        <v>107283.5</v>
      </c>
    </row>
    <row r="16" spans="1:8" s="176" customFormat="1" ht="15">
      <c r="A16" s="177" t="s">
        <v>23</v>
      </c>
      <c r="B16" s="183">
        <v>0</v>
      </c>
      <c r="C16" s="183"/>
      <c r="D16" s="183"/>
      <c r="E16" s="180"/>
      <c r="F16" s="173"/>
      <c r="G16" s="181"/>
      <c r="H16" s="179"/>
    </row>
    <row r="17" spans="1:11" s="176" customFormat="1" ht="15">
      <c r="A17" s="182" t="s">
        <v>24</v>
      </c>
      <c r="B17" s="183">
        <v>313891432</v>
      </c>
      <c r="C17" s="183">
        <v>317030346</v>
      </c>
      <c r="D17" s="183">
        <v>350756536</v>
      </c>
      <c r="E17" s="180">
        <v>0</v>
      </c>
      <c r="F17" s="173">
        <v>0</v>
      </c>
      <c r="G17" s="181">
        <v>364436040.90399998</v>
      </c>
      <c r="H17" s="179">
        <v>364436040.90399998</v>
      </c>
    </row>
    <row r="18" spans="1:11" s="176" customFormat="1" ht="15">
      <c r="A18" s="182" t="s">
        <v>25</v>
      </c>
      <c r="B18" s="183">
        <v>4291668</v>
      </c>
      <c r="C18" s="183">
        <v>4291668</v>
      </c>
      <c r="D18" s="183">
        <v>2993846</v>
      </c>
      <c r="E18" s="180">
        <v>0</v>
      </c>
      <c r="F18" s="173">
        <v>0</v>
      </c>
      <c r="G18" s="181">
        <v>3110605.9939999999</v>
      </c>
      <c r="H18" s="179">
        <v>3110605.9939999999</v>
      </c>
    </row>
    <row r="19" spans="1:11" s="176" customFormat="1" ht="15">
      <c r="A19" s="182" t="s">
        <v>84</v>
      </c>
      <c r="B19" s="183">
        <v>0</v>
      </c>
      <c r="C19" s="183"/>
      <c r="D19" s="183"/>
      <c r="E19" s="180"/>
      <c r="F19" s="173"/>
      <c r="G19" s="181"/>
      <c r="H19" s="179"/>
    </row>
    <row r="20" spans="1:11" s="176" customFormat="1" ht="15">
      <c r="A20" s="190" t="s">
        <v>85</v>
      </c>
      <c r="B20" s="183">
        <v>49812040</v>
      </c>
      <c r="C20" s="183">
        <v>20747242</v>
      </c>
      <c r="D20" s="183">
        <v>20747242</v>
      </c>
      <c r="E20" s="180">
        <v>56460058</v>
      </c>
      <c r="F20" s="173">
        <v>0</v>
      </c>
      <c r="G20" s="181">
        <v>0</v>
      </c>
      <c r="H20" s="179">
        <v>56460058</v>
      </c>
    </row>
    <row r="21" spans="1:11" s="176" customFormat="1" ht="15">
      <c r="A21" s="191" t="s">
        <v>29</v>
      </c>
      <c r="B21" s="183">
        <v>9366204</v>
      </c>
      <c r="C21" s="183">
        <v>4471697</v>
      </c>
      <c r="D21" s="183">
        <v>4471697</v>
      </c>
      <c r="E21" s="192">
        <v>0</v>
      </c>
      <c r="F21" s="193">
        <v>0</v>
      </c>
      <c r="G21" s="194">
        <v>0</v>
      </c>
      <c r="H21" s="195">
        <v>0</v>
      </c>
    </row>
    <row r="22" spans="1:11" s="176" customFormat="1" ht="15">
      <c r="A22" s="191" t="s">
        <v>30</v>
      </c>
      <c r="B22" s="183">
        <v>9366204</v>
      </c>
      <c r="C22" s="183">
        <v>9366204</v>
      </c>
      <c r="D22" s="183">
        <v>9366204</v>
      </c>
      <c r="E22" s="192">
        <v>0</v>
      </c>
      <c r="F22" s="193">
        <v>0</v>
      </c>
      <c r="G22" s="194">
        <v>0</v>
      </c>
      <c r="H22" s="195">
        <v>0</v>
      </c>
    </row>
    <row r="23" spans="1:11" s="176" customFormat="1" ht="15">
      <c r="A23" s="191" t="s">
        <v>31</v>
      </c>
      <c r="B23" s="183">
        <v>0</v>
      </c>
      <c r="C23" s="183">
        <v>9366204</v>
      </c>
      <c r="D23" s="183">
        <v>9366204</v>
      </c>
      <c r="E23" s="192">
        <v>0</v>
      </c>
      <c r="F23" s="193">
        <v>0</v>
      </c>
      <c r="G23" s="194">
        <v>0</v>
      </c>
      <c r="H23" s="195">
        <v>0</v>
      </c>
      <c r="I23" s="196"/>
      <c r="J23" s="196"/>
      <c r="K23" s="196"/>
    </row>
    <row r="24" spans="1:11" s="176" customFormat="1" ht="15">
      <c r="A24" s="191" t="s">
        <v>32</v>
      </c>
      <c r="B24" s="183">
        <v>0</v>
      </c>
      <c r="C24" s="183">
        <v>19294095</v>
      </c>
      <c r="D24" s="183">
        <v>1308965</v>
      </c>
      <c r="E24" s="192">
        <v>0</v>
      </c>
      <c r="F24" s="193">
        <v>0</v>
      </c>
      <c r="G24" s="194">
        <v>17985130</v>
      </c>
      <c r="H24" s="195">
        <v>17985130</v>
      </c>
      <c r="I24" s="196"/>
      <c r="J24" s="196"/>
      <c r="K24" s="196"/>
    </row>
    <row r="25" spans="1:11" s="176" customFormat="1" ht="15">
      <c r="A25" s="191" t="s">
        <v>60</v>
      </c>
      <c r="B25" s="183">
        <v>0</v>
      </c>
      <c r="C25" s="183">
        <v>0</v>
      </c>
      <c r="D25" s="183">
        <v>0</v>
      </c>
      <c r="E25" s="192">
        <v>0</v>
      </c>
      <c r="F25" s="193">
        <v>0</v>
      </c>
      <c r="G25" s="194">
        <v>25557767</v>
      </c>
      <c r="H25" s="195">
        <v>25557767</v>
      </c>
      <c r="I25" s="196"/>
      <c r="J25" s="196"/>
      <c r="K25" s="196"/>
    </row>
    <row r="26" spans="1:11" s="176" customFormat="1" ht="15">
      <c r="A26" s="191" t="s">
        <v>61</v>
      </c>
      <c r="B26" s="183">
        <v>0</v>
      </c>
      <c r="C26" s="183">
        <v>0</v>
      </c>
      <c r="D26" s="183">
        <v>0</v>
      </c>
      <c r="E26" s="192">
        <v>0</v>
      </c>
      <c r="F26" s="193">
        <v>0</v>
      </c>
      <c r="G26" s="194">
        <v>25447769</v>
      </c>
      <c r="H26" s="195">
        <v>25447769</v>
      </c>
      <c r="I26" s="196"/>
      <c r="J26" s="196"/>
      <c r="K26" s="196"/>
    </row>
    <row r="27" spans="1:11" s="176" customFormat="1" ht="15">
      <c r="A27" s="191" t="s">
        <v>86</v>
      </c>
      <c r="B27" s="183">
        <v>48272824</v>
      </c>
      <c r="C27" s="183">
        <v>48272824</v>
      </c>
      <c r="D27" s="183">
        <v>48272824</v>
      </c>
      <c r="E27" s="192">
        <v>0</v>
      </c>
      <c r="F27" s="193">
        <v>0</v>
      </c>
      <c r="G27" s="194">
        <v>0</v>
      </c>
      <c r="H27" s="195">
        <v>0</v>
      </c>
    </row>
    <row r="28" spans="1:11" s="176" customFormat="1">
      <c r="A28" s="197" t="s">
        <v>37</v>
      </c>
      <c r="B28" s="198">
        <f>SUM(B15:B27)</f>
        <v>435171317</v>
      </c>
      <c r="C28" s="198">
        <f>SUM(C15:C27)</f>
        <v>433011225</v>
      </c>
      <c r="D28" s="198">
        <f>SUM(D15:D27)</f>
        <v>447327140</v>
      </c>
      <c r="E28" s="199">
        <f>SUM(E15:E27)</f>
        <v>56460058</v>
      </c>
      <c r="F28" s="200">
        <f t="shared" ref="F28" si="1">SUM(F15:F27)</f>
        <v>0</v>
      </c>
      <c r="G28" s="201">
        <f>SUM(G15:G27)</f>
        <v>436644596.398</v>
      </c>
      <c r="H28" s="198">
        <f>SUM(H15:H27)</f>
        <v>493104654.398</v>
      </c>
    </row>
    <row r="29" spans="1:11" s="176" customFormat="1" ht="15">
      <c r="A29" s="202" t="s">
        <v>38</v>
      </c>
      <c r="B29" s="183">
        <v>189532495</v>
      </c>
      <c r="C29" s="183">
        <v>191231006</v>
      </c>
      <c r="D29" s="183">
        <v>201331862</v>
      </c>
      <c r="E29" s="192">
        <v>0</v>
      </c>
      <c r="F29" s="193">
        <v>0</v>
      </c>
      <c r="G29" s="194">
        <v>203345180.62</v>
      </c>
      <c r="H29" s="195">
        <v>203345180.62</v>
      </c>
    </row>
    <row r="30" spans="1:11" s="176" customFormat="1" ht="15">
      <c r="A30" s="202" t="s">
        <v>39</v>
      </c>
      <c r="B30" s="183">
        <v>26538316</v>
      </c>
      <c r="C30" s="183">
        <v>30172689</v>
      </c>
      <c r="D30" s="183">
        <v>17386985</v>
      </c>
      <c r="E30" s="192">
        <v>0</v>
      </c>
      <c r="F30" s="193">
        <v>27890367</v>
      </c>
      <c r="G30" s="194">
        <v>0</v>
      </c>
      <c r="H30" s="195">
        <v>27890367</v>
      </c>
    </row>
    <row r="31" spans="1:11" s="176" customFormat="1" ht="15">
      <c r="A31" s="177" t="s">
        <v>40</v>
      </c>
      <c r="B31" s="178">
        <v>223758913</v>
      </c>
      <c r="C31" s="183">
        <v>221755483</v>
      </c>
      <c r="D31" s="183">
        <v>138168263</v>
      </c>
      <c r="E31" s="192">
        <v>0</v>
      </c>
      <c r="F31" s="173">
        <v>225722724</v>
      </c>
      <c r="G31" s="194">
        <v>0</v>
      </c>
      <c r="H31" s="179">
        <v>225722724</v>
      </c>
    </row>
    <row r="32" spans="1:11" s="176" customFormat="1" ht="15">
      <c r="A32" s="177" t="s">
        <v>41</v>
      </c>
      <c r="B32" s="178">
        <v>0</v>
      </c>
      <c r="C32" s="183"/>
      <c r="D32" s="183"/>
      <c r="E32" s="192"/>
      <c r="F32" s="193"/>
      <c r="G32" s="194"/>
      <c r="H32" s="179"/>
    </row>
    <row r="33" spans="1:12" s="176" customFormat="1" ht="15">
      <c r="A33" s="177" t="s">
        <v>42</v>
      </c>
      <c r="B33" s="178"/>
      <c r="C33" s="183"/>
      <c r="D33" s="183"/>
      <c r="E33" s="192"/>
      <c r="F33" s="193"/>
      <c r="G33" s="194"/>
      <c r="H33" s="179"/>
    </row>
    <row r="34" spans="1:12" s="176" customFormat="1" ht="15">
      <c r="A34" s="182" t="s">
        <v>43</v>
      </c>
      <c r="B34" s="178">
        <v>100127685.88932806</v>
      </c>
      <c r="C34" s="183">
        <v>101035178</v>
      </c>
      <c r="D34" s="183">
        <v>108754154.99606603</v>
      </c>
      <c r="E34" s="192">
        <v>72357919</v>
      </c>
      <c r="F34" s="173">
        <v>40690232.062155724</v>
      </c>
      <c r="G34" s="194">
        <v>0</v>
      </c>
      <c r="H34" s="179">
        <v>113048151.06215572</v>
      </c>
    </row>
    <row r="35" spans="1:12" s="176" customFormat="1" ht="15">
      <c r="A35" s="182" t="s">
        <v>44</v>
      </c>
      <c r="B35" s="178">
        <v>0</v>
      </c>
      <c r="C35" s="183"/>
      <c r="D35" s="183"/>
      <c r="E35" s="192"/>
      <c r="F35" s="193"/>
      <c r="G35" s="194"/>
      <c r="H35" s="179"/>
    </row>
    <row r="36" spans="1:12" s="176" customFormat="1" thickBot="1">
      <c r="A36" s="203" t="s">
        <v>45</v>
      </c>
      <c r="B36" s="183">
        <v>22251560</v>
      </c>
      <c r="C36" s="183">
        <v>24516645</v>
      </c>
      <c r="D36" s="183">
        <v>20182112</v>
      </c>
      <c r="E36" s="192">
        <v>6019487</v>
      </c>
      <c r="F36" s="173">
        <v>21378947</v>
      </c>
      <c r="G36" s="194">
        <v>0</v>
      </c>
      <c r="H36" s="179">
        <v>27398434</v>
      </c>
      <c r="K36" s="204"/>
      <c r="L36" s="205"/>
    </row>
    <row r="37" spans="1:12" s="176" customFormat="1" ht="16.2" thickTop="1">
      <c r="A37" s="206" t="s">
        <v>46</v>
      </c>
      <c r="B37" s="207">
        <f>SUM(B29:B36)+B14+B28</f>
        <v>1896523994.889328</v>
      </c>
      <c r="C37" s="207">
        <f>SUM(C29:C36)+C14+C28</f>
        <v>1885170964</v>
      </c>
      <c r="D37" s="207">
        <f>SUM(D29:D36)+D14+D28</f>
        <v>1794716680.9960661</v>
      </c>
      <c r="E37" s="208">
        <f>E14+E28+SUM(E29:E36)</f>
        <v>963362932</v>
      </c>
      <c r="F37" s="209">
        <f t="shared" ref="F37:G37" si="2">F14+F28+SUM(F29:F36)</f>
        <v>404777175.76215571</v>
      </c>
      <c r="G37" s="210">
        <f t="shared" si="2"/>
        <v>639989777.01800001</v>
      </c>
      <c r="H37" s="211">
        <f>H14+H28+SUM(H29:H36)+2</f>
        <v>2008129886.7801557</v>
      </c>
      <c r="I37" s="212"/>
      <c r="K37" s="213"/>
      <c r="L37" s="205"/>
    </row>
    <row r="38" spans="1:12" s="176" customFormat="1">
      <c r="A38" s="177"/>
      <c r="B38" s="177"/>
      <c r="C38" s="183"/>
      <c r="D38" s="195"/>
      <c r="E38" s="180"/>
      <c r="F38" s="173"/>
      <c r="G38" s="181"/>
      <c r="H38" s="179"/>
      <c r="I38" s="214"/>
    </row>
    <row r="39" spans="1:12" s="176" customFormat="1">
      <c r="A39" s="169" t="s">
        <v>47</v>
      </c>
      <c r="B39" s="169"/>
      <c r="C39" s="215"/>
      <c r="D39" s="195"/>
      <c r="E39" s="180"/>
      <c r="F39" s="173"/>
      <c r="G39" s="181"/>
      <c r="H39" s="179"/>
      <c r="I39" s="212"/>
    </row>
    <row r="40" spans="1:12" s="176" customFormat="1">
      <c r="A40" s="202" t="s">
        <v>48</v>
      </c>
      <c r="B40" s="202"/>
      <c r="C40" s="183"/>
      <c r="D40" s="195"/>
      <c r="E40" s="192"/>
      <c r="F40" s="193"/>
      <c r="G40" s="194"/>
      <c r="H40" s="195"/>
      <c r="I40" s="212"/>
    </row>
    <row r="41" spans="1:12" s="176" customFormat="1">
      <c r="A41" s="216" t="s">
        <v>49</v>
      </c>
      <c r="B41" s="183">
        <v>586470243</v>
      </c>
      <c r="C41" s="183">
        <v>576586031</v>
      </c>
      <c r="D41" s="183">
        <v>563410920</v>
      </c>
      <c r="E41" s="192">
        <v>503331486</v>
      </c>
      <c r="F41" s="193">
        <v>41177365.32</v>
      </c>
      <c r="G41" s="194">
        <v>61312707.123599999</v>
      </c>
      <c r="H41" s="195">
        <v>605821560.44360006</v>
      </c>
      <c r="I41" s="212"/>
    </row>
    <row r="42" spans="1:12" s="176" customFormat="1">
      <c r="A42" s="216" t="s">
        <v>50</v>
      </c>
      <c r="B42" s="183">
        <v>391497334.63466835</v>
      </c>
      <c r="C42" s="183">
        <v>388494188</v>
      </c>
      <c r="D42" s="183">
        <v>408003652</v>
      </c>
      <c r="E42" s="192">
        <v>10778229</v>
      </c>
      <c r="F42" s="193">
        <v>391968.3</v>
      </c>
      <c r="G42" s="194">
        <v>415829564.40860003</v>
      </c>
      <c r="H42" s="195">
        <v>426999761.70860004</v>
      </c>
      <c r="I42" s="212"/>
    </row>
    <row r="43" spans="1:12" s="176" customFormat="1">
      <c r="A43" s="216" t="s">
        <v>51</v>
      </c>
      <c r="B43" s="183">
        <v>16061710.296085749</v>
      </c>
      <c r="C43" s="183">
        <v>14588322</v>
      </c>
      <c r="D43" s="183">
        <v>15822866.256517593</v>
      </c>
      <c r="E43" s="192">
        <v>382046</v>
      </c>
      <c r="F43" s="193">
        <v>5635653.1999999993</v>
      </c>
      <c r="G43" s="194">
        <v>11661609</v>
      </c>
      <c r="H43" s="195">
        <v>17679308.199999999</v>
      </c>
      <c r="I43" s="212"/>
    </row>
    <row r="44" spans="1:12" s="176" customFormat="1">
      <c r="A44" s="216" t="s">
        <v>52</v>
      </c>
      <c r="B44" s="183">
        <v>153779294.30811861</v>
      </c>
      <c r="C44" s="183">
        <v>127210251</v>
      </c>
      <c r="D44" s="183">
        <v>130439193.03247949</v>
      </c>
      <c r="E44" s="192">
        <v>135231365</v>
      </c>
      <c r="F44" s="193">
        <v>16410808.199999999</v>
      </c>
      <c r="G44" s="194">
        <v>4509034.4400000004</v>
      </c>
      <c r="H44" s="195">
        <v>156151207.63999999</v>
      </c>
      <c r="I44" s="212"/>
    </row>
    <row r="45" spans="1:12" s="176" customFormat="1">
      <c r="A45" s="216" t="s">
        <v>53</v>
      </c>
      <c r="B45" s="183">
        <v>106324475.52960469</v>
      </c>
      <c r="C45" s="183">
        <v>91278615</v>
      </c>
      <c r="D45" s="183">
        <v>100675331.93247488</v>
      </c>
      <c r="E45" s="192">
        <v>51269900</v>
      </c>
      <c r="F45" s="193">
        <v>52284085.299999997</v>
      </c>
      <c r="G45" s="194">
        <v>3559795.92</v>
      </c>
      <c r="H45" s="195">
        <v>107113781.22</v>
      </c>
      <c r="I45" s="212"/>
    </row>
    <row r="46" spans="1:12" s="176" customFormat="1">
      <c r="A46" s="216" t="s">
        <v>54</v>
      </c>
      <c r="B46" s="183">
        <v>102400377.89353566</v>
      </c>
      <c r="C46" s="183">
        <v>96158131</v>
      </c>
      <c r="D46" s="183">
        <v>92769095.124351725</v>
      </c>
      <c r="E46" s="192">
        <v>87347798</v>
      </c>
      <c r="F46" s="193">
        <v>8882895.5499999989</v>
      </c>
      <c r="G46" s="194">
        <v>0</v>
      </c>
      <c r="H46" s="195">
        <v>96230693.549999997</v>
      </c>
      <c r="I46" s="212"/>
    </row>
    <row r="47" spans="1:12" s="176" customFormat="1">
      <c r="A47" s="216" t="s">
        <v>55</v>
      </c>
      <c r="B47" s="183">
        <v>93952764</v>
      </c>
      <c r="C47" s="183">
        <v>89142549</v>
      </c>
      <c r="D47" s="183">
        <v>101447042.71194401</v>
      </c>
      <c r="E47" s="192">
        <v>95827218</v>
      </c>
      <c r="F47" s="193">
        <v>0</v>
      </c>
      <c r="G47" s="194">
        <v>14540186.700000001</v>
      </c>
      <c r="H47" s="195">
        <v>110367404.7</v>
      </c>
      <c r="I47" s="212"/>
    </row>
    <row r="48" spans="1:12" s="176" customFormat="1">
      <c r="A48" s="216" t="s">
        <v>56</v>
      </c>
      <c r="B48" s="183">
        <v>128819810</v>
      </c>
      <c r="C48" s="183">
        <v>140567420</v>
      </c>
      <c r="D48" s="183">
        <v>140923181</v>
      </c>
      <c r="E48" s="192">
        <v>79194890</v>
      </c>
      <c r="F48" s="193">
        <v>10652631.15</v>
      </c>
      <c r="G48" s="194">
        <v>56160386.039999999</v>
      </c>
      <c r="H48" s="195">
        <v>146007907.19</v>
      </c>
      <c r="I48" s="212"/>
    </row>
    <row r="49" spans="1:9" s="176" customFormat="1">
      <c r="A49" s="202" t="s">
        <v>57</v>
      </c>
      <c r="B49" s="183">
        <v>197994087.06851807</v>
      </c>
      <c r="C49" s="183">
        <v>172100792</v>
      </c>
      <c r="D49" s="183">
        <v>135611887.19999999</v>
      </c>
      <c r="E49" s="192">
        <v>0</v>
      </c>
      <c r="F49" s="193">
        <v>191156381.18205035</v>
      </c>
      <c r="G49" s="194">
        <v>3425827.2840000005</v>
      </c>
      <c r="H49" s="195">
        <v>194582208.46605036</v>
      </c>
      <c r="I49" s="212"/>
    </row>
    <row r="50" spans="1:9" s="176" customFormat="1" ht="15">
      <c r="A50" s="202" t="s">
        <v>41</v>
      </c>
      <c r="B50" s="183"/>
      <c r="C50" s="183"/>
      <c r="D50" s="183"/>
      <c r="E50" s="192"/>
      <c r="F50" s="193"/>
      <c r="G50" s="194"/>
      <c r="H50" s="195"/>
    </row>
    <row r="51" spans="1:9" s="176" customFormat="1" ht="15">
      <c r="A51" s="191" t="s">
        <v>29</v>
      </c>
      <c r="B51" s="183">
        <v>4000000</v>
      </c>
      <c r="C51" s="183">
        <v>4471697</v>
      </c>
      <c r="D51" s="183">
        <v>4471697</v>
      </c>
      <c r="E51" s="192">
        <v>0</v>
      </c>
      <c r="F51" s="193">
        <v>0</v>
      </c>
      <c r="G51" s="194">
        <v>0</v>
      </c>
      <c r="H51" s="195">
        <v>0</v>
      </c>
    </row>
    <row r="52" spans="1:9" s="176" customFormat="1" ht="15">
      <c r="A52" s="191" t="s">
        <v>30</v>
      </c>
      <c r="B52" s="183">
        <v>0</v>
      </c>
      <c r="C52" s="183">
        <v>9366204</v>
      </c>
      <c r="D52" s="183">
        <v>9366204</v>
      </c>
      <c r="E52" s="192">
        <v>0</v>
      </c>
      <c r="F52" s="193">
        <v>0</v>
      </c>
      <c r="G52" s="194">
        <v>0</v>
      </c>
      <c r="H52" s="195">
        <v>0</v>
      </c>
    </row>
    <row r="53" spans="1:9" s="176" customFormat="1" ht="15">
      <c r="A53" s="191" t="s">
        <v>31</v>
      </c>
      <c r="B53" s="183">
        <v>0</v>
      </c>
      <c r="C53" s="183">
        <v>9366204</v>
      </c>
      <c r="D53" s="183">
        <v>9366204</v>
      </c>
      <c r="E53" s="192">
        <v>0</v>
      </c>
      <c r="F53" s="193">
        <v>0</v>
      </c>
      <c r="G53" s="194">
        <v>0</v>
      </c>
      <c r="H53" s="195">
        <v>0</v>
      </c>
    </row>
    <row r="54" spans="1:9" s="176" customFormat="1" ht="15">
      <c r="A54" s="191" t="s">
        <v>32</v>
      </c>
      <c r="B54" s="183">
        <v>0</v>
      </c>
      <c r="C54" s="183">
        <v>19294095</v>
      </c>
      <c r="D54" s="183">
        <v>1308965</v>
      </c>
      <c r="E54" s="192">
        <v>0</v>
      </c>
      <c r="F54" s="193">
        <v>0</v>
      </c>
      <c r="G54" s="194">
        <v>17985130</v>
      </c>
      <c r="H54" s="195">
        <v>17985130</v>
      </c>
    </row>
    <row r="55" spans="1:9" s="176" customFormat="1" ht="15">
      <c r="A55" s="191" t="s">
        <v>60</v>
      </c>
      <c r="B55" s="183">
        <v>0</v>
      </c>
      <c r="C55" s="183">
        <v>0</v>
      </c>
      <c r="D55" s="183">
        <v>0</v>
      </c>
      <c r="E55" s="192">
        <v>0</v>
      </c>
      <c r="F55" s="193">
        <v>0</v>
      </c>
      <c r="G55" s="194">
        <v>25557767</v>
      </c>
      <c r="H55" s="195">
        <v>25557767</v>
      </c>
    </row>
    <row r="56" spans="1:9" s="176" customFormat="1" ht="15">
      <c r="A56" s="191" t="s">
        <v>61</v>
      </c>
      <c r="B56" s="183">
        <v>0</v>
      </c>
      <c r="C56" s="183">
        <v>0</v>
      </c>
      <c r="D56" s="183">
        <v>0</v>
      </c>
      <c r="E56" s="192">
        <v>0</v>
      </c>
      <c r="F56" s="193">
        <v>0</v>
      </c>
      <c r="G56" s="194">
        <v>25447769</v>
      </c>
      <c r="H56" s="195">
        <v>25447769</v>
      </c>
    </row>
    <row r="57" spans="1:9" s="176" customFormat="1" thickBot="1">
      <c r="A57" s="191" t="s">
        <v>87</v>
      </c>
      <c r="B57" s="183">
        <v>0</v>
      </c>
      <c r="C57" s="183">
        <v>48272824</v>
      </c>
      <c r="D57" s="183">
        <v>48272824</v>
      </c>
      <c r="E57" s="192">
        <v>0</v>
      </c>
      <c r="F57" s="193">
        <v>0</v>
      </c>
      <c r="G57" s="194">
        <v>0</v>
      </c>
      <c r="H57" s="195">
        <v>0</v>
      </c>
    </row>
    <row r="58" spans="1:9" s="176" customFormat="1" ht="16.2" thickTop="1">
      <c r="A58" s="217" t="s">
        <v>64</v>
      </c>
      <c r="B58" s="207">
        <f>SUM(B41:B57)</f>
        <v>1781300096.7305312</v>
      </c>
      <c r="C58" s="207">
        <f>SUM(C41:C57)</f>
        <v>1786897323</v>
      </c>
      <c r="D58" s="207">
        <f>SUM(D41:D57)</f>
        <v>1761889063.2577679</v>
      </c>
      <c r="E58" s="218">
        <f>SUM(E41:E57)</f>
        <v>963362932</v>
      </c>
      <c r="F58" s="219">
        <f t="shared" ref="F58:G58" si="3">SUM(F41:F57)</f>
        <v>326591788.20205033</v>
      </c>
      <c r="G58" s="220">
        <f t="shared" si="3"/>
        <v>639989776.91620004</v>
      </c>
      <c r="H58" s="207">
        <f>SUM(H41:H57)</f>
        <v>1929944499.1182506</v>
      </c>
    </row>
    <row r="59" spans="1:9" s="176" customFormat="1" ht="15">
      <c r="A59" s="202"/>
      <c r="B59" s="202"/>
      <c r="C59" s="183"/>
      <c r="D59" s="195"/>
      <c r="E59" s="192"/>
      <c r="F59" s="193"/>
      <c r="G59" s="194"/>
      <c r="H59" s="195"/>
    </row>
    <row r="60" spans="1:9" s="176" customFormat="1">
      <c r="A60" s="221" t="s">
        <v>65</v>
      </c>
      <c r="B60" s="221"/>
      <c r="C60" s="215"/>
      <c r="D60" s="195"/>
      <c r="E60" s="192"/>
      <c r="F60" s="193"/>
      <c r="G60" s="194"/>
      <c r="H60" s="195"/>
    </row>
    <row r="61" spans="1:9" s="176" customFormat="1" ht="15">
      <c r="A61" s="202" t="s">
        <v>66</v>
      </c>
      <c r="B61" s="202"/>
      <c r="C61" s="183"/>
      <c r="D61" s="183"/>
      <c r="E61" s="192"/>
      <c r="F61" s="193"/>
      <c r="G61" s="194"/>
      <c r="H61" s="195"/>
    </row>
    <row r="62" spans="1:9" s="176" customFormat="1" ht="15">
      <c r="A62" s="216" t="s">
        <v>67</v>
      </c>
      <c r="B62" s="183">
        <v>71553887</v>
      </c>
      <c r="C62" s="183">
        <v>72095662</v>
      </c>
      <c r="D62" s="183">
        <v>26512209</v>
      </c>
      <c r="E62" s="192">
        <v>0</v>
      </c>
      <c r="F62" s="193">
        <v>45992613</v>
      </c>
      <c r="G62" s="194">
        <v>0</v>
      </c>
      <c r="H62" s="195">
        <v>45992613</v>
      </c>
    </row>
    <row r="63" spans="1:9" s="176" customFormat="1" ht="15">
      <c r="A63" s="216" t="s">
        <v>68</v>
      </c>
      <c r="B63" s="183">
        <v>0</v>
      </c>
      <c r="C63" s="183">
        <v>0</v>
      </c>
      <c r="D63" s="183">
        <v>0</v>
      </c>
      <c r="E63" s="192">
        <v>0</v>
      </c>
      <c r="F63" s="193">
        <v>0</v>
      </c>
      <c r="G63" s="194">
        <v>0</v>
      </c>
      <c r="H63" s="195">
        <v>0</v>
      </c>
    </row>
    <row r="64" spans="1:9" s="176" customFormat="1" ht="15">
      <c r="A64" s="222" t="s">
        <v>69</v>
      </c>
      <c r="B64" s="183">
        <v>0</v>
      </c>
      <c r="C64" s="183">
        <v>0</v>
      </c>
      <c r="D64" s="183">
        <v>0</v>
      </c>
      <c r="E64" s="192">
        <v>0</v>
      </c>
      <c r="F64" s="193">
        <v>0</v>
      </c>
      <c r="G64" s="194">
        <v>0</v>
      </c>
      <c r="H64" s="195">
        <v>0</v>
      </c>
    </row>
    <row r="65" spans="1:8" s="176" customFormat="1">
      <c r="A65" s="223" t="s">
        <v>70</v>
      </c>
      <c r="B65" s="198">
        <f t="shared" ref="B65" si="4">SUM(B62:B64)</f>
        <v>71553887</v>
      </c>
      <c r="C65" s="198">
        <f>SUM(C62:C64)</f>
        <v>72095662</v>
      </c>
      <c r="D65" s="198">
        <f>SUM(D62:D64)</f>
        <v>26512209</v>
      </c>
      <c r="E65" s="199">
        <f t="shared" ref="E65:H65" si="5">SUM(E62:E64)</f>
        <v>0</v>
      </c>
      <c r="F65" s="200">
        <f t="shared" si="5"/>
        <v>45992613</v>
      </c>
      <c r="G65" s="201">
        <f t="shared" si="5"/>
        <v>0</v>
      </c>
      <c r="H65" s="198">
        <f t="shared" si="5"/>
        <v>45992613</v>
      </c>
    </row>
    <row r="66" spans="1:8" s="176" customFormat="1" ht="15">
      <c r="A66" s="202"/>
      <c r="B66" s="195"/>
      <c r="C66" s="183"/>
      <c r="D66" s="195"/>
      <c r="E66" s="192"/>
      <c r="F66" s="193"/>
      <c r="G66" s="194"/>
      <c r="H66" s="195"/>
    </row>
    <row r="67" spans="1:8" s="176" customFormat="1" ht="15">
      <c r="A67" s="202" t="s">
        <v>71</v>
      </c>
      <c r="B67" s="195"/>
      <c r="C67" s="183"/>
      <c r="D67" s="195"/>
      <c r="E67" s="192"/>
      <c r="F67" s="193"/>
      <c r="G67" s="194"/>
      <c r="H67" s="195"/>
    </row>
    <row r="68" spans="1:8" s="176" customFormat="1" ht="15">
      <c r="A68" s="216" t="s">
        <v>72</v>
      </c>
      <c r="B68" s="183">
        <v>0</v>
      </c>
      <c r="C68" s="183">
        <v>0</v>
      </c>
      <c r="D68" s="183">
        <v>0</v>
      </c>
      <c r="E68" s="192">
        <v>0</v>
      </c>
      <c r="F68" s="193">
        <v>0</v>
      </c>
      <c r="G68" s="194">
        <v>0</v>
      </c>
      <c r="H68" s="195">
        <v>0</v>
      </c>
    </row>
    <row r="69" spans="1:8" s="176" customFormat="1" ht="15">
      <c r="A69" s="222" t="s">
        <v>73</v>
      </c>
      <c r="B69" s="183">
        <v>-19335221</v>
      </c>
      <c r="C69" s="183">
        <v>26177979</v>
      </c>
      <c r="D69" s="183">
        <v>6315408.9960660338</v>
      </c>
      <c r="E69" s="192">
        <v>0</v>
      </c>
      <c r="F69" s="193">
        <v>32192775</v>
      </c>
      <c r="G69" s="194">
        <v>0</v>
      </c>
      <c r="H69" s="195">
        <v>32192775</v>
      </c>
    </row>
    <row r="70" spans="1:8" s="176" customFormat="1" ht="16.2" thickBot="1">
      <c r="A70" s="224" t="s">
        <v>74</v>
      </c>
      <c r="B70" s="225">
        <f t="shared" ref="B70" si="6">SUM(B68:B69)</f>
        <v>-19335221</v>
      </c>
      <c r="C70" s="225">
        <f>SUM(C68:C69)</f>
        <v>26177979</v>
      </c>
      <c r="D70" s="225">
        <f>SUM(D68:D69)</f>
        <v>6315408.9960660338</v>
      </c>
      <c r="E70" s="226">
        <f t="shared" ref="E70:H70" si="7">SUM(E68:E69)</f>
        <v>0</v>
      </c>
      <c r="F70" s="227">
        <f t="shared" si="7"/>
        <v>32192775</v>
      </c>
      <c r="G70" s="228">
        <f t="shared" si="7"/>
        <v>0</v>
      </c>
      <c r="H70" s="225">
        <f t="shared" si="7"/>
        <v>32192775</v>
      </c>
    </row>
    <row r="71" spans="1:8" s="176" customFormat="1" ht="16.2" thickTop="1">
      <c r="A71" s="229" t="s">
        <v>75</v>
      </c>
      <c r="B71" s="230">
        <f>B58+B65+B70</f>
        <v>1833518762.7305312</v>
      </c>
      <c r="C71" s="230">
        <f>C58+C65+C70</f>
        <v>1885170964</v>
      </c>
      <c r="D71" s="230">
        <f>D58+D65+D70</f>
        <v>1794716681.253834</v>
      </c>
      <c r="E71" s="231">
        <f>E58+E65+E70</f>
        <v>963362932</v>
      </c>
      <c r="F71" s="232">
        <f t="shared" ref="F71:H71" si="8">F58+F65+F70</f>
        <v>404777176.20205033</v>
      </c>
      <c r="G71" s="233">
        <f t="shared" si="8"/>
        <v>639989776.91620004</v>
      </c>
      <c r="H71" s="230">
        <f t="shared" si="8"/>
        <v>2008129887.1182506</v>
      </c>
    </row>
    <row r="72" spans="1:8" s="176" customFormat="1">
      <c r="A72" s="234"/>
      <c r="B72" s="215"/>
      <c r="C72" s="215"/>
      <c r="D72" s="215"/>
      <c r="E72" s="235"/>
      <c r="F72" s="236"/>
      <c r="G72" s="237"/>
      <c r="H72" s="215"/>
    </row>
    <row r="73" spans="1:8" s="176" customFormat="1" ht="15">
      <c r="A73" s="191" t="s">
        <v>29</v>
      </c>
      <c r="B73" s="183">
        <v>0</v>
      </c>
      <c r="C73" s="183">
        <v>0</v>
      </c>
      <c r="D73" s="183">
        <v>0</v>
      </c>
      <c r="E73" s="238">
        <v>0</v>
      </c>
      <c r="F73" s="193">
        <v>0</v>
      </c>
      <c r="G73" s="239">
        <v>0</v>
      </c>
      <c r="H73" s="240">
        <v>0</v>
      </c>
    </row>
    <row r="74" spans="1:8" s="176" customFormat="1" ht="15">
      <c r="A74" s="191" t="s">
        <v>30</v>
      </c>
      <c r="B74" s="183">
        <v>0</v>
      </c>
      <c r="C74" s="183">
        <v>0</v>
      </c>
      <c r="D74" s="183">
        <v>0</v>
      </c>
      <c r="E74" s="238">
        <v>0</v>
      </c>
      <c r="F74" s="193">
        <v>0</v>
      </c>
      <c r="G74" s="239">
        <v>0</v>
      </c>
      <c r="H74" s="240">
        <v>0</v>
      </c>
    </row>
    <row r="75" spans="1:8" s="176" customFormat="1" ht="15">
      <c r="A75" s="191" t="s">
        <v>31</v>
      </c>
      <c r="B75" s="183">
        <v>0</v>
      </c>
      <c r="C75" s="183">
        <v>0</v>
      </c>
      <c r="D75" s="183">
        <v>0</v>
      </c>
      <c r="E75" s="238">
        <v>0</v>
      </c>
      <c r="F75" s="193">
        <v>0</v>
      </c>
      <c r="G75" s="239">
        <v>0</v>
      </c>
      <c r="H75" s="240">
        <v>0</v>
      </c>
    </row>
    <row r="76" spans="1:8" s="176" customFormat="1" ht="15">
      <c r="A76" s="191" t="s">
        <v>32</v>
      </c>
      <c r="B76" s="183">
        <v>0</v>
      </c>
      <c r="C76" s="183">
        <v>0</v>
      </c>
      <c r="D76" s="183">
        <v>0</v>
      </c>
      <c r="E76" s="238">
        <v>0</v>
      </c>
      <c r="F76" s="193">
        <v>0</v>
      </c>
      <c r="G76" s="239">
        <v>0</v>
      </c>
      <c r="H76" s="240">
        <v>0</v>
      </c>
    </row>
    <row r="77" spans="1:8" s="176" customFormat="1" ht="15">
      <c r="A77" s="191" t="s">
        <v>60</v>
      </c>
      <c r="B77" s="183">
        <v>0</v>
      </c>
      <c r="C77" s="183">
        <v>0</v>
      </c>
      <c r="D77" s="183">
        <v>0</v>
      </c>
      <c r="E77" s="238">
        <v>0</v>
      </c>
      <c r="F77" s="193">
        <v>0</v>
      </c>
      <c r="G77" s="239">
        <v>0</v>
      </c>
      <c r="H77" s="240">
        <v>0</v>
      </c>
    </row>
    <row r="78" spans="1:8" s="176" customFormat="1" ht="15">
      <c r="A78" s="191" t="s">
        <v>61</v>
      </c>
      <c r="B78" s="183">
        <v>0</v>
      </c>
      <c r="C78" s="183">
        <v>0</v>
      </c>
      <c r="D78" s="183">
        <v>0</v>
      </c>
      <c r="E78" s="238">
        <v>0</v>
      </c>
      <c r="F78" s="193">
        <v>0</v>
      </c>
      <c r="G78" s="239">
        <v>0</v>
      </c>
      <c r="H78" s="240">
        <v>0</v>
      </c>
    </row>
    <row r="79" spans="1:8" s="176" customFormat="1" ht="15">
      <c r="A79" s="241" t="s">
        <v>63</v>
      </c>
      <c r="B79" s="242">
        <v>0</v>
      </c>
      <c r="C79" s="242">
        <v>0</v>
      </c>
      <c r="D79" s="242">
        <v>0</v>
      </c>
      <c r="E79" s="243">
        <v>0</v>
      </c>
      <c r="F79" s="244">
        <v>0</v>
      </c>
      <c r="G79" s="245">
        <v>0</v>
      </c>
      <c r="H79" s="246">
        <v>0</v>
      </c>
    </row>
    <row r="80" spans="1:8" s="176" customFormat="1" thickBot="1">
      <c r="A80" s="247" t="s">
        <v>88</v>
      </c>
      <c r="B80" s="248">
        <f>B37-B71</f>
        <v>63005232.158796787</v>
      </c>
      <c r="C80" s="248">
        <f t="shared" ref="C80:H80" si="9">C37-C71</f>
        <v>0</v>
      </c>
      <c r="D80" s="248">
        <f t="shared" si="9"/>
        <v>-0.25776791572570801</v>
      </c>
      <c r="E80" s="248">
        <f t="shared" si="9"/>
        <v>0</v>
      </c>
      <c r="F80" s="249">
        <f t="shared" si="9"/>
        <v>-0.43989461660385132</v>
      </c>
      <c r="G80" s="250">
        <f t="shared" si="9"/>
        <v>0.10179996490478516</v>
      </c>
      <c r="H80" s="251">
        <f t="shared" si="9"/>
        <v>-0.33809494972229004</v>
      </c>
    </row>
    <row r="81" spans="1:8">
      <c r="A81" s="252"/>
      <c r="B81" s="252"/>
      <c r="C81" s="252"/>
      <c r="D81" s="253"/>
      <c r="E81" s="253"/>
      <c r="F81" s="253"/>
      <c r="G81" s="253"/>
      <c r="H81" s="254"/>
    </row>
    <row r="82" spans="1:8" ht="42" customHeight="1">
      <c r="A82" s="413" t="s">
        <v>89</v>
      </c>
      <c r="B82" s="413"/>
      <c r="C82" s="413"/>
      <c r="D82" s="413"/>
      <c r="E82" s="413"/>
      <c r="F82" s="413"/>
      <c r="G82" s="413"/>
      <c r="H82" s="413"/>
    </row>
    <row r="83" spans="1:8">
      <c r="A83" s="255"/>
      <c r="C83" s="255"/>
      <c r="D83" s="255"/>
      <c r="E83" s="255"/>
      <c r="F83" s="255"/>
      <c r="G83" s="255"/>
      <c r="H83" s="255"/>
    </row>
  </sheetData>
  <mergeCells count="5">
    <mergeCell ref="A5:A6"/>
    <mergeCell ref="B5:B6"/>
    <mergeCell ref="C5:D5"/>
    <mergeCell ref="E5:H5"/>
    <mergeCell ref="A82:H82"/>
  </mergeCells>
  <printOptions horizontalCentered="1"/>
  <pageMargins left="0.25" right="0.25" top="0.25" bottom="0.75" header="0.3" footer="0.3"/>
  <pageSetup scale="65" fitToWidth="3" fitToHeight="3" orientation="landscape" horizontalDpi="1200" verticalDpi="1200" r:id="rId1"/>
  <rowBreaks count="2" manualBreakCount="2">
    <brk id="37" max="7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view="pageBreakPreview" zoomScale="90" zoomScaleNormal="100" zoomScaleSheetLayoutView="90" workbookViewId="0">
      <selection activeCell="A87" sqref="A87"/>
    </sheetView>
  </sheetViews>
  <sheetFormatPr defaultColWidth="9.109375" defaultRowHeight="15"/>
  <cols>
    <col min="1" max="1" width="58.109375" style="2" customWidth="1"/>
    <col min="2" max="2" width="17.6640625" style="2" customWidth="1"/>
    <col min="3" max="3" width="21.44140625" style="2" customWidth="1"/>
    <col min="4" max="4" width="20.88671875" style="2" customWidth="1"/>
    <col min="5" max="5" width="20.6640625" style="313" customWidth="1"/>
    <col min="6" max="6" width="19.33203125" style="313" bestFit="1" customWidth="1"/>
    <col min="7" max="7" width="20.5546875" style="313" customWidth="1"/>
    <col min="8" max="8" width="21.109375" style="313" bestFit="1" customWidth="1"/>
    <col min="9" max="9" width="10.5546875" style="2" bestFit="1" customWidth="1"/>
    <col min="10" max="10" width="9.109375" style="2"/>
    <col min="11" max="11" width="16.33203125" style="2" bestFit="1" customWidth="1"/>
    <col min="12" max="12" width="15" style="2" bestFit="1" customWidth="1"/>
    <col min="13" max="16384" width="9.109375" style="2"/>
  </cols>
  <sheetData>
    <row r="1" spans="1:8" ht="15.6">
      <c r="A1" s="1" t="s">
        <v>0</v>
      </c>
      <c r="B1" s="1"/>
      <c r="C1" s="1"/>
      <c r="D1" s="1"/>
      <c r="E1" s="1"/>
      <c r="F1" s="1"/>
      <c r="G1" s="1"/>
      <c r="H1" s="1"/>
    </row>
    <row r="2" spans="1:8" ht="15.6">
      <c r="A2" s="1" t="s">
        <v>1</v>
      </c>
      <c r="B2" s="1"/>
      <c r="C2" s="1"/>
      <c r="D2" s="1"/>
      <c r="E2" s="1"/>
      <c r="F2" s="1"/>
      <c r="G2" s="1"/>
      <c r="H2" s="1"/>
    </row>
    <row r="3" spans="1:8" ht="15.6">
      <c r="A3" s="258" t="s">
        <v>90</v>
      </c>
      <c r="B3" s="258"/>
      <c r="C3" s="258"/>
      <c r="D3" s="258"/>
      <c r="E3" s="258"/>
      <c r="F3" s="258"/>
      <c r="G3" s="258"/>
      <c r="H3" s="258"/>
    </row>
    <row r="4" spans="1:8" ht="16.2" thickBot="1">
      <c r="A4" s="5"/>
      <c r="B4" s="5"/>
      <c r="C4" s="5"/>
      <c r="D4" s="5"/>
      <c r="E4" s="5"/>
      <c r="F4" s="5"/>
      <c r="G4" s="5"/>
      <c r="H4" s="5"/>
    </row>
    <row r="5" spans="1:8" ht="15.75" customHeight="1" thickBot="1">
      <c r="A5" s="393" t="s">
        <v>3</v>
      </c>
      <c r="B5" s="156"/>
      <c r="C5" s="395" t="s">
        <v>4</v>
      </c>
      <c r="D5" s="396"/>
      <c r="E5" s="397" t="s">
        <v>5</v>
      </c>
      <c r="F5" s="398"/>
      <c r="G5" s="398"/>
      <c r="H5" s="399"/>
    </row>
    <row r="6" spans="1:8" s="15" customFormat="1" ht="47.4" thickBot="1">
      <c r="A6" s="394"/>
      <c r="B6" s="157" t="s">
        <v>6</v>
      </c>
      <c r="C6" s="259" t="s">
        <v>7</v>
      </c>
      <c r="D6" s="259" t="s">
        <v>8</v>
      </c>
      <c r="E6" s="159" t="s">
        <v>9</v>
      </c>
      <c r="F6" s="159" t="s">
        <v>10</v>
      </c>
      <c r="G6" s="159" t="s">
        <v>11</v>
      </c>
      <c r="H6" s="259" t="s">
        <v>12</v>
      </c>
    </row>
    <row r="7" spans="1:8" ht="15" customHeight="1">
      <c r="A7" s="16" t="s">
        <v>13</v>
      </c>
      <c r="B7" s="16"/>
      <c r="C7" s="260"/>
      <c r="D7" s="261"/>
      <c r="E7" s="22"/>
      <c r="F7" s="22"/>
      <c r="G7" s="22"/>
      <c r="H7" s="262"/>
    </row>
    <row r="8" spans="1:8" ht="15" customHeight="1">
      <c r="A8" s="24" t="s">
        <v>14</v>
      </c>
      <c r="B8" s="24"/>
      <c r="C8" s="70"/>
      <c r="D8" s="261"/>
      <c r="E8" s="22"/>
      <c r="F8" s="22"/>
      <c r="G8" s="22"/>
      <c r="H8" s="263"/>
    </row>
    <row r="9" spans="1:8" ht="15" customHeight="1">
      <c r="A9" s="29" t="s">
        <v>15</v>
      </c>
      <c r="B9" s="264">
        <v>20305741</v>
      </c>
      <c r="C9" s="264">
        <v>8788702</v>
      </c>
      <c r="D9" s="264">
        <f>'[1]Table A GF'!C9+'[1]Table A Restricted grants '!C9+'[1]Table A Jevita '!C9+'[1]Table A Restricted Greg'!C9+'[1]Table A (UCCS - Auxiliaries) '!C9</f>
        <v>8274258</v>
      </c>
      <c r="E9" s="32">
        <v>20200283</v>
      </c>
      <c r="F9" s="89">
        <v>0</v>
      </c>
      <c r="G9" s="89">
        <v>0</v>
      </c>
      <c r="H9" s="263">
        <v>20200283</v>
      </c>
    </row>
    <row r="10" spans="1:8" ht="15" customHeight="1">
      <c r="A10" s="29" t="s">
        <v>16</v>
      </c>
      <c r="B10" s="264">
        <v>90528130.476399988</v>
      </c>
      <c r="C10" s="264">
        <v>77029333</v>
      </c>
      <c r="D10" s="264">
        <f>'[1]Table A GF'!C10+'[1]Table A Restricted grants '!C10+'[1]Table A Jevita '!C10+'[1]Table A Restricted Greg'!C10+'[1]Table A (UCCS - Auxiliaries) '!C10</f>
        <v>87651211.612599984</v>
      </c>
      <c r="E10" s="32">
        <v>88755154</v>
      </c>
      <c r="F10" s="89">
        <v>0</v>
      </c>
      <c r="G10" s="89">
        <v>0</v>
      </c>
      <c r="H10" s="263">
        <v>88755154</v>
      </c>
    </row>
    <row r="11" spans="1:8" ht="15" customHeight="1">
      <c r="A11" s="29" t="s">
        <v>17</v>
      </c>
      <c r="B11" s="264">
        <v>29771858.816400003</v>
      </c>
      <c r="C11" s="264">
        <v>24782981</v>
      </c>
      <c r="D11" s="264">
        <f>'[1]Table A GF'!C11+'[1]Table A Restricted grants '!C11+'[1]Table A Jevita '!C11+'[1]Table A Restricted Greg'!C11+'[1]Table A (UCCS - Auxiliaries) '!C11</f>
        <v>26512313.747399997</v>
      </c>
      <c r="E11" s="32">
        <v>26861358</v>
      </c>
      <c r="F11" s="89">
        <v>0</v>
      </c>
      <c r="G11" s="89">
        <v>0</v>
      </c>
      <c r="H11" s="263">
        <v>26861358</v>
      </c>
    </row>
    <row r="12" spans="1:8" ht="15" customHeight="1">
      <c r="A12" s="29" t="s">
        <v>18</v>
      </c>
      <c r="B12" s="264">
        <v>2673899.17</v>
      </c>
      <c r="C12" s="264">
        <v>2945859</v>
      </c>
      <c r="D12" s="264">
        <f>'[1]Table A GF'!C12+'[1]Table A Restricted grants '!C12+'[1]Table A Jevita '!C12+'[1]Table A Restricted Greg'!C12+'[1]Table A (UCCS - Auxiliaries) '!C12</f>
        <v>2846923.2737520928</v>
      </c>
      <c r="E12" s="32">
        <v>0</v>
      </c>
      <c r="F12" s="89">
        <v>6294667</v>
      </c>
      <c r="G12" s="89">
        <v>0</v>
      </c>
      <c r="H12" s="263">
        <v>6294667</v>
      </c>
    </row>
    <row r="13" spans="1:8" ht="15" customHeight="1">
      <c r="A13" s="265" t="s">
        <v>19</v>
      </c>
      <c r="B13" s="264">
        <v>25499662.758000001</v>
      </c>
      <c r="C13" s="264">
        <v>18590042</v>
      </c>
      <c r="D13" s="264">
        <f>'[1]Table A GF'!C13+'[1]Table A Restricted grants '!C13+'[1]Table A Jevita '!C13+'[1]Table A Restricted Greg'!C13+'[1]Table A (UCCS - Auxiliaries) '!C13</f>
        <v>21653381.697730444</v>
      </c>
      <c r="E13" s="32">
        <v>6369863</v>
      </c>
      <c r="F13" s="89">
        <v>14832448</v>
      </c>
      <c r="G13" s="89">
        <v>0</v>
      </c>
      <c r="H13" s="263">
        <v>21202311</v>
      </c>
    </row>
    <row r="14" spans="1:8" s="52" customFormat="1" ht="20.25" customHeight="1">
      <c r="A14" s="44" t="s">
        <v>21</v>
      </c>
      <c r="B14" s="266">
        <f t="shared" ref="B14" si="0">SUM(B9:B13)</f>
        <v>168779292.22079998</v>
      </c>
      <c r="C14" s="266">
        <f t="shared" ref="C14:D14" si="1">SUM(C9:C13)</f>
        <v>132136917</v>
      </c>
      <c r="D14" s="266">
        <f t="shared" si="1"/>
        <v>146938088.33148253</v>
      </c>
      <c r="E14" s="47">
        <v>142186658</v>
      </c>
      <c r="F14" s="47">
        <v>21127115</v>
      </c>
      <c r="G14" s="47">
        <v>0</v>
      </c>
      <c r="H14" s="267">
        <v>163313773</v>
      </c>
    </row>
    <row r="15" spans="1:8" ht="15" customHeight="1">
      <c r="A15" s="24" t="s">
        <v>22</v>
      </c>
      <c r="B15" s="24"/>
      <c r="C15" s="264">
        <v>0</v>
      </c>
      <c r="D15" s="264"/>
      <c r="E15" s="32"/>
      <c r="F15" s="89"/>
      <c r="G15" s="89"/>
      <c r="H15" s="263">
        <v>0</v>
      </c>
    </row>
    <row r="16" spans="1:8" ht="15" customHeight="1">
      <c r="A16" s="24" t="s">
        <v>23</v>
      </c>
      <c r="B16" s="24"/>
      <c r="C16" s="264"/>
      <c r="D16" s="264"/>
      <c r="E16" s="32"/>
      <c r="F16" s="89"/>
      <c r="G16" s="89"/>
      <c r="H16" s="263"/>
    </row>
    <row r="17" spans="1:8" ht="15" customHeight="1">
      <c r="A17" s="40" t="s">
        <v>24</v>
      </c>
      <c r="B17" s="268">
        <v>20704192</v>
      </c>
      <c r="C17" s="268">
        <v>21380953</v>
      </c>
      <c r="D17" s="268">
        <f>'[1]Table A GF'!C17+'[1]Table A Restricted grants '!C17+'[1]Table A Jevita '!C17+'[1]Table A Restricted Greg'!C17+'[1]Table A (UCCS - Auxiliaries) '!C17</f>
        <v>30310514</v>
      </c>
      <c r="E17" s="32">
        <v>0</v>
      </c>
      <c r="F17" s="32">
        <v>0</v>
      </c>
      <c r="G17" s="32">
        <v>30510896</v>
      </c>
      <c r="H17" s="269">
        <v>30510896</v>
      </c>
    </row>
    <row r="18" spans="1:8" ht="15" customHeight="1">
      <c r="A18" s="40" t="s">
        <v>25</v>
      </c>
      <c r="B18" s="268">
        <v>12445219</v>
      </c>
      <c r="C18" s="268">
        <v>12321654</v>
      </c>
      <c r="D18" s="268">
        <f>'[1]Table A GF'!C18+'[1]Table A Restricted grants '!C18+'[1]Table A Jevita '!C18+'[1]Table A Restricted Greg'!C18+'[1]Table A (UCCS - Auxiliaries) '!C18</f>
        <v>13084195</v>
      </c>
      <c r="E18" s="32">
        <v>0</v>
      </c>
      <c r="F18" s="32">
        <v>0</v>
      </c>
      <c r="G18" s="32">
        <v>14951882</v>
      </c>
      <c r="H18" s="269">
        <v>14951882</v>
      </c>
    </row>
    <row r="19" spans="1:8" ht="15" customHeight="1">
      <c r="A19" s="40" t="s">
        <v>91</v>
      </c>
      <c r="B19" s="268">
        <v>13752134</v>
      </c>
      <c r="C19" s="268">
        <v>6089564</v>
      </c>
      <c r="D19" s="268">
        <v>6604008</v>
      </c>
      <c r="E19" s="32">
        <v>17142710</v>
      </c>
      <c r="F19" s="32">
        <v>0</v>
      </c>
      <c r="G19" s="32">
        <v>0</v>
      </c>
      <c r="H19" s="269">
        <v>17142710</v>
      </c>
    </row>
    <row r="20" spans="1:8" ht="15" customHeight="1">
      <c r="A20" s="59" t="s">
        <v>29</v>
      </c>
      <c r="B20" s="268">
        <v>3962823</v>
      </c>
      <c r="C20" s="268">
        <v>0</v>
      </c>
      <c r="D20" s="268">
        <f>'[1]Table A GF'!C20+'[1]Table A Restricted grants '!C20+'[1]Table A Jevita '!C20+'[1]Table A Restricted Greg'!C20+'[1]Table A (UCCS - Auxiliaries) '!C20</f>
        <v>0</v>
      </c>
      <c r="E20" s="32">
        <v>0</v>
      </c>
      <c r="F20" s="32">
        <v>0</v>
      </c>
      <c r="G20" s="32">
        <v>0</v>
      </c>
      <c r="H20" s="269">
        <v>0</v>
      </c>
    </row>
    <row r="21" spans="1:8" ht="13.5" customHeight="1">
      <c r="A21" s="59" t="s">
        <v>92</v>
      </c>
      <c r="B21" s="268">
        <v>3962823</v>
      </c>
      <c r="C21" s="268">
        <v>0</v>
      </c>
      <c r="D21" s="268">
        <f>'[1]Table A GF'!C21+'[1]Table A Restricted grants '!C21+'[1]Table A Jevita '!C21+'[1]Table A Restricted Greg'!C21+'[1]Table A (UCCS - Auxiliaries) '!C21</f>
        <v>0</v>
      </c>
      <c r="E21" s="32">
        <v>0</v>
      </c>
      <c r="F21" s="32">
        <v>0</v>
      </c>
      <c r="G21" s="32">
        <v>0</v>
      </c>
      <c r="H21" s="269">
        <v>0</v>
      </c>
    </row>
    <row r="22" spans="1:8" ht="13.5" customHeight="1">
      <c r="A22" s="59" t="s">
        <v>31</v>
      </c>
      <c r="B22" s="268">
        <v>0</v>
      </c>
      <c r="C22" s="268">
        <v>0</v>
      </c>
      <c r="D22" s="268">
        <v>3962823</v>
      </c>
      <c r="E22" s="32">
        <v>0</v>
      </c>
      <c r="F22" s="32">
        <v>0</v>
      </c>
      <c r="G22" s="32">
        <v>0</v>
      </c>
      <c r="H22" s="269">
        <v>0</v>
      </c>
    </row>
    <row r="23" spans="1:8" ht="13.5" customHeight="1">
      <c r="A23" s="59" t="s">
        <v>93</v>
      </c>
      <c r="B23" s="268">
        <v>0</v>
      </c>
      <c r="C23" s="268">
        <v>0</v>
      </c>
      <c r="D23" s="268">
        <v>3829045</v>
      </c>
      <c r="E23" s="32">
        <v>0</v>
      </c>
      <c r="F23" s="32">
        <v>0</v>
      </c>
      <c r="G23" s="32">
        <v>6348919</v>
      </c>
      <c r="H23" s="269">
        <v>6348919</v>
      </c>
    </row>
    <row r="24" spans="1:8" ht="13.5" customHeight="1">
      <c r="A24" s="59" t="s">
        <v>94</v>
      </c>
      <c r="B24" s="268">
        <v>0</v>
      </c>
      <c r="C24" s="268">
        <v>0</v>
      </c>
      <c r="D24" s="268">
        <v>4200000</v>
      </c>
      <c r="E24" s="32">
        <v>0</v>
      </c>
      <c r="F24" s="32">
        <v>0</v>
      </c>
      <c r="G24" s="32">
        <v>8261179</v>
      </c>
      <c r="H24" s="269">
        <v>8261179</v>
      </c>
    </row>
    <row r="25" spans="1:8" ht="13.5" customHeight="1">
      <c r="A25" s="59" t="s">
        <v>95</v>
      </c>
      <c r="B25" s="268">
        <v>0</v>
      </c>
      <c r="C25" s="268">
        <v>0</v>
      </c>
      <c r="D25" s="268"/>
      <c r="E25" s="32">
        <v>0</v>
      </c>
      <c r="F25" s="32">
        <v>0</v>
      </c>
      <c r="G25" s="33">
        <v>12461179</v>
      </c>
      <c r="H25" s="269">
        <v>12461179</v>
      </c>
    </row>
    <row r="26" spans="1:8" ht="15" customHeight="1">
      <c r="A26" s="270" t="s">
        <v>86</v>
      </c>
      <c r="B26" s="268">
        <v>16502298</v>
      </c>
      <c r="C26" s="268">
        <v>0</v>
      </c>
      <c r="D26" s="268">
        <v>16502298</v>
      </c>
      <c r="E26" s="32">
        <v>0</v>
      </c>
      <c r="F26" s="32">
        <v>0</v>
      </c>
      <c r="G26" s="32">
        <v>0</v>
      </c>
      <c r="H26" s="269">
        <v>0</v>
      </c>
    </row>
    <row r="27" spans="1:8" s="52" customFormat="1" ht="20.25" customHeight="1">
      <c r="A27" s="62" t="s">
        <v>37</v>
      </c>
      <c r="B27" s="271">
        <f t="shared" ref="B27:D27" si="2">SUM(B15,B17:B26)</f>
        <v>71329489</v>
      </c>
      <c r="C27" s="271">
        <f t="shared" si="2"/>
        <v>39792171</v>
      </c>
      <c r="D27" s="271">
        <f t="shared" si="2"/>
        <v>78492883</v>
      </c>
      <c r="E27" s="272">
        <v>17142710</v>
      </c>
      <c r="F27" s="272">
        <v>0</v>
      </c>
      <c r="G27" s="272">
        <v>72534055</v>
      </c>
      <c r="H27" s="271">
        <v>89676765</v>
      </c>
    </row>
    <row r="28" spans="1:8" ht="15" customHeight="1">
      <c r="A28" s="65" t="s">
        <v>38</v>
      </c>
      <c r="B28" s="268">
        <v>12600200</v>
      </c>
      <c r="C28" s="268">
        <v>11762860</v>
      </c>
      <c r="D28" s="268">
        <f>'[1]Table A GF'!C28+'[1]Table A Restricted grants '!C28+'[1]Table A Jevita '!C28+'[1]Table A Restricted Greg'!C28+'[1]Table A (UCCS - Auxiliaries) '!C28</f>
        <v>10858725</v>
      </c>
      <c r="E28" s="32">
        <v>0</v>
      </c>
      <c r="F28" s="32">
        <v>0</v>
      </c>
      <c r="G28" s="32">
        <v>12596091</v>
      </c>
      <c r="H28" s="269">
        <v>12596091</v>
      </c>
    </row>
    <row r="29" spans="1:8" ht="15" customHeight="1">
      <c r="A29" s="65" t="s">
        <v>39</v>
      </c>
      <c r="B29" s="268">
        <v>471786.984</v>
      </c>
      <c r="C29" s="268">
        <v>871941</v>
      </c>
      <c r="D29" s="268">
        <f>'[1]Table A GF'!C29+'[1]Table A Restricted grants '!C29+'[1]Table A Jevita '!C29+'[1]Table A Restricted Greg'!C29+'[1]Table A (UCCS - Auxiliaries) '!C29</f>
        <v>38571.424865319445</v>
      </c>
      <c r="E29" s="32">
        <v>0</v>
      </c>
      <c r="F29" s="32">
        <v>470130</v>
      </c>
      <c r="G29" s="32">
        <v>0</v>
      </c>
      <c r="H29" s="269">
        <v>470130</v>
      </c>
    </row>
    <row r="30" spans="1:8" ht="15" customHeight="1">
      <c r="A30" s="65" t="s">
        <v>40</v>
      </c>
      <c r="B30" s="268">
        <v>29372688</v>
      </c>
      <c r="C30" s="268">
        <v>25429028</v>
      </c>
      <c r="D30" s="268">
        <f>'[1]Table A GF'!C30+'[1]Table A Restricted grants '!C30+'[1]Table A Jevita '!C30+'[1]Table A Restricted Greg'!C30+'[1]Table A (UCCS - Auxiliaries) '!C30</f>
        <v>18162890.280742414</v>
      </c>
      <c r="E30" s="32">
        <v>0</v>
      </c>
      <c r="F30" s="32">
        <v>30959647</v>
      </c>
      <c r="G30" s="32">
        <v>0</v>
      </c>
      <c r="H30" s="269">
        <v>30959647</v>
      </c>
    </row>
    <row r="31" spans="1:8" ht="15" customHeight="1">
      <c r="A31" s="65" t="s">
        <v>41</v>
      </c>
      <c r="B31" s="268">
        <v>2809654.128</v>
      </c>
      <c r="C31" s="268">
        <v>2089000</v>
      </c>
      <c r="D31" s="268">
        <f>'[1]Table A GF'!C31+'[1]Table A Restricted grants '!C31+'[1]Table A Jevita '!C31+'[1]Table A Restricted Greg'!C31+'[1]Table A (UCCS - Auxiliaries) '!C31</f>
        <v>4156997.678485339</v>
      </c>
      <c r="E31" s="32">
        <v>0</v>
      </c>
      <c r="F31" s="32">
        <v>2131000</v>
      </c>
      <c r="G31" s="32">
        <v>0</v>
      </c>
      <c r="H31" s="269">
        <v>2131000</v>
      </c>
    </row>
    <row r="32" spans="1:8" ht="15" customHeight="1">
      <c r="A32" s="65" t="s">
        <v>42</v>
      </c>
      <c r="B32" s="268">
        <v>0</v>
      </c>
      <c r="C32" s="268">
        <v>0</v>
      </c>
      <c r="D32" s="268">
        <f>'[1]Table A GF'!C32+'[1]Table A Restricted grants '!C32+'[1]Table A Jevita '!C32+'[1]Table A Restricted Greg'!C32+'[1]Table A (UCCS - Auxiliaries) '!C32</f>
        <v>0</v>
      </c>
      <c r="E32" s="32">
        <v>0</v>
      </c>
      <c r="F32" s="32">
        <v>0</v>
      </c>
      <c r="G32" s="32">
        <v>0</v>
      </c>
      <c r="H32" s="269">
        <v>0</v>
      </c>
    </row>
    <row r="33" spans="1:12" ht="15" customHeight="1">
      <c r="A33" s="40" t="s">
        <v>43</v>
      </c>
      <c r="B33" s="268">
        <v>1272864.54</v>
      </c>
      <c r="C33" s="268">
        <v>1134602</v>
      </c>
      <c r="D33" s="268">
        <f>'[1]Table A GF'!C33+'[1]Table A Restricted grants '!C33+'[1]Table A Jevita '!C33+'[1]Table A Restricted Greg'!C33+'[1]Table A (UCCS - Auxiliaries) '!C33</f>
        <v>1664926</v>
      </c>
      <c r="E33" s="32">
        <v>1134602</v>
      </c>
      <c r="F33" s="32">
        <v>0</v>
      </c>
      <c r="G33" s="32">
        <v>0</v>
      </c>
      <c r="H33" s="269">
        <v>1134602</v>
      </c>
    </row>
    <row r="34" spans="1:12" ht="15" customHeight="1">
      <c r="A34" s="40" t="s">
        <v>44</v>
      </c>
      <c r="B34" s="268">
        <v>0</v>
      </c>
      <c r="C34" s="268">
        <v>0</v>
      </c>
      <c r="D34" s="268">
        <f>'[1]Table A GF'!C34+'[1]Table A Restricted grants '!C34+'[1]Table A Jevita '!C34+'[1]Table A Restricted Greg'!C34+'[1]Table A (UCCS - Auxiliaries) '!C34</f>
        <v>0</v>
      </c>
      <c r="E34" s="32">
        <v>0</v>
      </c>
      <c r="F34" s="32">
        <v>0</v>
      </c>
      <c r="G34" s="32">
        <v>0</v>
      </c>
      <c r="H34" s="269">
        <v>0</v>
      </c>
    </row>
    <row r="35" spans="1:12" ht="15" customHeight="1" thickBot="1">
      <c r="A35" s="273" t="s">
        <v>45</v>
      </c>
      <c r="B35" s="268">
        <v>15893080.954</v>
      </c>
      <c r="C35" s="268">
        <v>10605973</v>
      </c>
      <c r="D35" s="268">
        <f>'[1]Table A GF'!C35+'[1]Table A Restricted grants '!C35+'[1]Table A Jevita '!C35+'[1]Table A Restricted Greg'!C35+'[1]Table A (UCCS - Auxiliaries) '!C35</f>
        <v>38750620.675811529</v>
      </c>
      <c r="E35" s="73">
        <v>2233096</v>
      </c>
      <c r="F35" s="73">
        <v>34196794</v>
      </c>
      <c r="G35" s="73">
        <v>0</v>
      </c>
      <c r="H35" s="269">
        <v>36429890</v>
      </c>
      <c r="L35" s="55"/>
    </row>
    <row r="36" spans="1:12" s="52" customFormat="1" ht="17.25" customHeight="1" thickTop="1">
      <c r="A36" s="96" t="s">
        <v>46</v>
      </c>
      <c r="B36" s="274">
        <f t="shared" ref="B36:D36" si="3">SUM(B14,B27:B35)</f>
        <v>302529055.82680005</v>
      </c>
      <c r="C36" s="274">
        <f t="shared" si="3"/>
        <v>223822492</v>
      </c>
      <c r="D36" s="274">
        <f t="shared" si="3"/>
        <v>299063702.3913871</v>
      </c>
      <c r="E36" s="99">
        <v>162697066</v>
      </c>
      <c r="F36" s="99">
        <v>88884686</v>
      </c>
      <c r="G36" s="99">
        <v>85130146</v>
      </c>
      <c r="H36" s="275">
        <v>336711898</v>
      </c>
      <c r="I36" s="63"/>
      <c r="L36" s="63"/>
    </row>
    <row r="37" spans="1:12" ht="15" customHeight="1">
      <c r="A37" s="65"/>
      <c r="B37" s="65"/>
      <c r="C37" s="152"/>
      <c r="D37" s="268"/>
      <c r="E37" s="32"/>
      <c r="F37" s="32"/>
      <c r="G37" s="32"/>
      <c r="H37" s="269"/>
      <c r="I37" s="63"/>
    </row>
    <row r="38" spans="1:12" ht="15" customHeight="1">
      <c r="A38" s="101" t="s">
        <v>47</v>
      </c>
      <c r="B38" s="101"/>
      <c r="C38" s="153"/>
      <c r="D38" s="268"/>
      <c r="E38" s="32"/>
      <c r="F38" s="32"/>
      <c r="G38" s="32"/>
      <c r="H38" s="269"/>
      <c r="I38" s="63"/>
    </row>
    <row r="39" spans="1:12" ht="15" customHeight="1">
      <c r="A39" s="65" t="s">
        <v>48</v>
      </c>
      <c r="B39" s="65"/>
      <c r="C39" s="152"/>
      <c r="D39" s="268"/>
      <c r="E39" s="32"/>
      <c r="F39" s="32"/>
      <c r="G39" s="32"/>
      <c r="H39" s="269"/>
      <c r="I39" s="63"/>
    </row>
    <row r="40" spans="1:12" ht="15" customHeight="1">
      <c r="A40" s="40" t="s">
        <v>49</v>
      </c>
      <c r="B40" s="268">
        <v>72842536.135999992</v>
      </c>
      <c r="C40" s="268">
        <v>56151328</v>
      </c>
      <c r="D40" s="268">
        <f>'[1]Table A GF'!C40+'[1]Table A Restricted grants '!C40+'[1]Table A Jevita '!C40+'[1]Table A Restricted Greg'!C40+'[1]Table A (UCCS - Auxiliaries) '!C40</f>
        <v>44649216.694008172</v>
      </c>
      <c r="E40" s="32">
        <v>74720456.201509744</v>
      </c>
      <c r="F40" s="32">
        <v>4172630</v>
      </c>
      <c r="G40" s="32">
        <v>2030753</v>
      </c>
      <c r="H40" s="269">
        <v>80923839.201509744</v>
      </c>
      <c r="I40" s="63"/>
    </row>
    <row r="41" spans="1:12" ht="15" customHeight="1">
      <c r="A41" s="40" t="s">
        <v>50</v>
      </c>
      <c r="B41" s="268">
        <v>6138058.4419999998</v>
      </c>
      <c r="C41" s="268">
        <v>4970721</v>
      </c>
      <c r="D41" s="268">
        <f>'[1]Table A GF'!C41+'[1]Table A Restricted grants '!C41+'[1]Table A Jevita '!C41+'[1]Table A Restricted Greg'!C41+'[1]Table A (UCCS - Auxiliaries) '!C41</f>
        <v>5134469.40736249</v>
      </c>
      <c r="E41" s="32">
        <v>393614.70616139006</v>
      </c>
      <c r="F41" s="32">
        <v>18353</v>
      </c>
      <c r="G41" s="32">
        <v>4446323</v>
      </c>
      <c r="H41" s="269">
        <v>4858290.7061613901</v>
      </c>
      <c r="I41" s="63"/>
    </row>
    <row r="42" spans="1:12" ht="15" customHeight="1">
      <c r="A42" s="40" t="s">
        <v>51</v>
      </c>
      <c r="B42" s="268">
        <v>1813574.0659999999</v>
      </c>
      <c r="C42" s="268">
        <v>2383182</v>
      </c>
      <c r="D42" s="268">
        <f>'[1]Table A GF'!C42+'[1]Table A Restricted grants '!C42+'[1]Table A Jevita '!C42+'[1]Table A Restricted Greg'!C42+'[1]Table A (UCCS - Auxiliaries) '!C42</f>
        <v>1555403.6089160631</v>
      </c>
      <c r="E42" s="32">
        <v>59854.072901295469</v>
      </c>
      <c r="F42" s="32">
        <v>523175</v>
      </c>
      <c r="G42" s="32">
        <v>1627536</v>
      </c>
      <c r="H42" s="269">
        <v>2210565.0729012955</v>
      </c>
      <c r="I42" s="63"/>
    </row>
    <row r="43" spans="1:12" ht="15" customHeight="1">
      <c r="A43" s="40" t="s">
        <v>52</v>
      </c>
      <c r="B43" s="268">
        <v>21420382.347999997</v>
      </c>
      <c r="C43" s="268">
        <v>21045025</v>
      </c>
      <c r="D43" s="268">
        <f>'[1]Table A GF'!C43+'[1]Table A Restricted grants '!C43+'[1]Table A Jevita '!C43+'[1]Table A Restricted Greg'!C43+'[1]Table A (UCCS - Auxiliaries) '!C43</f>
        <v>17784511.336719565</v>
      </c>
      <c r="E43" s="32">
        <v>22375297.474612717</v>
      </c>
      <c r="F43" s="32">
        <v>756129</v>
      </c>
      <c r="G43" s="32">
        <v>134076</v>
      </c>
      <c r="H43" s="269">
        <v>23265502.474612717</v>
      </c>
      <c r="I43" s="63"/>
    </row>
    <row r="44" spans="1:12" ht="15" customHeight="1">
      <c r="A44" s="40" t="s">
        <v>53</v>
      </c>
      <c r="B44" s="268">
        <v>15653869.800000001</v>
      </c>
      <c r="C44" s="268">
        <v>15675669</v>
      </c>
      <c r="D44" s="268">
        <f>'[1]Table A GF'!C44+'[1]Table A Restricted grants '!C44+'[1]Table A Jevita '!C44+'[1]Table A Restricted Greg'!C44+'[1]Table A (UCCS - Auxiliaries) '!C44</f>
        <v>11795741.656902999</v>
      </c>
      <c r="E44" s="32">
        <v>12367319.654482264</v>
      </c>
      <c r="F44" s="32">
        <v>2921466</v>
      </c>
      <c r="G44" s="32">
        <v>148597</v>
      </c>
      <c r="H44" s="269">
        <v>15437382.654482264</v>
      </c>
      <c r="I44" s="63"/>
    </row>
    <row r="45" spans="1:12" ht="15" customHeight="1">
      <c r="A45" s="40" t="s">
        <v>54</v>
      </c>
      <c r="B45" s="268">
        <v>23242074.66</v>
      </c>
      <c r="C45" s="268">
        <v>25307923</v>
      </c>
      <c r="D45" s="268">
        <f>'[1]Table A GF'!C45+'[1]Table A Restricted grants '!C45+'[1]Table A Jevita '!C45+'[1]Table A Restricted Greg'!C45+'[1]Table A (UCCS - Auxiliaries) '!C45</f>
        <v>31215980.733622305</v>
      </c>
      <c r="E45" s="32">
        <v>24422873</v>
      </c>
      <c r="F45" s="32">
        <v>3383537</v>
      </c>
      <c r="G45" s="32">
        <v>510126</v>
      </c>
      <c r="H45" s="269">
        <v>28316536</v>
      </c>
      <c r="I45" s="63"/>
    </row>
    <row r="46" spans="1:12" ht="15" customHeight="1">
      <c r="A46" s="40" t="s">
        <v>55</v>
      </c>
      <c r="B46" s="268">
        <v>11228685.088000003</v>
      </c>
      <c r="C46" s="268">
        <v>11737301</v>
      </c>
      <c r="D46" s="268">
        <f>'[1]Table A GF'!C46+'[1]Table A Restricted grants '!C46+'[1]Table A Jevita '!C46+'[1]Table A Restricted Greg'!C46+'[1]Table A (UCCS - Auxiliaries) '!C46</f>
        <v>8933212.3220160212</v>
      </c>
      <c r="E46" s="32">
        <v>12628624</v>
      </c>
      <c r="F46" s="32">
        <v>336123</v>
      </c>
      <c r="G46" s="32">
        <v>1146703</v>
      </c>
      <c r="H46" s="269">
        <v>14111450</v>
      </c>
      <c r="I46" s="63"/>
    </row>
    <row r="47" spans="1:12" ht="15" customHeight="1">
      <c r="A47" s="40" t="s">
        <v>56</v>
      </c>
      <c r="B47" s="268">
        <v>40462845.450000003</v>
      </c>
      <c r="C47" s="268">
        <v>42265974</v>
      </c>
      <c r="D47" s="268">
        <f>'[1]Table A GF'!C47+'[1]Table A Restricted grants '!C47+'[1]Table A Jevita '!C47+'[1]Table A Restricted Greg'!C47+'[1]Table A (UCCS - Auxiliaries) '!C47-L20</f>
        <v>56942855.623379417</v>
      </c>
      <c r="E47" s="32">
        <v>13146377</v>
      </c>
      <c r="F47" s="32">
        <v>17800</v>
      </c>
      <c r="G47" s="32">
        <v>39985499</v>
      </c>
      <c r="H47" s="269">
        <v>53149676</v>
      </c>
      <c r="I47" s="63"/>
    </row>
    <row r="48" spans="1:12" ht="15" customHeight="1">
      <c r="A48" s="65" t="s">
        <v>57</v>
      </c>
      <c r="B48" s="268">
        <v>27717853.118000001</v>
      </c>
      <c r="C48" s="268">
        <v>20506203</v>
      </c>
      <c r="D48" s="268">
        <f>'[1]Table A GF'!C48+'[1]Table A Restricted grants '!C48+'[1]Table A Jevita '!C48+'[1]Table A Restricted Greg'!C48+'[1]Table A (UCCS - Auxiliaries) '!C48</f>
        <v>19221195.749881141</v>
      </c>
      <c r="E48" s="32">
        <v>0</v>
      </c>
      <c r="F48" s="32">
        <v>27641313</v>
      </c>
      <c r="G48" s="32">
        <v>7380</v>
      </c>
      <c r="H48" s="269">
        <v>27648693</v>
      </c>
      <c r="I48" s="63"/>
    </row>
    <row r="49" spans="1:9" ht="15" customHeight="1">
      <c r="A49" s="65" t="s">
        <v>41</v>
      </c>
      <c r="B49" s="268">
        <v>2226726.04</v>
      </c>
      <c r="C49" s="268">
        <v>2304882</v>
      </c>
      <c r="D49" s="268">
        <f>'[1]Table A GF'!C49+'[1]Table A Restricted grants '!C49+'[1]Table A Jevita '!C49+'[1]Table A Restricted Greg'!C49+'[1]Table A (UCCS - Auxiliaries) '!C49</f>
        <v>2106248.8259523334</v>
      </c>
      <c r="E49" s="32">
        <v>0</v>
      </c>
      <c r="F49" s="32">
        <v>2490975</v>
      </c>
      <c r="G49" s="32">
        <v>0</v>
      </c>
      <c r="H49" s="269">
        <v>2490975</v>
      </c>
      <c r="I49" s="63"/>
    </row>
    <row r="50" spans="1:9" ht="15" customHeight="1">
      <c r="A50" s="65" t="s">
        <v>73</v>
      </c>
      <c r="B50" s="268">
        <v>2718684.5040000007</v>
      </c>
      <c r="C50" s="268">
        <v>100129</v>
      </c>
      <c r="D50" s="268">
        <f>'[1]Table A GF'!C50+'[1]Table A Restricted grants '!C50+'[1]Table A Jevita '!C50+'[1]Table A Restricted Greg'!C50+'[1]Table A (UCCS - Auxiliaries) '!C50</f>
        <v>33388560</v>
      </c>
      <c r="E50" s="32">
        <v>0</v>
      </c>
      <c r="F50" s="32">
        <v>33233000</v>
      </c>
      <c r="G50" s="32">
        <v>0</v>
      </c>
      <c r="H50" s="269">
        <v>33233000</v>
      </c>
      <c r="I50" s="63"/>
    </row>
    <row r="51" spans="1:9" ht="15" customHeight="1">
      <c r="A51" s="59" t="s">
        <v>29</v>
      </c>
      <c r="B51" s="268">
        <v>2209950</v>
      </c>
      <c r="C51" s="268">
        <v>1752873</v>
      </c>
      <c r="D51" s="268">
        <v>694653</v>
      </c>
      <c r="E51" s="32">
        <v>0</v>
      </c>
      <c r="F51" s="32">
        <v>0</v>
      </c>
      <c r="G51" s="32">
        <v>0</v>
      </c>
      <c r="H51" s="269">
        <v>0</v>
      </c>
    </row>
    <row r="52" spans="1:9" ht="15" customHeight="1">
      <c r="A52" s="59" t="s">
        <v>30</v>
      </c>
      <c r="B52" s="268">
        <v>1300000</v>
      </c>
      <c r="C52" s="268">
        <v>2662823</v>
      </c>
      <c r="D52" s="268">
        <v>1962823</v>
      </c>
      <c r="E52" s="32">
        <v>0</v>
      </c>
      <c r="F52" s="32">
        <v>0</v>
      </c>
      <c r="G52" s="32">
        <v>0</v>
      </c>
      <c r="H52" s="269">
        <v>0</v>
      </c>
    </row>
    <row r="53" spans="1:9" ht="15" customHeight="1">
      <c r="A53" s="59" t="s">
        <v>31</v>
      </c>
      <c r="B53" s="268">
        <v>0</v>
      </c>
      <c r="C53" s="268">
        <v>0</v>
      </c>
      <c r="D53" s="268">
        <v>3962823</v>
      </c>
      <c r="E53" s="276">
        <v>0</v>
      </c>
      <c r="F53" s="276">
        <v>0</v>
      </c>
      <c r="G53" s="32">
        <v>0</v>
      </c>
      <c r="H53" s="269">
        <v>0</v>
      </c>
    </row>
    <row r="54" spans="1:9" ht="15" customHeight="1">
      <c r="A54" s="59" t="s">
        <v>93</v>
      </c>
      <c r="B54" s="268">
        <v>0</v>
      </c>
      <c r="C54" s="268">
        <v>0</v>
      </c>
      <c r="D54" s="268">
        <v>3829045</v>
      </c>
      <c r="E54" s="32">
        <v>0</v>
      </c>
      <c r="F54" s="32">
        <v>0</v>
      </c>
      <c r="G54" s="32">
        <v>6348919</v>
      </c>
      <c r="H54" s="269">
        <v>6348919</v>
      </c>
    </row>
    <row r="55" spans="1:9" ht="15" customHeight="1">
      <c r="A55" s="59" t="s">
        <v>94</v>
      </c>
      <c r="B55" s="268">
        <v>0</v>
      </c>
      <c r="C55" s="268">
        <v>0</v>
      </c>
      <c r="D55" s="268">
        <v>4200000</v>
      </c>
      <c r="E55" s="32">
        <v>0</v>
      </c>
      <c r="F55" s="32">
        <v>0</v>
      </c>
      <c r="G55" s="32">
        <v>8261179</v>
      </c>
      <c r="H55" s="269">
        <v>8261179</v>
      </c>
    </row>
    <row r="56" spans="1:9" ht="15" customHeight="1">
      <c r="A56" s="59" t="s">
        <v>95</v>
      </c>
      <c r="B56" s="268">
        <v>0</v>
      </c>
      <c r="C56" s="268">
        <v>0</v>
      </c>
      <c r="D56" s="268">
        <v>0</v>
      </c>
      <c r="E56" s="32">
        <v>0</v>
      </c>
      <c r="F56" s="32">
        <v>0</v>
      </c>
      <c r="G56" s="32">
        <v>12461179</v>
      </c>
      <c r="H56" s="269">
        <v>12461179</v>
      </c>
    </row>
    <row r="57" spans="1:9" ht="15" customHeight="1" thickBot="1">
      <c r="A57" s="270" t="s">
        <v>86</v>
      </c>
      <c r="B57" s="268">
        <v>0</v>
      </c>
      <c r="C57" s="268">
        <v>16502298</v>
      </c>
      <c r="D57" s="268">
        <v>16502298</v>
      </c>
      <c r="E57" s="32">
        <v>0</v>
      </c>
      <c r="F57" s="32">
        <v>0</v>
      </c>
      <c r="G57" s="32">
        <v>0</v>
      </c>
      <c r="H57" s="269">
        <v>0</v>
      </c>
    </row>
    <row r="58" spans="1:9" s="52" customFormat="1" ht="18" customHeight="1" thickTop="1">
      <c r="A58" s="96" t="s">
        <v>64</v>
      </c>
      <c r="B58" s="274">
        <f t="shared" ref="B58" si="4">SUM(B40:B57)</f>
        <v>228975239.65200001</v>
      </c>
      <c r="C58" s="274">
        <f t="shared" ref="C58:D58" si="5">SUM(C40:C57)</f>
        <v>223366331</v>
      </c>
      <c r="D58" s="274">
        <f t="shared" si="5"/>
        <v>263879037.9587605</v>
      </c>
      <c r="E58" s="277">
        <v>160114416.10966742</v>
      </c>
      <c r="F58" s="277">
        <v>75494501</v>
      </c>
      <c r="G58" s="277">
        <v>77108270</v>
      </c>
      <c r="H58" s="274">
        <v>312717187.10966742</v>
      </c>
    </row>
    <row r="59" spans="1:9" ht="15" customHeight="1">
      <c r="A59" s="65"/>
      <c r="B59" s="278"/>
      <c r="C59" s="152"/>
      <c r="D59" s="268"/>
      <c r="E59" s="32"/>
      <c r="F59" s="32"/>
      <c r="G59" s="32"/>
      <c r="H59" s="269"/>
    </row>
    <row r="60" spans="1:9" ht="15" customHeight="1">
      <c r="A60" s="101" t="s">
        <v>65</v>
      </c>
      <c r="B60" s="279"/>
      <c r="C60" s="153"/>
      <c r="D60" s="268"/>
      <c r="E60" s="32"/>
      <c r="F60" s="32"/>
      <c r="G60" s="32"/>
      <c r="H60" s="269"/>
    </row>
    <row r="61" spans="1:9" ht="15" customHeight="1">
      <c r="A61" s="65" t="s">
        <v>66</v>
      </c>
      <c r="B61" s="280"/>
      <c r="C61" s="152"/>
      <c r="D61" s="268"/>
      <c r="E61" s="32"/>
      <c r="F61" s="32"/>
      <c r="G61" s="32"/>
      <c r="H61" s="269"/>
    </row>
    <row r="62" spans="1:9" ht="15" customHeight="1">
      <c r="A62" s="29" t="s">
        <v>67</v>
      </c>
      <c r="B62" s="264">
        <v>24070389</v>
      </c>
      <c r="C62" s="264">
        <v>21106805</v>
      </c>
      <c r="D62" s="264">
        <f>'[1]Table A GF'!C62+'[1]Table A Restricted grants '!C62+'[1]Table A Jevita '!C62+'[1]Table A Restricted Greg'!C62+'[1]Table A (UCCS - Auxiliaries) '!C62</f>
        <v>14728014.461286729</v>
      </c>
      <c r="E62" s="32">
        <v>4257286</v>
      </c>
      <c r="F62" s="89">
        <v>10531691</v>
      </c>
      <c r="G62" s="89">
        <v>0</v>
      </c>
      <c r="H62" s="263">
        <v>14788977</v>
      </c>
    </row>
    <row r="63" spans="1:9" ht="15" customHeight="1">
      <c r="A63" s="29" t="s">
        <v>68</v>
      </c>
      <c r="B63" s="264">
        <v>0</v>
      </c>
      <c r="C63" s="264">
        <v>0</v>
      </c>
      <c r="D63" s="264">
        <f>'[1]Table A GF'!C63+'[1]Table A Restricted grants '!C63+'[1]Table A Jevita '!C63+'[1]Table A Restricted Greg'!C63+'[1]Table A (UCCS - Auxiliaries) '!C63</f>
        <v>0</v>
      </c>
      <c r="E63" s="32">
        <v>0</v>
      </c>
      <c r="F63" s="89">
        <v>0</v>
      </c>
      <c r="G63" s="89">
        <v>0</v>
      </c>
      <c r="H63" s="263">
        <v>0</v>
      </c>
    </row>
    <row r="64" spans="1:9" ht="15" customHeight="1">
      <c r="A64" s="265" t="s">
        <v>69</v>
      </c>
      <c r="B64" s="264">
        <v>0</v>
      </c>
      <c r="C64" s="264">
        <v>0</v>
      </c>
      <c r="D64" s="264">
        <f>'[1]Table A GF'!C64+'[1]Table A Restricted grants '!C64+'[1]Table A Jevita '!C64+'[1]Table A Restricted Greg'!C64+'[1]Table A (UCCS - Auxiliaries) '!C64</f>
        <v>0</v>
      </c>
      <c r="E64" s="32">
        <v>0</v>
      </c>
      <c r="F64" s="89">
        <v>0</v>
      </c>
      <c r="G64" s="89">
        <v>0</v>
      </c>
      <c r="H64" s="263">
        <v>0</v>
      </c>
    </row>
    <row r="65" spans="1:8" ht="15" customHeight="1">
      <c r="A65" s="281" t="s">
        <v>70</v>
      </c>
      <c r="B65" s="282">
        <f>SUM(B62:B64)</f>
        <v>24070389</v>
      </c>
      <c r="C65" s="283">
        <f>SUM(C62:C64)</f>
        <v>21106805</v>
      </c>
      <c r="D65" s="283">
        <f>SUM(D62:D64)</f>
        <v>14728014.461286729</v>
      </c>
      <c r="E65" s="284">
        <v>4257286</v>
      </c>
      <c r="F65" s="284">
        <v>10531691</v>
      </c>
      <c r="G65" s="284"/>
      <c r="H65" s="285">
        <v>14788977</v>
      </c>
    </row>
    <row r="66" spans="1:8" ht="15" customHeight="1">
      <c r="A66" s="24"/>
      <c r="B66" s="70"/>
      <c r="C66" s="264"/>
      <c r="D66" s="264"/>
      <c r="E66" s="89"/>
      <c r="F66" s="89"/>
      <c r="G66" s="89"/>
      <c r="H66" s="263"/>
    </row>
    <row r="67" spans="1:8" ht="15" customHeight="1">
      <c r="A67" s="24" t="s">
        <v>71</v>
      </c>
      <c r="B67" s="70"/>
      <c r="C67" s="264"/>
      <c r="D67" s="264"/>
      <c r="E67" s="89"/>
      <c r="F67" s="89"/>
      <c r="G67" s="89"/>
      <c r="H67" s="263"/>
    </row>
    <row r="68" spans="1:8" ht="15" customHeight="1">
      <c r="A68" s="29" t="s">
        <v>72</v>
      </c>
      <c r="B68" s="264">
        <v>0</v>
      </c>
      <c r="C68" s="264">
        <v>6639914</v>
      </c>
      <c r="D68" s="264">
        <f>'[1]Table A GF'!C68+'[1]Table A Restricted grants '!C68+'[1]Table A Jevita '!C68+'[1]Table A Restricted Greg'!C68+'[1]Table A (UCCS - Auxiliaries) '!C68</f>
        <v>8092886</v>
      </c>
      <c r="E68" s="32"/>
      <c r="F68" s="89"/>
      <c r="G68" s="89">
        <v>8021876</v>
      </c>
      <c r="H68" s="263">
        <v>8021876</v>
      </c>
    </row>
    <row r="69" spans="1:8" ht="15" customHeight="1">
      <c r="A69" s="265" t="s">
        <v>73</v>
      </c>
      <c r="B69" s="286">
        <v>28565432.98</v>
      </c>
      <c r="C69" s="264">
        <v>-6372564</v>
      </c>
      <c r="D69" s="264">
        <f>'[1]Table A GF'!C69+'[1]Table A Restricted grants '!C69+'[1]Table A Jevita '!C69+'[1]Table A Restricted Greg'!C69+'[1]Table A (UCCS - Auxiliaries) '!C69</f>
        <v>21110804</v>
      </c>
      <c r="E69" s="105">
        <v>-1674636</v>
      </c>
      <c r="F69" s="287">
        <v>2858494</v>
      </c>
      <c r="G69" s="287"/>
      <c r="H69" s="263">
        <v>1183858</v>
      </c>
    </row>
    <row r="70" spans="1:8" ht="15" customHeight="1" thickBot="1">
      <c r="A70" s="288" t="s">
        <v>74</v>
      </c>
      <c r="B70" s="289">
        <f>SUM(B68:B69)</f>
        <v>28565432.98</v>
      </c>
      <c r="C70" s="289">
        <f>SUM(C68:C69)</f>
        <v>267350</v>
      </c>
      <c r="D70" s="289">
        <f>SUM(D68:D69)</f>
        <v>29203690</v>
      </c>
      <c r="E70" s="290">
        <v>-1674636</v>
      </c>
      <c r="F70" s="290">
        <v>2858494</v>
      </c>
      <c r="G70" s="290">
        <v>8021876</v>
      </c>
      <c r="H70" s="289">
        <v>9205734</v>
      </c>
    </row>
    <row r="71" spans="1:8" s="52" customFormat="1" ht="21" customHeight="1" thickTop="1">
      <c r="A71" s="291" t="s">
        <v>75</v>
      </c>
      <c r="B71" s="292">
        <f t="shared" ref="B71:D71" si="6">B70+B65+B58</f>
        <v>281611061.63200003</v>
      </c>
      <c r="C71" s="292">
        <f t="shared" si="6"/>
        <v>244740486</v>
      </c>
      <c r="D71" s="292">
        <f t="shared" si="6"/>
        <v>307810742.42004722</v>
      </c>
      <c r="E71" s="293">
        <v>162697066.10966742</v>
      </c>
      <c r="F71" s="293">
        <v>88884686</v>
      </c>
      <c r="G71" s="79">
        <v>85130146</v>
      </c>
      <c r="H71" s="294">
        <v>336711898.10966742</v>
      </c>
    </row>
    <row r="72" spans="1:8" ht="15" customHeight="1">
      <c r="A72" s="65"/>
      <c r="B72" s="24"/>
      <c r="C72" s="264"/>
      <c r="D72" s="89"/>
      <c r="E72" s="88"/>
      <c r="F72" s="89"/>
      <c r="G72" s="90"/>
      <c r="H72" s="295"/>
    </row>
    <row r="73" spans="1:8" ht="38.4" customHeight="1">
      <c r="A73" s="40" t="s">
        <v>29</v>
      </c>
      <c r="B73" s="240">
        <v>1752873</v>
      </c>
      <c r="C73" s="240">
        <v>-1752873</v>
      </c>
      <c r="D73" s="239">
        <f>D20-D51</f>
        <v>-694653</v>
      </c>
      <c r="E73" s="238">
        <v>0</v>
      </c>
      <c r="F73" s="239">
        <v>0</v>
      </c>
      <c r="G73" s="296">
        <v>0</v>
      </c>
      <c r="H73" s="297">
        <v>0</v>
      </c>
    </row>
    <row r="74" spans="1:8">
      <c r="A74" s="40" t="s">
        <v>30</v>
      </c>
      <c r="B74" s="240">
        <v>2662823</v>
      </c>
      <c r="C74" s="240">
        <v>-2662823</v>
      </c>
      <c r="D74" s="239">
        <f>D21-D52</f>
        <v>-1962823</v>
      </c>
      <c r="E74" s="238">
        <v>0</v>
      </c>
      <c r="F74" s="239">
        <v>0</v>
      </c>
      <c r="G74" s="296">
        <v>0</v>
      </c>
      <c r="H74" s="297">
        <v>0</v>
      </c>
    </row>
    <row r="75" spans="1:8">
      <c r="A75" s="40" t="s">
        <v>31</v>
      </c>
      <c r="B75" s="240">
        <v>0</v>
      </c>
      <c r="C75" s="240">
        <v>0</v>
      </c>
      <c r="D75" s="239">
        <v>0</v>
      </c>
      <c r="E75" s="238">
        <v>0</v>
      </c>
      <c r="F75" s="239">
        <v>0</v>
      </c>
      <c r="G75" s="296">
        <v>0</v>
      </c>
      <c r="H75" s="297">
        <v>0</v>
      </c>
    </row>
    <row r="76" spans="1:8">
      <c r="A76" s="40" t="s">
        <v>32</v>
      </c>
      <c r="B76" s="240">
        <v>0</v>
      </c>
      <c r="C76" s="240">
        <v>0</v>
      </c>
      <c r="D76" s="239">
        <v>0</v>
      </c>
      <c r="E76" s="238">
        <v>0</v>
      </c>
      <c r="F76" s="239">
        <v>0</v>
      </c>
      <c r="G76" s="296">
        <v>0</v>
      </c>
      <c r="H76" s="297">
        <v>0</v>
      </c>
    </row>
    <row r="77" spans="1:8">
      <c r="A77" s="40" t="s">
        <v>60</v>
      </c>
      <c r="B77" s="240">
        <v>0</v>
      </c>
      <c r="C77" s="240">
        <v>0</v>
      </c>
      <c r="D77" s="239">
        <v>0</v>
      </c>
      <c r="E77" s="238">
        <v>0</v>
      </c>
      <c r="F77" s="239">
        <v>0</v>
      </c>
      <c r="G77" s="296">
        <v>0</v>
      </c>
      <c r="H77" s="297">
        <v>0</v>
      </c>
    </row>
    <row r="78" spans="1:8">
      <c r="A78" s="40" t="s">
        <v>61</v>
      </c>
      <c r="B78" s="240">
        <v>0</v>
      </c>
      <c r="C78" s="240">
        <v>0</v>
      </c>
      <c r="D78" s="239">
        <v>0</v>
      </c>
      <c r="E78" s="238">
        <v>0</v>
      </c>
      <c r="F78" s="239">
        <v>0</v>
      </c>
      <c r="G78" s="296">
        <v>0</v>
      </c>
      <c r="H78" s="297">
        <v>0</v>
      </c>
    </row>
    <row r="79" spans="1:8" ht="38.4" customHeight="1" thickBot="1">
      <c r="A79" s="298" t="s">
        <v>96</v>
      </c>
      <c r="B79" s="299">
        <v>16502298</v>
      </c>
      <c r="C79" s="299">
        <v>-16502298</v>
      </c>
      <c r="D79" s="300">
        <f>D26-D57</f>
        <v>0</v>
      </c>
      <c r="E79" s="301">
        <v>0</v>
      </c>
      <c r="F79" s="300">
        <v>0</v>
      </c>
      <c r="G79" s="302">
        <v>0</v>
      </c>
      <c r="H79" s="303">
        <v>0</v>
      </c>
    </row>
    <row r="80" spans="1:8" ht="22.5" customHeight="1" thickTop="1" thickBot="1">
      <c r="A80" s="304" t="s">
        <v>76</v>
      </c>
      <c r="B80" s="305">
        <f>B36-B71</f>
        <v>20917994.194800019</v>
      </c>
      <c r="C80" s="305">
        <f>C36-C71</f>
        <v>-20917994</v>
      </c>
      <c r="D80" s="306">
        <f>D36-D58-D65-D70</f>
        <v>-8747040.028660126</v>
      </c>
      <c r="E80" s="307">
        <v>-0.10966742038726807</v>
      </c>
      <c r="F80" s="306">
        <v>0</v>
      </c>
      <c r="G80" s="308">
        <v>0</v>
      </c>
      <c r="H80" s="309">
        <v>-0.10966742038726807</v>
      </c>
    </row>
    <row r="81" spans="1:8" ht="15" customHeight="1">
      <c r="A81" s="310"/>
      <c r="B81" s="310"/>
      <c r="C81" s="311"/>
      <c r="D81" s="311"/>
      <c r="E81" s="311"/>
      <c r="F81" s="311"/>
      <c r="G81" s="311"/>
      <c r="H81" s="311"/>
    </row>
    <row r="82" spans="1:8" ht="27.75" customHeight="1">
      <c r="A82" s="391" t="s">
        <v>97</v>
      </c>
      <c r="B82" s="391"/>
      <c r="C82" s="391"/>
      <c r="D82" s="391"/>
      <c r="E82" s="391"/>
      <c r="F82" s="391"/>
      <c r="G82" s="391"/>
      <c r="H82" s="391"/>
    </row>
    <row r="83" spans="1:8" ht="35.25" customHeight="1">
      <c r="A83" s="391" t="s">
        <v>98</v>
      </c>
      <c r="B83" s="391"/>
      <c r="C83" s="391"/>
      <c r="D83" s="391"/>
      <c r="E83" s="391"/>
      <c r="F83" s="391"/>
      <c r="G83" s="391"/>
      <c r="H83" s="391"/>
    </row>
    <row r="84" spans="1:8">
      <c r="A84" s="310"/>
      <c r="B84" s="310"/>
      <c r="C84" s="310"/>
      <c r="E84" s="310"/>
      <c r="F84" s="310"/>
      <c r="G84" s="310"/>
      <c r="H84" s="310"/>
    </row>
    <row r="85" spans="1:8">
      <c r="A85" s="310"/>
      <c r="B85" s="310"/>
      <c r="C85" s="310"/>
      <c r="D85" s="310"/>
      <c r="E85" s="312"/>
      <c r="F85" s="310"/>
      <c r="G85" s="310"/>
      <c r="H85" s="310"/>
    </row>
    <row r="86" spans="1:8">
      <c r="A86" s="310"/>
      <c r="B86" s="310"/>
      <c r="C86" s="310"/>
      <c r="D86" s="310"/>
      <c r="E86" s="310"/>
      <c r="F86" s="310"/>
      <c r="G86" s="310"/>
      <c r="H86" s="310"/>
    </row>
    <row r="87" spans="1:8">
      <c r="A87" s="310"/>
      <c r="B87" s="310"/>
      <c r="C87" s="310"/>
      <c r="D87" s="310"/>
      <c r="E87" s="310"/>
      <c r="F87" s="310"/>
      <c r="G87" s="310"/>
      <c r="H87" s="310"/>
    </row>
    <row r="88" spans="1:8">
      <c r="A88" s="310"/>
      <c r="B88" s="310"/>
      <c r="C88" s="310"/>
      <c r="D88" s="310"/>
      <c r="E88" s="310"/>
      <c r="F88" s="310"/>
      <c r="G88" s="310"/>
      <c r="H88" s="310"/>
    </row>
    <row r="89" spans="1:8">
      <c r="A89" s="310"/>
      <c r="B89" s="310"/>
      <c r="C89" s="312"/>
      <c r="D89" s="310"/>
      <c r="E89" s="310"/>
      <c r="F89" s="310"/>
      <c r="G89" s="310"/>
      <c r="H89" s="310"/>
    </row>
    <row r="90" spans="1:8">
      <c r="A90" s="310"/>
      <c r="B90" s="310"/>
      <c r="C90" s="310"/>
      <c r="D90" s="310"/>
      <c r="E90" s="310"/>
      <c r="F90" s="310"/>
      <c r="G90" s="310"/>
      <c r="H90" s="310"/>
    </row>
    <row r="91" spans="1:8">
      <c r="A91" s="310"/>
      <c r="B91" s="310"/>
      <c r="C91" s="310"/>
      <c r="D91" s="310"/>
      <c r="E91" s="310"/>
      <c r="F91" s="310"/>
      <c r="G91" s="310"/>
      <c r="H91" s="310"/>
    </row>
    <row r="92" spans="1:8">
      <c r="B92" s="310"/>
    </row>
  </sheetData>
  <mergeCells count="5">
    <mergeCell ref="A5:A6"/>
    <mergeCell ref="C5:D5"/>
    <mergeCell ref="E5:H5"/>
    <mergeCell ref="A82:H82"/>
    <mergeCell ref="A83:H83"/>
  </mergeCells>
  <printOptions horizontalCentered="1"/>
  <pageMargins left="0.25" right="0.25" top="0.75" bottom="0.75" header="0.3" footer="0.3"/>
  <pageSetup scale="61" fitToWidth="3" fitToHeight="3" orientation="landscape" r:id="rId1"/>
  <headerFooter alignWithMargins="0"/>
  <rowBreaks count="2" manualBreakCount="2">
    <brk id="36" max="7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view="pageBreakPreview" zoomScale="90" zoomScaleNormal="100" zoomScaleSheetLayoutView="90" workbookViewId="0">
      <selection activeCell="C41" sqref="C41"/>
    </sheetView>
  </sheetViews>
  <sheetFormatPr defaultColWidth="9.109375" defaultRowHeight="15"/>
  <cols>
    <col min="1" max="1" width="52" style="2" customWidth="1"/>
    <col min="2" max="2" width="19.88671875" style="2" customWidth="1"/>
    <col min="3" max="3" width="20.88671875" style="2" bestFit="1" customWidth="1"/>
    <col min="4" max="4" width="18" style="2" customWidth="1"/>
    <col min="5" max="5" width="19.33203125" style="313" customWidth="1"/>
    <col min="6" max="6" width="19.109375" style="313" customWidth="1"/>
    <col min="7" max="7" width="20.44140625" style="313" customWidth="1"/>
    <col min="8" max="8" width="20.109375" style="313" customWidth="1"/>
    <col min="9" max="9" width="12.5546875" style="2" bestFit="1" customWidth="1"/>
    <col min="10" max="10" width="16.109375" style="2" bestFit="1" customWidth="1"/>
    <col min="11" max="16384" width="9.109375" style="2"/>
  </cols>
  <sheetData>
    <row r="1" spans="1:8" ht="15.6">
      <c r="A1" s="1" t="s">
        <v>99</v>
      </c>
      <c r="B1" s="1"/>
      <c r="C1" s="1"/>
      <c r="D1" s="1"/>
      <c r="E1" s="1"/>
      <c r="F1" s="1"/>
      <c r="G1" s="1"/>
      <c r="H1" s="1"/>
    </row>
    <row r="2" spans="1:8" ht="15.6">
      <c r="A2" s="1" t="s">
        <v>1</v>
      </c>
      <c r="B2" s="1"/>
      <c r="C2" s="1"/>
      <c r="D2" s="1"/>
      <c r="E2" s="1"/>
      <c r="F2" s="1"/>
      <c r="G2" s="1"/>
      <c r="H2" s="1"/>
    </row>
    <row r="3" spans="1:8" ht="15.6">
      <c r="A3" s="258" t="s">
        <v>100</v>
      </c>
      <c r="B3" s="258"/>
      <c r="C3" s="258"/>
      <c r="D3" s="258"/>
      <c r="E3" s="258"/>
      <c r="F3" s="258"/>
      <c r="G3" s="258"/>
      <c r="H3" s="258"/>
    </row>
    <row r="4" spans="1:8" ht="16.2" thickBot="1">
      <c r="A4" s="5"/>
      <c r="B4" s="5"/>
      <c r="C4" s="5"/>
      <c r="D4" s="258"/>
      <c r="E4" s="5"/>
      <c r="F4" s="5"/>
      <c r="G4" s="5"/>
      <c r="H4" s="5"/>
    </row>
    <row r="5" spans="1:8" ht="16.2" thickBot="1">
      <c r="A5" s="393" t="s">
        <v>3</v>
      </c>
      <c r="B5" s="156"/>
      <c r="C5" s="395" t="s">
        <v>4</v>
      </c>
      <c r="D5" s="396"/>
      <c r="E5" s="397" t="s">
        <v>5</v>
      </c>
      <c r="F5" s="398"/>
      <c r="G5" s="398"/>
      <c r="H5" s="399"/>
    </row>
    <row r="6" spans="1:8" s="15" customFormat="1" ht="47.4" thickBot="1">
      <c r="A6" s="394"/>
      <c r="B6" s="157" t="s">
        <v>6</v>
      </c>
      <c r="C6" s="259" t="s">
        <v>7</v>
      </c>
      <c r="D6" s="259" t="s">
        <v>8</v>
      </c>
      <c r="E6" s="158" t="s">
        <v>9</v>
      </c>
      <c r="F6" s="159" t="s">
        <v>10</v>
      </c>
      <c r="G6" s="159" t="s">
        <v>11</v>
      </c>
      <c r="H6" s="259" t="s">
        <v>12</v>
      </c>
    </row>
    <row r="7" spans="1:8" ht="15.6">
      <c r="A7" s="16" t="s">
        <v>13</v>
      </c>
      <c r="B7" s="16"/>
      <c r="C7" s="260"/>
      <c r="D7" s="261"/>
      <c r="E7" s="26"/>
      <c r="F7" s="22"/>
      <c r="G7" s="22"/>
      <c r="H7" s="262"/>
    </row>
    <row r="8" spans="1:8">
      <c r="A8" s="24" t="s">
        <v>14</v>
      </c>
      <c r="B8" s="24"/>
      <c r="C8" s="70"/>
      <c r="D8" s="261"/>
      <c r="E8" s="26"/>
      <c r="F8" s="22"/>
      <c r="G8" s="22"/>
      <c r="H8" s="261"/>
    </row>
    <row r="9" spans="1:8">
      <c r="A9" s="29" t="s">
        <v>15</v>
      </c>
      <c r="B9" s="314">
        <v>19265507</v>
      </c>
      <c r="C9" s="314">
        <v>8396738</v>
      </c>
      <c r="D9" s="314">
        <f>C9</f>
        <v>8396738</v>
      </c>
      <c r="E9" s="315">
        <v>20019891</v>
      </c>
      <c r="F9" s="316">
        <v>0</v>
      </c>
      <c r="G9" s="316">
        <v>0</v>
      </c>
      <c r="H9" s="263">
        <f>SUM(E9:G9)</f>
        <v>20019891</v>
      </c>
    </row>
    <row r="10" spans="1:8">
      <c r="A10" s="29" t="s">
        <v>16</v>
      </c>
      <c r="B10" s="314">
        <v>106826145.3072</v>
      </c>
      <c r="C10" s="314">
        <v>100821704</v>
      </c>
      <c r="D10" s="314">
        <f>'[2]Table B (Denver)'!D10</f>
        <v>106410516</v>
      </c>
      <c r="E10" s="315">
        <v>110182441</v>
      </c>
      <c r="F10" s="316">
        <v>0</v>
      </c>
      <c r="G10" s="316">
        <v>0</v>
      </c>
      <c r="H10" s="263">
        <f t="shared" ref="H10:H70" si="0">SUM(E10:G10)</f>
        <v>110182441</v>
      </c>
    </row>
    <row r="11" spans="1:8">
      <c r="A11" s="29" t="s">
        <v>17</v>
      </c>
      <c r="B11" s="314">
        <v>47722331.236399993</v>
      </c>
      <c r="C11" s="314">
        <v>30079845</v>
      </c>
      <c r="D11" s="314">
        <f>'[2]Table B (Denver)'!D11</f>
        <v>39939650</v>
      </c>
      <c r="E11" s="315">
        <v>44271990</v>
      </c>
      <c r="F11" s="316">
        <v>0</v>
      </c>
      <c r="G11" s="316">
        <v>0</v>
      </c>
      <c r="H11" s="263">
        <f t="shared" si="0"/>
        <v>44271990</v>
      </c>
    </row>
    <row r="12" spans="1:8">
      <c r="A12" s="29" t="s">
        <v>18</v>
      </c>
      <c r="B12" s="314">
        <v>18459655</v>
      </c>
      <c r="C12" s="314">
        <v>16451814</v>
      </c>
      <c r="D12" s="314">
        <v>16940302</v>
      </c>
      <c r="E12" s="315">
        <v>0</v>
      </c>
      <c r="F12" s="316">
        <v>17717402.289999999</v>
      </c>
      <c r="G12" s="316">
        <v>0</v>
      </c>
      <c r="H12" s="263">
        <f t="shared" si="0"/>
        <v>17717402.289999999</v>
      </c>
    </row>
    <row r="13" spans="1:8">
      <c r="A13" s="265" t="s">
        <v>19</v>
      </c>
      <c r="B13" s="314">
        <v>32145953</v>
      </c>
      <c r="C13" s="314">
        <v>28946066</v>
      </c>
      <c r="D13" s="314">
        <v>24858741</v>
      </c>
      <c r="E13" s="315">
        <v>13912673</v>
      </c>
      <c r="F13" s="316">
        <v>12957339</v>
      </c>
      <c r="G13" s="316">
        <v>0</v>
      </c>
      <c r="H13" s="263">
        <f t="shared" si="0"/>
        <v>26870012</v>
      </c>
    </row>
    <row r="14" spans="1:8" s="52" customFormat="1" ht="15.6">
      <c r="A14" s="62" t="s">
        <v>21</v>
      </c>
      <c r="B14" s="317">
        <f t="shared" ref="B14:H14" si="1">SUM(B9:B13)</f>
        <v>224419591.54359999</v>
      </c>
      <c r="C14" s="317">
        <f t="shared" si="1"/>
        <v>184696167</v>
      </c>
      <c r="D14" s="317">
        <f t="shared" si="1"/>
        <v>196545947</v>
      </c>
      <c r="E14" s="318">
        <f t="shared" si="1"/>
        <v>188386995</v>
      </c>
      <c r="F14" s="319">
        <f t="shared" si="1"/>
        <v>30674741.289999999</v>
      </c>
      <c r="G14" s="319">
        <f t="shared" si="1"/>
        <v>0</v>
      </c>
      <c r="H14" s="320">
        <f t="shared" si="1"/>
        <v>219061736.28999999</v>
      </c>
    </row>
    <row r="15" spans="1:8">
      <c r="A15" s="65" t="s">
        <v>22</v>
      </c>
      <c r="B15" s="321">
        <v>0</v>
      </c>
      <c r="C15" s="321">
        <v>0</v>
      </c>
      <c r="D15" s="321">
        <v>0</v>
      </c>
      <c r="E15" s="322">
        <v>0</v>
      </c>
      <c r="F15" s="323">
        <v>0</v>
      </c>
      <c r="G15" s="323">
        <v>0</v>
      </c>
      <c r="H15" s="269">
        <f t="shared" si="0"/>
        <v>0</v>
      </c>
    </row>
    <row r="16" spans="1:8">
      <c r="A16" s="65" t="s">
        <v>23</v>
      </c>
      <c r="B16" s="321"/>
      <c r="C16" s="321"/>
      <c r="D16" s="321"/>
      <c r="E16" s="322"/>
      <c r="F16" s="323"/>
      <c r="G16" s="323"/>
      <c r="H16" s="269"/>
    </row>
    <row r="17" spans="1:8">
      <c r="A17" s="40" t="s">
        <v>24</v>
      </c>
      <c r="B17" s="321">
        <v>33092912</v>
      </c>
      <c r="C17" s="321">
        <v>33467236</v>
      </c>
      <c r="D17" s="321">
        <v>30418645</v>
      </c>
      <c r="E17" s="322">
        <v>0</v>
      </c>
      <c r="F17" s="323">
        <v>0</v>
      </c>
      <c r="G17" s="323">
        <v>31666829.375007633</v>
      </c>
      <c r="H17" s="269">
        <f t="shared" si="0"/>
        <v>31666829.375007633</v>
      </c>
    </row>
    <row r="18" spans="1:8">
      <c r="A18" s="40" t="s">
        <v>25</v>
      </c>
      <c r="B18" s="321">
        <v>15295866</v>
      </c>
      <c r="C18" s="321">
        <v>15512368</v>
      </c>
      <c r="D18" s="321">
        <v>15212032</v>
      </c>
      <c r="E18" s="322">
        <v>0</v>
      </c>
      <c r="F18" s="323">
        <v>0</v>
      </c>
      <c r="G18" s="323">
        <v>16159535.808753684</v>
      </c>
      <c r="H18" s="269">
        <f t="shared" si="0"/>
        <v>16159535.808753684</v>
      </c>
    </row>
    <row r="19" spans="1:8" ht="15.6">
      <c r="A19" s="40" t="s">
        <v>101</v>
      </c>
      <c r="B19" s="321">
        <v>0</v>
      </c>
      <c r="C19" s="321">
        <v>0</v>
      </c>
      <c r="D19" s="321">
        <v>0</v>
      </c>
      <c r="E19" s="322">
        <v>0</v>
      </c>
      <c r="F19" s="323">
        <v>0</v>
      </c>
      <c r="G19" s="323">
        <v>0</v>
      </c>
      <c r="H19" s="269">
        <f t="shared" si="0"/>
        <v>0</v>
      </c>
    </row>
    <row r="20" spans="1:8">
      <c r="A20" s="40" t="s">
        <v>85</v>
      </c>
      <c r="B20" s="321">
        <v>19341836</v>
      </c>
      <c r="C20" s="321">
        <v>7791115</v>
      </c>
      <c r="D20" s="321">
        <f>C20</f>
        <v>7791115</v>
      </c>
      <c r="E20" s="322">
        <v>23176171</v>
      </c>
      <c r="F20" s="323">
        <v>0</v>
      </c>
      <c r="G20" s="323">
        <v>0</v>
      </c>
      <c r="H20" s="269">
        <f t="shared" si="0"/>
        <v>23176171</v>
      </c>
    </row>
    <row r="21" spans="1:8">
      <c r="A21" s="59" t="s">
        <v>29</v>
      </c>
      <c r="B21" s="321">
        <v>4303342</v>
      </c>
      <c r="C21" s="321">
        <v>0</v>
      </c>
      <c r="D21" s="321">
        <v>550962</v>
      </c>
      <c r="E21" s="322">
        <v>0</v>
      </c>
      <c r="F21" s="323">
        <v>0</v>
      </c>
      <c r="G21" s="323">
        <v>0</v>
      </c>
      <c r="H21" s="269">
        <f t="shared" si="0"/>
        <v>0</v>
      </c>
    </row>
    <row r="22" spans="1:8">
      <c r="A22" s="59" t="s">
        <v>30</v>
      </c>
      <c r="B22" s="321">
        <v>2546021</v>
      </c>
      <c r="C22" s="321">
        <v>0</v>
      </c>
      <c r="D22" s="321">
        <v>1381708</v>
      </c>
      <c r="E22" s="322">
        <v>0</v>
      </c>
      <c r="F22" s="323">
        <v>0</v>
      </c>
      <c r="G22" s="323">
        <v>0</v>
      </c>
      <c r="H22" s="269">
        <f t="shared" si="0"/>
        <v>0</v>
      </c>
    </row>
    <row r="23" spans="1:8">
      <c r="A23" s="59" t="s">
        <v>31</v>
      </c>
      <c r="B23" s="321">
        <v>0</v>
      </c>
      <c r="C23" s="321">
        <v>0</v>
      </c>
      <c r="D23" s="321">
        <v>2151671</v>
      </c>
      <c r="E23" s="322">
        <v>0</v>
      </c>
      <c r="F23" s="323">
        <v>0</v>
      </c>
      <c r="G23" s="323">
        <v>2151671</v>
      </c>
      <c r="H23" s="269">
        <f t="shared" si="0"/>
        <v>2151671</v>
      </c>
    </row>
    <row r="24" spans="1:8">
      <c r="A24" s="59" t="s">
        <v>32</v>
      </c>
      <c r="B24" s="321">
        <v>0</v>
      </c>
      <c r="C24" s="321">
        <v>0</v>
      </c>
      <c r="D24" s="321">
        <v>2500000</v>
      </c>
      <c r="E24" s="322">
        <v>0</v>
      </c>
      <c r="F24" s="323">
        <v>0</v>
      </c>
      <c r="G24" s="323">
        <v>7234881</v>
      </c>
      <c r="H24" s="269">
        <f t="shared" si="0"/>
        <v>7234881</v>
      </c>
    </row>
    <row r="25" spans="1:8">
      <c r="A25" s="59" t="s">
        <v>102</v>
      </c>
      <c r="B25" s="321">
        <v>0</v>
      </c>
      <c r="C25" s="321">
        <v>0</v>
      </c>
      <c r="D25" s="321">
        <v>0</v>
      </c>
      <c r="E25" s="322">
        <v>0</v>
      </c>
      <c r="F25" s="323">
        <v>0</v>
      </c>
      <c r="G25" s="323">
        <v>14484243</v>
      </c>
      <c r="H25" s="269">
        <f t="shared" si="0"/>
        <v>14484243</v>
      </c>
    </row>
    <row r="26" spans="1:8">
      <c r="A26" s="59" t="s">
        <v>103</v>
      </c>
      <c r="B26" s="321">
        <v>0</v>
      </c>
      <c r="C26" s="321">
        <v>0</v>
      </c>
      <c r="D26" s="321">
        <v>0</v>
      </c>
      <c r="E26" s="322">
        <v>0</v>
      </c>
      <c r="F26" s="323">
        <v>0</v>
      </c>
      <c r="G26" s="323">
        <v>8441110</v>
      </c>
      <c r="H26" s="269">
        <f t="shared" si="0"/>
        <v>8441110</v>
      </c>
    </row>
    <row r="27" spans="1:8">
      <c r="A27" s="59" t="s">
        <v>104</v>
      </c>
      <c r="B27" s="321">
        <v>20390094</v>
      </c>
      <c r="C27" s="321">
        <v>0</v>
      </c>
      <c r="D27" s="321">
        <v>20390093</v>
      </c>
      <c r="E27" s="322">
        <v>0</v>
      </c>
      <c r="F27" s="323">
        <v>0</v>
      </c>
      <c r="G27" s="323">
        <v>0</v>
      </c>
      <c r="H27" s="269">
        <f t="shared" si="0"/>
        <v>0</v>
      </c>
    </row>
    <row r="28" spans="1:8" s="52" customFormat="1" ht="15.6">
      <c r="A28" s="62" t="s">
        <v>37</v>
      </c>
      <c r="B28" s="317">
        <f t="shared" ref="B28:H28" si="2">SUM(B15:B27)</f>
        <v>94970071</v>
      </c>
      <c r="C28" s="317">
        <f t="shared" si="2"/>
        <v>56770719</v>
      </c>
      <c r="D28" s="317">
        <f t="shared" si="2"/>
        <v>80396226</v>
      </c>
      <c r="E28" s="318">
        <f t="shared" si="2"/>
        <v>23176171</v>
      </c>
      <c r="F28" s="319">
        <f t="shared" si="2"/>
        <v>0</v>
      </c>
      <c r="G28" s="319">
        <f t="shared" si="2"/>
        <v>80138270.183761314</v>
      </c>
      <c r="H28" s="320">
        <f t="shared" si="2"/>
        <v>103314441.18376131</v>
      </c>
    </row>
    <row r="29" spans="1:8">
      <c r="A29" s="65" t="s">
        <v>38</v>
      </c>
      <c r="B29" s="321">
        <v>9601153</v>
      </c>
      <c r="C29" s="321">
        <v>9601153</v>
      </c>
      <c r="D29" s="321">
        <v>9059938</v>
      </c>
      <c r="E29" s="322"/>
      <c r="F29" s="323"/>
      <c r="G29" s="323">
        <v>9059938</v>
      </c>
      <c r="H29" s="269">
        <f t="shared" si="0"/>
        <v>9059938</v>
      </c>
    </row>
    <row r="30" spans="1:8">
      <c r="A30" s="65" t="s">
        <v>39</v>
      </c>
      <c r="B30" s="321">
        <v>6500530</v>
      </c>
      <c r="C30" s="321">
        <v>6815439</v>
      </c>
      <c r="D30" s="321">
        <v>6831350</v>
      </c>
      <c r="E30" s="322"/>
      <c r="F30" s="323">
        <v>6831350</v>
      </c>
      <c r="G30" s="323"/>
      <c r="H30" s="269">
        <f t="shared" si="0"/>
        <v>6831350</v>
      </c>
    </row>
    <row r="31" spans="1:8">
      <c r="A31" s="65" t="s">
        <v>40</v>
      </c>
      <c r="B31" s="321">
        <v>2844019</v>
      </c>
      <c r="C31" s="321">
        <v>3286378</v>
      </c>
      <c r="D31" s="321">
        <v>5543049</v>
      </c>
      <c r="E31" s="322"/>
      <c r="F31" s="323">
        <v>10179199.83108836</v>
      </c>
      <c r="G31" s="323"/>
      <c r="H31" s="269">
        <f t="shared" si="0"/>
        <v>10179199.83108836</v>
      </c>
    </row>
    <row r="32" spans="1:8">
      <c r="A32" s="65" t="s">
        <v>41</v>
      </c>
      <c r="B32" s="321">
        <v>0</v>
      </c>
      <c r="C32" s="321">
        <v>0</v>
      </c>
      <c r="D32" s="321">
        <v>0</v>
      </c>
      <c r="E32" s="322">
        <v>0</v>
      </c>
      <c r="F32" s="323">
        <v>0</v>
      </c>
      <c r="G32" s="323">
        <v>0</v>
      </c>
      <c r="H32" s="269">
        <f t="shared" si="0"/>
        <v>0</v>
      </c>
    </row>
    <row r="33" spans="1:11">
      <c r="A33" s="65" t="s">
        <v>42</v>
      </c>
      <c r="B33" s="321"/>
      <c r="C33" s="321"/>
      <c r="D33" s="321"/>
      <c r="E33" s="322"/>
      <c r="F33" s="323"/>
      <c r="G33" s="323"/>
      <c r="H33" s="269"/>
    </row>
    <row r="34" spans="1:11">
      <c r="A34" s="40" t="s">
        <v>43</v>
      </c>
      <c r="B34" s="321">
        <v>3943356</v>
      </c>
      <c r="C34" s="321">
        <v>3357082</v>
      </c>
      <c r="D34" s="321">
        <v>3190946</v>
      </c>
      <c r="E34" s="322">
        <v>3175127</v>
      </c>
      <c r="F34" s="323"/>
      <c r="G34" s="323"/>
      <c r="H34" s="269">
        <f t="shared" si="0"/>
        <v>3175127</v>
      </c>
    </row>
    <row r="35" spans="1:11">
      <c r="A35" s="40" t="s">
        <v>44</v>
      </c>
      <c r="B35" s="321">
        <v>5743672</v>
      </c>
      <c r="C35" s="321">
        <v>5743672</v>
      </c>
      <c r="D35" s="321">
        <v>5743672</v>
      </c>
      <c r="E35" s="322">
        <v>5678650.5800000001</v>
      </c>
      <c r="F35" s="323"/>
      <c r="G35" s="323"/>
      <c r="H35" s="269">
        <f t="shared" si="0"/>
        <v>5678650.5800000001</v>
      </c>
    </row>
    <row r="36" spans="1:11" ht="15.6" thickBot="1">
      <c r="A36" s="273" t="s">
        <v>45</v>
      </c>
      <c r="B36" s="321">
        <v>5569017</v>
      </c>
      <c r="C36" s="321">
        <v>5935140</v>
      </c>
      <c r="D36" s="321">
        <v>3965613</v>
      </c>
      <c r="E36" s="322">
        <v>1644068.1063917261</v>
      </c>
      <c r="F36" s="323">
        <v>2763588</v>
      </c>
      <c r="G36" s="323">
        <v>44689</v>
      </c>
      <c r="H36" s="269">
        <f t="shared" si="0"/>
        <v>4452345.1063917261</v>
      </c>
      <c r="K36" s="55"/>
    </row>
    <row r="37" spans="1:11" s="52" customFormat="1" ht="16.2" thickTop="1">
      <c r="A37" s="96" t="s">
        <v>46</v>
      </c>
      <c r="B37" s="324">
        <f t="shared" ref="B37" si="3">B14+B28+SUM(B29:B36)</f>
        <v>353591409.54359996</v>
      </c>
      <c r="C37" s="324">
        <f t="shared" ref="C37:G37" si="4">C14+C28+SUM(C29:C36)</f>
        <v>276205750</v>
      </c>
      <c r="D37" s="324">
        <f t="shared" si="4"/>
        <v>311276741</v>
      </c>
      <c r="E37" s="325">
        <f t="shared" si="4"/>
        <v>222061011.68639171</v>
      </c>
      <c r="F37" s="326">
        <f t="shared" si="4"/>
        <v>50448879.121088356</v>
      </c>
      <c r="G37" s="326">
        <f t="shared" si="4"/>
        <v>89242897.183761314</v>
      </c>
      <c r="H37" s="327">
        <f>H14+H28+SUM(H29:H36)</f>
        <v>361752787.9912414</v>
      </c>
      <c r="I37" s="63"/>
      <c r="K37" s="63"/>
    </row>
    <row r="38" spans="1:11" ht="15.6">
      <c r="A38" s="65"/>
      <c r="B38" s="65"/>
      <c r="C38" s="321"/>
      <c r="D38" s="328"/>
      <c r="E38" s="322"/>
      <c r="F38" s="323"/>
      <c r="G38" s="329"/>
      <c r="H38" s="269"/>
      <c r="I38" s="63"/>
    </row>
    <row r="39" spans="1:11" ht="15.6">
      <c r="A39" s="101" t="s">
        <v>47</v>
      </c>
      <c r="B39" s="101"/>
      <c r="C39" s="330"/>
      <c r="D39" s="328"/>
      <c r="E39" s="322"/>
      <c r="F39" s="323"/>
      <c r="G39" s="323"/>
      <c r="H39" s="269"/>
      <c r="I39" s="63"/>
    </row>
    <row r="40" spans="1:11" ht="15.6">
      <c r="A40" s="65" t="s">
        <v>48</v>
      </c>
      <c r="B40" s="65"/>
      <c r="C40" s="321"/>
      <c r="D40" s="328"/>
      <c r="E40" s="322"/>
      <c r="F40" s="323"/>
      <c r="G40" s="323"/>
      <c r="H40" s="269"/>
      <c r="I40" s="63"/>
    </row>
    <row r="41" spans="1:11" ht="15.6">
      <c r="A41" s="40" t="s">
        <v>49</v>
      </c>
      <c r="B41" s="152">
        <v>136310305.93579865</v>
      </c>
      <c r="C41" s="152">
        <v>112210480.28231645</v>
      </c>
      <c r="D41" s="321">
        <v>96142361.096344054</v>
      </c>
      <c r="E41" s="32">
        <v>91519209.993689522</v>
      </c>
      <c r="F41" s="32">
        <v>21734032.476545323</v>
      </c>
      <c r="G41" s="32">
        <v>4166811</v>
      </c>
      <c r="H41" s="269">
        <f t="shared" si="0"/>
        <v>117420053.47023484</v>
      </c>
      <c r="I41" s="63"/>
    </row>
    <row r="42" spans="1:11" ht="15.6">
      <c r="A42" s="40" t="s">
        <v>50</v>
      </c>
      <c r="B42" s="152">
        <v>11615815.479726531</v>
      </c>
      <c r="C42" s="152">
        <v>11380259.901851442</v>
      </c>
      <c r="D42" s="321">
        <v>9504545.395712655</v>
      </c>
      <c r="E42" s="32">
        <v>48940.00185634783</v>
      </c>
      <c r="F42" s="32">
        <v>294661.01025072625</v>
      </c>
      <c r="G42" s="32">
        <v>8457710</v>
      </c>
      <c r="H42" s="269">
        <f t="shared" si="0"/>
        <v>8801311.0121070743</v>
      </c>
      <c r="I42" s="63"/>
    </row>
    <row r="43" spans="1:11" ht="15.6">
      <c r="A43" s="40" t="s">
        <v>51</v>
      </c>
      <c r="B43" s="152">
        <v>5301518.8938915022</v>
      </c>
      <c r="C43" s="152">
        <v>5361462.2061510421</v>
      </c>
      <c r="D43" s="321">
        <v>6325806.9320319034</v>
      </c>
      <c r="E43" s="32">
        <v>19140.342681780512</v>
      </c>
      <c r="F43" s="32">
        <v>4179747.166777086</v>
      </c>
      <c r="G43" s="32">
        <v>2858468</v>
      </c>
      <c r="H43" s="269">
        <f t="shared" si="0"/>
        <v>7057355.5094588669</v>
      </c>
      <c r="I43" s="63"/>
    </row>
    <row r="44" spans="1:11" ht="15.6">
      <c r="A44" s="40" t="s">
        <v>52</v>
      </c>
      <c r="B44" s="152">
        <v>38636470.174983554</v>
      </c>
      <c r="C44" s="152">
        <v>29570431.56977148</v>
      </c>
      <c r="D44" s="321">
        <v>26550107.301883005</v>
      </c>
      <c r="E44" s="32">
        <v>31893421.476466842</v>
      </c>
      <c r="F44" s="32">
        <v>488144.8759709358</v>
      </c>
      <c r="G44" s="32">
        <v>32432</v>
      </c>
      <c r="H44" s="269">
        <f t="shared" si="0"/>
        <v>32413998.352437779</v>
      </c>
      <c r="I44" s="63"/>
    </row>
    <row r="45" spans="1:11" ht="15.6">
      <c r="A45" s="40" t="s">
        <v>53</v>
      </c>
      <c r="B45" s="152">
        <v>23775420.874418125</v>
      </c>
      <c r="C45" s="152">
        <v>22954430.50461838</v>
      </c>
      <c r="D45" s="321">
        <v>15565639.441624586</v>
      </c>
      <c r="E45" s="32">
        <v>12042703.101478804</v>
      </c>
      <c r="F45" s="32">
        <v>7465671.4310196675</v>
      </c>
      <c r="G45" s="32">
        <v>1253</v>
      </c>
      <c r="H45" s="269">
        <f t="shared" si="0"/>
        <v>19509627.532498471</v>
      </c>
      <c r="I45" s="63"/>
    </row>
    <row r="46" spans="1:11" ht="15.6">
      <c r="A46" s="40" t="s">
        <v>54</v>
      </c>
      <c r="B46" s="152">
        <v>34717211</v>
      </c>
      <c r="C46" s="152">
        <v>30306213.782450393</v>
      </c>
      <c r="D46" s="321">
        <v>36198120.745232463</v>
      </c>
      <c r="E46" s="32">
        <v>40119909.679295801</v>
      </c>
      <c r="F46" s="32">
        <v>277372.42387178825</v>
      </c>
      <c r="G46" s="32">
        <v>5584699</v>
      </c>
      <c r="H46" s="269">
        <f t="shared" si="0"/>
        <v>45981981.103167586</v>
      </c>
      <c r="I46" s="63"/>
    </row>
    <row r="47" spans="1:11" ht="15.6">
      <c r="A47" s="40" t="s">
        <v>55</v>
      </c>
      <c r="B47" s="152">
        <v>16089221.007950006</v>
      </c>
      <c r="C47" s="152">
        <v>13428047.496887118</v>
      </c>
      <c r="D47" s="321">
        <v>16228648.797521563</v>
      </c>
      <c r="E47" s="32">
        <v>17771336.635516945</v>
      </c>
      <c r="F47" s="32">
        <v>1400551.0662206828</v>
      </c>
      <c r="G47" s="32">
        <v>543545</v>
      </c>
      <c r="H47" s="269">
        <f t="shared" si="0"/>
        <v>19715432.701737627</v>
      </c>
      <c r="I47" s="63"/>
    </row>
    <row r="48" spans="1:11" ht="15.6">
      <c r="A48" s="40" t="s">
        <v>105</v>
      </c>
      <c r="B48" s="152">
        <v>56401010</v>
      </c>
      <c r="C48" s="152">
        <v>52783305.981770858</v>
      </c>
      <c r="D48" s="321">
        <v>60190821.907149732</v>
      </c>
      <c r="E48" s="32">
        <v>21181856.455405649</v>
      </c>
      <c r="F48" s="32">
        <v>1556208.896785086</v>
      </c>
      <c r="G48" s="32">
        <v>37525679</v>
      </c>
      <c r="H48" s="269">
        <f t="shared" si="0"/>
        <v>60263744.352190733</v>
      </c>
      <c r="I48" s="63"/>
    </row>
    <row r="49" spans="1:9" ht="15.6">
      <c r="A49" s="65" t="s">
        <v>57</v>
      </c>
      <c r="B49" s="152">
        <v>674500.17329017771</v>
      </c>
      <c r="C49" s="152">
        <v>767976.24633099721</v>
      </c>
      <c r="D49" s="321">
        <v>5795063.3399999999</v>
      </c>
      <c r="E49" s="32">
        <v>0</v>
      </c>
      <c r="F49" s="32">
        <v>7599388.4840224069</v>
      </c>
      <c r="G49" s="32">
        <v>0</v>
      </c>
      <c r="H49" s="269">
        <f t="shared" si="0"/>
        <v>7599388.4840224069</v>
      </c>
      <c r="I49" s="63"/>
    </row>
    <row r="50" spans="1:9" ht="15.6">
      <c r="A50" s="65" t="s">
        <v>41</v>
      </c>
      <c r="B50" s="152">
        <v>12342.939685117579</v>
      </c>
      <c r="C50" s="152">
        <v>14053.494518508429</v>
      </c>
      <c r="D50" s="321">
        <v>14434.14</v>
      </c>
      <c r="E50" s="32">
        <v>0</v>
      </c>
      <c r="F50" s="32">
        <v>18928.289624659596</v>
      </c>
      <c r="G50" s="32">
        <v>0</v>
      </c>
      <c r="H50" s="269">
        <f t="shared" si="0"/>
        <v>18928.289624659596</v>
      </c>
      <c r="I50" s="63"/>
    </row>
    <row r="51" spans="1:9">
      <c r="A51" s="65" t="s">
        <v>73</v>
      </c>
      <c r="B51" s="152"/>
      <c r="C51" s="152"/>
      <c r="D51" s="321"/>
      <c r="E51" s="32"/>
      <c r="F51" s="32"/>
      <c r="G51" s="32"/>
      <c r="H51" s="269">
        <f t="shared" si="0"/>
        <v>0</v>
      </c>
    </row>
    <row r="52" spans="1:9">
      <c r="A52" s="59" t="s">
        <v>29</v>
      </c>
      <c r="B52" s="321">
        <v>3012000</v>
      </c>
      <c r="C52" s="321">
        <v>1291342</v>
      </c>
      <c r="D52" s="321">
        <v>550962</v>
      </c>
      <c r="E52" s="32">
        <v>0</v>
      </c>
      <c r="F52" s="32">
        <v>0</v>
      </c>
      <c r="G52" s="323">
        <v>0</v>
      </c>
      <c r="H52" s="269">
        <f t="shared" si="0"/>
        <v>0</v>
      </c>
    </row>
    <row r="53" spans="1:9">
      <c r="A53" s="59" t="s">
        <v>30</v>
      </c>
      <c r="B53" s="321">
        <v>0</v>
      </c>
      <c r="C53" s="321">
        <v>2546021</v>
      </c>
      <c r="D53" s="321">
        <v>1381708</v>
      </c>
      <c r="E53" s="32">
        <v>0</v>
      </c>
      <c r="F53" s="32">
        <v>0</v>
      </c>
      <c r="G53" s="323">
        <v>0</v>
      </c>
      <c r="H53" s="269">
        <f t="shared" si="0"/>
        <v>0</v>
      </c>
    </row>
    <row r="54" spans="1:9">
      <c r="A54" s="59" t="s">
        <v>31</v>
      </c>
      <c r="B54" s="321">
        <v>0</v>
      </c>
      <c r="C54" s="321">
        <v>0</v>
      </c>
      <c r="D54" s="321">
        <v>2151671</v>
      </c>
      <c r="E54" s="32">
        <v>0</v>
      </c>
      <c r="F54" s="32">
        <v>0</v>
      </c>
      <c r="G54" s="323">
        <v>2151671</v>
      </c>
      <c r="H54" s="269">
        <f t="shared" si="0"/>
        <v>2151671</v>
      </c>
    </row>
    <row r="55" spans="1:9">
      <c r="A55" s="59" t="s">
        <v>32</v>
      </c>
      <c r="B55" s="321">
        <v>0</v>
      </c>
      <c r="C55" s="321">
        <v>0</v>
      </c>
      <c r="D55" s="321">
        <v>2500000</v>
      </c>
      <c r="E55" s="32">
        <v>0</v>
      </c>
      <c r="F55" s="32">
        <v>0</v>
      </c>
      <c r="G55" s="323">
        <v>7234881</v>
      </c>
      <c r="H55" s="269">
        <f t="shared" si="0"/>
        <v>7234881</v>
      </c>
    </row>
    <row r="56" spans="1:9">
      <c r="A56" s="59" t="s">
        <v>60</v>
      </c>
      <c r="B56" s="321">
        <v>0</v>
      </c>
      <c r="C56" s="321">
        <v>0</v>
      </c>
      <c r="D56" s="321">
        <v>0</v>
      </c>
      <c r="E56" s="32">
        <v>0</v>
      </c>
      <c r="F56" s="32">
        <v>0</v>
      </c>
      <c r="G56" s="323">
        <v>14484243</v>
      </c>
      <c r="H56" s="269">
        <f t="shared" si="0"/>
        <v>14484243</v>
      </c>
    </row>
    <row r="57" spans="1:9">
      <c r="A57" s="59" t="s">
        <v>106</v>
      </c>
      <c r="B57" s="321">
        <v>0</v>
      </c>
      <c r="C57" s="321">
        <v>0</v>
      </c>
      <c r="D57" s="321">
        <v>0</v>
      </c>
      <c r="E57" s="32">
        <v>0</v>
      </c>
      <c r="F57" s="32">
        <v>0</v>
      </c>
      <c r="G57" s="323">
        <v>8441110</v>
      </c>
      <c r="H57" s="269">
        <f t="shared" si="0"/>
        <v>8441110</v>
      </c>
    </row>
    <row r="58" spans="1:9" ht="15.6" thickBot="1">
      <c r="A58" s="59" t="s">
        <v>107</v>
      </c>
      <c r="B58" s="321">
        <v>0</v>
      </c>
      <c r="C58" s="321">
        <v>20390094</v>
      </c>
      <c r="D58" s="321">
        <v>20390093</v>
      </c>
      <c r="E58" s="331">
        <v>0</v>
      </c>
      <c r="F58" s="323">
        <v>0</v>
      </c>
      <c r="G58" s="323">
        <v>0</v>
      </c>
      <c r="H58" s="332">
        <f t="shared" si="0"/>
        <v>0</v>
      </c>
    </row>
    <row r="59" spans="1:9" s="52" customFormat="1" ht="15" customHeight="1" thickTop="1">
      <c r="A59" s="96" t="s">
        <v>64</v>
      </c>
      <c r="B59" s="324">
        <f t="shared" ref="B59" si="5">SUM(B41:B58)</f>
        <v>326545816.47974366</v>
      </c>
      <c r="C59" s="324">
        <f t="shared" ref="C59:H59" si="6">SUM(C41:C58)</f>
        <v>303004118.46666664</v>
      </c>
      <c r="D59" s="324">
        <f t="shared" si="6"/>
        <v>299489983.09749991</v>
      </c>
      <c r="E59" s="325">
        <f t="shared" si="6"/>
        <v>214596517.68639171</v>
      </c>
      <c r="F59" s="326">
        <f t="shared" si="6"/>
        <v>45014706.121088363</v>
      </c>
      <c r="G59" s="326">
        <f t="shared" si="6"/>
        <v>91482502</v>
      </c>
      <c r="H59" s="327">
        <f t="shared" si="6"/>
        <v>351093725.80748004</v>
      </c>
    </row>
    <row r="60" spans="1:9">
      <c r="A60" s="65"/>
      <c r="B60" s="65"/>
      <c r="C60" s="321"/>
      <c r="D60" s="328"/>
      <c r="E60" s="322"/>
      <c r="F60" s="323"/>
      <c r="G60" s="323"/>
      <c r="H60" s="269"/>
    </row>
    <row r="61" spans="1:9" ht="15.6">
      <c r="A61" s="101" t="s">
        <v>65</v>
      </c>
      <c r="B61" s="101"/>
      <c r="C61" s="330"/>
      <c r="D61" s="328"/>
      <c r="E61" s="322"/>
      <c r="F61" s="323"/>
      <c r="G61" s="323"/>
      <c r="H61" s="269"/>
    </row>
    <row r="62" spans="1:9">
      <c r="A62" s="65" t="s">
        <v>66</v>
      </c>
      <c r="B62" s="65"/>
      <c r="C62" s="321"/>
      <c r="D62" s="328"/>
      <c r="E62" s="322"/>
      <c r="F62" s="323"/>
      <c r="G62" s="323"/>
      <c r="H62" s="269"/>
    </row>
    <row r="63" spans="1:9">
      <c r="A63" s="40" t="s">
        <v>67</v>
      </c>
      <c r="B63" s="321">
        <v>8104859</v>
      </c>
      <c r="C63" s="152">
        <v>10499520.533333333</v>
      </c>
      <c r="D63" s="321">
        <v>283477.54000000004</v>
      </c>
      <c r="E63" s="322">
        <v>6675971</v>
      </c>
      <c r="F63" s="323">
        <v>5434173</v>
      </c>
      <c r="G63" s="323">
        <v>0</v>
      </c>
      <c r="H63" s="269">
        <f t="shared" si="0"/>
        <v>12110144</v>
      </c>
    </row>
    <row r="64" spans="1:9">
      <c r="A64" s="40" t="s">
        <v>68</v>
      </c>
      <c r="B64" s="321">
        <v>0</v>
      </c>
      <c r="C64" s="321">
        <v>0</v>
      </c>
      <c r="D64" s="321">
        <v>0</v>
      </c>
      <c r="E64" s="322">
        <v>0</v>
      </c>
      <c r="F64" s="323">
        <v>0</v>
      </c>
      <c r="G64" s="323">
        <v>0</v>
      </c>
      <c r="H64" s="269">
        <f t="shared" si="0"/>
        <v>0</v>
      </c>
    </row>
    <row r="65" spans="1:8">
      <c r="A65" s="104" t="s">
        <v>69</v>
      </c>
      <c r="B65" s="321">
        <v>0</v>
      </c>
      <c r="C65" s="321">
        <v>0</v>
      </c>
      <c r="D65" s="321">
        <v>0</v>
      </c>
      <c r="E65" s="322">
        <v>0</v>
      </c>
      <c r="F65" s="323">
        <v>0</v>
      </c>
      <c r="G65" s="323">
        <v>0</v>
      </c>
      <c r="H65" s="269">
        <f t="shared" si="0"/>
        <v>0</v>
      </c>
    </row>
    <row r="66" spans="1:8" ht="15.6">
      <c r="A66" s="106" t="s">
        <v>70</v>
      </c>
      <c r="B66" s="317">
        <f t="shared" ref="B66:H66" si="7">SUM(B63:B65)</f>
        <v>8104859</v>
      </c>
      <c r="C66" s="317">
        <f t="shared" si="7"/>
        <v>10499520.533333333</v>
      </c>
      <c r="D66" s="317">
        <f t="shared" si="7"/>
        <v>283477.54000000004</v>
      </c>
      <c r="E66" s="318">
        <f t="shared" si="7"/>
        <v>6675971</v>
      </c>
      <c r="F66" s="319">
        <f t="shared" si="7"/>
        <v>5434173</v>
      </c>
      <c r="G66" s="319">
        <f t="shared" si="7"/>
        <v>0</v>
      </c>
      <c r="H66" s="320">
        <f t="shared" si="7"/>
        <v>12110144</v>
      </c>
    </row>
    <row r="67" spans="1:8">
      <c r="A67" s="65"/>
      <c r="B67" s="328"/>
      <c r="C67" s="321"/>
      <c r="D67" s="328"/>
      <c r="E67" s="322"/>
      <c r="F67" s="323"/>
      <c r="G67" s="323"/>
      <c r="H67" s="269"/>
    </row>
    <row r="68" spans="1:8">
      <c r="A68" s="65" t="s">
        <v>71</v>
      </c>
      <c r="B68" s="328"/>
      <c r="C68" s="321"/>
      <c r="D68" s="328"/>
      <c r="E68" s="322"/>
      <c r="F68" s="323"/>
      <c r="G68" s="323"/>
      <c r="H68" s="269"/>
    </row>
    <row r="69" spans="1:8">
      <c r="A69" s="40" t="s">
        <v>72</v>
      </c>
      <c r="B69" s="321">
        <v>0</v>
      </c>
      <c r="C69" s="321">
        <v>0</v>
      </c>
      <c r="D69" s="321">
        <v>0</v>
      </c>
      <c r="E69" s="322">
        <v>0</v>
      </c>
      <c r="F69" s="323">
        <v>0</v>
      </c>
      <c r="G69" s="323">
        <v>0</v>
      </c>
      <c r="H69" s="269">
        <f>SUM(E69:G69)</f>
        <v>0</v>
      </c>
    </row>
    <row r="70" spans="1:8">
      <c r="A70" s="59" t="s">
        <v>73</v>
      </c>
      <c r="B70" s="268">
        <v>-5286723</v>
      </c>
      <c r="C70" s="333">
        <v>-13070432</v>
      </c>
      <c r="D70" s="268">
        <f>8503280+3000000</f>
        <v>11503280</v>
      </c>
      <c r="E70" s="322">
        <v>788523</v>
      </c>
      <c r="F70" s="323">
        <v>0</v>
      </c>
      <c r="G70" s="334">
        <v>-2239605</v>
      </c>
      <c r="H70" s="269">
        <f t="shared" si="0"/>
        <v>-1451082</v>
      </c>
    </row>
    <row r="71" spans="1:8" ht="16.2" thickBot="1">
      <c r="A71" s="335" t="s">
        <v>74</v>
      </c>
      <c r="B71" s="336">
        <f t="shared" ref="B71" si="8">SUM(B69:B70)</f>
        <v>-5286723</v>
      </c>
      <c r="C71" s="336">
        <f t="shared" ref="C71:H71" si="9">SUM(C69:C70)</f>
        <v>-13070432</v>
      </c>
      <c r="D71" s="336">
        <f t="shared" si="9"/>
        <v>11503280</v>
      </c>
      <c r="E71" s="337">
        <f t="shared" si="9"/>
        <v>788523</v>
      </c>
      <c r="F71" s="338">
        <f t="shared" si="9"/>
        <v>0</v>
      </c>
      <c r="G71" s="338">
        <f t="shared" si="9"/>
        <v>-2239605</v>
      </c>
      <c r="H71" s="339">
        <f t="shared" si="9"/>
        <v>-1451082</v>
      </c>
    </row>
    <row r="72" spans="1:8" s="52" customFormat="1" ht="16.2" thickTop="1">
      <c r="A72" s="340" t="s">
        <v>75</v>
      </c>
      <c r="B72" s="341">
        <f t="shared" ref="B72:H72" si="10">B59+B66+B71</f>
        <v>329363952.47974366</v>
      </c>
      <c r="C72" s="342">
        <f t="shared" si="10"/>
        <v>300433207</v>
      </c>
      <c r="D72" s="342">
        <f t="shared" si="10"/>
        <v>311276740.63749993</v>
      </c>
      <c r="E72" s="325">
        <f t="shared" si="10"/>
        <v>222061011.68639171</v>
      </c>
      <c r="F72" s="326">
        <f t="shared" si="10"/>
        <v>50448879.121088363</v>
      </c>
      <c r="G72" s="342">
        <f t="shared" si="10"/>
        <v>89242897</v>
      </c>
      <c r="H72" s="343">
        <f t="shared" si="10"/>
        <v>361752787.80748004</v>
      </c>
    </row>
    <row r="73" spans="1:8" ht="15.6">
      <c r="A73" s="344" t="s">
        <v>108</v>
      </c>
      <c r="B73" s="345"/>
      <c r="C73" s="345"/>
      <c r="D73" s="346"/>
      <c r="E73" s="347"/>
      <c r="F73" s="348"/>
      <c r="G73" s="348"/>
      <c r="H73" s="349"/>
    </row>
    <row r="74" spans="1:8">
      <c r="A74" s="40" t="s">
        <v>29</v>
      </c>
      <c r="B74" s="345">
        <v>1291342</v>
      </c>
      <c r="C74" s="345">
        <v>-1291342</v>
      </c>
      <c r="D74" s="346">
        <v>0</v>
      </c>
      <c r="E74" s="347">
        <f>E22-E52</f>
        <v>0</v>
      </c>
      <c r="F74" s="348">
        <f>F22-F52</f>
        <v>0</v>
      </c>
      <c r="G74" s="350">
        <f>G21-G52</f>
        <v>0</v>
      </c>
      <c r="H74" s="351">
        <f>SUM(E74:G74)</f>
        <v>0</v>
      </c>
    </row>
    <row r="75" spans="1:8">
      <c r="A75" s="40" t="s">
        <v>30</v>
      </c>
      <c r="B75" s="345">
        <v>2546021</v>
      </c>
      <c r="C75" s="345">
        <v>-2546021</v>
      </c>
      <c r="D75" s="346">
        <v>0</v>
      </c>
      <c r="E75" s="347">
        <f>E22-E53</f>
        <v>0</v>
      </c>
      <c r="F75" s="348">
        <f>F22-F53</f>
        <v>0</v>
      </c>
      <c r="G75" s="350">
        <f>G22-G53</f>
        <v>0</v>
      </c>
      <c r="H75" s="351">
        <f>SUM(E75:G75)</f>
        <v>0</v>
      </c>
    </row>
    <row r="76" spans="1:8">
      <c r="A76" s="40" t="s">
        <v>31</v>
      </c>
      <c r="B76" s="345">
        <v>0</v>
      </c>
      <c r="C76" s="345">
        <v>0</v>
      </c>
      <c r="D76" s="346">
        <v>0</v>
      </c>
      <c r="E76" s="347">
        <v>0</v>
      </c>
      <c r="F76" s="348">
        <v>0</v>
      </c>
      <c r="G76" s="350">
        <v>0</v>
      </c>
      <c r="H76" s="351">
        <v>0</v>
      </c>
    </row>
    <row r="77" spans="1:8">
      <c r="A77" s="59" t="s">
        <v>32</v>
      </c>
      <c r="B77" s="345">
        <v>0</v>
      </c>
      <c r="C77" s="345">
        <v>0</v>
      </c>
      <c r="D77" s="346">
        <v>0</v>
      </c>
      <c r="E77" s="347">
        <v>0</v>
      </c>
      <c r="F77" s="348">
        <v>0</v>
      </c>
      <c r="G77" s="350">
        <v>0</v>
      </c>
      <c r="H77" s="351">
        <v>0</v>
      </c>
    </row>
    <row r="78" spans="1:8">
      <c r="A78" s="59" t="s">
        <v>60</v>
      </c>
      <c r="B78" s="345">
        <v>0</v>
      </c>
      <c r="C78" s="345">
        <v>0</v>
      </c>
      <c r="D78" s="346">
        <v>0</v>
      </c>
      <c r="E78" s="347">
        <v>0</v>
      </c>
      <c r="F78" s="348">
        <v>0</v>
      </c>
      <c r="G78" s="350">
        <v>0</v>
      </c>
      <c r="H78" s="351">
        <v>0</v>
      </c>
    </row>
    <row r="79" spans="1:8">
      <c r="A79" s="59" t="s">
        <v>61</v>
      </c>
      <c r="B79" s="345">
        <v>0</v>
      </c>
      <c r="C79" s="345">
        <v>0</v>
      </c>
      <c r="D79" s="346">
        <v>0</v>
      </c>
      <c r="E79" s="347">
        <v>0</v>
      </c>
      <c r="F79" s="348">
        <v>0</v>
      </c>
      <c r="G79" s="350">
        <v>0</v>
      </c>
      <c r="H79" s="351">
        <v>0</v>
      </c>
    </row>
    <row r="80" spans="1:8" ht="15.6" thickBot="1">
      <c r="A80" s="241" t="s">
        <v>63</v>
      </c>
      <c r="B80" s="352">
        <v>20390094</v>
      </c>
      <c r="C80" s="352">
        <v>-20390094</v>
      </c>
      <c r="D80" s="353">
        <v>0</v>
      </c>
      <c r="E80" s="354">
        <f>E27-E58</f>
        <v>0</v>
      </c>
      <c r="F80" s="355">
        <f>F27-F58</f>
        <v>0</v>
      </c>
      <c r="G80" s="355">
        <f>G27-G58</f>
        <v>0</v>
      </c>
      <c r="H80" s="356">
        <f>SUM(E80:G80)</f>
        <v>0</v>
      </c>
    </row>
    <row r="81" spans="1:8" s="310" customFormat="1" ht="16.2" thickTop="1" thickBot="1">
      <c r="A81" s="357" t="s">
        <v>88</v>
      </c>
      <c r="B81" s="358">
        <f>B37-B59-B66-B71</f>
        <v>24227457.063856304</v>
      </c>
      <c r="C81" s="358">
        <f>C37-C59-C66-C71</f>
        <v>-24227456.99999997</v>
      </c>
      <c r="D81" s="359">
        <f t="shared" ref="D81:H81" si="11">D37-D59-D66-D71</f>
        <v>0.36250009387731552</v>
      </c>
      <c r="E81" s="360">
        <f t="shared" si="11"/>
        <v>0</v>
      </c>
      <c r="F81" s="361">
        <f t="shared" si="11"/>
        <v>-7.4505805969238281E-9</v>
      </c>
      <c r="G81" s="361">
        <f t="shared" si="11"/>
        <v>0.18376131355762482</v>
      </c>
      <c r="H81" s="362">
        <f t="shared" si="11"/>
        <v>0.1837613582611084</v>
      </c>
    </row>
    <row r="82" spans="1:8" s="310" customFormat="1">
      <c r="A82" s="312"/>
      <c r="B82" s="312"/>
      <c r="C82" s="363"/>
      <c r="D82" s="363"/>
      <c r="E82" s="364"/>
      <c r="F82" s="364"/>
      <c r="G82" s="364"/>
      <c r="H82" s="365"/>
    </row>
    <row r="83" spans="1:8" ht="15" customHeight="1"/>
    <row r="84" spans="1:8" ht="15" customHeight="1">
      <c r="A84" s="414" t="s">
        <v>109</v>
      </c>
      <c r="B84" s="414"/>
      <c r="C84" s="414"/>
      <c r="D84" s="414"/>
      <c r="E84" s="414"/>
      <c r="F84" s="414"/>
      <c r="G84" s="414"/>
      <c r="H84" s="414"/>
    </row>
    <row r="85" spans="1:8" ht="15" customHeight="1">
      <c r="A85" s="414" t="s">
        <v>110</v>
      </c>
      <c r="B85" s="414"/>
      <c r="C85" s="414"/>
      <c r="D85" s="414"/>
      <c r="E85" s="414"/>
      <c r="F85" s="414"/>
      <c r="G85" s="414"/>
      <c r="H85" s="414"/>
    </row>
    <row r="86" spans="1:8" s="310" customFormat="1" ht="29.25" customHeight="1">
      <c r="A86" s="415" t="s">
        <v>111</v>
      </c>
      <c r="B86" s="415"/>
      <c r="C86" s="415"/>
      <c r="D86" s="415"/>
      <c r="E86" s="415"/>
      <c r="F86" s="415"/>
      <c r="G86" s="415"/>
      <c r="H86" s="415"/>
    </row>
    <row r="87" spans="1:8">
      <c r="A87" s="390"/>
      <c r="B87" s="390"/>
      <c r="C87" s="390"/>
      <c r="D87" s="390"/>
      <c r="E87" s="390"/>
      <c r="F87" s="390"/>
      <c r="G87" s="390"/>
      <c r="H87" s="390"/>
    </row>
    <row r="88" spans="1:8">
      <c r="A88" s="366"/>
      <c r="B88" s="366"/>
      <c r="C88" s="367"/>
      <c r="E88" s="2"/>
      <c r="F88" s="2"/>
      <c r="G88" s="2"/>
      <c r="H88" s="2"/>
    </row>
    <row r="89" spans="1:8">
      <c r="A89" s="366"/>
      <c r="B89" s="366"/>
      <c r="C89" s="367"/>
      <c r="E89" s="2"/>
      <c r="F89" s="368"/>
      <c r="G89" s="2"/>
      <c r="H89" s="2"/>
    </row>
    <row r="90" spans="1:8">
      <c r="A90" s="366"/>
      <c r="B90" s="366"/>
      <c r="C90" s="367"/>
      <c r="E90" s="2"/>
      <c r="F90" s="368"/>
      <c r="G90" s="2"/>
      <c r="H90" s="2"/>
    </row>
    <row r="91" spans="1:8">
      <c r="A91" s="366"/>
      <c r="B91" s="366"/>
      <c r="C91" s="367"/>
      <c r="E91" s="2"/>
      <c r="F91" s="368"/>
      <c r="G91" s="2"/>
      <c r="H91" s="2"/>
    </row>
    <row r="92" spans="1:8">
      <c r="A92" s="366"/>
      <c r="B92" s="366"/>
      <c r="C92" s="367"/>
      <c r="E92" s="2"/>
      <c r="F92" s="368"/>
      <c r="G92" s="2"/>
      <c r="H92" s="2"/>
    </row>
    <row r="93" spans="1:8">
      <c r="A93" s="366"/>
      <c r="B93" s="366"/>
      <c r="C93" s="367"/>
      <c r="E93" s="2"/>
      <c r="F93" s="368"/>
      <c r="G93" s="2"/>
      <c r="H93" s="2"/>
    </row>
    <row r="94" spans="1:8">
      <c r="A94" s="366"/>
      <c r="B94" s="366"/>
      <c r="C94" s="367"/>
      <c r="E94" s="2"/>
      <c r="F94" s="368"/>
      <c r="G94" s="2"/>
      <c r="H94" s="2"/>
    </row>
    <row r="95" spans="1:8">
      <c r="A95" s="366"/>
      <c r="B95" s="367"/>
      <c r="C95" s="367"/>
      <c r="E95" s="2"/>
      <c r="F95" s="368"/>
      <c r="G95" s="2"/>
      <c r="H95" s="2"/>
    </row>
    <row r="96" spans="1:8">
      <c r="A96" s="367"/>
      <c r="C96" s="367"/>
      <c r="E96" s="2"/>
      <c r="F96" s="368"/>
      <c r="G96" s="2"/>
      <c r="H96" s="2"/>
    </row>
    <row r="97" spans="6:6">
      <c r="F97" s="369"/>
    </row>
    <row r="98" spans="6:6">
      <c r="F98" s="369"/>
    </row>
  </sheetData>
  <mergeCells count="7">
    <mergeCell ref="A87:H87"/>
    <mergeCell ref="A5:A6"/>
    <mergeCell ref="C5:D5"/>
    <mergeCell ref="E5:H5"/>
    <mergeCell ref="A84:H84"/>
    <mergeCell ref="A85:H85"/>
    <mergeCell ref="A86:H86"/>
  </mergeCells>
  <printOptions horizontalCentered="1"/>
  <pageMargins left="0.25" right="0.25" top="0.5" bottom="0.75" header="0.3" footer="0.3"/>
  <pageSetup scale="70" fitToWidth="3" fitToHeight="3" orientation="landscape" r:id="rId1"/>
  <headerFooter alignWithMargins="0"/>
  <rowBreaks count="2" manualBreakCount="2">
    <brk id="37" max="7" man="1"/>
    <brk id="7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view="pageBreakPreview" zoomScale="60" zoomScaleNormal="90" workbookViewId="0">
      <selection activeCell="A86" sqref="A86:H86"/>
    </sheetView>
  </sheetViews>
  <sheetFormatPr defaultColWidth="9.109375" defaultRowHeight="15"/>
  <cols>
    <col min="1" max="1" width="49.109375" style="2" customWidth="1"/>
    <col min="2" max="2" width="23.6640625" style="387" bestFit="1" customWidth="1"/>
    <col min="3" max="3" width="23.6640625" style="2" bestFit="1" customWidth="1"/>
    <col min="4" max="4" width="19.109375" style="2" customWidth="1"/>
    <col min="5" max="5" width="19.44140625" style="2" customWidth="1"/>
    <col min="6" max="6" width="19" style="2" customWidth="1"/>
    <col min="7" max="7" width="17.88671875" style="2" customWidth="1"/>
    <col min="8" max="8" width="19.109375" style="2" customWidth="1"/>
    <col min="9" max="9" width="16" style="2" customWidth="1"/>
    <col min="10" max="10" width="19" style="2" customWidth="1"/>
    <col min="11" max="11" width="17.44140625" style="2" customWidth="1"/>
    <col min="12" max="12" width="16.109375" style="2" bestFit="1" customWidth="1"/>
    <col min="13" max="13" width="14.88671875" style="2" bestFit="1" customWidth="1"/>
    <col min="14" max="14" width="16.109375" style="2" bestFit="1" customWidth="1"/>
    <col min="15" max="15" width="14.88671875" style="2" bestFit="1" customWidth="1"/>
    <col min="16" max="16" width="13.5546875" style="2" bestFit="1" customWidth="1"/>
    <col min="17" max="18" width="14.88671875" style="2" bestFit="1" customWidth="1"/>
    <col min="19" max="19" width="10.33203125" style="2" bestFit="1" customWidth="1"/>
    <col min="20" max="16384" width="9.109375" style="2"/>
  </cols>
  <sheetData>
    <row r="1" spans="1:19" ht="15.6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9" ht="15.6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9" ht="15.6">
      <c r="A3" s="258" t="s">
        <v>112</v>
      </c>
      <c r="B3" s="1"/>
      <c r="C3" s="1"/>
      <c r="D3" s="1"/>
      <c r="E3" s="1"/>
      <c r="F3" s="1"/>
      <c r="G3" s="1"/>
      <c r="H3" s="1"/>
      <c r="I3" s="3"/>
    </row>
    <row r="4" spans="1:19" ht="16.2" thickBot="1">
      <c r="A4" s="1"/>
      <c r="B4" s="1"/>
      <c r="C4" s="1"/>
      <c r="D4" s="1"/>
      <c r="E4" s="1"/>
      <c r="F4" s="1"/>
      <c r="G4" s="1"/>
      <c r="H4" s="1"/>
      <c r="I4" s="5"/>
    </row>
    <row r="5" spans="1:19" ht="15.75" customHeight="1" thickBot="1">
      <c r="A5" s="393" t="s">
        <v>3</v>
      </c>
      <c r="B5" s="370"/>
      <c r="C5" s="395" t="s">
        <v>4</v>
      </c>
      <c r="D5" s="396"/>
      <c r="E5" s="397" t="s">
        <v>5</v>
      </c>
      <c r="F5" s="398"/>
      <c r="G5" s="398"/>
      <c r="H5" s="399"/>
      <c r="I5" s="8"/>
    </row>
    <row r="6" spans="1:19" s="15" customFormat="1" ht="69.75" customHeight="1" thickBot="1">
      <c r="A6" s="394"/>
      <c r="B6" s="157" t="s">
        <v>6</v>
      </c>
      <c r="C6" s="9" t="s">
        <v>7</v>
      </c>
      <c r="D6" s="9" t="s">
        <v>8</v>
      </c>
      <c r="E6" s="10" t="s">
        <v>9</v>
      </c>
      <c r="F6" s="11" t="s">
        <v>10</v>
      </c>
      <c r="G6" s="11" t="s">
        <v>11</v>
      </c>
      <c r="H6" s="9" t="s">
        <v>12</v>
      </c>
      <c r="I6" s="13"/>
      <c r="J6" s="14"/>
      <c r="P6" s="2"/>
      <c r="Q6" s="2"/>
      <c r="R6" s="2"/>
      <c r="S6" s="2"/>
    </row>
    <row r="7" spans="1:19" ht="17.100000000000001" customHeight="1">
      <c r="A7" s="16" t="s">
        <v>13</v>
      </c>
      <c r="B7" s="371"/>
      <c r="C7" s="18"/>
      <c r="D7" s="17"/>
      <c r="E7" s="17"/>
      <c r="F7" s="372"/>
      <c r="G7" s="20"/>
      <c r="H7" s="20"/>
      <c r="I7" s="22"/>
      <c r="P7" s="23"/>
      <c r="Q7" s="23"/>
    </row>
    <row r="8" spans="1:19" ht="17.100000000000001" customHeight="1">
      <c r="A8" s="24" t="s">
        <v>14</v>
      </c>
      <c r="B8" s="25"/>
      <c r="C8" s="25"/>
      <c r="D8" s="26"/>
      <c r="E8" s="26"/>
      <c r="F8" s="22"/>
      <c r="G8" s="27"/>
      <c r="H8" s="27"/>
      <c r="I8" s="22"/>
    </row>
    <row r="9" spans="1:19" ht="17.100000000000001" customHeight="1">
      <c r="A9" s="29" t="s">
        <v>15</v>
      </c>
      <c r="B9" s="30">
        <v>1478441</v>
      </c>
      <c r="C9" s="30">
        <v>597752</v>
      </c>
      <c r="D9" s="31">
        <v>597752</v>
      </c>
      <c r="E9" s="31">
        <v>1293659</v>
      </c>
      <c r="F9" s="32">
        <v>0</v>
      </c>
      <c r="G9" s="33">
        <v>0</v>
      </c>
      <c r="H9" s="33">
        <f t="shared" ref="H9:H14" si="0">SUM(E9:G9)</f>
        <v>1293659</v>
      </c>
      <c r="I9" s="34"/>
      <c r="J9" s="38"/>
    </row>
    <row r="10" spans="1:19" ht="17.100000000000001" customHeight="1">
      <c r="A10" s="29" t="s">
        <v>16</v>
      </c>
      <c r="B10" s="30">
        <v>67962116.058107093</v>
      </c>
      <c r="C10" s="30">
        <v>66298450</v>
      </c>
      <c r="D10" s="31">
        <v>66531790.222735047</v>
      </c>
      <c r="E10" s="31">
        <v>63987071.515827686</v>
      </c>
      <c r="F10" s="32">
        <v>0</v>
      </c>
      <c r="G10" s="33">
        <v>0</v>
      </c>
      <c r="H10" s="33">
        <f t="shared" si="0"/>
        <v>63987071.515827686</v>
      </c>
      <c r="I10" s="34"/>
      <c r="J10" s="38"/>
      <c r="K10" s="37"/>
    </row>
    <row r="11" spans="1:19" ht="17.100000000000001" customHeight="1">
      <c r="A11" s="29" t="s">
        <v>17</v>
      </c>
      <c r="B11" s="30">
        <v>29126621.167760182</v>
      </c>
      <c r="C11" s="30">
        <v>32252537</v>
      </c>
      <c r="D11" s="31">
        <v>33936298.126410544</v>
      </c>
      <c r="E11" s="31">
        <v>33247870.884172309</v>
      </c>
      <c r="F11" s="32">
        <v>0</v>
      </c>
      <c r="G11" s="33">
        <v>0</v>
      </c>
      <c r="H11" s="33">
        <f t="shared" si="0"/>
        <v>33247870.884172309</v>
      </c>
      <c r="I11" s="34"/>
      <c r="J11" s="38"/>
    </row>
    <row r="12" spans="1:19" ht="17.100000000000001" customHeight="1">
      <c r="A12" s="29" t="s">
        <v>18</v>
      </c>
      <c r="B12" s="30">
        <v>12959807.927544067</v>
      </c>
      <c r="C12" s="30">
        <v>10971652.191752579</v>
      </c>
      <c r="D12" s="31">
        <v>12201131.076342607</v>
      </c>
      <c r="E12" s="31">
        <v>0</v>
      </c>
      <c r="F12" s="32">
        <v>12378925.894563813</v>
      </c>
      <c r="G12" s="33">
        <v>0</v>
      </c>
      <c r="H12" s="33">
        <f t="shared" si="0"/>
        <v>12378925.894563813</v>
      </c>
      <c r="I12" s="34"/>
      <c r="J12" s="38"/>
      <c r="S12" s="39"/>
    </row>
    <row r="13" spans="1:19" ht="17.100000000000001" customHeight="1">
      <c r="A13" s="40" t="s">
        <v>19</v>
      </c>
      <c r="B13" s="30">
        <v>10601945.580014164</v>
      </c>
      <c r="C13" s="30">
        <v>11507815.439412104</v>
      </c>
      <c r="D13" s="31">
        <v>11248376.000296764</v>
      </c>
      <c r="E13" s="31">
        <v>3313454.2844635081</v>
      </c>
      <c r="F13" s="32">
        <v>8769854.7045103293</v>
      </c>
      <c r="G13" s="33">
        <v>0</v>
      </c>
      <c r="H13" s="33">
        <f t="shared" si="0"/>
        <v>12083308.988973837</v>
      </c>
      <c r="I13" s="34"/>
      <c r="J13" s="38"/>
    </row>
    <row r="14" spans="1:19" ht="17.100000000000001" customHeight="1">
      <c r="A14" s="42" t="s">
        <v>20</v>
      </c>
      <c r="B14" s="30">
        <v>9366239.3985645827</v>
      </c>
      <c r="C14" s="30">
        <v>10432251</v>
      </c>
      <c r="D14" s="31">
        <v>10383096.197043106</v>
      </c>
      <c r="E14" s="31">
        <v>10602045.26</v>
      </c>
      <c r="F14" s="32">
        <v>0</v>
      </c>
      <c r="G14" s="33">
        <v>0</v>
      </c>
      <c r="H14" s="33">
        <f t="shared" si="0"/>
        <v>10602045.26</v>
      </c>
      <c r="I14" s="34"/>
      <c r="J14" s="38"/>
    </row>
    <row r="15" spans="1:19" s="52" customFormat="1" ht="17.100000000000001" customHeight="1">
      <c r="A15" s="44" t="s">
        <v>21</v>
      </c>
      <c r="B15" s="45">
        <f t="shared" ref="B15:C15" si="1">SUM(B9:B14)</f>
        <v>131495171.13199009</v>
      </c>
      <c r="C15" s="45">
        <f t="shared" si="1"/>
        <v>132060457.63116468</v>
      </c>
      <c r="D15" s="46">
        <f>SUM(D9:D14)</f>
        <v>134898443.62282807</v>
      </c>
      <c r="E15" s="46">
        <f>SUM(E9:E14)</f>
        <v>112444100.94446351</v>
      </c>
      <c r="F15" s="47">
        <f>SUM(F9:F14)</f>
        <v>21148780.59907414</v>
      </c>
      <c r="G15" s="48">
        <f>SUM(G9:G14)</f>
        <v>0</v>
      </c>
      <c r="H15" s="49">
        <f>SUM(H9:H14)</f>
        <v>133592881.54353765</v>
      </c>
      <c r="I15" s="34"/>
      <c r="J15" s="51"/>
    </row>
    <row r="16" spans="1:19" ht="17.100000000000001" customHeight="1">
      <c r="A16" s="24" t="s">
        <v>22</v>
      </c>
      <c r="B16" s="30">
        <v>11387781.681139806</v>
      </c>
      <c r="C16" s="30">
        <v>11220576.352741471</v>
      </c>
      <c r="D16" s="31">
        <v>22661978.138043668</v>
      </c>
      <c r="E16" s="31">
        <v>0</v>
      </c>
      <c r="F16" s="32">
        <v>22613444.578056715</v>
      </c>
      <c r="G16" s="33">
        <v>1507889.6354129778</v>
      </c>
      <c r="H16" s="33">
        <f t="shared" ref="H16:H30" si="2">SUM(E16:G16)</f>
        <v>24121334.213469692</v>
      </c>
      <c r="I16" s="34"/>
      <c r="J16" s="38"/>
    </row>
    <row r="17" spans="1:17" ht="17.100000000000001" customHeight="1">
      <c r="A17" s="24" t="s">
        <v>23</v>
      </c>
      <c r="B17" s="30"/>
      <c r="C17" s="30"/>
      <c r="D17" s="31"/>
      <c r="E17" s="31"/>
      <c r="F17" s="32"/>
      <c r="G17" s="33"/>
      <c r="H17" s="33">
        <f t="shared" si="2"/>
        <v>0</v>
      </c>
      <c r="I17" s="34"/>
      <c r="J17" s="38"/>
    </row>
    <row r="18" spans="1:17" ht="17.100000000000001" customHeight="1">
      <c r="A18" s="29" t="s">
        <v>24</v>
      </c>
      <c r="B18" s="30">
        <v>236926224.40512186</v>
      </c>
      <c r="C18" s="30">
        <v>234271318.82642713</v>
      </c>
      <c r="D18" s="31">
        <v>275829644.20674443</v>
      </c>
      <c r="E18" s="31">
        <v>0</v>
      </c>
      <c r="F18" s="32">
        <v>0</v>
      </c>
      <c r="G18" s="33">
        <v>284875354.43076056</v>
      </c>
      <c r="H18" s="33">
        <f t="shared" si="2"/>
        <v>284875354.43076056</v>
      </c>
      <c r="I18" s="34"/>
      <c r="J18" s="38"/>
      <c r="N18" s="55"/>
    </row>
    <row r="19" spans="1:17" ht="17.100000000000001" customHeight="1">
      <c r="A19" s="29" t="s">
        <v>25</v>
      </c>
      <c r="B19" s="30">
        <v>25655294.109760851</v>
      </c>
      <c r="C19" s="30">
        <v>21237791.472915977</v>
      </c>
      <c r="D19" s="31">
        <v>34447517.602667399</v>
      </c>
      <c r="E19" s="31">
        <v>0</v>
      </c>
      <c r="F19" s="32">
        <v>0</v>
      </c>
      <c r="G19" s="33">
        <v>27466302.513996795</v>
      </c>
      <c r="H19" s="33">
        <f t="shared" si="2"/>
        <v>27466302.513996795</v>
      </c>
      <c r="I19" s="34"/>
      <c r="J19" s="35"/>
      <c r="K19" s="35"/>
      <c r="L19" s="35"/>
      <c r="M19" s="35"/>
      <c r="N19" s="55"/>
    </row>
    <row r="20" spans="1:17" ht="17.100000000000001" customHeight="1">
      <c r="A20" s="29" t="s">
        <v>26</v>
      </c>
      <c r="B20" s="30">
        <v>14237175</v>
      </c>
      <c r="C20" s="30">
        <v>14062807</v>
      </c>
      <c r="D20" s="31">
        <v>14062807</v>
      </c>
      <c r="E20" s="31">
        <v>15244624</v>
      </c>
      <c r="F20" s="32">
        <v>0</v>
      </c>
      <c r="G20" s="33">
        <v>0</v>
      </c>
      <c r="H20" s="33">
        <f t="shared" si="2"/>
        <v>15244624</v>
      </c>
      <c r="I20" s="34"/>
      <c r="J20" s="35"/>
      <c r="Q20" s="39"/>
    </row>
    <row r="21" spans="1:17" ht="17.100000000000001" customHeight="1">
      <c r="A21" s="40" t="s">
        <v>27</v>
      </c>
      <c r="B21" s="30">
        <v>3600000</v>
      </c>
      <c r="C21" s="30">
        <v>3050000</v>
      </c>
      <c r="D21" s="31">
        <v>3050000</v>
      </c>
      <c r="E21" s="31">
        <v>10455000</v>
      </c>
      <c r="F21" s="32">
        <v>0</v>
      </c>
      <c r="G21" s="33">
        <v>0</v>
      </c>
      <c r="H21" s="33">
        <f t="shared" si="2"/>
        <v>10455000</v>
      </c>
      <c r="I21" s="34"/>
      <c r="J21" s="38"/>
      <c r="M21" s="55"/>
    </row>
    <row r="22" spans="1:17" ht="17.100000000000001" customHeight="1">
      <c r="A22" s="40" t="s">
        <v>28</v>
      </c>
      <c r="B22" s="30">
        <v>78991608</v>
      </c>
      <c r="C22" s="30">
        <v>33190975</v>
      </c>
      <c r="D22" s="31">
        <v>33190975</v>
      </c>
      <c r="E22" s="31">
        <v>82678038</v>
      </c>
      <c r="F22" s="32">
        <v>0</v>
      </c>
      <c r="G22" s="33">
        <v>0</v>
      </c>
      <c r="H22" s="33">
        <f t="shared" si="2"/>
        <v>82678038</v>
      </c>
      <c r="I22" s="34"/>
      <c r="J22" s="38"/>
    </row>
    <row r="23" spans="1:17" ht="17.100000000000001" customHeight="1">
      <c r="A23" s="59" t="s">
        <v>29</v>
      </c>
      <c r="B23" s="30">
        <v>788700</v>
      </c>
      <c r="C23" s="30">
        <v>0</v>
      </c>
      <c r="D23" s="31">
        <v>0</v>
      </c>
      <c r="E23" s="31">
        <v>0</v>
      </c>
      <c r="F23" s="32">
        <v>0</v>
      </c>
      <c r="G23" s="33">
        <v>0</v>
      </c>
      <c r="H23" s="33">
        <f t="shared" si="2"/>
        <v>0</v>
      </c>
      <c r="I23" s="34"/>
      <c r="J23" s="38"/>
    </row>
    <row r="24" spans="1:17" ht="17.100000000000001" customHeight="1">
      <c r="A24" s="59" t="s">
        <v>30</v>
      </c>
      <c r="B24" s="30">
        <v>2546021</v>
      </c>
      <c r="C24" s="30">
        <v>0</v>
      </c>
      <c r="D24" s="31">
        <v>602227</v>
      </c>
      <c r="E24" s="31">
        <v>0</v>
      </c>
      <c r="F24" s="32">
        <v>0</v>
      </c>
      <c r="G24" s="33">
        <v>0</v>
      </c>
      <c r="H24" s="33">
        <f t="shared" si="2"/>
        <v>0</v>
      </c>
      <c r="I24" s="34"/>
      <c r="J24" s="55"/>
    </row>
    <row r="25" spans="1:17" ht="17.100000000000001" customHeight="1">
      <c r="A25" s="59" t="s">
        <v>31</v>
      </c>
      <c r="B25" s="30">
        <v>0</v>
      </c>
      <c r="C25" s="30">
        <v>0</v>
      </c>
      <c r="D25" s="31">
        <v>788700</v>
      </c>
      <c r="E25" s="31">
        <v>0</v>
      </c>
      <c r="F25" s="32">
        <v>0</v>
      </c>
      <c r="G25" s="33">
        <v>0</v>
      </c>
      <c r="H25" s="33">
        <f t="shared" si="2"/>
        <v>0</v>
      </c>
      <c r="I25" s="34"/>
      <c r="J25" s="38"/>
    </row>
    <row r="26" spans="1:17" ht="17.100000000000001" customHeight="1">
      <c r="A26" s="59" t="s">
        <v>32</v>
      </c>
      <c r="B26" s="30">
        <v>0</v>
      </c>
      <c r="C26" s="30">
        <v>0</v>
      </c>
      <c r="D26" s="31">
        <v>2500000</v>
      </c>
      <c r="E26" s="31">
        <v>0</v>
      </c>
      <c r="F26" s="32">
        <v>0</v>
      </c>
      <c r="G26" s="33">
        <v>1900000</v>
      </c>
      <c r="H26" s="33">
        <f t="shared" si="2"/>
        <v>1900000</v>
      </c>
      <c r="I26" s="34"/>
      <c r="J26" s="38"/>
    </row>
    <row r="27" spans="1:17" ht="17.100000000000001" customHeight="1">
      <c r="A27" s="59" t="s">
        <v>33</v>
      </c>
      <c r="B27" s="30">
        <v>0</v>
      </c>
      <c r="C27" s="30">
        <v>0</v>
      </c>
      <c r="D27" s="31">
        <v>0</v>
      </c>
      <c r="E27" s="31">
        <v>0</v>
      </c>
      <c r="F27" s="32">
        <v>0</v>
      </c>
      <c r="G27" s="33">
        <v>2654844.7312000003</v>
      </c>
      <c r="H27" s="33">
        <f t="shared" si="2"/>
        <v>2654844.7312000003</v>
      </c>
      <c r="I27" s="34"/>
      <c r="J27" s="38"/>
    </row>
    <row r="28" spans="1:17" ht="17.100000000000001" customHeight="1">
      <c r="A28" s="59" t="s">
        <v>34</v>
      </c>
      <c r="B28" s="30">
        <v>0</v>
      </c>
      <c r="C28" s="30">
        <v>0</v>
      </c>
      <c r="D28" s="31">
        <v>0</v>
      </c>
      <c r="E28" s="31">
        <v>0</v>
      </c>
      <c r="F28" s="32">
        <v>0</v>
      </c>
      <c r="G28" s="33">
        <v>8441110</v>
      </c>
      <c r="H28" s="33">
        <f t="shared" si="2"/>
        <v>8441110</v>
      </c>
      <c r="I28" s="34"/>
      <c r="J28" s="38"/>
    </row>
    <row r="29" spans="1:17" ht="17.100000000000001" customHeight="1">
      <c r="A29" s="40" t="s">
        <v>35</v>
      </c>
      <c r="B29" s="30">
        <v>0</v>
      </c>
      <c r="C29" s="30">
        <v>0</v>
      </c>
      <c r="D29" s="31">
        <v>55250699</v>
      </c>
      <c r="E29" s="31">
        <v>0</v>
      </c>
      <c r="F29" s="32">
        <v>0</v>
      </c>
      <c r="G29" s="33">
        <v>0</v>
      </c>
      <c r="H29" s="33">
        <f t="shared" si="2"/>
        <v>0</v>
      </c>
      <c r="I29" s="34"/>
      <c r="J29" s="38"/>
    </row>
    <row r="30" spans="1:17" ht="17.100000000000001" customHeight="1">
      <c r="A30" s="61" t="s">
        <v>36</v>
      </c>
      <c r="B30" s="30">
        <v>42572346</v>
      </c>
      <c r="C30" s="30">
        <v>0</v>
      </c>
      <c r="D30" s="31">
        <v>41029628</v>
      </c>
      <c r="E30" s="31">
        <v>0</v>
      </c>
      <c r="F30" s="32">
        <v>0</v>
      </c>
      <c r="G30" s="33">
        <v>0</v>
      </c>
      <c r="H30" s="33">
        <f t="shared" si="2"/>
        <v>0</v>
      </c>
      <c r="I30" s="34"/>
      <c r="J30" s="38"/>
    </row>
    <row r="31" spans="1:17" s="52" customFormat="1" ht="17.100000000000001" customHeight="1">
      <c r="A31" s="62" t="s">
        <v>37</v>
      </c>
      <c r="B31" s="45">
        <f t="shared" ref="B31:C31" si="3">SUM(B16:B30)</f>
        <v>416705150.19602251</v>
      </c>
      <c r="C31" s="45">
        <f t="shared" si="3"/>
        <v>317033468.65208459</v>
      </c>
      <c r="D31" s="46">
        <f>SUM(D16:D30)</f>
        <v>483414175.94745547</v>
      </c>
      <c r="E31" s="46">
        <f>SUM(E16:E30)</f>
        <v>108377662</v>
      </c>
      <c r="F31" s="47">
        <f>SUM(F16:F30)</f>
        <v>22613444.578056715</v>
      </c>
      <c r="G31" s="48">
        <f>SUM(G16:G30)</f>
        <v>326845501.31137031</v>
      </c>
      <c r="H31" s="49">
        <f>SUM(H16:H30)</f>
        <v>457836607.88942701</v>
      </c>
      <c r="I31" s="34"/>
      <c r="J31" s="51"/>
    </row>
    <row r="32" spans="1:17" ht="17.100000000000001" customHeight="1">
      <c r="A32" s="65" t="s">
        <v>38</v>
      </c>
      <c r="B32" s="30">
        <v>207596899.01454598</v>
      </c>
      <c r="C32" s="30">
        <v>190303667.13693464</v>
      </c>
      <c r="D32" s="31">
        <v>191591745.61693281</v>
      </c>
      <c r="E32" s="31">
        <v>0</v>
      </c>
      <c r="F32" s="32">
        <v>0</v>
      </c>
      <c r="G32" s="33">
        <v>207025592.52454594</v>
      </c>
      <c r="H32" s="33">
        <f t="shared" ref="H32:H39" si="4">SUM(E32:G32)</f>
        <v>207025592.52454594</v>
      </c>
      <c r="I32" s="34"/>
      <c r="J32" s="38"/>
    </row>
    <row r="33" spans="1:13" ht="17.100000000000001" customHeight="1">
      <c r="A33" s="65" t="s">
        <v>39</v>
      </c>
      <c r="B33" s="30">
        <v>208106750.21884671</v>
      </c>
      <c r="C33" s="30">
        <v>221329204.03028098</v>
      </c>
      <c r="D33" s="31">
        <v>207222178.1153892</v>
      </c>
      <c r="E33" s="31">
        <v>0</v>
      </c>
      <c r="F33" s="32">
        <v>218905780.80814528</v>
      </c>
      <c r="G33" s="33">
        <v>1479695.5484387456</v>
      </c>
      <c r="H33" s="33">
        <f t="shared" si="4"/>
        <v>220385476.35658404</v>
      </c>
      <c r="I33" s="34"/>
      <c r="J33" s="38"/>
    </row>
    <row r="34" spans="1:13" ht="17.100000000000001" customHeight="1">
      <c r="A34" s="65" t="s">
        <v>40</v>
      </c>
      <c r="B34" s="30">
        <v>7263378.0363136353</v>
      </c>
      <c r="C34" s="30">
        <v>6663378.0363136353</v>
      </c>
      <c r="D34" s="31">
        <v>5241031.2902952991</v>
      </c>
      <c r="E34" s="31">
        <v>0</v>
      </c>
      <c r="F34" s="32">
        <v>4716928.161265769</v>
      </c>
      <c r="G34" s="33">
        <v>0</v>
      </c>
      <c r="H34" s="33">
        <f t="shared" si="4"/>
        <v>4716928.161265769</v>
      </c>
      <c r="I34" s="34"/>
      <c r="J34" s="38"/>
    </row>
    <row r="35" spans="1:13" ht="17.100000000000001" customHeight="1">
      <c r="A35" s="65" t="s">
        <v>41</v>
      </c>
      <c r="B35" s="30">
        <v>1144270123.3544972</v>
      </c>
      <c r="C35" s="30">
        <v>1075406531.6400132</v>
      </c>
      <c r="D35" s="31">
        <v>1211427597.6281738</v>
      </c>
      <c r="E35" s="31">
        <v>1956289</v>
      </c>
      <c r="F35" s="32">
        <v>1313628505.801995</v>
      </c>
      <c r="G35" s="33">
        <v>0</v>
      </c>
      <c r="H35" s="33">
        <f t="shared" si="4"/>
        <v>1315584794.801995</v>
      </c>
      <c r="I35" s="34"/>
      <c r="J35" s="38"/>
    </row>
    <row r="36" spans="1:13" ht="17.100000000000001" customHeight="1">
      <c r="A36" s="280" t="s">
        <v>42</v>
      </c>
      <c r="B36" s="30"/>
      <c r="C36" s="30"/>
      <c r="D36" s="31"/>
      <c r="E36" s="31"/>
      <c r="F36" s="32"/>
      <c r="G36" s="33"/>
      <c r="H36" s="33"/>
      <c r="I36" s="34"/>
      <c r="J36" s="38"/>
    </row>
    <row r="37" spans="1:13" ht="17.100000000000001" customHeight="1">
      <c r="A37" s="40" t="s">
        <v>43</v>
      </c>
      <c r="B37" s="30">
        <v>101350849.93085842</v>
      </c>
      <c r="C37" s="30">
        <v>95653092</v>
      </c>
      <c r="D37" s="31">
        <v>109711729.79810409</v>
      </c>
      <c r="E37" s="31">
        <v>98014510</v>
      </c>
      <c r="F37" s="32">
        <v>8371656</v>
      </c>
      <c r="G37" s="33">
        <v>0</v>
      </c>
      <c r="H37" s="33">
        <f t="shared" si="4"/>
        <v>106386166</v>
      </c>
      <c r="I37" s="34"/>
      <c r="J37" s="38"/>
    </row>
    <row r="38" spans="1:13" ht="17.100000000000001" customHeight="1">
      <c r="A38" s="40" t="s">
        <v>44</v>
      </c>
      <c r="B38" s="30">
        <v>0</v>
      </c>
      <c r="C38" s="30">
        <v>0</v>
      </c>
      <c r="D38" s="31">
        <v>0</v>
      </c>
      <c r="E38" s="31">
        <v>0</v>
      </c>
      <c r="F38" s="32">
        <v>0</v>
      </c>
      <c r="G38" s="33">
        <v>0</v>
      </c>
      <c r="H38" s="33">
        <f t="shared" si="4"/>
        <v>0</v>
      </c>
      <c r="I38" s="34"/>
      <c r="J38" s="38"/>
    </row>
    <row r="39" spans="1:13" ht="17.100000000000001" customHeight="1" thickBot="1">
      <c r="A39" s="273" t="s">
        <v>45</v>
      </c>
      <c r="B39" s="30">
        <v>54229724.145844638</v>
      </c>
      <c r="C39" s="30">
        <v>53827925.63761688</v>
      </c>
      <c r="D39" s="31">
        <v>56727663.512709819</v>
      </c>
      <c r="E39" s="31">
        <v>13826557.414260453</v>
      </c>
      <c r="F39" s="73">
        <v>37290433.7987056</v>
      </c>
      <c r="G39" s="33">
        <v>5048891.7242022324</v>
      </c>
      <c r="H39" s="33">
        <f t="shared" si="4"/>
        <v>56165882.937168285</v>
      </c>
      <c r="I39" s="34"/>
      <c r="J39" s="38"/>
    </row>
    <row r="40" spans="1:13" s="52" customFormat="1" ht="17.100000000000001" customHeight="1" thickTop="1">
      <c r="A40" s="96" t="s">
        <v>46</v>
      </c>
      <c r="B40" s="76">
        <f t="shared" ref="B40" si="5">SUM(B32:B39)+B31+B15</f>
        <v>2271018046.0289192</v>
      </c>
      <c r="C40" s="76">
        <f t="shared" ref="C40:H40" si="6">SUM(C32:C39)+C31+C15</f>
        <v>2092277724.7644088</v>
      </c>
      <c r="D40" s="77">
        <f>SUM(D32:D39)+D31+D15</f>
        <v>2400234565.5318885</v>
      </c>
      <c r="E40" s="77">
        <f t="shared" si="6"/>
        <v>334619119.35872394</v>
      </c>
      <c r="F40" s="78">
        <f t="shared" si="6"/>
        <v>1626675529.7472427</v>
      </c>
      <c r="G40" s="79">
        <f t="shared" si="6"/>
        <v>540399681.10855722</v>
      </c>
      <c r="H40" s="79">
        <f t="shared" si="6"/>
        <v>2501694330.2145238</v>
      </c>
      <c r="I40" s="373"/>
      <c r="J40" s="374"/>
    </row>
    <row r="41" spans="1:13" ht="4.5" customHeight="1">
      <c r="A41" s="65"/>
      <c r="B41" s="30"/>
      <c r="C41" s="30"/>
      <c r="D41" s="88"/>
      <c r="E41" s="88"/>
      <c r="F41" s="89"/>
      <c r="G41" s="90"/>
      <c r="H41" s="90"/>
      <c r="I41" s="373"/>
      <c r="J41" s="38"/>
      <c r="K41" s="38"/>
      <c r="L41" s="38"/>
      <c r="M41" s="38"/>
    </row>
    <row r="42" spans="1:13" ht="17.100000000000001" customHeight="1">
      <c r="A42" s="101" t="s">
        <v>47</v>
      </c>
      <c r="B42" s="86"/>
      <c r="C42" s="86"/>
      <c r="D42" s="88"/>
      <c r="E42" s="88"/>
      <c r="F42" s="89"/>
      <c r="G42" s="90"/>
      <c r="H42" s="90"/>
      <c r="I42" s="373"/>
      <c r="J42" s="38"/>
    </row>
    <row r="43" spans="1:13" ht="17.100000000000001" customHeight="1">
      <c r="A43" s="65" t="s">
        <v>48</v>
      </c>
      <c r="B43" s="30"/>
      <c r="C43" s="30"/>
      <c r="D43" s="88"/>
      <c r="E43" s="88"/>
      <c r="F43" s="89"/>
      <c r="G43" s="90"/>
      <c r="H43" s="90"/>
      <c r="I43" s="373"/>
      <c r="J43" s="38"/>
    </row>
    <row r="44" spans="1:13" ht="17.100000000000001" customHeight="1">
      <c r="A44" s="40" t="s">
        <v>49</v>
      </c>
      <c r="B44" s="31">
        <v>417055429.54909796</v>
      </c>
      <c r="C44" s="93">
        <v>361106847.09675956</v>
      </c>
      <c r="D44" s="31">
        <v>396512379.31599998</v>
      </c>
      <c r="E44" s="31">
        <v>142604967.84637457</v>
      </c>
      <c r="F44" s="32">
        <v>170114037.91488656</v>
      </c>
      <c r="G44" s="33">
        <v>143319470.48605517</v>
      </c>
      <c r="H44" s="90">
        <f t="shared" ref="H44:H62" si="7">SUM(E44:G44)</f>
        <v>456038476.24731624</v>
      </c>
      <c r="I44" s="373"/>
      <c r="J44" s="38"/>
      <c r="L44" s="38"/>
    </row>
    <row r="45" spans="1:13" ht="17.100000000000001" customHeight="1">
      <c r="A45" s="40" t="s">
        <v>50</v>
      </c>
      <c r="B45" s="31">
        <v>381550863.92591131</v>
      </c>
      <c r="C45" s="93">
        <v>284332604.39989388</v>
      </c>
      <c r="D45" s="31">
        <v>405420535.74000013</v>
      </c>
      <c r="E45" s="31">
        <v>10987.695003838104</v>
      </c>
      <c r="F45" s="32">
        <v>151873.16484311497</v>
      </c>
      <c r="G45" s="33">
        <v>333327696.51564789</v>
      </c>
      <c r="H45" s="90">
        <f t="shared" si="7"/>
        <v>333490557.37549484</v>
      </c>
      <c r="I45" s="373"/>
      <c r="J45" s="38"/>
      <c r="L45" s="38"/>
    </row>
    <row r="46" spans="1:13" ht="17.100000000000001" customHeight="1">
      <c r="A46" s="40" t="s">
        <v>51</v>
      </c>
      <c r="B46" s="31">
        <v>130306685.47971421</v>
      </c>
      <c r="C46" s="93">
        <v>129672172.24984211</v>
      </c>
      <c r="D46" s="31">
        <v>128886542.796</v>
      </c>
      <c r="E46" s="31">
        <v>0</v>
      </c>
      <c r="F46" s="32">
        <v>124798508.3448295</v>
      </c>
      <c r="G46" s="33">
        <v>24520689.726250798</v>
      </c>
      <c r="H46" s="90">
        <f t="shared" si="7"/>
        <v>149319198.0710803</v>
      </c>
      <c r="I46" s="373"/>
      <c r="J46" s="38"/>
      <c r="L46" s="38"/>
    </row>
    <row r="47" spans="1:13" ht="17.100000000000001" customHeight="1">
      <c r="A47" s="40" t="s">
        <v>52</v>
      </c>
      <c r="B47" s="31">
        <v>42238618.199422017</v>
      </c>
      <c r="C47" s="93">
        <v>35490414.52542714</v>
      </c>
      <c r="D47" s="31">
        <v>37367803.563999996</v>
      </c>
      <c r="E47" s="31">
        <v>47558550.15421091</v>
      </c>
      <c r="F47" s="32">
        <v>4476606.8734973297</v>
      </c>
      <c r="G47" s="33">
        <v>10722.878506431563</v>
      </c>
      <c r="H47" s="90">
        <f t="shared" si="7"/>
        <v>52045879.906214669</v>
      </c>
      <c r="I47" s="373"/>
      <c r="J47" s="38"/>
      <c r="L47" s="38"/>
    </row>
    <row r="48" spans="1:13" ht="17.100000000000001" customHeight="1">
      <c r="A48" s="40" t="s">
        <v>53</v>
      </c>
      <c r="B48" s="31">
        <v>13874324.616288692</v>
      </c>
      <c r="C48" s="93">
        <v>13622376.182580488</v>
      </c>
      <c r="D48" s="31">
        <v>12753479.059999999</v>
      </c>
      <c r="E48" s="31">
        <v>6264847.5266779708</v>
      </c>
      <c r="F48" s="32">
        <v>10479821.485819297</v>
      </c>
      <c r="G48" s="33">
        <v>24064.327232827574</v>
      </c>
      <c r="H48" s="90">
        <f t="shared" si="7"/>
        <v>16768733.339730097</v>
      </c>
      <c r="I48" s="373"/>
      <c r="J48" s="38"/>
      <c r="L48" s="38"/>
    </row>
    <row r="49" spans="1:12" ht="17.100000000000001" customHeight="1">
      <c r="A49" s="40" t="s">
        <v>54</v>
      </c>
      <c r="B49" s="31">
        <v>65531975.241877206</v>
      </c>
      <c r="C49" s="93">
        <v>54546057.106221594</v>
      </c>
      <c r="D49" s="31">
        <v>58648249.164000005</v>
      </c>
      <c r="E49" s="31">
        <v>52401594.336102866</v>
      </c>
      <c r="F49" s="32">
        <v>5127773.8629217781</v>
      </c>
      <c r="G49" s="33">
        <v>5581483.1788551537</v>
      </c>
      <c r="H49" s="90">
        <f t="shared" si="7"/>
        <v>63110851.377879798</v>
      </c>
      <c r="I49" s="373"/>
      <c r="J49" s="38"/>
      <c r="L49" s="38"/>
    </row>
    <row r="50" spans="1:12" ht="17.100000000000001" customHeight="1">
      <c r="A50" s="40" t="s">
        <v>55</v>
      </c>
      <c r="B50" s="31">
        <v>63197030.181874603</v>
      </c>
      <c r="C50" s="93">
        <v>51809551.168435842</v>
      </c>
      <c r="D50" s="31">
        <v>58022661.807999998</v>
      </c>
      <c r="E50" s="31">
        <v>30122363.289754111</v>
      </c>
      <c r="F50" s="32">
        <v>21032818.891463634</v>
      </c>
      <c r="G50" s="33">
        <v>12996131.996792519</v>
      </c>
      <c r="H50" s="90">
        <f t="shared" si="7"/>
        <v>64151314.178010263</v>
      </c>
      <c r="I50" s="373"/>
      <c r="J50" s="38"/>
      <c r="L50" s="38"/>
    </row>
    <row r="51" spans="1:12" ht="17.100000000000001" customHeight="1">
      <c r="A51" s="40" t="s">
        <v>56</v>
      </c>
      <c r="B51" s="31">
        <v>19897620.797967646</v>
      </c>
      <c r="C51" s="93">
        <v>15269617.119402291</v>
      </c>
      <c r="D51" s="31">
        <v>22822032.288000003</v>
      </c>
      <c r="E51" s="31">
        <v>6441678.1599000972</v>
      </c>
      <c r="F51" s="32">
        <v>313810.27839248104</v>
      </c>
      <c r="G51" s="33">
        <v>14075793.196390111</v>
      </c>
      <c r="H51" s="90">
        <f t="shared" si="7"/>
        <v>20831281.634682689</v>
      </c>
      <c r="I51" s="373"/>
      <c r="J51" s="38"/>
      <c r="L51" s="38"/>
    </row>
    <row r="52" spans="1:12" ht="17.100000000000001" customHeight="1">
      <c r="A52" s="65" t="s">
        <v>57</v>
      </c>
      <c r="B52" s="31">
        <v>13538892.634459363</v>
      </c>
      <c r="C52" s="93">
        <v>14674747.673279444</v>
      </c>
      <c r="D52" s="31">
        <v>12662465.952</v>
      </c>
      <c r="E52" s="31">
        <v>0</v>
      </c>
      <c r="F52" s="32">
        <v>15950587.037849359</v>
      </c>
      <c r="G52" s="33">
        <v>0</v>
      </c>
      <c r="H52" s="90">
        <f t="shared" si="7"/>
        <v>15950587.037849359</v>
      </c>
      <c r="I52" s="373"/>
      <c r="J52" s="38"/>
      <c r="L52" s="38"/>
    </row>
    <row r="53" spans="1:12" ht="17.100000000000001" customHeight="1">
      <c r="A53" s="65" t="s">
        <v>41</v>
      </c>
      <c r="B53" s="31">
        <v>1006238679.6743059</v>
      </c>
      <c r="C53" s="93">
        <v>1090099152.7655108</v>
      </c>
      <c r="D53" s="31">
        <v>1114243197.0040002</v>
      </c>
      <c r="E53" s="31">
        <v>2030866.3506995791</v>
      </c>
      <c r="F53" s="32">
        <v>1274754106.9165521</v>
      </c>
      <c r="G53" s="33">
        <v>453525.07162641454</v>
      </c>
      <c r="H53" s="90">
        <f t="shared" si="7"/>
        <v>1277238498.3388782</v>
      </c>
      <c r="I53" s="373"/>
      <c r="J53" s="38"/>
      <c r="L53" s="38"/>
    </row>
    <row r="54" spans="1:12" ht="17.100000000000001" customHeight="1">
      <c r="A54" s="65" t="s">
        <v>73</v>
      </c>
      <c r="B54" s="31">
        <v>0</v>
      </c>
      <c r="C54" s="93">
        <v>0</v>
      </c>
      <c r="D54" s="31">
        <v>0</v>
      </c>
      <c r="E54" s="31">
        <v>0</v>
      </c>
      <c r="F54" s="32">
        <v>0</v>
      </c>
      <c r="G54" s="33">
        <v>0</v>
      </c>
      <c r="H54" s="90">
        <f t="shared" si="7"/>
        <v>0</v>
      </c>
      <c r="I54" s="84"/>
      <c r="J54" s="38"/>
      <c r="L54" s="38"/>
    </row>
    <row r="55" spans="1:12" ht="17.100000000000001" customHeight="1">
      <c r="A55" s="59" t="s">
        <v>29</v>
      </c>
      <c r="B55" s="31">
        <v>592000</v>
      </c>
      <c r="C55" s="93">
        <v>196700</v>
      </c>
      <c r="D55" s="31">
        <v>0</v>
      </c>
      <c r="E55" s="31">
        <v>0</v>
      </c>
      <c r="F55" s="32">
        <v>0</v>
      </c>
      <c r="G55" s="33">
        <v>0</v>
      </c>
      <c r="H55" s="90">
        <f t="shared" si="7"/>
        <v>0</v>
      </c>
      <c r="I55" s="84"/>
      <c r="J55" s="38"/>
    </row>
    <row r="56" spans="1:12" ht="17.100000000000001" customHeight="1">
      <c r="A56" s="59" t="s">
        <v>30</v>
      </c>
      <c r="B56" s="93">
        <v>0</v>
      </c>
      <c r="C56" s="93">
        <v>2546021</v>
      </c>
      <c r="D56" s="31">
        <v>602227</v>
      </c>
      <c r="E56" s="31">
        <v>0</v>
      </c>
      <c r="F56" s="32">
        <v>0</v>
      </c>
      <c r="G56" s="33">
        <v>0</v>
      </c>
      <c r="H56" s="90">
        <f t="shared" si="7"/>
        <v>0</v>
      </c>
      <c r="I56" s="84"/>
      <c r="J56" s="38"/>
    </row>
    <row r="57" spans="1:12" ht="17.100000000000001" customHeight="1">
      <c r="A57" s="59" t="s">
        <v>31</v>
      </c>
      <c r="B57" s="93">
        <v>0</v>
      </c>
      <c r="C57" s="93">
        <v>0</v>
      </c>
      <c r="D57" s="31">
        <v>788700</v>
      </c>
      <c r="E57" s="31">
        <v>0</v>
      </c>
      <c r="F57" s="32">
        <v>0</v>
      </c>
      <c r="G57" s="33">
        <v>0</v>
      </c>
      <c r="H57" s="90">
        <f t="shared" si="7"/>
        <v>0</v>
      </c>
      <c r="I57" s="84"/>
      <c r="J57" s="38"/>
    </row>
    <row r="58" spans="1:12" ht="17.100000000000001" customHeight="1">
      <c r="A58" s="59" t="s">
        <v>113</v>
      </c>
      <c r="B58" s="93">
        <v>0</v>
      </c>
      <c r="C58" s="93">
        <v>0</v>
      </c>
      <c r="D58" s="31">
        <v>2500000</v>
      </c>
      <c r="E58" s="31">
        <v>0</v>
      </c>
      <c r="F58" s="32">
        <v>0</v>
      </c>
      <c r="G58" s="33">
        <v>1900000</v>
      </c>
      <c r="H58" s="90">
        <f t="shared" si="7"/>
        <v>1900000</v>
      </c>
      <c r="I58" s="84"/>
      <c r="J58" s="38"/>
      <c r="K58" s="310"/>
    </row>
    <row r="59" spans="1:12" ht="17.100000000000001" customHeight="1">
      <c r="A59" s="59" t="s">
        <v>60</v>
      </c>
      <c r="B59" s="93">
        <v>0</v>
      </c>
      <c r="C59" s="93">
        <v>0</v>
      </c>
      <c r="D59" s="31">
        <v>0</v>
      </c>
      <c r="E59" s="31">
        <v>0</v>
      </c>
      <c r="F59" s="32">
        <v>0</v>
      </c>
      <c r="G59" s="33">
        <v>2654844.7312000003</v>
      </c>
      <c r="H59" s="90">
        <f t="shared" si="7"/>
        <v>2654844.7312000003</v>
      </c>
      <c r="I59" s="84"/>
      <c r="J59" s="38"/>
      <c r="K59" s="310"/>
    </row>
    <row r="60" spans="1:12" ht="17.100000000000001" customHeight="1">
      <c r="A60" s="59" t="s">
        <v>61</v>
      </c>
      <c r="B60" s="93">
        <v>0</v>
      </c>
      <c r="C60" s="93">
        <v>0</v>
      </c>
      <c r="D60" s="31">
        <v>0</v>
      </c>
      <c r="E60" s="31">
        <v>0</v>
      </c>
      <c r="F60" s="32">
        <v>0</v>
      </c>
      <c r="G60" s="33">
        <v>8441110</v>
      </c>
      <c r="H60" s="90">
        <f t="shared" si="7"/>
        <v>8441110</v>
      </c>
      <c r="I60" s="84"/>
      <c r="J60" s="38"/>
      <c r="K60" s="310"/>
    </row>
    <row r="61" spans="1:12" ht="17.100000000000001" customHeight="1">
      <c r="A61" s="40" t="s">
        <v>62</v>
      </c>
      <c r="B61" s="93">
        <v>0</v>
      </c>
      <c r="C61" s="93">
        <v>0</v>
      </c>
      <c r="D61" s="31">
        <f>D29</f>
        <v>55250699</v>
      </c>
      <c r="E61" s="31">
        <v>0</v>
      </c>
      <c r="F61" s="32">
        <v>0</v>
      </c>
      <c r="G61" s="33">
        <v>0</v>
      </c>
      <c r="H61" s="90">
        <v>0</v>
      </c>
      <c r="I61" s="84"/>
      <c r="J61" s="38"/>
      <c r="K61" s="310"/>
    </row>
    <row r="62" spans="1:12" ht="17.100000000000001" customHeight="1" thickBot="1">
      <c r="A62" s="61" t="s">
        <v>63</v>
      </c>
      <c r="B62" s="93">
        <v>0</v>
      </c>
      <c r="C62" s="93">
        <v>42572346</v>
      </c>
      <c r="D62" s="31">
        <f>D30</f>
        <v>41029628</v>
      </c>
      <c r="E62" s="31">
        <v>0</v>
      </c>
      <c r="F62" s="73">
        <v>0</v>
      </c>
      <c r="G62" s="33">
        <v>0</v>
      </c>
      <c r="H62" s="90">
        <f t="shared" si="7"/>
        <v>0</v>
      </c>
      <c r="I62" s="84"/>
      <c r="J62" s="38"/>
    </row>
    <row r="63" spans="1:12" s="52" customFormat="1" ht="17.100000000000001" customHeight="1" thickTop="1">
      <c r="A63" s="96" t="s">
        <v>64</v>
      </c>
      <c r="B63" s="97">
        <f t="shared" ref="B63:H63" si="8">SUM(B44:B62)</f>
        <v>2154022120.3009186</v>
      </c>
      <c r="C63" s="97">
        <f t="shared" si="8"/>
        <v>2095938607.287353</v>
      </c>
      <c r="D63" s="98">
        <f t="shared" si="8"/>
        <v>2347510600.6920004</v>
      </c>
      <c r="E63" s="98">
        <f t="shared" si="8"/>
        <v>287435855.35872394</v>
      </c>
      <c r="F63" s="99">
        <f t="shared" si="8"/>
        <v>1627199944.7710552</v>
      </c>
      <c r="G63" s="100">
        <f>SUM(G44:G62)</f>
        <v>547305532.10855722</v>
      </c>
      <c r="H63" s="79">
        <f t="shared" si="8"/>
        <v>2461941332.2383366</v>
      </c>
      <c r="I63" s="375"/>
      <c r="J63" s="51"/>
    </row>
    <row r="64" spans="1:12" ht="17.100000000000001" customHeight="1">
      <c r="A64" s="101" t="s">
        <v>65</v>
      </c>
      <c r="B64" s="93"/>
      <c r="C64" s="102"/>
      <c r="D64" s="31"/>
      <c r="E64" s="31"/>
      <c r="F64" s="32"/>
      <c r="G64" s="33"/>
      <c r="H64" s="90"/>
      <c r="I64" s="84"/>
      <c r="J64" s="38"/>
    </row>
    <row r="65" spans="1:16" ht="17.100000000000001" customHeight="1">
      <c r="A65" s="65" t="s">
        <v>66</v>
      </c>
      <c r="B65" s="102"/>
      <c r="C65" s="93"/>
      <c r="D65" s="31"/>
      <c r="E65" s="31"/>
      <c r="F65" s="32"/>
      <c r="G65" s="33"/>
      <c r="H65" s="90"/>
      <c r="I65" s="84"/>
      <c r="J65" s="38"/>
      <c r="P65" s="69"/>
    </row>
    <row r="66" spans="1:16" ht="17.100000000000001" customHeight="1">
      <c r="A66" s="40" t="s">
        <v>67</v>
      </c>
      <c r="B66" s="31">
        <v>31655272.728</v>
      </c>
      <c r="C66" s="93">
        <v>33120530.245000005</v>
      </c>
      <c r="D66" s="31">
        <v>34442655</v>
      </c>
      <c r="E66" s="31">
        <v>4711616.2</v>
      </c>
      <c r="F66" s="32">
        <v>28327095</v>
      </c>
      <c r="G66" s="33">
        <v>0</v>
      </c>
      <c r="H66" s="90">
        <f>SUM(E66:G66)</f>
        <v>33038711.199999999</v>
      </c>
      <c r="I66" s="84"/>
      <c r="J66" s="38"/>
      <c r="K66" s="103"/>
    </row>
    <row r="67" spans="1:16" ht="17.100000000000001" customHeight="1">
      <c r="A67" s="40" t="s">
        <v>68</v>
      </c>
      <c r="B67" s="31">
        <v>0</v>
      </c>
      <c r="C67" s="93">
        <v>0</v>
      </c>
      <c r="D67" s="31">
        <v>0</v>
      </c>
      <c r="E67" s="31">
        <v>0</v>
      </c>
      <c r="F67" s="32">
        <v>0</v>
      </c>
      <c r="G67" s="33">
        <v>0</v>
      </c>
      <c r="H67" s="90">
        <f>SUM(E67:G67)</f>
        <v>0</v>
      </c>
      <c r="I67" s="84"/>
      <c r="J67" s="38"/>
    </row>
    <row r="68" spans="1:16" ht="17.100000000000001" customHeight="1">
      <c r="A68" s="104" t="s">
        <v>69</v>
      </c>
      <c r="B68" s="31">
        <v>0</v>
      </c>
      <c r="C68" s="93">
        <v>0</v>
      </c>
      <c r="D68" s="31">
        <v>0</v>
      </c>
      <c r="E68" s="31">
        <v>0</v>
      </c>
      <c r="F68" s="105">
        <v>0</v>
      </c>
      <c r="G68" s="33">
        <v>0</v>
      </c>
      <c r="H68" s="90">
        <f>SUM(E68:G68)</f>
        <v>0</v>
      </c>
      <c r="I68" s="84"/>
      <c r="J68" s="38"/>
    </row>
    <row r="69" spans="1:16" ht="17.100000000000001" customHeight="1">
      <c r="A69" s="106" t="s">
        <v>70</v>
      </c>
      <c r="B69" s="108">
        <f t="shared" ref="B69:D69" si="9">SUM(B66:B68)</f>
        <v>31655272.728</v>
      </c>
      <c r="C69" s="107">
        <f t="shared" si="9"/>
        <v>33120530.245000005</v>
      </c>
      <c r="D69" s="108">
        <f t="shared" si="9"/>
        <v>34442655</v>
      </c>
      <c r="E69" s="108">
        <f>SUM(E66:E68)</f>
        <v>4711616.2</v>
      </c>
      <c r="F69" s="105">
        <f>SUM(F66:F68)</f>
        <v>28327095</v>
      </c>
      <c r="G69" s="109">
        <f>SUM(G66:G68)</f>
        <v>0</v>
      </c>
      <c r="H69" s="110">
        <f>SUM(H66:H68)</f>
        <v>33038711.199999999</v>
      </c>
      <c r="I69" s="375"/>
      <c r="J69" s="51"/>
    </row>
    <row r="70" spans="1:16" ht="17.100000000000001" customHeight="1">
      <c r="A70" s="65" t="s">
        <v>71</v>
      </c>
      <c r="B70" s="31"/>
      <c r="C70" s="93"/>
      <c r="D70" s="31"/>
      <c r="E70" s="31"/>
      <c r="F70" s="32"/>
      <c r="G70" s="33"/>
      <c r="H70" s="90"/>
      <c r="I70" s="84"/>
      <c r="J70" s="38"/>
    </row>
    <row r="71" spans="1:16" ht="17.100000000000001" customHeight="1">
      <c r="A71" s="40" t="s">
        <v>72</v>
      </c>
      <c r="B71" s="31">
        <v>0</v>
      </c>
      <c r="C71" s="93">
        <v>0</v>
      </c>
      <c r="D71" s="31">
        <v>0</v>
      </c>
      <c r="E71" s="31">
        <v>0</v>
      </c>
      <c r="F71" s="32">
        <v>0</v>
      </c>
      <c r="G71" s="33">
        <v>0</v>
      </c>
      <c r="H71" s="90">
        <f>SUM(E71:G71)</f>
        <v>0</v>
      </c>
      <c r="I71" s="84"/>
      <c r="J71" s="38"/>
    </row>
    <row r="72" spans="1:16" ht="17.100000000000001" customHeight="1">
      <c r="A72" s="104" t="s">
        <v>73</v>
      </c>
      <c r="B72" s="376">
        <v>40025586</v>
      </c>
      <c r="C72" s="377">
        <v>8533654.2320555188</v>
      </c>
      <c r="D72" s="376">
        <v>18281309.359369785</v>
      </c>
      <c r="E72" s="376">
        <f>'[3]Table B (AMC)'!D45-'[3]Table A (AMC)'!D67</f>
        <v>42471647.799999997</v>
      </c>
      <c r="F72" s="105">
        <v>-28851510.023812298</v>
      </c>
      <c r="G72" s="378">
        <v>-6905851</v>
      </c>
      <c r="H72" s="90">
        <f>SUM(E72:G72)</f>
        <v>6714286.7761876993</v>
      </c>
      <c r="I72" s="84"/>
      <c r="J72" s="38"/>
    </row>
    <row r="73" spans="1:16" ht="17.100000000000001" customHeight="1" thickBot="1">
      <c r="A73" s="111" t="s">
        <v>74</v>
      </c>
      <c r="B73" s="113">
        <f t="shared" ref="B73:G73" si="10">B71+B72</f>
        <v>40025586</v>
      </c>
      <c r="C73" s="112">
        <f t="shared" si="10"/>
        <v>8533654.2320555188</v>
      </c>
      <c r="D73" s="113">
        <f t="shared" si="10"/>
        <v>18281309.359369785</v>
      </c>
      <c r="E73" s="379">
        <f t="shared" si="10"/>
        <v>42471647.799999997</v>
      </c>
      <c r="F73" s="73">
        <f t="shared" si="10"/>
        <v>-28851510.023812298</v>
      </c>
      <c r="G73" s="380">
        <f t="shared" si="10"/>
        <v>-6905851</v>
      </c>
      <c r="H73" s="381">
        <f>SUM(H71:H72)</f>
        <v>6714286.7761876993</v>
      </c>
      <c r="I73" s="84"/>
      <c r="J73" s="38"/>
    </row>
    <row r="74" spans="1:16" s="52" customFormat="1" ht="17.100000000000001" customHeight="1" thickTop="1">
      <c r="A74" s="116" t="s">
        <v>75</v>
      </c>
      <c r="B74" s="117">
        <f>B63+B69+B73</f>
        <v>2225702979.0289187</v>
      </c>
      <c r="C74" s="117">
        <f t="shared" ref="C74:H74" si="11">C63+C69+C73</f>
        <v>2137592791.7644083</v>
      </c>
      <c r="D74" s="118">
        <f t="shared" si="11"/>
        <v>2400234565.0513701</v>
      </c>
      <c r="E74" s="118">
        <f t="shared" si="11"/>
        <v>334619119.35872394</v>
      </c>
      <c r="F74" s="99">
        <f t="shared" si="11"/>
        <v>1626675529.7472429</v>
      </c>
      <c r="G74" s="119">
        <f t="shared" si="11"/>
        <v>540399681.10855722</v>
      </c>
      <c r="H74" s="79">
        <f t="shared" si="11"/>
        <v>2501694330.2145243</v>
      </c>
      <c r="I74" s="382"/>
      <c r="J74" s="51"/>
    </row>
    <row r="75" spans="1:16" s="132" customFormat="1">
      <c r="A75" s="59" t="s">
        <v>29</v>
      </c>
      <c r="B75" s="240">
        <v>196700</v>
      </c>
      <c r="C75" s="240">
        <v>-196700</v>
      </c>
      <c r="D75" s="128">
        <v>0</v>
      </c>
      <c r="E75" s="128">
        <v>0</v>
      </c>
      <c r="F75" s="129">
        <v>0</v>
      </c>
      <c r="G75" s="130">
        <v>0</v>
      </c>
      <c r="H75" s="131">
        <f t="shared" ref="H75:H81" si="12">SUM(E75:G75)</f>
        <v>0</v>
      </c>
      <c r="I75" s="84"/>
      <c r="J75" s="38"/>
    </row>
    <row r="76" spans="1:16" s="132" customFormat="1">
      <c r="A76" s="59" t="s">
        <v>30</v>
      </c>
      <c r="B76" s="240">
        <v>2546021</v>
      </c>
      <c r="C76" s="240">
        <v>-2546021</v>
      </c>
      <c r="D76" s="128">
        <v>0</v>
      </c>
      <c r="E76" s="128">
        <v>0</v>
      </c>
      <c r="F76" s="129">
        <v>0</v>
      </c>
      <c r="G76" s="130">
        <v>0</v>
      </c>
      <c r="H76" s="131">
        <f t="shared" si="12"/>
        <v>0</v>
      </c>
      <c r="I76" s="84"/>
      <c r="J76" s="38"/>
      <c r="L76" s="133"/>
    </row>
    <row r="77" spans="1:16" s="132" customFormat="1">
      <c r="A77" s="59" t="s">
        <v>31</v>
      </c>
      <c r="B77" s="240">
        <v>0</v>
      </c>
      <c r="C77" s="240">
        <v>0</v>
      </c>
      <c r="D77" s="128">
        <f>D25-D57</f>
        <v>0</v>
      </c>
      <c r="E77" s="128">
        <v>0</v>
      </c>
      <c r="F77" s="129">
        <v>0</v>
      </c>
      <c r="G77" s="130">
        <f>-D77</f>
        <v>0</v>
      </c>
      <c r="H77" s="131">
        <f t="shared" si="12"/>
        <v>0</v>
      </c>
      <c r="I77" s="84"/>
      <c r="J77" s="38"/>
    </row>
    <row r="78" spans="1:16" s="132" customFormat="1">
      <c r="A78" s="59" t="s">
        <v>32</v>
      </c>
      <c r="B78" s="296">
        <v>0</v>
      </c>
      <c r="C78" s="296">
        <v>0</v>
      </c>
      <c r="D78" s="128">
        <f>D26-D58</f>
        <v>0</v>
      </c>
      <c r="E78" s="128">
        <v>0</v>
      </c>
      <c r="F78" s="129">
        <v>0</v>
      </c>
      <c r="G78" s="130">
        <f>-D78</f>
        <v>0</v>
      </c>
      <c r="H78" s="131">
        <f t="shared" si="12"/>
        <v>0</v>
      </c>
      <c r="I78" s="84"/>
      <c r="J78" s="38"/>
    </row>
    <row r="79" spans="1:16" s="132" customFormat="1">
      <c r="A79" s="59" t="s">
        <v>60</v>
      </c>
      <c r="B79" s="240">
        <v>0</v>
      </c>
      <c r="C79" s="240">
        <v>0</v>
      </c>
      <c r="D79" s="128">
        <f>D27-D59</f>
        <v>0</v>
      </c>
      <c r="E79" s="128">
        <v>0</v>
      </c>
      <c r="F79" s="129">
        <v>0</v>
      </c>
      <c r="G79" s="130">
        <f>-D79</f>
        <v>0</v>
      </c>
      <c r="H79" s="131">
        <f t="shared" si="12"/>
        <v>0</v>
      </c>
      <c r="I79" s="84"/>
      <c r="J79" s="38"/>
    </row>
    <row r="80" spans="1:16" s="132" customFormat="1">
      <c r="A80" s="59" t="s">
        <v>61</v>
      </c>
      <c r="B80" s="240">
        <v>0</v>
      </c>
      <c r="C80" s="240">
        <v>0</v>
      </c>
      <c r="D80" s="128">
        <f>D28-D60</f>
        <v>0</v>
      </c>
      <c r="E80" s="128">
        <v>0</v>
      </c>
      <c r="F80" s="129">
        <v>0</v>
      </c>
      <c r="G80" s="130">
        <f>-D80</f>
        <v>0</v>
      </c>
      <c r="H80" s="131">
        <f t="shared" si="12"/>
        <v>0</v>
      </c>
      <c r="I80" s="84"/>
      <c r="J80" s="38"/>
    </row>
    <row r="81" spans="1:12" s="132" customFormat="1" ht="15.6" thickBot="1">
      <c r="A81" s="61" t="s">
        <v>63</v>
      </c>
      <c r="B81" s="299">
        <v>42572346</v>
      </c>
      <c r="C81" s="299">
        <v>-42572346</v>
      </c>
      <c r="D81" s="134">
        <v>0</v>
      </c>
      <c r="E81" s="134">
        <v>0</v>
      </c>
      <c r="F81" s="135">
        <v>0</v>
      </c>
      <c r="G81" s="136">
        <v>0</v>
      </c>
      <c r="H81" s="137">
        <f t="shared" si="12"/>
        <v>0</v>
      </c>
      <c r="I81" s="84"/>
      <c r="J81" s="38"/>
    </row>
    <row r="82" spans="1:12" ht="17.100000000000001" customHeight="1" thickTop="1" thickBot="1">
      <c r="A82" s="138" t="s">
        <v>76</v>
      </c>
      <c r="B82" s="139">
        <f t="shared" ref="B82:H82" si="13">B40-B74</f>
        <v>45315067.000000477</v>
      </c>
      <c r="C82" s="139">
        <f t="shared" si="13"/>
        <v>-45315066.999999523</v>
      </c>
      <c r="D82" s="140">
        <f t="shared" si="13"/>
        <v>0.48051834106445313</v>
      </c>
      <c r="E82" s="383">
        <f t="shared" si="13"/>
        <v>0</v>
      </c>
      <c r="F82" s="384">
        <f t="shared" si="13"/>
        <v>0</v>
      </c>
      <c r="G82" s="143">
        <f t="shared" si="13"/>
        <v>0</v>
      </c>
      <c r="H82" s="143">
        <f t="shared" si="13"/>
        <v>0</v>
      </c>
      <c r="I82" s="89"/>
      <c r="L82" s="23"/>
    </row>
    <row r="83" spans="1:12">
      <c r="A83" s="418" t="s">
        <v>77</v>
      </c>
      <c r="B83" s="418"/>
      <c r="C83" s="418"/>
      <c r="D83" s="418"/>
      <c r="E83" s="418"/>
      <c r="F83" s="418"/>
      <c r="G83" s="418"/>
      <c r="H83" s="418"/>
      <c r="I83" s="160"/>
    </row>
    <row r="84" spans="1:12" ht="35.25" customHeight="1">
      <c r="A84" s="419" t="s">
        <v>78</v>
      </c>
      <c r="B84" s="419"/>
      <c r="C84" s="419"/>
      <c r="D84" s="419"/>
      <c r="E84" s="419"/>
      <c r="F84" s="419"/>
      <c r="G84" s="419"/>
      <c r="H84" s="419"/>
      <c r="I84" s="145"/>
    </row>
    <row r="85" spans="1:12" ht="23.25" customHeight="1">
      <c r="A85" s="417" t="s">
        <v>79</v>
      </c>
      <c r="B85" s="417"/>
      <c r="C85" s="417"/>
      <c r="D85" s="417"/>
      <c r="E85" s="417"/>
      <c r="F85" s="417"/>
      <c r="G85" s="417"/>
      <c r="H85" s="417"/>
      <c r="I85" s="155"/>
    </row>
    <row r="86" spans="1:12" ht="48.75" customHeight="1">
      <c r="A86" s="416" t="s">
        <v>114</v>
      </c>
      <c r="B86" s="416"/>
      <c r="C86" s="416"/>
      <c r="D86" s="416"/>
      <c r="E86" s="416"/>
      <c r="F86" s="416"/>
      <c r="G86" s="416"/>
      <c r="H86" s="416"/>
      <c r="I86" s="148"/>
    </row>
    <row r="87" spans="1:12" ht="15" customHeight="1">
      <c r="A87" s="417" t="s">
        <v>115</v>
      </c>
      <c r="B87" s="417"/>
      <c r="C87" s="417"/>
      <c r="D87" s="417"/>
      <c r="E87" s="417"/>
      <c r="F87" s="417"/>
      <c r="G87" s="417"/>
      <c r="H87" s="417"/>
      <c r="I87" s="155"/>
    </row>
    <row r="88" spans="1:12" s="132" customFormat="1" ht="13.5" customHeight="1">
      <c r="A88" s="385" t="s">
        <v>116</v>
      </c>
      <c r="B88" s="385"/>
      <c r="C88" s="386"/>
      <c r="D88" s="386"/>
      <c r="E88" s="386"/>
      <c r="F88" s="386"/>
      <c r="G88" s="386"/>
      <c r="H88" s="386"/>
      <c r="I88" s="161"/>
    </row>
    <row r="89" spans="1:12" ht="36.75" customHeight="1">
      <c r="A89" s="417" t="s">
        <v>89</v>
      </c>
      <c r="B89" s="417"/>
      <c r="C89" s="417"/>
      <c r="D89" s="417"/>
      <c r="E89" s="417"/>
      <c r="F89" s="417"/>
      <c r="G89" s="417"/>
      <c r="H89" s="417"/>
    </row>
    <row r="90" spans="1:12">
      <c r="B90" s="2"/>
      <c r="C90" s="151"/>
      <c r="D90" s="151"/>
      <c r="E90" s="151"/>
      <c r="F90" s="151"/>
      <c r="G90" s="151"/>
    </row>
    <row r="91" spans="1:12">
      <c r="A91" s="149"/>
      <c r="C91" s="149"/>
      <c r="D91" s="149"/>
      <c r="E91" s="150"/>
      <c r="F91" s="149"/>
      <c r="G91" s="149"/>
    </row>
    <row r="92" spans="1:12">
      <c r="B92" s="388"/>
    </row>
  </sheetData>
  <mergeCells count="9">
    <mergeCell ref="A86:H86"/>
    <mergeCell ref="A87:H87"/>
    <mergeCell ref="A89:H89"/>
    <mergeCell ref="A5:A6"/>
    <mergeCell ref="C5:D5"/>
    <mergeCell ref="E5:H5"/>
    <mergeCell ref="A83:H83"/>
    <mergeCell ref="A84:H84"/>
    <mergeCell ref="A85:H85"/>
  </mergeCells>
  <printOptions horizontalCentered="1"/>
  <pageMargins left="0.7" right="0.7" top="0.5" bottom="0.5" header="0.3" footer="0.3"/>
  <pageSetup scale="64" fitToWidth="3" fitToHeight="3" orientation="landscape" r:id="rId1"/>
  <headerFooter alignWithMargins="0"/>
  <rowBreaks count="2" manualBreakCount="2">
    <brk id="40" max="7" man="1"/>
    <brk id="7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Table A Consolidated All</vt:lpstr>
      <vt:lpstr>Table A (Boulder)</vt:lpstr>
      <vt:lpstr>Table A (UCCS)</vt:lpstr>
      <vt:lpstr>Table A (Denver)</vt:lpstr>
      <vt:lpstr>Table A (AMC)</vt:lpstr>
      <vt:lpstr>'Table A (AMC)'!Print_Area</vt:lpstr>
      <vt:lpstr>'Table A (Boulder)'!Print_Area</vt:lpstr>
      <vt:lpstr>'Table A (Denver)'!Print_Area</vt:lpstr>
      <vt:lpstr>'Table A (UCCS)'!Print_Area</vt:lpstr>
      <vt:lpstr>'Table A Consolidated All'!Print_Area</vt:lpstr>
      <vt:lpstr>'Table A (AMC)'!Print_Titles</vt:lpstr>
      <vt:lpstr>'Table A (Boulder)'!Print_Titles</vt:lpstr>
      <vt:lpstr>'Table A (Denver)'!Print_Titles</vt:lpstr>
      <vt:lpstr>'Table A (UCCS)'!Print_Titles</vt:lpstr>
      <vt:lpstr>'Table A Consolidated All'!Print_Titles</vt:lpstr>
    </vt:vector>
  </TitlesOfParts>
  <Company>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Celina Duran</dc:creator>
  <cp:lastModifiedBy>Ryan Allred</cp:lastModifiedBy>
  <cp:lastPrinted>2021-06-11T20:18:45Z</cp:lastPrinted>
  <dcterms:created xsi:type="dcterms:W3CDTF">2021-06-11T19:45:11Z</dcterms:created>
  <dcterms:modified xsi:type="dcterms:W3CDTF">2021-08-06T18:38:32Z</dcterms:modified>
</cp:coreProperties>
</file>