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udget and Finance\Institutional Research\Web Material\Budget\Budget Data Books\"/>
    </mc:Choice>
  </mc:AlternateContent>
  <bookViews>
    <workbookView xWindow="0" yWindow="0" windowWidth="28800" windowHeight="12030"/>
  </bookViews>
  <sheets>
    <sheet name="CU Consolidated" sheetId="1" r:id="rId1"/>
    <sheet name="Anschutz" sheetId="2" r:id="rId2"/>
    <sheet name="Boulder" sheetId="3" r:id="rId3"/>
    <sheet name="UCCS" sheetId="4" r:id="rId4"/>
    <sheet name="Denver" sheetId="5" r:id="rId5"/>
    <sheet name="System Admin" sheetId="6" r:id="rId6"/>
  </sheets>
  <externalReferences>
    <externalReference r:id="rId7"/>
  </externalReferences>
  <definedNames>
    <definedName name="________________FMT10" localSheetId="4">#REF!</definedName>
    <definedName name="________________FMT10" localSheetId="5">#REF!</definedName>
    <definedName name="________________FMT10" localSheetId="3">#REF!</definedName>
    <definedName name="________________FMT10">#REF!</definedName>
    <definedName name="________________FMT100" localSheetId="4">#REF!</definedName>
    <definedName name="________________FMT100" localSheetId="5">#REF!</definedName>
    <definedName name="________________FMT100" localSheetId="3">#REF!</definedName>
    <definedName name="________________FMT100">#REF!</definedName>
    <definedName name="________________FMT1100" localSheetId="4">#REF!</definedName>
    <definedName name="________________FMT1100" localSheetId="5">#REF!</definedName>
    <definedName name="________________FMT1100" localSheetId="3">#REF!</definedName>
    <definedName name="________________FMT1100">#REF!</definedName>
    <definedName name="________________FMT1200" localSheetId="4">#REF!</definedName>
    <definedName name="________________FMT1200" localSheetId="5">#REF!</definedName>
    <definedName name="________________FMT1200" localSheetId="3">#REF!</definedName>
    <definedName name="________________FMT1200">#REF!</definedName>
    <definedName name="________________FMT1300" localSheetId="4">#REF!</definedName>
    <definedName name="________________FMT1300" localSheetId="5">#REF!</definedName>
    <definedName name="________________FMT1300" localSheetId="3">#REF!</definedName>
    <definedName name="________________FMT1300">#REF!</definedName>
    <definedName name="________________FMT1400" localSheetId="4">#REF!</definedName>
    <definedName name="________________FMT1400" localSheetId="5">#REF!</definedName>
    <definedName name="________________FMT1400" localSheetId="3">#REF!</definedName>
    <definedName name="________________FMT1400">#REF!</definedName>
    <definedName name="________________FMT15" localSheetId="4">#REF!</definedName>
    <definedName name="________________FMT15" localSheetId="5">#REF!</definedName>
    <definedName name="________________FMT15" localSheetId="3">#REF!</definedName>
    <definedName name="________________FMT15">#REF!</definedName>
    <definedName name="________________FMT1500" localSheetId="4">#REF!</definedName>
    <definedName name="________________FMT1500" localSheetId="5">#REF!</definedName>
    <definedName name="________________FMT1500" localSheetId="3">#REF!</definedName>
    <definedName name="________________FMT1500">#REF!</definedName>
    <definedName name="________________FMT1600" localSheetId="4">#REF!</definedName>
    <definedName name="________________FMT1600" localSheetId="5">#REF!</definedName>
    <definedName name="________________FMT1600" localSheetId="3">#REF!</definedName>
    <definedName name="________________FMT1600">#REF!</definedName>
    <definedName name="________________FMT1700" localSheetId="4">#REF!</definedName>
    <definedName name="________________FMT1700" localSheetId="5">#REF!</definedName>
    <definedName name="________________FMT1700" localSheetId="3">#REF!</definedName>
    <definedName name="________________FMT1700">#REF!</definedName>
    <definedName name="________________FMT1800" localSheetId="4">#REF!</definedName>
    <definedName name="________________FMT1800" localSheetId="5">#REF!</definedName>
    <definedName name="________________FMT1800" localSheetId="3">#REF!</definedName>
    <definedName name="________________FMT1800">#REF!</definedName>
    <definedName name="________________FMT1900" localSheetId="4">#REF!</definedName>
    <definedName name="________________FMT1900" localSheetId="5">#REF!</definedName>
    <definedName name="________________FMT1900" localSheetId="3">#REF!</definedName>
    <definedName name="________________FMT1900">#REF!</definedName>
    <definedName name="________________FMT20" localSheetId="4">#REF!</definedName>
    <definedName name="________________FMT20" localSheetId="5">#REF!</definedName>
    <definedName name="________________FMT20" localSheetId="3">#REF!</definedName>
    <definedName name="________________FMT20">#REF!</definedName>
    <definedName name="________________FMT2000" localSheetId="4">#REF!</definedName>
    <definedName name="________________FMT2000" localSheetId="5">#REF!</definedName>
    <definedName name="________________FMT2000" localSheetId="3">#REF!</definedName>
    <definedName name="________________FMT2000">#REF!</definedName>
    <definedName name="________________FMT30" localSheetId="4">#REF!</definedName>
    <definedName name="________________FMT30" localSheetId="5">#REF!</definedName>
    <definedName name="________________FMT30" localSheetId="3">#REF!</definedName>
    <definedName name="________________FMT30">#REF!</definedName>
    <definedName name="________________FMT410" localSheetId="4">#REF!</definedName>
    <definedName name="________________FMT410" localSheetId="5">#REF!</definedName>
    <definedName name="________________FMT410" localSheetId="3">#REF!</definedName>
    <definedName name="________________FMT410">#REF!</definedName>
    <definedName name="________________FMT411" localSheetId="4">#REF!</definedName>
    <definedName name="________________FMT411" localSheetId="5">#REF!</definedName>
    <definedName name="________________FMT411" localSheetId="3">#REF!</definedName>
    <definedName name="________________FMT411">#REF!</definedName>
    <definedName name="________________FMT600" localSheetId="4">#REF!</definedName>
    <definedName name="________________FMT600" localSheetId="5">#REF!</definedName>
    <definedName name="________________FMT600" localSheetId="3">#REF!</definedName>
    <definedName name="________________FMT600">#REF!</definedName>
    <definedName name="________________FMT9100" localSheetId="4">#REF!</definedName>
    <definedName name="________________FMT9100" localSheetId="5">#REF!</definedName>
    <definedName name="________________FMT9100" localSheetId="3">#REF!</definedName>
    <definedName name="________________FMT9100">#REF!</definedName>
    <definedName name="________________FMT9999" localSheetId="4">#REF!</definedName>
    <definedName name="________________FMT9999" localSheetId="5">#REF!</definedName>
    <definedName name="________________FMT9999" localSheetId="3">#REF!</definedName>
    <definedName name="________________FMT9999">#REF!</definedName>
    <definedName name="______________FMT10" localSheetId="4">#REF!</definedName>
    <definedName name="______________FMT10" localSheetId="5">#REF!</definedName>
    <definedName name="______________FMT10" localSheetId="3">#REF!</definedName>
    <definedName name="______________FMT10">#REF!</definedName>
    <definedName name="______________FMT100" localSheetId="4">#REF!</definedName>
    <definedName name="______________FMT100" localSheetId="5">#REF!</definedName>
    <definedName name="______________FMT100" localSheetId="3">#REF!</definedName>
    <definedName name="______________FMT100">#REF!</definedName>
    <definedName name="______________FMT1100" localSheetId="4">#REF!</definedName>
    <definedName name="______________FMT1100" localSheetId="5">#REF!</definedName>
    <definedName name="______________FMT1100" localSheetId="3">#REF!</definedName>
    <definedName name="______________FMT1100">#REF!</definedName>
    <definedName name="______________FMT1200" localSheetId="4">#REF!</definedName>
    <definedName name="______________FMT1200" localSheetId="5">#REF!</definedName>
    <definedName name="______________FMT1200" localSheetId="3">#REF!</definedName>
    <definedName name="______________FMT1200">#REF!</definedName>
    <definedName name="______________FMT1300" localSheetId="4">#REF!</definedName>
    <definedName name="______________FMT1300" localSheetId="5">#REF!</definedName>
    <definedName name="______________FMT1300" localSheetId="3">#REF!</definedName>
    <definedName name="______________FMT1300">#REF!</definedName>
    <definedName name="______________FMT1400" localSheetId="4">#REF!</definedName>
    <definedName name="______________FMT1400" localSheetId="5">#REF!</definedName>
    <definedName name="______________FMT1400" localSheetId="3">#REF!</definedName>
    <definedName name="______________FMT1400">#REF!</definedName>
    <definedName name="______________FMT15" localSheetId="4">#REF!</definedName>
    <definedName name="______________FMT15" localSheetId="5">#REF!</definedName>
    <definedName name="______________FMT15" localSheetId="3">#REF!</definedName>
    <definedName name="______________FMT15">#REF!</definedName>
    <definedName name="______________FMT1500" localSheetId="4">#REF!</definedName>
    <definedName name="______________FMT1500" localSheetId="5">#REF!</definedName>
    <definedName name="______________FMT1500" localSheetId="3">#REF!</definedName>
    <definedName name="______________FMT1500">#REF!</definedName>
    <definedName name="______________FMT1600" localSheetId="4">#REF!</definedName>
    <definedName name="______________FMT1600" localSheetId="5">#REF!</definedName>
    <definedName name="______________FMT1600" localSheetId="3">#REF!</definedName>
    <definedName name="______________FMT1600">#REF!</definedName>
    <definedName name="______________FMT1700" localSheetId="4">#REF!</definedName>
    <definedName name="______________FMT1700" localSheetId="5">#REF!</definedName>
    <definedName name="______________FMT1700" localSheetId="3">#REF!</definedName>
    <definedName name="______________FMT1700">#REF!</definedName>
    <definedName name="______________FMT1800" localSheetId="4">#REF!</definedName>
    <definedName name="______________FMT1800" localSheetId="5">#REF!</definedName>
    <definedName name="______________FMT1800" localSheetId="3">#REF!</definedName>
    <definedName name="______________FMT1800">#REF!</definedName>
    <definedName name="______________FMT1900" localSheetId="4">#REF!</definedName>
    <definedName name="______________FMT1900" localSheetId="5">#REF!</definedName>
    <definedName name="______________FMT1900" localSheetId="3">#REF!</definedName>
    <definedName name="______________FMT1900">#REF!</definedName>
    <definedName name="______________FMT20" localSheetId="4">#REF!</definedName>
    <definedName name="______________FMT20" localSheetId="5">#REF!</definedName>
    <definedName name="______________FMT20" localSheetId="3">#REF!</definedName>
    <definedName name="______________FMT20">#REF!</definedName>
    <definedName name="______________FMT2000" localSheetId="4">#REF!</definedName>
    <definedName name="______________FMT2000" localSheetId="5">#REF!</definedName>
    <definedName name="______________FMT2000" localSheetId="3">#REF!</definedName>
    <definedName name="______________FMT2000">#REF!</definedName>
    <definedName name="______________FMT30" localSheetId="4">#REF!</definedName>
    <definedName name="______________FMT30" localSheetId="5">#REF!</definedName>
    <definedName name="______________FMT30" localSheetId="3">#REF!</definedName>
    <definedName name="______________FMT30">#REF!</definedName>
    <definedName name="______________FMT410" localSheetId="4">#REF!</definedName>
    <definedName name="______________FMT410" localSheetId="5">#REF!</definedName>
    <definedName name="______________FMT410" localSheetId="3">#REF!</definedName>
    <definedName name="______________FMT410">#REF!</definedName>
    <definedName name="______________FMT411" localSheetId="4">#REF!</definedName>
    <definedName name="______________FMT411" localSheetId="5">#REF!</definedName>
    <definedName name="______________FMT411" localSheetId="3">#REF!</definedName>
    <definedName name="______________FMT411">#REF!</definedName>
    <definedName name="______________FMT600" localSheetId="4">#REF!</definedName>
    <definedName name="______________FMT600" localSheetId="5">#REF!</definedName>
    <definedName name="______________FMT600" localSheetId="3">#REF!</definedName>
    <definedName name="______________FMT600">#REF!</definedName>
    <definedName name="______________FMT9100" localSheetId="4">#REF!</definedName>
    <definedName name="______________FMT9100" localSheetId="5">#REF!</definedName>
    <definedName name="______________FMT9100" localSheetId="3">#REF!</definedName>
    <definedName name="______________FMT9100">#REF!</definedName>
    <definedName name="______________FMT9999" localSheetId="4">#REF!</definedName>
    <definedName name="______________FMT9999" localSheetId="5">#REF!</definedName>
    <definedName name="______________FMT9999" localSheetId="3">#REF!</definedName>
    <definedName name="______________FMT9999">#REF!</definedName>
    <definedName name="______FMT10" localSheetId="4">#REF!</definedName>
    <definedName name="______FMT10" localSheetId="5">#REF!</definedName>
    <definedName name="______FMT10" localSheetId="3">#REF!</definedName>
    <definedName name="______FMT10">#REF!</definedName>
    <definedName name="______FMT100" localSheetId="4">#REF!</definedName>
    <definedName name="______FMT100" localSheetId="5">#REF!</definedName>
    <definedName name="______FMT100" localSheetId="3">#REF!</definedName>
    <definedName name="______FMT100">#REF!</definedName>
    <definedName name="______FMT1100" localSheetId="4">#REF!</definedName>
    <definedName name="______FMT1100" localSheetId="5">#REF!</definedName>
    <definedName name="______FMT1100" localSheetId="3">#REF!</definedName>
    <definedName name="______FMT1100">#REF!</definedName>
    <definedName name="______FMT1200" localSheetId="4">#REF!</definedName>
    <definedName name="______FMT1200" localSheetId="5">#REF!</definedName>
    <definedName name="______FMT1200" localSheetId="3">#REF!</definedName>
    <definedName name="______FMT1200">#REF!</definedName>
    <definedName name="______FMT1300" localSheetId="4">#REF!</definedName>
    <definedName name="______FMT1300" localSheetId="5">#REF!</definedName>
    <definedName name="______FMT1300" localSheetId="3">#REF!</definedName>
    <definedName name="______FMT1300">#REF!</definedName>
    <definedName name="______FMT1400" localSheetId="4">#REF!</definedName>
    <definedName name="______FMT1400" localSheetId="5">#REF!</definedName>
    <definedName name="______FMT1400" localSheetId="3">#REF!</definedName>
    <definedName name="______FMT1400">#REF!</definedName>
    <definedName name="______FMT15" localSheetId="4">#REF!</definedName>
    <definedName name="______FMT15" localSheetId="5">#REF!</definedName>
    <definedName name="______FMT15" localSheetId="3">#REF!</definedName>
    <definedName name="______FMT15">#REF!</definedName>
    <definedName name="______FMT1500" localSheetId="4">#REF!</definedName>
    <definedName name="______FMT1500" localSheetId="5">#REF!</definedName>
    <definedName name="______FMT1500" localSheetId="3">#REF!</definedName>
    <definedName name="______FMT1500">#REF!</definedName>
    <definedName name="______FMT1600" localSheetId="4">#REF!</definedName>
    <definedName name="______FMT1600" localSheetId="5">#REF!</definedName>
    <definedName name="______FMT1600" localSheetId="3">#REF!</definedName>
    <definedName name="______FMT1600">#REF!</definedName>
    <definedName name="______FMT1700" localSheetId="4">#REF!</definedName>
    <definedName name="______FMT1700" localSheetId="5">#REF!</definedName>
    <definedName name="______FMT1700" localSheetId="3">#REF!</definedName>
    <definedName name="______FMT1700">#REF!</definedName>
    <definedName name="______FMT1800" localSheetId="4">#REF!</definedName>
    <definedName name="______FMT1800" localSheetId="5">#REF!</definedName>
    <definedName name="______FMT1800" localSheetId="3">#REF!</definedName>
    <definedName name="______FMT1800">#REF!</definedName>
    <definedName name="______FMT1900" localSheetId="4">#REF!</definedName>
    <definedName name="______FMT1900" localSheetId="5">#REF!</definedName>
    <definedName name="______FMT1900" localSheetId="3">#REF!</definedName>
    <definedName name="______FMT1900">#REF!</definedName>
    <definedName name="______FMT20" localSheetId="4">#REF!</definedName>
    <definedName name="______FMT20" localSheetId="5">#REF!</definedName>
    <definedName name="______FMT20" localSheetId="3">#REF!</definedName>
    <definedName name="______FMT20">#REF!</definedName>
    <definedName name="______FMT2000" localSheetId="4">#REF!</definedName>
    <definedName name="______FMT2000" localSheetId="5">#REF!</definedName>
    <definedName name="______FMT2000" localSheetId="3">#REF!</definedName>
    <definedName name="______FMT2000">#REF!</definedName>
    <definedName name="______FMT30" localSheetId="4">#REF!</definedName>
    <definedName name="______FMT30" localSheetId="5">#REF!</definedName>
    <definedName name="______FMT30" localSheetId="3">#REF!</definedName>
    <definedName name="______FMT30">#REF!</definedName>
    <definedName name="______FMT410" localSheetId="4">#REF!</definedName>
    <definedName name="______FMT410" localSheetId="5">#REF!</definedName>
    <definedName name="______FMT410" localSheetId="3">#REF!</definedName>
    <definedName name="______FMT410">#REF!</definedName>
    <definedName name="______FMT411" localSheetId="4">#REF!</definedName>
    <definedName name="______FMT411" localSheetId="5">#REF!</definedName>
    <definedName name="______FMT411" localSheetId="3">#REF!</definedName>
    <definedName name="______FMT411">#REF!</definedName>
    <definedName name="______FMT600" localSheetId="4">#REF!</definedName>
    <definedName name="______FMT600" localSheetId="5">#REF!</definedName>
    <definedName name="______FMT600" localSheetId="3">#REF!</definedName>
    <definedName name="______FMT600">#REF!</definedName>
    <definedName name="______FMT9100" localSheetId="4">#REF!</definedName>
    <definedName name="______FMT9100" localSheetId="5">#REF!</definedName>
    <definedName name="______FMT9100" localSheetId="3">#REF!</definedName>
    <definedName name="______FMT9100">#REF!</definedName>
    <definedName name="______FMT9999" localSheetId="4">#REF!</definedName>
    <definedName name="______FMT9999" localSheetId="5">#REF!</definedName>
    <definedName name="______FMT9999" localSheetId="3">#REF!</definedName>
    <definedName name="______FMT9999">#REF!</definedName>
    <definedName name="_____FMT10" localSheetId="4">Denver!#REF!</definedName>
    <definedName name="_____FMT10" localSheetId="5">'System Admin'!#REF!</definedName>
    <definedName name="_____FMT10" localSheetId="3">UCCS!#REF!</definedName>
    <definedName name="_____FMT10">'[1]CSUP upd 11-10-2022'!#REF!</definedName>
    <definedName name="_____FMT100" localSheetId="4">Denver!#REF!</definedName>
    <definedName name="_____FMT100" localSheetId="5">'System Admin'!#REF!</definedName>
    <definedName name="_____FMT100" localSheetId="3">UCCS!#REF!</definedName>
    <definedName name="_____FMT100">'[1]CSUP upd 11-10-2022'!#REF!</definedName>
    <definedName name="_____FMT1100" localSheetId="4">Denver!$A$536:$K$570</definedName>
    <definedName name="_____FMT1100" localSheetId="5">'System Admin'!$A$536:$K$570</definedName>
    <definedName name="_____FMT1100" localSheetId="3">UCCS!$A$536:$K$570</definedName>
    <definedName name="_____FMT1200" localSheetId="4">Denver!#REF!</definedName>
    <definedName name="_____FMT1200" localSheetId="5">'System Admin'!#REF!</definedName>
    <definedName name="_____FMT1200" localSheetId="3">UCCS!#REF!</definedName>
    <definedName name="_____FMT1200">'[1]CSUP upd 11-10-2022'!#REF!</definedName>
    <definedName name="_____FMT1300" localSheetId="4">Denver!$A$612:$K$646</definedName>
    <definedName name="_____FMT1300" localSheetId="5">'System Admin'!$A$612:$K$646</definedName>
    <definedName name="_____FMT1300" localSheetId="3">UCCS!$A$612:$K$646</definedName>
    <definedName name="_____FMT1400" localSheetId="4">Denver!$A$649:$K$682</definedName>
    <definedName name="_____FMT1400" localSheetId="5">'System Admin'!$A$649:$K$682</definedName>
    <definedName name="_____FMT1400" localSheetId="3">UCCS!$A$649:$K$682</definedName>
    <definedName name="_____FMT15" localSheetId="4">Denver!#REF!</definedName>
    <definedName name="_____FMT15" localSheetId="5">'System Admin'!#REF!</definedName>
    <definedName name="_____FMT15" localSheetId="3">UCCS!#REF!</definedName>
    <definedName name="_____FMT15">'[1]CSUP upd 11-10-2022'!#REF!</definedName>
    <definedName name="_____FMT1500" localSheetId="4">Denver!$A$686:$K$720</definedName>
    <definedName name="_____FMT1500" localSheetId="5">'System Admin'!$A$686:$K$720</definedName>
    <definedName name="_____FMT1500" localSheetId="3">UCCS!$A$686:$K$720</definedName>
    <definedName name="_____FMT1600" localSheetId="4">Denver!$A$724:$K$757</definedName>
    <definedName name="_____FMT1600" localSheetId="5">'System Admin'!$A$724:$K$757</definedName>
    <definedName name="_____FMT1600" localSheetId="3">UCCS!$A$724:$K$757</definedName>
    <definedName name="_____FMT1700" localSheetId="4">Denver!$A$760:$K$796</definedName>
    <definedName name="_____FMT1700" localSheetId="5">'System Admin'!$A$760:$K$796</definedName>
    <definedName name="_____FMT1700" localSheetId="3">UCCS!$A$760:$K$796</definedName>
    <definedName name="_____FMT1800" localSheetId="4">Denver!$A$798:$K$832</definedName>
    <definedName name="_____FMT1800" localSheetId="5">'System Admin'!$A$798:$K$832</definedName>
    <definedName name="_____FMT1800" localSheetId="3">UCCS!$A$798:$K$832</definedName>
    <definedName name="_____FMT1900" localSheetId="4">Denver!$A$871:$K$871</definedName>
    <definedName name="_____FMT1900" localSheetId="5">'System Admin'!$A$871:$K$871</definedName>
    <definedName name="_____FMT1900" localSheetId="3">UCCS!$A$871:$K$871</definedName>
    <definedName name="_____FMT20" localSheetId="4">Denver!$A$83:$K$117</definedName>
    <definedName name="_____FMT20" localSheetId="5">'System Admin'!$A$83:$K$117</definedName>
    <definedName name="_____FMT20" localSheetId="3">UCCS!$A$83:$K$117</definedName>
    <definedName name="_____FMT2000" localSheetId="4">Denver!$A$873:$K$905</definedName>
    <definedName name="_____FMT2000" localSheetId="5">'System Admin'!$A$873:$K$905</definedName>
    <definedName name="_____FMT2000" localSheetId="3">UCCS!$A$873:$K$905</definedName>
    <definedName name="_____FMT30" localSheetId="4">Denver!#REF!</definedName>
    <definedName name="_____FMT30" localSheetId="5">'System Admin'!#REF!</definedName>
    <definedName name="_____FMT30" localSheetId="3">UCCS!#REF!</definedName>
    <definedName name="_____FMT30">'[1]CSUP upd 11-10-2022'!#REF!</definedName>
    <definedName name="_____FMT410" localSheetId="4">Denver!#REF!</definedName>
    <definedName name="_____FMT410" localSheetId="5">'System Admin'!#REF!</definedName>
    <definedName name="_____FMT410" localSheetId="3">UCCS!#REF!</definedName>
    <definedName name="_____FMT410">'[1]CSUP upd 11-10-2022'!#REF!</definedName>
    <definedName name="_____FMT411" localSheetId="4">Denver!#REF!</definedName>
    <definedName name="_____FMT411" localSheetId="5">'System Admin'!#REF!</definedName>
    <definedName name="_____FMT411" localSheetId="3">UCCS!#REF!</definedName>
    <definedName name="_____FMT411">'[1]CSUP upd 11-10-2022'!#REF!</definedName>
    <definedName name="_____FMT600" localSheetId="4">Denver!#REF!</definedName>
    <definedName name="_____FMT600" localSheetId="5">'System Admin'!#REF!</definedName>
    <definedName name="_____FMT600" localSheetId="3">UCCS!#REF!</definedName>
    <definedName name="_____FMT600">'[1]CSUP upd 11-10-2022'!#REF!</definedName>
    <definedName name="_____FMT9100" localSheetId="4">Denver!#REF!</definedName>
    <definedName name="_____FMT9100" localSheetId="5">'System Admin'!#REF!</definedName>
    <definedName name="_____FMT9100" localSheetId="3">UCCS!#REF!</definedName>
    <definedName name="_____FMT9100">'[1]CSUP upd 11-10-2022'!#REF!</definedName>
    <definedName name="_____FMT9999" localSheetId="4">Denver!#REF!</definedName>
    <definedName name="_____FMT9999" localSheetId="5">'System Admin'!#REF!</definedName>
    <definedName name="_____FMT9999" localSheetId="3">UCCS!#REF!</definedName>
    <definedName name="_____FMT9999">'[1]CSUP upd 11-10-2022'!#REF!</definedName>
    <definedName name="____FMT10" localSheetId="4">#REF!</definedName>
    <definedName name="____FMT10" localSheetId="5">#REF!</definedName>
    <definedName name="____FMT10" localSheetId="3">#REF!</definedName>
    <definedName name="____FMT10">#REF!</definedName>
    <definedName name="____FMT100" localSheetId="4">#REF!</definedName>
    <definedName name="____FMT100" localSheetId="5">#REF!</definedName>
    <definedName name="____FMT100" localSheetId="3">#REF!</definedName>
    <definedName name="____FMT100">#REF!</definedName>
    <definedName name="____FMT1100" localSheetId="4">#REF!</definedName>
    <definedName name="____FMT1100" localSheetId="5">#REF!</definedName>
    <definedName name="____FMT1100" localSheetId="3">#REF!</definedName>
    <definedName name="____FMT1100">#REF!</definedName>
    <definedName name="____FMT1200" localSheetId="4">#REF!</definedName>
    <definedName name="____FMT1200" localSheetId="5">#REF!</definedName>
    <definedName name="____FMT1200" localSheetId="3">#REF!</definedName>
    <definedName name="____FMT1200">#REF!</definedName>
    <definedName name="____FMT1300" localSheetId="4">#REF!</definedName>
    <definedName name="____FMT1300" localSheetId="5">#REF!</definedName>
    <definedName name="____FMT1300" localSheetId="3">#REF!</definedName>
    <definedName name="____FMT1300">#REF!</definedName>
    <definedName name="____FMT1400" localSheetId="4">#REF!</definedName>
    <definedName name="____FMT1400" localSheetId="5">#REF!</definedName>
    <definedName name="____FMT1400" localSheetId="3">#REF!</definedName>
    <definedName name="____FMT1400">#REF!</definedName>
    <definedName name="____FMT15" localSheetId="4">#REF!</definedName>
    <definedName name="____FMT15" localSheetId="5">#REF!</definedName>
    <definedName name="____FMT15" localSheetId="3">#REF!</definedName>
    <definedName name="____FMT15">#REF!</definedName>
    <definedName name="____FMT1500" localSheetId="4">#REF!</definedName>
    <definedName name="____FMT1500" localSheetId="5">#REF!</definedName>
    <definedName name="____FMT1500" localSheetId="3">#REF!</definedName>
    <definedName name="____FMT1500">#REF!</definedName>
    <definedName name="____FMT1600" localSheetId="4">#REF!</definedName>
    <definedName name="____FMT1600" localSheetId="5">#REF!</definedName>
    <definedName name="____FMT1600" localSheetId="3">#REF!</definedName>
    <definedName name="____FMT1600">#REF!</definedName>
    <definedName name="____FMT1700" localSheetId="4">#REF!</definedName>
    <definedName name="____FMT1700" localSheetId="5">#REF!</definedName>
    <definedName name="____FMT1700" localSheetId="3">#REF!</definedName>
    <definedName name="____FMT1700">#REF!</definedName>
    <definedName name="____FMT1800" localSheetId="4">#REF!</definedName>
    <definedName name="____FMT1800" localSheetId="5">#REF!</definedName>
    <definedName name="____FMT1800" localSheetId="3">#REF!</definedName>
    <definedName name="____FMT1800">#REF!</definedName>
    <definedName name="____FMT1900" localSheetId="4">#REF!</definedName>
    <definedName name="____FMT1900" localSheetId="5">#REF!</definedName>
    <definedName name="____FMT1900" localSheetId="3">#REF!</definedName>
    <definedName name="____FMT1900">#REF!</definedName>
    <definedName name="____FMT20" localSheetId="4">#REF!</definedName>
    <definedName name="____FMT20" localSheetId="5">#REF!</definedName>
    <definedName name="____FMT20" localSheetId="3">#REF!</definedName>
    <definedName name="____FMT20">#REF!</definedName>
    <definedName name="____FMT2000" localSheetId="4">#REF!</definedName>
    <definedName name="____FMT2000" localSheetId="5">#REF!</definedName>
    <definedName name="____FMT2000" localSheetId="3">#REF!</definedName>
    <definedName name="____FMT2000">#REF!</definedName>
    <definedName name="____FMT30" localSheetId="4">#REF!</definedName>
    <definedName name="____FMT30" localSheetId="5">#REF!</definedName>
    <definedName name="____FMT30" localSheetId="3">#REF!</definedName>
    <definedName name="____FMT30">#REF!</definedName>
    <definedName name="____FMT410" localSheetId="4">#REF!</definedName>
    <definedName name="____FMT410" localSheetId="5">#REF!</definedName>
    <definedName name="____FMT410" localSheetId="3">#REF!</definedName>
    <definedName name="____FMT410">#REF!</definedName>
    <definedName name="____FMT411" localSheetId="4">#REF!</definedName>
    <definedName name="____FMT411" localSheetId="5">#REF!</definedName>
    <definedName name="____FMT411" localSheetId="3">#REF!</definedName>
    <definedName name="____FMT411">#REF!</definedName>
    <definedName name="____FMT600" localSheetId="4">#REF!</definedName>
    <definedName name="____FMT600" localSheetId="5">#REF!</definedName>
    <definedName name="____FMT600" localSheetId="3">#REF!</definedName>
    <definedName name="____FMT600">#REF!</definedName>
    <definedName name="____FMT9100" localSheetId="4">#REF!</definedName>
    <definedName name="____FMT9100" localSheetId="5">#REF!</definedName>
    <definedName name="____FMT9100" localSheetId="3">#REF!</definedName>
    <definedName name="____FMT9100">#REF!</definedName>
    <definedName name="____FMT9999" localSheetId="4">#REF!</definedName>
    <definedName name="____FMT9999" localSheetId="5">#REF!</definedName>
    <definedName name="____FMT9999" localSheetId="3">#REF!</definedName>
    <definedName name="____FMT9999">#REF!</definedName>
    <definedName name="___FMT10" localSheetId="4">#REF!</definedName>
    <definedName name="___FMT10" localSheetId="5">#REF!</definedName>
    <definedName name="___FMT10" localSheetId="3">#REF!</definedName>
    <definedName name="___FMT10">#REF!</definedName>
    <definedName name="___FMT100" localSheetId="4">#REF!</definedName>
    <definedName name="___FMT100" localSheetId="5">#REF!</definedName>
    <definedName name="___FMT100" localSheetId="3">#REF!</definedName>
    <definedName name="___FMT100">#REF!</definedName>
    <definedName name="___FMT1100" localSheetId="4">#REF!</definedName>
    <definedName name="___FMT1100" localSheetId="5">#REF!</definedName>
    <definedName name="___FMT1100" localSheetId="3">#REF!</definedName>
    <definedName name="___FMT1100">#REF!</definedName>
    <definedName name="___FMT1200" localSheetId="4">#REF!</definedName>
    <definedName name="___FMT1200" localSheetId="5">#REF!</definedName>
    <definedName name="___FMT1200" localSheetId="3">#REF!</definedName>
    <definedName name="___FMT1200">#REF!</definedName>
    <definedName name="___FMT1300" localSheetId="4">#REF!</definedName>
    <definedName name="___FMT1300" localSheetId="5">#REF!</definedName>
    <definedName name="___FMT1300" localSheetId="3">#REF!</definedName>
    <definedName name="___FMT1300">#REF!</definedName>
    <definedName name="___FMT1400" localSheetId="4">#REF!</definedName>
    <definedName name="___FMT1400" localSheetId="5">#REF!</definedName>
    <definedName name="___FMT1400" localSheetId="3">#REF!</definedName>
    <definedName name="___FMT1400">#REF!</definedName>
    <definedName name="___FMT15" localSheetId="4">#REF!</definedName>
    <definedName name="___FMT15" localSheetId="5">#REF!</definedName>
    <definedName name="___FMT15" localSheetId="3">#REF!</definedName>
    <definedName name="___FMT15">#REF!</definedName>
    <definedName name="___FMT1500" localSheetId="4">#REF!</definedName>
    <definedName name="___FMT1500" localSheetId="5">#REF!</definedName>
    <definedName name="___FMT1500" localSheetId="3">#REF!</definedName>
    <definedName name="___FMT1500">#REF!</definedName>
    <definedName name="___FMT1600" localSheetId="4">#REF!</definedName>
    <definedName name="___FMT1600" localSheetId="5">#REF!</definedName>
    <definedName name="___FMT1600" localSheetId="3">#REF!</definedName>
    <definedName name="___FMT1600">#REF!</definedName>
    <definedName name="___FMT1700" localSheetId="4">#REF!</definedName>
    <definedName name="___FMT1700" localSheetId="5">#REF!</definedName>
    <definedName name="___FMT1700" localSheetId="3">#REF!</definedName>
    <definedName name="___FMT1700">#REF!</definedName>
    <definedName name="___FMT1800" localSheetId="4">#REF!</definedName>
    <definedName name="___FMT1800" localSheetId="5">#REF!</definedName>
    <definedName name="___FMT1800" localSheetId="3">#REF!</definedName>
    <definedName name="___FMT1800">#REF!</definedName>
    <definedName name="___FMT1900" localSheetId="4">#REF!</definedName>
    <definedName name="___FMT1900" localSheetId="5">#REF!</definedName>
    <definedName name="___FMT1900" localSheetId="3">#REF!</definedName>
    <definedName name="___FMT1900">#REF!</definedName>
    <definedName name="___FMT20" localSheetId="4">#REF!</definedName>
    <definedName name="___FMT20" localSheetId="5">#REF!</definedName>
    <definedName name="___FMT20" localSheetId="3">#REF!</definedName>
    <definedName name="___FMT20">#REF!</definedName>
    <definedName name="___FMT2000" localSheetId="4">#REF!</definedName>
    <definedName name="___FMT2000" localSheetId="5">#REF!</definedName>
    <definedName name="___FMT2000" localSheetId="3">#REF!</definedName>
    <definedName name="___FMT2000">#REF!</definedName>
    <definedName name="___FMT30" localSheetId="4">#REF!</definedName>
    <definedName name="___FMT30" localSheetId="5">#REF!</definedName>
    <definedName name="___FMT30" localSheetId="3">#REF!</definedName>
    <definedName name="___FMT30">#REF!</definedName>
    <definedName name="___FMT410" localSheetId="4">#REF!</definedName>
    <definedName name="___FMT410" localSheetId="5">#REF!</definedName>
    <definedName name="___FMT410" localSheetId="3">#REF!</definedName>
    <definedName name="___FMT410">#REF!</definedName>
    <definedName name="___FMT411" localSheetId="4">#REF!</definedName>
    <definedName name="___FMT411" localSheetId="5">#REF!</definedName>
    <definedName name="___FMT411" localSheetId="3">#REF!</definedName>
    <definedName name="___FMT411">#REF!</definedName>
    <definedName name="___FMT600" localSheetId="4">#REF!</definedName>
    <definedName name="___FMT600" localSheetId="5">#REF!</definedName>
    <definedName name="___FMT600" localSheetId="3">#REF!</definedName>
    <definedName name="___FMT600">#REF!</definedName>
    <definedName name="___FMT9100" localSheetId="4">#REF!</definedName>
    <definedName name="___FMT9100" localSheetId="5">#REF!</definedName>
    <definedName name="___FMT9100" localSheetId="3">#REF!</definedName>
    <definedName name="___FMT9100">#REF!</definedName>
    <definedName name="___FMT9999" localSheetId="4">#REF!</definedName>
    <definedName name="___FMT9999" localSheetId="5">#REF!</definedName>
    <definedName name="___FMT9999" localSheetId="3">#REF!</definedName>
    <definedName name="___FMT9999">#REF!</definedName>
    <definedName name="__FMT10" localSheetId="4">#REF!</definedName>
    <definedName name="__FMT10" localSheetId="5">#REF!</definedName>
    <definedName name="__FMT10" localSheetId="3">#REF!</definedName>
    <definedName name="__FMT10">#REF!</definedName>
    <definedName name="__FMT100" localSheetId="4">#REF!</definedName>
    <definedName name="__FMT100" localSheetId="5">#REF!</definedName>
    <definedName name="__FMT100" localSheetId="3">#REF!</definedName>
    <definedName name="__FMT100">#REF!</definedName>
    <definedName name="__FMT1100" localSheetId="4">#REF!</definedName>
    <definedName name="__FMT1100" localSheetId="5">#REF!</definedName>
    <definedName name="__FMT1100" localSheetId="3">#REF!</definedName>
    <definedName name="__FMT1100">#REF!</definedName>
    <definedName name="__FMT1200" localSheetId="4">#REF!</definedName>
    <definedName name="__FMT1200" localSheetId="5">#REF!</definedName>
    <definedName name="__FMT1200" localSheetId="3">#REF!</definedName>
    <definedName name="__FMT1200">#REF!</definedName>
    <definedName name="__FMT1300" localSheetId="4">#REF!</definedName>
    <definedName name="__FMT1300" localSheetId="5">#REF!</definedName>
    <definedName name="__FMT1300" localSheetId="3">#REF!</definedName>
    <definedName name="__FMT1300">#REF!</definedName>
    <definedName name="__FMT1400" localSheetId="4">#REF!</definedName>
    <definedName name="__FMT1400" localSheetId="5">#REF!</definedName>
    <definedName name="__FMT1400" localSheetId="3">#REF!</definedName>
    <definedName name="__FMT1400">#REF!</definedName>
    <definedName name="__FMT15" localSheetId="4">#REF!</definedName>
    <definedName name="__FMT15" localSheetId="5">#REF!</definedName>
    <definedName name="__FMT15" localSheetId="3">#REF!</definedName>
    <definedName name="__FMT15">#REF!</definedName>
    <definedName name="__FMT1500" localSheetId="4">#REF!</definedName>
    <definedName name="__FMT1500" localSheetId="5">#REF!</definedName>
    <definedName name="__FMT1500" localSheetId="3">#REF!</definedName>
    <definedName name="__FMT1500">#REF!</definedName>
    <definedName name="__FMT1600" localSheetId="4">#REF!</definedName>
    <definedName name="__FMT1600" localSheetId="5">#REF!</definedName>
    <definedName name="__FMT1600" localSheetId="3">#REF!</definedName>
    <definedName name="__FMT1600">#REF!</definedName>
    <definedName name="__FMT1700" localSheetId="4">#REF!</definedName>
    <definedName name="__FMT1700" localSheetId="5">#REF!</definedName>
    <definedName name="__FMT1700" localSheetId="3">#REF!</definedName>
    <definedName name="__FMT1700">#REF!</definedName>
    <definedName name="__FMT1800" localSheetId="4">#REF!</definedName>
    <definedName name="__FMT1800" localSheetId="5">#REF!</definedName>
    <definedName name="__FMT1800" localSheetId="3">#REF!</definedName>
    <definedName name="__FMT1800">#REF!</definedName>
    <definedName name="__FMT1900" localSheetId="4">#REF!</definedName>
    <definedName name="__FMT1900" localSheetId="5">#REF!</definedName>
    <definedName name="__FMT1900" localSheetId="3">#REF!</definedName>
    <definedName name="__FMT1900">#REF!</definedName>
    <definedName name="__FMT20" localSheetId="4">#REF!</definedName>
    <definedName name="__FMT20" localSheetId="5">#REF!</definedName>
    <definedName name="__FMT20" localSheetId="3">#REF!</definedName>
    <definedName name="__FMT20">#REF!</definedName>
    <definedName name="__FMT2000" localSheetId="4">#REF!</definedName>
    <definedName name="__FMT2000" localSheetId="5">#REF!</definedName>
    <definedName name="__FMT2000" localSheetId="3">#REF!</definedName>
    <definedName name="__FMT2000">#REF!</definedName>
    <definedName name="__FMT30" localSheetId="4">#REF!</definedName>
    <definedName name="__FMT30" localSheetId="5">#REF!</definedName>
    <definedName name="__FMT30" localSheetId="3">#REF!</definedName>
    <definedName name="__FMT30">#REF!</definedName>
    <definedName name="__FMT410" localSheetId="4">#REF!</definedName>
    <definedName name="__FMT410" localSheetId="5">#REF!</definedName>
    <definedName name="__FMT410" localSheetId="3">#REF!</definedName>
    <definedName name="__FMT410">#REF!</definedName>
    <definedName name="__FMT411" localSheetId="4">#REF!</definedName>
    <definedName name="__FMT411" localSheetId="5">#REF!</definedName>
    <definedName name="__FMT411" localSheetId="3">#REF!</definedName>
    <definedName name="__FMT411">#REF!</definedName>
    <definedName name="__FMT600" localSheetId="4">#REF!</definedName>
    <definedName name="__FMT600" localSheetId="5">#REF!</definedName>
    <definedName name="__FMT600" localSheetId="3">#REF!</definedName>
    <definedName name="__FMT600">#REF!</definedName>
    <definedName name="__FMT9100" localSheetId="4">#REF!</definedName>
    <definedName name="__FMT9100" localSheetId="5">#REF!</definedName>
    <definedName name="__FMT9100" localSheetId="3">#REF!</definedName>
    <definedName name="__FMT9100">#REF!</definedName>
    <definedName name="__FMT9999" localSheetId="4">#REF!</definedName>
    <definedName name="__FMT9999" localSheetId="5">#REF!</definedName>
    <definedName name="__FMT9999" localSheetId="3">#REF!</definedName>
    <definedName name="__FMT9999">#REF!</definedName>
    <definedName name="_Fill" localSheetId="1" hidden="1">Anschutz!#REF!</definedName>
    <definedName name="_Fill" localSheetId="2" hidden="1">Boulder!#REF!</definedName>
    <definedName name="_Fill" localSheetId="0" hidden="1">'CU Consolidated'!#REF!</definedName>
    <definedName name="_Fill" localSheetId="4" hidden="1">Denver!#REF!</definedName>
    <definedName name="_Fill" localSheetId="5" hidden="1">'System Admin'!#REF!</definedName>
    <definedName name="_Fill" localSheetId="3" hidden="1">UCCS!#REF!</definedName>
    <definedName name="_Fill" hidden="1">#REF!</definedName>
    <definedName name="_FMT10" localSheetId="4">#REF!</definedName>
    <definedName name="_FMT10" localSheetId="5">#REF!</definedName>
    <definedName name="_FMT10" localSheetId="3">#REF!</definedName>
    <definedName name="_FMT10">#REF!</definedName>
    <definedName name="_FMT100" localSheetId="4">#REF!</definedName>
    <definedName name="_FMT100" localSheetId="5">#REF!</definedName>
    <definedName name="_FMT100" localSheetId="3">#REF!</definedName>
    <definedName name="_FMT100">#REF!</definedName>
    <definedName name="_FMT1100" localSheetId="4">#REF!</definedName>
    <definedName name="_FMT1100" localSheetId="5">#REF!</definedName>
    <definedName name="_FMT1100" localSheetId="3">#REF!</definedName>
    <definedName name="_FMT1100">#REF!</definedName>
    <definedName name="_FMT1200" localSheetId="4">#REF!</definedName>
    <definedName name="_FMT1200" localSheetId="5">#REF!</definedName>
    <definedName name="_FMT1200" localSheetId="3">#REF!</definedName>
    <definedName name="_FMT1200">#REF!</definedName>
    <definedName name="_FMT1300" localSheetId="4">#REF!</definedName>
    <definedName name="_FMT1300" localSheetId="5">#REF!</definedName>
    <definedName name="_FMT1300" localSheetId="3">#REF!</definedName>
    <definedName name="_FMT1300">#REF!</definedName>
    <definedName name="_FMT1400" localSheetId="4">#REF!</definedName>
    <definedName name="_FMT1400" localSheetId="5">#REF!</definedName>
    <definedName name="_FMT1400" localSheetId="3">#REF!</definedName>
    <definedName name="_FMT1400">#REF!</definedName>
    <definedName name="_FMT15" localSheetId="4">#REF!</definedName>
    <definedName name="_FMT15" localSheetId="5">#REF!</definedName>
    <definedName name="_FMT15" localSheetId="3">#REF!</definedName>
    <definedName name="_FMT15">#REF!</definedName>
    <definedName name="_FMT1500" localSheetId="4">#REF!</definedName>
    <definedName name="_FMT1500" localSheetId="5">#REF!</definedName>
    <definedName name="_FMT1500" localSheetId="3">#REF!</definedName>
    <definedName name="_FMT1500">#REF!</definedName>
    <definedName name="_FMT1600" localSheetId="4">#REF!</definedName>
    <definedName name="_FMT1600" localSheetId="5">#REF!</definedName>
    <definedName name="_FMT1600" localSheetId="3">#REF!</definedName>
    <definedName name="_FMT1600">#REF!</definedName>
    <definedName name="_FMT1700" localSheetId="4">#REF!</definedName>
    <definedName name="_FMT1700" localSheetId="5">#REF!</definedName>
    <definedName name="_FMT1700" localSheetId="3">#REF!</definedName>
    <definedName name="_FMT1700">#REF!</definedName>
    <definedName name="_FMT1800" localSheetId="4">#REF!</definedName>
    <definedName name="_FMT1800" localSheetId="5">#REF!</definedName>
    <definedName name="_FMT1800" localSheetId="3">#REF!</definedName>
    <definedName name="_FMT1800">#REF!</definedName>
    <definedName name="_FMT1900" localSheetId="4">#REF!</definedName>
    <definedName name="_FMT1900" localSheetId="5">#REF!</definedName>
    <definedName name="_FMT1900" localSheetId="3">#REF!</definedName>
    <definedName name="_FMT1900">#REF!</definedName>
    <definedName name="_FMT20" localSheetId="4">#REF!</definedName>
    <definedName name="_FMT20" localSheetId="5">#REF!</definedName>
    <definedName name="_FMT20" localSheetId="3">#REF!</definedName>
    <definedName name="_FMT20">#REF!</definedName>
    <definedName name="_FMT2000" localSheetId="4">#REF!</definedName>
    <definedName name="_FMT2000" localSheetId="5">#REF!</definedName>
    <definedName name="_FMT2000" localSheetId="3">#REF!</definedName>
    <definedName name="_FMT2000">#REF!</definedName>
    <definedName name="_FMT30" localSheetId="4">#REF!</definedName>
    <definedName name="_FMT30" localSheetId="5">#REF!</definedName>
    <definedName name="_FMT30" localSheetId="3">#REF!</definedName>
    <definedName name="_FMT30">#REF!</definedName>
    <definedName name="_FMT410" localSheetId="4">#REF!</definedName>
    <definedName name="_FMT410" localSheetId="5">#REF!</definedName>
    <definedName name="_FMT410" localSheetId="3">#REF!</definedName>
    <definedName name="_FMT410">#REF!</definedName>
    <definedName name="_FMT411" localSheetId="4">#REF!</definedName>
    <definedName name="_FMT411" localSheetId="5">#REF!</definedName>
    <definedName name="_FMT411" localSheetId="3">#REF!</definedName>
    <definedName name="_FMT411">#REF!</definedName>
    <definedName name="_FMT600" localSheetId="4">#REF!</definedName>
    <definedName name="_FMT600" localSheetId="5">#REF!</definedName>
    <definedName name="_FMT600" localSheetId="3">#REF!</definedName>
    <definedName name="_FMT600">#REF!</definedName>
    <definedName name="_FMT9100" localSheetId="4">#REF!</definedName>
    <definedName name="_FMT9100" localSheetId="5">#REF!</definedName>
    <definedName name="_FMT9100" localSheetId="3">#REF!</definedName>
    <definedName name="_FMT9100">#REF!</definedName>
    <definedName name="_FMT9999" localSheetId="4">#REF!</definedName>
    <definedName name="_FMT9999" localSheetId="5">#REF!</definedName>
    <definedName name="_FMT9999" localSheetId="3">#REF!</definedName>
    <definedName name="_FMT9999">#REF!</definedName>
    <definedName name="_Regression_Int" localSheetId="1" hidden="1">1</definedName>
    <definedName name="_Regression_Int" localSheetId="2" hidden="1">1</definedName>
    <definedName name="_Regression_Int" localSheetId="0" hidden="1">1</definedName>
    <definedName name="_Regression_Int" localSheetId="4" hidden="1">1</definedName>
    <definedName name="_Regression_Int" localSheetId="5" hidden="1">1</definedName>
    <definedName name="_Regression_Int" localSheetId="3" hidden="1">1</definedName>
    <definedName name="FMT35NR" localSheetId="1">Anschutz!#REF!</definedName>
    <definedName name="FMT35NR" localSheetId="4">Denver!#REF!</definedName>
    <definedName name="FMT35NR" localSheetId="5">'System Admin'!#REF!</definedName>
    <definedName name="FMT35NR" localSheetId="3">UCCS!#REF!</definedName>
    <definedName name="FMT35NR">#REF!</definedName>
    <definedName name="FMT35R" localSheetId="1">Anschutz!#REF!</definedName>
    <definedName name="FMT35R" localSheetId="4">Denver!#REF!</definedName>
    <definedName name="FMT35R" localSheetId="5">'System Admin'!#REF!</definedName>
    <definedName name="FMT35R" localSheetId="3">UCCS!#REF!</definedName>
    <definedName name="FMT35R">#REF!</definedName>
    <definedName name="OLE_LINK1" localSheetId="1">Anschutz!#REF!</definedName>
    <definedName name="OLE_LINK1" localSheetId="4">Denver!#REF!</definedName>
    <definedName name="OLE_LINK1" localSheetId="5">'System Admin'!#REF!</definedName>
    <definedName name="OLE_LINK1" localSheetId="3">UCCS!#REF!</definedName>
    <definedName name="_xlnm.Print_Area" localSheetId="1">Anschutz!$A$1:$K$906</definedName>
    <definedName name="_xlnm.Print_Area" localSheetId="2">Boulder!$A$1:$L$906</definedName>
    <definedName name="_xlnm.Print_Area" localSheetId="0">'CU Consolidated'!$A$1:$L$117</definedName>
    <definedName name="_xlnm.Print_Area" localSheetId="4">Denver!$A$1:$K$906</definedName>
    <definedName name="_xlnm.Print_Area" localSheetId="5">'System Admin'!$A$1:$K$906</definedName>
    <definedName name="_xlnm.Print_Area" localSheetId="3">UCCS!$A$1:$K$906</definedName>
    <definedName name="Print_Area_MI" localSheetId="1">Anschutz!#REF!</definedName>
    <definedName name="Print_Area_MI" localSheetId="4">Denver!#REF!</definedName>
    <definedName name="Print_Area_MI" localSheetId="5">'System Admin'!#REF!</definedName>
    <definedName name="Print_Area_MI" localSheetId="3">UCCS!#REF!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04" i="6" l="1"/>
  <c r="H904" i="6"/>
  <c r="K901" i="6"/>
  <c r="H901" i="6"/>
  <c r="K890" i="6"/>
  <c r="H890" i="6"/>
  <c r="K875" i="6"/>
  <c r="C875" i="6"/>
  <c r="A875" i="6"/>
  <c r="A873" i="6"/>
  <c r="K855" i="6"/>
  <c r="J855" i="6"/>
  <c r="H855" i="6"/>
  <c r="G855" i="6"/>
  <c r="K851" i="6"/>
  <c r="K857" i="6" s="1"/>
  <c r="K868" i="6" s="1"/>
  <c r="K98" i="6" s="1"/>
  <c r="J851" i="6"/>
  <c r="J857" i="6" s="1"/>
  <c r="J868" i="6" s="1"/>
  <c r="J98" i="6" s="1"/>
  <c r="H851" i="6"/>
  <c r="H857" i="6" s="1"/>
  <c r="H868" i="6" s="1"/>
  <c r="H98" i="6" s="1"/>
  <c r="G851" i="6"/>
  <c r="G857" i="6" s="1"/>
  <c r="G868" i="6" s="1"/>
  <c r="G98" i="6" s="1"/>
  <c r="K838" i="6"/>
  <c r="C838" i="6"/>
  <c r="A838" i="6"/>
  <c r="A836" i="6"/>
  <c r="K830" i="6"/>
  <c r="H830" i="6"/>
  <c r="E806" i="6"/>
  <c r="E807" i="6" s="1"/>
  <c r="E808" i="6" s="1"/>
  <c r="E809" i="6" s="1"/>
  <c r="E810" i="6" s="1"/>
  <c r="E811" i="6" s="1"/>
  <c r="E812" i="6" s="1"/>
  <c r="E813" i="6" s="1"/>
  <c r="E814" i="6" s="1"/>
  <c r="E815" i="6" s="1"/>
  <c r="E816" i="6" s="1"/>
  <c r="E817" i="6" s="1"/>
  <c r="E818" i="6" s="1"/>
  <c r="E819" i="6" s="1"/>
  <c r="E820" i="6" s="1"/>
  <c r="E821" i="6" s="1"/>
  <c r="E822" i="6" s="1"/>
  <c r="E823" i="6" s="1"/>
  <c r="A806" i="6"/>
  <c r="A807" i="6" s="1"/>
  <c r="A808" i="6" s="1"/>
  <c r="A809" i="6" s="1"/>
  <c r="A810" i="6" s="1"/>
  <c r="A811" i="6" s="1"/>
  <c r="A812" i="6" s="1"/>
  <c r="A813" i="6" s="1"/>
  <c r="A814" i="6" s="1"/>
  <c r="A815" i="6" s="1"/>
  <c r="A816" i="6" s="1"/>
  <c r="A817" i="6" s="1"/>
  <c r="A818" i="6" s="1"/>
  <c r="A819" i="6" s="1"/>
  <c r="A820" i="6" s="1"/>
  <c r="A821" i="6" s="1"/>
  <c r="A822" i="6" s="1"/>
  <c r="A823" i="6" s="1"/>
  <c r="K800" i="6"/>
  <c r="C800" i="6"/>
  <c r="A800" i="6"/>
  <c r="A798" i="6"/>
  <c r="K780" i="6"/>
  <c r="J780" i="6"/>
  <c r="H780" i="6"/>
  <c r="G780" i="6"/>
  <c r="K775" i="6"/>
  <c r="K782" i="6" s="1"/>
  <c r="K793" i="6" s="1"/>
  <c r="K96" i="6" s="1"/>
  <c r="J775" i="6"/>
  <c r="H775" i="6"/>
  <c r="H782" i="6" s="1"/>
  <c r="H793" i="6" s="1"/>
  <c r="H96" i="6" s="1"/>
  <c r="G775" i="6"/>
  <c r="G782" i="6" s="1"/>
  <c r="G793" i="6" s="1"/>
  <c r="G96" i="6" s="1"/>
  <c r="K763" i="6"/>
  <c r="C763" i="6"/>
  <c r="A763" i="6"/>
  <c r="A761" i="6"/>
  <c r="K743" i="6"/>
  <c r="J743" i="6"/>
  <c r="H743" i="6"/>
  <c r="G743" i="6"/>
  <c r="K738" i="6"/>
  <c r="K745" i="6" s="1"/>
  <c r="K756" i="6" s="1"/>
  <c r="K95" i="6" s="1"/>
  <c r="J738" i="6"/>
  <c r="J745" i="6" s="1"/>
  <c r="J756" i="6" s="1"/>
  <c r="J95" i="6" s="1"/>
  <c r="H738" i="6"/>
  <c r="H745" i="6" s="1"/>
  <c r="H756" i="6" s="1"/>
  <c r="H95" i="6" s="1"/>
  <c r="G738" i="6"/>
  <c r="K726" i="6"/>
  <c r="C726" i="6"/>
  <c r="A726" i="6"/>
  <c r="A724" i="6"/>
  <c r="J708" i="6"/>
  <c r="J719" i="6" s="1"/>
  <c r="J94" i="6" s="1"/>
  <c r="K706" i="6"/>
  <c r="J706" i="6"/>
  <c r="H706" i="6"/>
  <c r="G706" i="6"/>
  <c r="K701" i="6"/>
  <c r="K708" i="6" s="1"/>
  <c r="K719" i="6" s="1"/>
  <c r="K94" i="6" s="1"/>
  <c r="J701" i="6"/>
  <c r="H701" i="6"/>
  <c r="H708" i="6" s="1"/>
  <c r="H719" i="6" s="1"/>
  <c r="H94" i="6" s="1"/>
  <c r="G701" i="6"/>
  <c r="G708" i="6" s="1"/>
  <c r="G719" i="6" s="1"/>
  <c r="G94" i="6" s="1"/>
  <c r="K689" i="6"/>
  <c r="C689" i="6"/>
  <c r="A689" i="6"/>
  <c r="A687" i="6"/>
  <c r="K669" i="6"/>
  <c r="J669" i="6"/>
  <c r="H669" i="6"/>
  <c r="G669" i="6"/>
  <c r="K664" i="6"/>
  <c r="K671" i="6" s="1"/>
  <c r="K682" i="6" s="1"/>
  <c r="K93" i="6" s="1"/>
  <c r="J664" i="6"/>
  <c r="J671" i="6" s="1"/>
  <c r="J682" i="6" s="1"/>
  <c r="J93" i="6" s="1"/>
  <c r="H664" i="6"/>
  <c r="H671" i="6" s="1"/>
  <c r="H682" i="6" s="1"/>
  <c r="H93" i="6" s="1"/>
  <c r="G664" i="6"/>
  <c r="G671" i="6" s="1"/>
  <c r="G682" i="6" s="1"/>
  <c r="G93" i="6" s="1"/>
  <c r="K652" i="6"/>
  <c r="C652" i="6"/>
  <c r="A652" i="6"/>
  <c r="A650" i="6"/>
  <c r="K632" i="6"/>
  <c r="J632" i="6"/>
  <c r="H632" i="6"/>
  <c r="G632" i="6"/>
  <c r="K627" i="6"/>
  <c r="K634" i="6" s="1"/>
  <c r="K645" i="6" s="1"/>
  <c r="K92" i="6" s="1"/>
  <c r="J627" i="6"/>
  <c r="H627" i="6"/>
  <c r="H634" i="6" s="1"/>
  <c r="H645" i="6" s="1"/>
  <c r="H92" i="6" s="1"/>
  <c r="G627" i="6"/>
  <c r="G634" i="6" s="1"/>
  <c r="G645" i="6" s="1"/>
  <c r="G92" i="6" s="1"/>
  <c r="K615" i="6"/>
  <c r="C615" i="6"/>
  <c r="A615" i="6"/>
  <c r="A613" i="6"/>
  <c r="K595" i="6"/>
  <c r="J595" i="6"/>
  <c r="H595" i="6"/>
  <c r="G595" i="6"/>
  <c r="K590" i="6"/>
  <c r="K597" i="6" s="1"/>
  <c r="K608" i="6" s="1"/>
  <c r="K91" i="6" s="1"/>
  <c r="J590" i="6"/>
  <c r="J597" i="6" s="1"/>
  <c r="J608" i="6" s="1"/>
  <c r="J91" i="6" s="1"/>
  <c r="H590" i="6"/>
  <c r="H597" i="6" s="1"/>
  <c r="H608" i="6" s="1"/>
  <c r="H91" i="6" s="1"/>
  <c r="K587" i="6"/>
  <c r="J587" i="6"/>
  <c r="H587" i="6"/>
  <c r="G587" i="6"/>
  <c r="K578" i="6"/>
  <c r="C578" i="6"/>
  <c r="A578" i="6"/>
  <c r="A576" i="6"/>
  <c r="K556" i="6"/>
  <c r="J556" i="6"/>
  <c r="H556" i="6"/>
  <c r="G556" i="6"/>
  <c r="K551" i="6"/>
  <c r="K558" i="6" s="1"/>
  <c r="K548" i="6"/>
  <c r="J548" i="6"/>
  <c r="J551" i="6" s="1"/>
  <c r="J558" i="6" s="1"/>
  <c r="H548" i="6"/>
  <c r="H551" i="6" s="1"/>
  <c r="H558" i="6" s="1"/>
  <c r="G548" i="6"/>
  <c r="G551" i="6" s="1"/>
  <c r="G558" i="6" s="1"/>
  <c r="K539" i="6"/>
  <c r="C539" i="6"/>
  <c r="A539" i="6"/>
  <c r="A537" i="6"/>
  <c r="K531" i="6"/>
  <c r="H531" i="6"/>
  <c r="A512" i="6"/>
  <c r="A513" i="6" s="1"/>
  <c r="A514" i="6" s="1"/>
  <c r="A515" i="6" s="1"/>
  <c r="A516" i="6" s="1"/>
  <c r="A517" i="6" s="1"/>
  <c r="A518" i="6" s="1"/>
  <c r="A519" i="6" s="1"/>
  <c r="A520" i="6" s="1"/>
  <c r="A521" i="6" s="1"/>
  <c r="A522" i="6" s="1"/>
  <c r="A523" i="6" s="1"/>
  <c r="A524" i="6" s="1"/>
  <c r="A525" i="6" s="1"/>
  <c r="A526" i="6" s="1"/>
  <c r="A527" i="6" s="1"/>
  <c r="A528" i="6" s="1"/>
  <c r="A529" i="6" s="1"/>
  <c r="A531" i="6" s="1"/>
  <c r="A508" i="6"/>
  <c r="A509" i="6" s="1"/>
  <c r="A510" i="6" s="1"/>
  <c r="A511" i="6" s="1"/>
  <c r="E507" i="6"/>
  <c r="E508" i="6" s="1"/>
  <c r="E509" i="6" s="1"/>
  <c r="E510" i="6" s="1"/>
  <c r="E511" i="6" s="1"/>
  <c r="E512" i="6" s="1"/>
  <c r="E513" i="6" s="1"/>
  <c r="E514" i="6" s="1"/>
  <c r="E515" i="6" s="1"/>
  <c r="E516" i="6" s="1"/>
  <c r="E517" i="6" s="1"/>
  <c r="E518" i="6" s="1"/>
  <c r="E519" i="6" s="1"/>
  <c r="E520" i="6" s="1"/>
  <c r="E521" i="6" s="1"/>
  <c r="E522" i="6" s="1"/>
  <c r="E523" i="6" s="1"/>
  <c r="E524" i="6" s="1"/>
  <c r="E525" i="6" s="1"/>
  <c r="E526" i="6" s="1"/>
  <c r="E527" i="6" s="1"/>
  <c r="E528" i="6" s="1"/>
  <c r="E529" i="6" s="1"/>
  <c r="E531" i="6" s="1"/>
  <c r="A507" i="6"/>
  <c r="K501" i="6"/>
  <c r="C501" i="6"/>
  <c r="A501" i="6"/>
  <c r="A499" i="6"/>
  <c r="K488" i="6"/>
  <c r="K495" i="6" s="1"/>
  <c r="H488" i="6"/>
  <c r="K456" i="6"/>
  <c r="C456" i="6"/>
  <c r="A456" i="6"/>
  <c r="A454" i="6"/>
  <c r="K443" i="6"/>
  <c r="H443" i="6"/>
  <c r="K436" i="6"/>
  <c r="H436" i="6"/>
  <c r="K404" i="6"/>
  <c r="C404" i="6"/>
  <c r="A404" i="6"/>
  <c r="A402" i="6"/>
  <c r="K396" i="6"/>
  <c r="H396" i="6"/>
  <c r="K371" i="6"/>
  <c r="C371" i="6"/>
  <c r="A371" i="6"/>
  <c r="A369" i="6"/>
  <c r="H358" i="6"/>
  <c r="H361" i="6" s="1"/>
  <c r="H354" i="6"/>
  <c r="G354" i="6"/>
  <c r="H353" i="6"/>
  <c r="H357" i="6" s="1"/>
  <c r="H111" i="6" s="1"/>
  <c r="G353" i="6"/>
  <c r="G358" i="6" s="1"/>
  <c r="G361" i="6" s="1"/>
  <c r="H352" i="6"/>
  <c r="H359" i="6" s="1"/>
  <c r="G352" i="6"/>
  <c r="G359" i="6" s="1"/>
  <c r="H351" i="6"/>
  <c r="H356" i="6" s="1"/>
  <c r="G351" i="6"/>
  <c r="G356" i="6" s="1"/>
  <c r="H349" i="6"/>
  <c r="G349" i="6"/>
  <c r="H343" i="6"/>
  <c r="G343" i="6"/>
  <c r="H337" i="6"/>
  <c r="G337" i="6"/>
  <c r="E337" i="6"/>
  <c r="E338" i="6" s="1"/>
  <c r="E339" i="6" s="1"/>
  <c r="E336" i="6"/>
  <c r="A336" i="6"/>
  <c r="A337" i="6" s="1"/>
  <c r="A338" i="6" s="1"/>
  <c r="A339" i="6" s="1"/>
  <c r="H331" i="6"/>
  <c r="G331" i="6"/>
  <c r="E331" i="6"/>
  <c r="E332" i="6" s="1"/>
  <c r="E333" i="6" s="1"/>
  <c r="A331" i="6"/>
  <c r="A332" i="6" s="1"/>
  <c r="A333" i="6" s="1"/>
  <c r="E330" i="6"/>
  <c r="A330" i="6"/>
  <c r="E327" i="6"/>
  <c r="E328" i="6" s="1"/>
  <c r="A327" i="6"/>
  <c r="A328" i="6" s="1"/>
  <c r="K321" i="6"/>
  <c r="C321" i="6"/>
  <c r="A321" i="6"/>
  <c r="A319" i="6"/>
  <c r="E309" i="6"/>
  <c r="E307" i="6"/>
  <c r="F307" i="6" s="1"/>
  <c r="D307" i="6"/>
  <c r="F305" i="6"/>
  <c r="F303" i="6"/>
  <c r="E300" i="6"/>
  <c r="D300" i="6"/>
  <c r="D309" i="6" s="1"/>
  <c r="F309" i="6" s="1"/>
  <c r="F298" i="6"/>
  <c r="F296" i="6"/>
  <c r="F294" i="6"/>
  <c r="I286" i="6"/>
  <c r="C286" i="6"/>
  <c r="A286" i="6"/>
  <c r="A284" i="6"/>
  <c r="H274" i="6"/>
  <c r="H273" i="6"/>
  <c r="H269" i="6"/>
  <c r="H268" i="6"/>
  <c r="K259" i="6"/>
  <c r="H259" i="6"/>
  <c r="K256" i="6"/>
  <c r="H256" i="6"/>
  <c r="H252" i="6"/>
  <c r="K250" i="6"/>
  <c r="K252" i="6" s="1"/>
  <c r="H250" i="6"/>
  <c r="H258" i="6" s="1"/>
  <c r="H260" i="6" s="1"/>
  <c r="K245" i="6"/>
  <c r="K242" i="6"/>
  <c r="C242" i="6"/>
  <c r="A242" i="6"/>
  <c r="A240" i="6"/>
  <c r="K224" i="6"/>
  <c r="K184" i="6" s="1"/>
  <c r="J224" i="6"/>
  <c r="H224" i="6"/>
  <c r="H184" i="6" s="1"/>
  <c r="G224" i="6"/>
  <c r="G184" i="6" s="1"/>
  <c r="K220" i="6"/>
  <c r="G220" i="6"/>
  <c r="K219" i="6"/>
  <c r="H219" i="6"/>
  <c r="K218" i="6"/>
  <c r="J218" i="6"/>
  <c r="H218" i="6"/>
  <c r="G218" i="6"/>
  <c r="K217" i="6"/>
  <c r="K177" i="6" s="1"/>
  <c r="K180" i="6" s="1"/>
  <c r="J217" i="6"/>
  <c r="J220" i="6" s="1"/>
  <c r="H217" i="6"/>
  <c r="G217" i="6"/>
  <c r="K214" i="6"/>
  <c r="K174" i="6" s="1"/>
  <c r="H214" i="6"/>
  <c r="K213" i="6"/>
  <c r="J213" i="6"/>
  <c r="H213" i="6"/>
  <c r="G213" i="6"/>
  <c r="K212" i="6"/>
  <c r="K215" i="6" s="1"/>
  <c r="G212" i="6"/>
  <c r="G215" i="6" s="1"/>
  <c r="K211" i="6"/>
  <c r="H211" i="6"/>
  <c r="K210" i="6"/>
  <c r="J210" i="6"/>
  <c r="H210" i="6"/>
  <c r="G210" i="6"/>
  <c r="K209" i="6"/>
  <c r="H209" i="6"/>
  <c r="H169" i="6" s="1"/>
  <c r="K208" i="6"/>
  <c r="J208" i="6"/>
  <c r="J212" i="6" s="1"/>
  <c r="J215" i="6" s="1"/>
  <c r="H208" i="6"/>
  <c r="G208" i="6"/>
  <c r="K203" i="6"/>
  <c r="C203" i="6"/>
  <c r="A203" i="6"/>
  <c r="A201" i="6"/>
  <c r="J184" i="6"/>
  <c r="K179" i="6"/>
  <c r="J179" i="6"/>
  <c r="H179" i="6"/>
  <c r="G179" i="6"/>
  <c r="K178" i="6"/>
  <c r="J178" i="6"/>
  <c r="G178" i="6"/>
  <c r="G180" i="6" s="1"/>
  <c r="H177" i="6"/>
  <c r="G177" i="6"/>
  <c r="J174" i="6"/>
  <c r="H174" i="6"/>
  <c r="G174" i="6"/>
  <c r="K173" i="6"/>
  <c r="J173" i="6"/>
  <c r="H173" i="6"/>
  <c r="G173" i="6"/>
  <c r="K171" i="6"/>
  <c r="H171" i="6"/>
  <c r="K170" i="6"/>
  <c r="J170" i="6"/>
  <c r="G170" i="6"/>
  <c r="K169" i="6"/>
  <c r="K168" i="6"/>
  <c r="K172" i="6" s="1"/>
  <c r="K175" i="6" s="1"/>
  <c r="K182" i="6" s="1"/>
  <c r="K193" i="6" s="1"/>
  <c r="J168" i="6"/>
  <c r="J172" i="6" s="1"/>
  <c r="J175" i="6" s="1"/>
  <c r="H168" i="6"/>
  <c r="G168" i="6"/>
  <c r="G172" i="6" s="1"/>
  <c r="G175" i="6" s="1"/>
  <c r="G182" i="6" s="1"/>
  <c r="G193" i="6" s="1"/>
  <c r="K163" i="6"/>
  <c r="C163" i="6"/>
  <c r="A163" i="6"/>
  <c r="A161" i="6"/>
  <c r="K145" i="6"/>
  <c r="H145" i="6"/>
  <c r="H106" i="6" s="1"/>
  <c r="K129" i="6"/>
  <c r="C129" i="6"/>
  <c r="A129" i="6"/>
  <c r="A127" i="6"/>
  <c r="K117" i="6"/>
  <c r="H117" i="6"/>
  <c r="K114" i="6"/>
  <c r="H114" i="6"/>
  <c r="K113" i="6"/>
  <c r="H113" i="6"/>
  <c r="H110" i="6"/>
  <c r="K109" i="6"/>
  <c r="K112" i="6" s="1"/>
  <c r="H108" i="6"/>
  <c r="H109" i="6" s="1"/>
  <c r="H112" i="6" s="1"/>
  <c r="J107" i="6"/>
  <c r="G107" i="6"/>
  <c r="K106" i="6"/>
  <c r="K105" i="6"/>
  <c r="H105" i="6"/>
  <c r="K99" i="6"/>
  <c r="J99" i="6"/>
  <c r="H99" i="6"/>
  <c r="G99" i="6"/>
  <c r="K97" i="6"/>
  <c r="J97" i="6"/>
  <c r="H97" i="6"/>
  <c r="G97" i="6"/>
  <c r="K87" i="6"/>
  <c r="K131" i="6" s="1"/>
  <c r="K165" i="6" s="1"/>
  <c r="K205" i="6" s="1"/>
  <c r="K244" i="6" s="1"/>
  <c r="K373" i="6" s="1"/>
  <c r="K406" i="6" s="1"/>
  <c r="K458" i="6" s="1"/>
  <c r="K503" i="6" s="1"/>
  <c r="K541" i="6" s="1"/>
  <c r="K580" i="6" s="1"/>
  <c r="K617" i="6" s="1"/>
  <c r="K654" i="6" s="1"/>
  <c r="K691" i="6" s="1"/>
  <c r="K728" i="6" s="1"/>
  <c r="K765" i="6" s="1"/>
  <c r="K802" i="6" s="1"/>
  <c r="K840" i="6" s="1"/>
  <c r="K877" i="6" s="1"/>
  <c r="H87" i="6"/>
  <c r="H131" i="6" s="1"/>
  <c r="K85" i="6"/>
  <c r="C85" i="6"/>
  <c r="A85" i="6"/>
  <c r="K42" i="6"/>
  <c r="C42" i="6"/>
  <c r="K901" i="5"/>
  <c r="H893" i="5"/>
  <c r="H901" i="5" s="1"/>
  <c r="K890" i="5"/>
  <c r="K904" i="5" s="1"/>
  <c r="H890" i="5"/>
  <c r="K875" i="5"/>
  <c r="C875" i="5"/>
  <c r="A875" i="5"/>
  <c r="A873" i="5"/>
  <c r="K855" i="5"/>
  <c r="J855" i="5"/>
  <c r="H855" i="5"/>
  <c r="G855" i="5"/>
  <c r="K851" i="5"/>
  <c r="K857" i="5" s="1"/>
  <c r="K868" i="5" s="1"/>
  <c r="K98" i="5" s="1"/>
  <c r="J851" i="5"/>
  <c r="J857" i="5" s="1"/>
  <c r="J868" i="5" s="1"/>
  <c r="H851" i="5"/>
  <c r="H857" i="5" s="1"/>
  <c r="H868" i="5" s="1"/>
  <c r="G851" i="5"/>
  <c r="G857" i="5" s="1"/>
  <c r="G868" i="5" s="1"/>
  <c r="G98" i="5" s="1"/>
  <c r="K838" i="5"/>
  <c r="C838" i="5"/>
  <c r="A838" i="5"/>
  <c r="A836" i="5"/>
  <c r="K830" i="5"/>
  <c r="H830" i="5"/>
  <c r="A808" i="5"/>
  <c r="A809" i="5" s="1"/>
  <c r="A810" i="5" s="1"/>
  <c r="A811" i="5" s="1"/>
  <c r="A812" i="5" s="1"/>
  <c r="A813" i="5" s="1"/>
  <c r="A814" i="5" s="1"/>
  <c r="A815" i="5" s="1"/>
  <c r="A816" i="5" s="1"/>
  <c r="A817" i="5" s="1"/>
  <c r="A818" i="5" s="1"/>
  <c r="A819" i="5" s="1"/>
  <c r="A820" i="5" s="1"/>
  <c r="A821" i="5" s="1"/>
  <c r="A822" i="5" s="1"/>
  <c r="A823" i="5" s="1"/>
  <c r="A807" i="5"/>
  <c r="E806" i="5"/>
  <c r="E807" i="5" s="1"/>
  <c r="E808" i="5" s="1"/>
  <c r="E809" i="5" s="1"/>
  <c r="E810" i="5" s="1"/>
  <c r="E811" i="5" s="1"/>
  <c r="E812" i="5" s="1"/>
  <c r="E813" i="5" s="1"/>
  <c r="E814" i="5" s="1"/>
  <c r="E815" i="5" s="1"/>
  <c r="E816" i="5" s="1"/>
  <c r="E817" i="5" s="1"/>
  <c r="E818" i="5" s="1"/>
  <c r="E819" i="5" s="1"/>
  <c r="E820" i="5" s="1"/>
  <c r="E821" i="5" s="1"/>
  <c r="E822" i="5" s="1"/>
  <c r="E823" i="5" s="1"/>
  <c r="A806" i="5"/>
  <c r="K800" i="5"/>
  <c r="C800" i="5"/>
  <c r="A800" i="5"/>
  <c r="A798" i="5"/>
  <c r="K780" i="5"/>
  <c r="J780" i="5"/>
  <c r="H780" i="5"/>
  <c r="G780" i="5"/>
  <c r="K775" i="5"/>
  <c r="K782" i="5" s="1"/>
  <c r="K793" i="5" s="1"/>
  <c r="J775" i="5"/>
  <c r="J782" i="5" s="1"/>
  <c r="J793" i="5" s="1"/>
  <c r="J96" i="5" s="1"/>
  <c r="H775" i="5"/>
  <c r="H782" i="5" s="1"/>
  <c r="H793" i="5" s="1"/>
  <c r="G775" i="5"/>
  <c r="G782" i="5" s="1"/>
  <c r="G793" i="5" s="1"/>
  <c r="G96" i="5" s="1"/>
  <c r="K763" i="5"/>
  <c r="C763" i="5"/>
  <c r="A763" i="5"/>
  <c r="A761" i="5"/>
  <c r="K743" i="5"/>
  <c r="J743" i="5"/>
  <c r="H743" i="5"/>
  <c r="G743" i="5"/>
  <c r="K738" i="5"/>
  <c r="K745" i="5" s="1"/>
  <c r="K756" i="5" s="1"/>
  <c r="J738" i="5"/>
  <c r="J745" i="5" s="1"/>
  <c r="J756" i="5" s="1"/>
  <c r="J95" i="5" s="1"/>
  <c r="H738" i="5"/>
  <c r="H745" i="5" s="1"/>
  <c r="H756" i="5" s="1"/>
  <c r="G738" i="5"/>
  <c r="G745" i="5" s="1"/>
  <c r="G756" i="5" s="1"/>
  <c r="G95" i="5" s="1"/>
  <c r="K726" i="5"/>
  <c r="C726" i="5"/>
  <c r="A726" i="5"/>
  <c r="A724" i="5"/>
  <c r="K706" i="5"/>
  <c r="J706" i="5"/>
  <c r="H706" i="5"/>
  <c r="G706" i="5"/>
  <c r="K701" i="5"/>
  <c r="K708" i="5" s="1"/>
  <c r="K719" i="5" s="1"/>
  <c r="J701" i="5"/>
  <c r="J708" i="5" s="1"/>
  <c r="J719" i="5" s="1"/>
  <c r="J94" i="5" s="1"/>
  <c r="H701" i="5"/>
  <c r="H708" i="5" s="1"/>
  <c r="H719" i="5" s="1"/>
  <c r="G701" i="5"/>
  <c r="G708" i="5" s="1"/>
  <c r="G719" i="5" s="1"/>
  <c r="K689" i="5"/>
  <c r="C689" i="5"/>
  <c r="A689" i="5"/>
  <c r="A687" i="5"/>
  <c r="K669" i="5"/>
  <c r="J669" i="5"/>
  <c r="H669" i="5"/>
  <c r="G669" i="5"/>
  <c r="K664" i="5"/>
  <c r="K671" i="5" s="1"/>
  <c r="K682" i="5" s="1"/>
  <c r="J664" i="5"/>
  <c r="J671" i="5" s="1"/>
  <c r="J682" i="5" s="1"/>
  <c r="J93" i="5" s="1"/>
  <c r="H664" i="5"/>
  <c r="H671" i="5" s="1"/>
  <c r="H682" i="5" s="1"/>
  <c r="H93" i="5" s="1"/>
  <c r="G664" i="5"/>
  <c r="G671" i="5" s="1"/>
  <c r="G682" i="5" s="1"/>
  <c r="G93" i="5" s="1"/>
  <c r="K652" i="5"/>
  <c r="C652" i="5"/>
  <c r="A652" i="5"/>
  <c r="A650" i="5"/>
  <c r="K632" i="5"/>
  <c r="J632" i="5"/>
  <c r="H632" i="5"/>
  <c r="G632" i="5"/>
  <c r="K627" i="5"/>
  <c r="K634" i="5" s="1"/>
  <c r="K645" i="5" s="1"/>
  <c r="J627" i="5"/>
  <c r="J634" i="5" s="1"/>
  <c r="J645" i="5" s="1"/>
  <c r="J92" i="5" s="1"/>
  <c r="H627" i="5"/>
  <c r="H634" i="5" s="1"/>
  <c r="H645" i="5" s="1"/>
  <c r="G627" i="5"/>
  <c r="G634" i="5" s="1"/>
  <c r="G645" i="5" s="1"/>
  <c r="K615" i="5"/>
  <c r="C615" i="5"/>
  <c r="A615" i="5"/>
  <c r="A613" i="5"/>
  <c r="K595" i="5"/>
  <c r="J595" i="5"/>
  <c r="H595" i="5"/>
  <c r="G595" i="5"/>
  <c r="K590" i="5"/>
  <c r="K597" i="5" s="1"/>
  <c r="K608" i="5" s="1"/>
  <c r="G590" i="5"/>
  <c r="G597" i="5" s="1"/>
  <c r="G608" i="5" s="1"/>
  <c r="G91" i="5" s="1"/>
  <c r="K587" i="5"/>
  <c r="J587" i="5"/>
  <c r="J590" i="5" s="1"/>
  <c r="J597" i="5" s="1"/>
  <c r="J608" i="5" s="1"/>
  <c r="H587" i="5"/>
  <c r="H590" i="5" s="1"/>
  <c r="H597" i="5" s="1"/>
  <c r="H608" i="5" s="1"/>
  <c r="H91" i="5" s="1"/>
  <c r="G587" i="5"/>
  <c r="K578" i="5"/>
  <c r="C578" i="5"/>
  <c r="A578" i="5"/>
  <c r="A576" i="5"/>
  <c r="K556" i="5"/>
  <c r="J556" i="5"/>
  <c r="H556" i="5"/>
  <c r="G556" i="5"/>
  <c r="J551" i="5"/>
  <c r="J558" i="5" s="1"/>
  <c r="G551" i="5"/>
  <c r="G558" i="5" s="1"/>
  <c r="K548" i="5"/>
  <c r="K551" i="5" s="1"/>
  <c r="K558" i="5" s="1"/>
  <c r="K569" i="5" s="1"/>
  <c r="J548" i="5"/>
  <c r="H548" i="5"/>
  <c r="H551" i="5" s="1"/>
  <c r="H558" i="5" s="1"/>
  <c r="G548" i="5"/>
  <c r="K539" i="5"/>
  <c r="C539" i="5"/>
  <c r="A539" i="5"/>
  <c r="A537" i="5"/>
  <c r="K531" i="5"/>
  <c r="H531" i="5"/>
  <c r="A510" i="5"/>
  <c r="A511" i="5" s="1"/>
  <c r="A512" i="5" s="1"/>
  <c r="A513" i="5" s="1"/>
  <c r="A514" i="5" s="1"/>
  <c r="A515" i="5" s="1"/>
  <c r="A516" i="5" s="1"/>
  <c r="A517" i="5" s="1"/>
  <c r="A518" i="5" s="1"/>
  <c r="A519" i="5" s="1"/>
  <c r="A520" i="5" s="1"/>
  <c r="A521" i="5" s="1"/>
  <c r="A522" i="5" s="1"/>
  <c r="A523" i="5" s="1"/>
  <c r="A524" i="5" s="1"/>
  <c r="A525" i="5" s="1"/>
  <c r="A526" i="5" s="1"/>
  <c r="A527" i="5" s="1"/>
  <c r="A528" i="5" s="1"/>
  <c r="A529" i="5" s="1"/>
  <c r="A531" i="5" s="1"/>
  <c r="A509" i="5"/>
  <c r="A508" i="5"/>
  <c r="E507" i="5"/>
  <c r="E508" i="5" s="1"/>
  <c r="E509" i="5" s="1"/>
  <c r="E510" i="5" s="1"/>
  <c r="E511" i="5" s="1"/>
  <c r="E512" i="5" s="1"/>
  <c r="E513" i="5" s="1"/>
  <c r="E514" i="5" s="1"/>
  <c r="E515" i="5" s="1"/>
  <c r="E516" i="5" s="1"/>
  <c r="E517" i="5" s="1"/>
  <c r="E518" i="5" s="1"/>
  <c r="E519" i="5" s="1"/>
  <c r="E520" i="5" s="1"/>
  <c r="E521" i="5" s="1"/>
  <c r="E522" i="5" s="1"/>
  <c r="E523" i="5" s="1"/>
  <c r="E524" i="5" s="1"/>
  <c r="E525" i="5" s="1"/>
  <c r="E526" i="5" s="1"/>
  <c r="E527" i="5" s="1"/>
  <c r="E528" i="5" s="1"/>
  <c r="E529" i="5" s="1"/>
  <c r="E531" i="5" s="1"/>
  <c r="A507" i="5"/>
  <c r="K501" i="5"/>
  <c r="C501" i="5"/>
  <c r="A501" i="5"/>
  <c r="A499" i="5"/>
  <c r="K495" i="5"/>
  <c r="K488" i="5"/>
  <c r="H488" i="5"/>
  <c r="K456" i="5"/>
  <c r="C456" i="5"/>
  <c r="A456" i="5"/>
  <c r="A454" i="5"/>
  <c r="K436" i="5"/>
  <c r="K443" i="5" s="1"/>
  <c r="H436" i="5"/>
  <c r="H443" i="5" s="1"/>
  <c r="H117" i="5" s="1"/>
  <c r="K404" i="5"/>
  <c r="C404" i="5"/>
  <c r="A404" i="5"/>
  <c r="A402" i="5"/>
  <c r="K396" i="5"/>
  <c r="K113" i="5" s="1"/>
  <c r="H396" i="5"/>
  <c r="K371" i="5"/>
  <c r="C371" i="5"/>
  <c r="A371" i="5"/>
  <c r="A369" i="5"/>
  <c r="H354" i="5"/>
  <c r="H359" i="5" s="1"/>
  <c r="G354" i="5"/>
  <c r="H353" i="5"/>
  <c r="H357" i="5" s="1"/>
  <c r="G353" i="5"/>
  <c r="G357" i="5" s="1"/>
  <c r="H352" i="5"/>
  <c r="G352" i="5"/>
  <c r="G359" i="5" s="1"/>
  <c r="H351" i="5"/>
  <c r="G351" i="5"/>
  <c r="G356" i="5" s="1"/>
  <c r="H349" i="5"/>
  <c r="G349" i="5"/>
  <c r="H343" i="5"/>
  <c r="G343" i="5"/>
  <c r="E338" i="5"/>
  <c r="E339" i="5" s="1"/>
  <c r="H337" i="5"/>
  <c r="G337" i="5"/>
  <c r="E337" i="5"/>
  <c r="A337" i="5"/>
  <c r="A338" i="5" s="1"/>
  <c r="A339" i="5" s="1"/>
  <c r="E336" i="5"/>
  <c r="A336" i="5"/>
  <c r="H331" i="5"/>
  <c r="G331" i="5"/>
  <c r="E330" i="5"/>
  <c r="E331" i="5" s="1"/>
  <c r="E332" i="5" s="1"/>
  <c r="E333" i="5" s="1"/>
  <c r="A330" i="5"/>
  <c r="A331" i="5" s="1"/>
  <c r="A332" i="5" s="1"/>
  <c r="A333" i="5" s="1"/>
  <c r="E328" i="5"/>
  <c r="E327" i="5"/>
  <c r="A327" i="5"/>
  <c r="A328" i="5" s="1"/>
  <c r="K321" i="5"/>
  <c r="C321" i="5"/>
  <c r="A321" i="5"/>
  <c r="A319" i="5"/>
  <c r="E307" i="5"/>
  <c r="D307" i="5"/>
  <c r="F307" i="5" s="1"/>
  <c r="F305" i="5"/>
  <c r="F303" i="5"/>
  <c r="E300" i="5"/>
  <c r="E309" i="5" s="1"/>
  <c r="D300" i="5"/>
  <c r="F300" i="5" s="1"/>
  <c r="F298" i="5"/>
  <c r="F296" i="5"/>
  <c r="F294" i="5"/>
  <c r="I286" i="5"/>
  <c r="C286" i="5"/>
  <c r="A286" i="5"/>
  <c r="A284" i="5"/>
  <c r="H272" i="5"/>
  <c r="H269" i="5"/>
  <c r="H274" i="5" s="1"/>
  <c r="H268" i="5"/>
  <c r="H273" i="5" s="1"/>
  <c r="H267" i="5"/>
  <c r="K259" i="5"/>
  <c r="H259" i="5"/>
  <c r="K256" i="5"/>
  <c r="H256" i="5"/>
  <c r="K252" i="5"/>
  <c r="K250" i="5"/>
  <c r="K258" i="5" s="1"/>
  <c r="K260" i="5" s="1"/>
  <c r="H250" i="5"/>
  <c r="K245" i="5"/>
  <c r="K242" i="5"/>
  <c r="C242" i="5"/>
  <c r="A242" i="5"/>
  <c r="A240" i="5"/>
  <c r="K224" i="5"/>
  <c r="J224" i="5"/>
  <c r="H224" i="5"/>
  <c r="G224" i="5"/>
  <c r="K219" i="5"/>
  <c r="K179" i="5" s="1"/>
  <c r="H219" i="5"/>
  <c r="K218" i="5"/>
  <c r="K220" i="5" s="1"/>
  <c r="J218" i="5"/>
  <c r="H218" i="5"/>
  <c r="G218" i="5"/>
  <c r="K217" i="5"/>
  <c r="J217" i="5"/>
  <c r="J220" i="5" s="1"/>
  <c r="H217" i="5"/>
  <c r="G217" i="5"/>
  <c r="G220" i="5" s="1"/>
  <c r="K214" i="5"/>
  <c r="H214" i="5"/>
  <c r="K213" i="5"/>
  <c r="K173" i="5" s="1"/>
  <c r="J213" i="5"/>
  <c r="H213" i="5"/>
  <c r="G213" i="5"/>
  <c r="K211" i="5"/>
  <c r="K171" i="5" s="1"/>
  <c r="H211" i="5"/>
  <c r="K210" i="5"/>
  <c r="J210" i="5"/>
  <c r="H210" i="5"/>
  <c r="G210" i="5"/>
  <c r="K209" i="5"/>
  <c r="H209" i="5"/>
  <c r="K208" i="5"/>
  <c r="J208" i="5"/>
  <c r="J212" i="5" s="1"/>
  <c r="J215" i="5" s="1"/>
  <c r="H208" i="5"/>
  <c r="H212" i="5" s="1"/>
  <c r="H215" i="5" s="1"/>
  <c r="G208" i="5"/>
  <c r="G212" i="5" s="1"/>
  <c r="G215" i="5" s="1"/>
  <c r="K203" i="5"/>
  <c r="C203" i="5"/>
  <c r="A203" i="5"/>
  <c r="A201" i="5"/>
  <c r="K184" i="5"/>
  <c r="J184" i="5"/>
  <c r="H184" i="5"/>
  <c r="G184" i="5"/>
  <c r="J179" i="5"/>
  <c r="H179" i="5"/>
  <c r="G179" i="5"/>
  <c r="J178" i="5"/>
  <c r="J180" i="5" s="1"/>
  <c r="H178" i="5"/>
  <c r="G178" i="5"/>
  <c r="G180" i="5" s="1"/>
  <c r="K177" i="5"/>
  <c r="J177" i="5"/>
  <c r="G177" i="5"/>
  <c r="K174" i="5"/>
  <c r="J174" i="5"/>
  <c r="H174" i="5"/>
  <c r="G174" i="5"/>
  <c r="J173" i="5"/>
  <c r="H173" i="5"/>
  <c r="G173" i="5"/>
  <c r="H171" i="5"/>
  <c r="K170" i="5"/>
  <c r="J170" i="5"/>
  <c r="H170" i="5"/>
  <c r="G170" i="5"/>
  <c r="K169" i="5"/>
  <c r="H169" i="5"/>
  <c r="J168" i="5"/>
  <c r="J172" i="5" s="1"/>
  <c r="J175" i="5" s="1"/>
  <c r="J182" i="5" s="1"/>
  <c r="J193" i="5" s="1"/>
  <c r="H168" i="5"/>
  <c r="G168" i="5"/>
  <c r="G172" i="5" s="1"/>
  <c r="G175" i="5" s="1"/>
  <c r="K165" i="5"/>
  <c r="K205" i="5" s="1"/>
  <c r="K244" i="5" s="1"/>
  <c r="K373" i="5" s="1"/>
  <c r="K406" i="5" s="1"/>
  <c r="K458" i="5" s="1"/>
  <c r="K503" i="5" s="1"/>
  <c r="K541" i="5" s="1"/>
  <c r="K580" i="5" s="1"/>
  <c r="K617" i="5" s="1"/>
  <c r="K654" i="5" s="1"/>
  <c r="K691" i="5" s="1"/>
  <c r="K728" i="5" s="1"/>
  <c r="K765" i="5" s="1"/>
  <c r="K802" i="5" s="1"/>
  <c r="K840" i="5" s="1"/>
  <c r="K877" i="5" s="1"/>
  <c r="K163" i="5"/>
  <c r="C163" i="5"/>
  <c r="A163" i="5"/>
  <c r="A161" i="5"/>
  <c r="K145" i="5"/>
  <c r="H145" i="5"/>
  <c r="K131" i="5"/>
  <c r="K129" i="5"/>
  <c r="C129" i="5"/>
  <c r="A129" i="5"/>
  <c r="A127" i="5"/>
  <c r="K117" i="5"/>
  <c r="K114" i="5"/>
  <c r="H114" i="5"/>
  <c r="H113" i="5"/>
  <c r="K112" i="5"/>
  <c r="H111" i="5"/>
  <c r="K109" i="5"/>
  <c r="H109" i="5"/>
  <c r="H108" i="5"/>
  <c r="J107" i="5"/>
  <c r="G107" i="5"/>
  <c r="H106" i="5"/>
  <c r="K105" i="5"/>
  <c r="K119" i="5" s="1"/>
  <c r="H105" i="5"/>
  <c r="K99" i="5"/>
  <c r="J99" i="5"/>
  <c r="G99" i="5"/>
  <c r="J98" i="5"/>
  <c r="H98" i="5"/>
  <c r="K97" i="5"/>
  <c r="J97" i="5"/>
  <c r="H97" i="5"/>
  <c r="G97" i="5"/>
  <c r="K96" i="5"/>
  <c r="H96" i="5"/>
  <c r="K95" i="5"/>
  <c r="H95" i="5"/>
  <c r="K94" i="5"/>
  <c r="H94" i="5"/>
  <c r="G94" i="5"/>
  <c r="K93" i="5"/>
  <c r="K92" i="5"/>
  <c r="H92" i="5"/>
  <c r="G92" i="5"/>
  <c r="K91" i="5"/>
  <c r="J91" i="5"/>
  <c r="K90" i="5"/>
  <c r="K87" i="5"/>
  <c r="H87" i="5"/>
  <c r="H131" i="5" s="1"/>
  <c r="K85" i="5"/>
  <c r="C85" i="5"/>
  <c r="A85" i="5"/>
  <c r="K42" i="5"/>
  <c r="C42" i="5"/>
  <c r="K904" i="4"/>
  <c r="K99" i="4" s="1"/>
  <c r="K901" i="4"/>
  <c r="H901" i="4"/>
  <c r="K890" i="4"/>
  <c r="H890" i="4"/>
  <c r="H904" i="4" s="1"/>
  <c r="H99" i="4" s="1"/>
  <c r="K875" i="4"/>
  <c r="C875" i="4"/>
  <c r="A875" i="4"/>
  <c r="A873" i="4"/>
  <c r="K857" i="4"/>
  <c r="K868" i="4" s="1"/>
  <c r="K98" i="4" s="1"/>
  <c r="K855" i="4"/>
  <c r="J855" i="4"/>
  <c r="H855" i="4"/>
  <c r="G855" i="4"/>
  <c r="K851" i="4"/>
  <c r="J851" i="4"/>
  <c r="J857" i="4" s="1"/>
  <c r="J868" i="4" s="1"/>
  <c r="J98" i="4" s="1"/>
  <c r="H851" i="4"/>
  <c r="H857" i="4" s="1"/>
  <c r="H868" i="4" s="1"/>
  <c r="H98" i="4" s="1"/>
  <c r="G851" i="4"/>
  <c r="G857" i="4" s="1"/>
  <c r="G868" i="4" s="1"/>
  <c r="G98" i="4" s="1"/>
  <c r="K838" i="4"/>
  <c r="C838" i="4"/>
  <c r="A838" i="4"/>
  <c r="A836" i="4"/>
  <c r="K830" i="4"/>
  <c r="H830" i="4"/>
  <c r="A807" i="4"/>
  <c r="A808" i="4" s="1"/>
  <c r="A809" i="4" s="1"/>
  <c r="A810" i="4" s="1"/>
  <c r="A811" i="4" s="1"/>
  <c r="A812" i="4" s="1"/>
  <c r="A813" i="4" s="1"/>
  <c r="A814" i="4" s="1"/>
  <c r="A815" i="4" s="1"/>
  <c r="A816" i="4" s="1"/>
  <c r="A817" i="4" s="1"/>
  <c r="A818" i="4" s="1"/>
  <c r="A819" i="4" s="1"/>
  <c r="A820" i="4" s="1"/>
  <c r="A821" i="4" s="1"/>
  <c r="A822" i="4" s="1"/>
  <c r="A823" i="4" s="1"/>
  <c r="E806" i="4"/>
  <c r="E807" i="4" s="1"/>
  <c r="E808" i="4" s="1"/>
  <c r="E809" i="4" s="1"/>
  <c r="E810" i="4" s="1"/>
  <c r="E811" i="4" s="1"/>
  <c r="E812" i="4" s="1"/>
  <c r="E813" i="4" s="1"/>
  <c r="E814" i="4" s="1"/>
  <c r="E815" i="4" s="1"/>
  <c r="E816" i="4" s="1"/>
  <c r="E817" i="4" s="1"/>
  <c r="E818" i="4" s="1"/>
  <c r="E819" i="4" s="1"/>
  <c r="E820" i="4" s="1"/>
  <c r="E821" i="4" s="1"/>
  <c r="E822" i="4" s="1"/>
  <c r="E823" i="4" s="1"/>
  <c r="A806" i="4"/>
  <c r="K800" i="4"/>
  <c r="C800" i="4"/>
  <c r="A800" i="4"/>
  <c r="A798" i="4"/>
  <c r="K780" i="4"/>
  <c r="J780" i="4"/>
  <c r="H780" i="4"/>
  <c r="G780" i="4"/>
  <c r="K775" i="4"/>
  <c r="K782" i="4" s="1"/>
  <c r="K793" i="4" s="1"/>
  <c r="K96" i="4" s="1"/>
  <c r="J775" i="4"/>
  <c r="J782" i="4" s="1"/>
  <c r="J793" i="4" s="1"/>
  <c r="H775" i="4"/>
  <c r="G775" i="4"/>
  <c r="G782" i="4" s="1"/>
  <c r="G793" i="4" s="1"/>
  <c r="G96" i="4" s="1"/>
  <c r="K763" i="4"/>
  <c r="C763" i="4"/>
  <c r="A763" i="4"/>
  <c r="A761" i="4"/>
  <c r="K745" i="4"/>
  <c r="K756" i="4" s="1"/>
  <c r="K95" i="4" s="1"/>
  <c r="K743" i="4"/>
  <c r="J743" i="4"/>
  <c r="H743" i="4"/>
  <c r="G743" i="4"/>
  <c r="K738" i="4"/>
  <c r="J738" i="4"/>
  <c r="J745" i="4" s="1"/>
  <c r="J756" i="4" s="1"/>
  <c r="J95" i="4" s="1"/>
  <c r="H738" i="4"/>
  <c r="H745" i="4" s="1"/>
  <c r="H756" i="4" s="1"/>
  <c r="H95" i="4" s="1"/>
  <c r="G738" i="4"/>
  <c r="G745" i="4" s="1"/>
  <c r="G756" i="4" s="1"/>
  <c r="K726" i="4"/>
  <c r="C726" i="4"/>
  <c r="A726" i="4"/>
  <c r="A724" i="4"/>
  <c r="H708" i="4"/>
  <c r="H719" i="4" s="1"/>
  <c r="H94" i="4" s="1"/>
  <c r="K706" i="4"/>
  <c r="J706" i="4"/>
  <c r="H706" i="4"/>
  <c r="G706" i="4"/>
  <c r="K701" i="4"/>
  <c r="K708" i="4" s="1"/>
  <c r="K719" i="4" s="1"/>
  <c r="K94" i="4" s="1"/>
  <c r="J701" i="4"/>
  <c r="J708" i="4" s="1"/>
  <c r="J719" i="4" s="1"/>
  <c r="H701" i="4"/>
  <c r="G701" i="4"/>
  <c r="G708" i="4" s="1"/>
  <c r="G719" i="4" s="1"/>
  <c r="G94" i="4" s="1"/>
  <c r="K689" i="4"/>
  <c r="C689" i="4"/>
  <c r="A689" i="4"/>
  <c r="A687" i="4"/>
  <c r="K669" i="4"/>
  <c r="J669" i="4"/>
  <c r="H669" i="4"/>
  <c r="G669" i="4"/>
  <c r="K664" i="4"/>
  <c r="K671" i="4" s="1"/>
  <c r="K682" i="4" s="1"/>
  <c r="K93" i="4" s="1"/>
  <c r="K50" i="1" s="1"/>
  <c r="J664" i="4"/>
  <c r="J671" i="4" s="1"/>
  <c r="J682" i="4" s="1"/>
  <c r="J93" i="4" s="1"/>
  <c r="H664" i="4"/>
  <c r="H671" i="4" s="1"/>
  <c r="H682" i="4" s="1"/>
  <c r="H93" i="4" s="1"/>
  <c r="G664" i="4"/>
  <c r="G671" i="4" s="1"/>
  <c r="G682" i="4" s="1"/>
  <c r="K652" i="4"/>
  <c r="C652" i="4"/>
  <c r="A652" i="4"/>
  <c r="A650" i="4"/>
  <c r="K632" i="4"/>
  <c r="J632" i="4"/>
  <c r="H632" i="4"/>
  <c r="G632" i="4"/>
  <c r="K627" i="4"/>
  <c r="K634" i="4" s="1"/>
  <c r="K645" i="4" s="1"/>
  <c r="K92" i="4" s="1"/>
  <c r="J627" i="4"/>
  <c r="J634" i="4" s="1"/>
  <c r="J645" i="4" s="1"/>
  <c r="H627" i="4"/>
  <c r="H634" i="4" s="1"/>
  <c r="H645" i="4" s="1"/>
  <c r="H92" i="4" s="1"/>
  <c r="G627" i="4"/>
  <c r="G634" i="4" s="1"/>
  <c r="G645" i="4" s="1"/>
  <c r="G92" i="4" s="1"/>
  <c r="K615" i="4"/>
  <c r="C615" i="4"/>
  <c r="A615" i="4"/>
  <c r="A613" i="4"/>
  <c r="K597" i="4"/>
  <c r="K608" i="4" s="1"/>
  <c r="K595" i="4"/>
  <c r="J595" i="4"/>
  <c r="H595" i="4"/>
  <c r="G595" i="4"/>
  <c r="K590" i="4"/>
  <c r="H590" i="4"/>
  <c r="H597" i="4" s="1"/>
  <c r="H608" i="4" s="1"/>
  <c r="H91" i="4" s="1"/>
  <c r="K587" i="4"/>
  <c r="J587" i="4"/>
  <c r="J590" i="4" s="1"/>
  <c r="J597" i="4" s="1"/>
  <c r="J608" i="4" s="1"/>
  <c r="J91" i="4" s="1"/>
  <c r="H587" i="4"/>
  <c r="G587" i="4"/>
  <c r="G590" i="4" s="1"/>
  <c r="G597" i="4" s="1"/>
  <c r="G608" i="4" s="1"/>
  <c r="G91" i="4" s="1"/>
  <c r="K578" i="4"/>
  <c r="C578" i="4"/>
  <c r="A578" i="4"/>
  <c r="A576" i="4"/>
  <c r="K556" i="4"/>
  <c r="J556" i="4"/>
  <c r="H556" i="4"/>
  <c r="G556" i="4"/>
  <c r="K551" i="4"/>
  <c r="K558" i="4" s="1"/>
  <c r="G551" i="4"/>
  <c r="G558" i="4" s="1"/>
  <c r="K548" i="4"/>
  <c r="J548" i="4"/>
  <c r="J551" i="4" s="1"/>
  <c r="J558" i="4" s="1"/>
  <c r="J569" i="4" s="1"/>
  <c r="J90" i="4" s="1"/>
  <c r="H548" i="4"/>
  <c r="G548" i="4"/>
  <c r="K539" i="4"/>
  <c r="C539" i="4"/>
  <c r="A539" i="4"/>
  <c r="A537" i="4"/>
  <c r="K531" i="4"/>
  <c r="K105" i="4" s="1"/>
  <c r="H531" i="4"/>
  <c r="E507" i="4"/>
  <c r="E508" i="4" s="1"/>
  <c r="E509" i="4" s="1"/>
  <c r="E510" i="4" s="1"/>
  <c r="E511" i="4" s="1"/>
  <c r="E512" i="4" s="1"/>
  <c r="E513" i="4" s="1"/>
  <c r="E514" i="4" s="1"/>
  <c r="E515" i="4" s="1"/>
  <c r="E516" i="4" s="1"/>
  <c r="E517" i="4" s="1"/>
  <c r="E518" i="4" s="1"/>
  <c r="E519" i="4" s="1"/>
  <c r="E520" i="4" s="1"/>
  <c r="E521" i="4" s="1"/>
  <c r="E522" i="4" s="1"/>
  <c r="E523" i="4" s="1"/>
  <c r="E524" i="4" s="1"/>
  <c r="E525" i="4" s="1"/>
  <c r="E526" i="4" s="1"/>
  <c r="E527" i="4" s="1"/>
  <c r="E528" i="4" s="1"/>
  <c r="E529" i="4" s="1"/>
  <c r="E531" i="4" s="1"/>
  <c r="A507" i="4"/>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1" i="4" s="1"/>
  <c r="K501" i="4"/>
  <c r="C501" i="4"/>
  <c r="A501" i="4"/>
  <c r="A499" i="4"/>
  <c r="K495" i="4"/>
  <c r="K488" i="4"/>
  <c r="H488" i="4"/>
  <c r="K456" i="4"/>
  <c r="C456" i="4"/>
  <c r="A456" i="4"/>
  <c r="A454" i="4"/>
  <c r="K443" i="4"/>
  <c r="H443" i="4"/>
  <c r="H117" i="4" s="1"/>
  <c r="K436" i="4"/>
  <c r="H436" i="4"/>
  <c r="K404" i="4"/>
  <c r="C404" i="4"/>
  <c r="A404" i="4"/>
  <c r="A402" i="4"/>
  <c r="K396" i="4"/>
  <c r="H396" i="4"/>
  <c r="K371" i="4"/>
  <c r="C371" i="4"/>
  <c r="A371" i="4"/>
  <c r="A369" i="4"/>
  <c r="G358" i="4"/>
  <c r="G361" i="4" s="1"/>
  <c r="H354" i="4"/>
  <c r="H359" i="4" s="1"/>
  <c r="G354" i="4"/>
  <c r="H353" i="4"/>
  <c r="G353" i="4"/>
  <c r="G357" i="4" s="1"/>
  <c r="H352" i="4"/>
  <c r="G352" i="4"/>
  <c r="G359" i="4" s="1"/>
  <c r="H351" i="4"/>
  <c r="H356" i="4" s="1"/>
  <c r="G351" i="4"/>
  <c r="G356" i="4" s="1"/>
  <c r="H349" i="4"/>
  <c r="G349" i="4"/>
  <c r="H343" i="4"/>
  <c r="G343" i="4"/>
  <c r="H337" i="4"/>
  <c r="G337" i="4"/>
  <c r="A337" i="4"/>
  <c r="A338" i="4" s="1"/>
  <c r="A339" i="4" s="1"/>
  <c r="E336" i="4"/>
  <c r="E337" i="4" s="1"/>
  <c r="E338" i="4" s="1"/>
  <c r="E339" i="4" s="1"/>
  <c r="A336" i="4"/>
  <c r="E332" i="4"/>
  <c r="E333" i="4" s="1"/>
  <c r="H331" i="4"/>
  <c r="G331" i="4"/>
  <c r="E331" i="4"/>
  <c r="A331" i="4"/>
  <c r="A332" i="4" s="1"/>
  <c r="A333" i="4" s="1"/>
  <c r="E330" i="4"/>
  <c r="A330" i="4"/>
  <c r="E328" i="4"/>
  <c r="E327" i="4"/>
  <c r="A327" i="4"/>
  <c r="A328" i="4" s="1"/>
  <c r="K321" i="4"/>
  <c r="C321" i="4"/>
  <c r="A321" i="4"/>
  <c r="A319" i="4"/>
  <c r="D309" i="4"/>
  <c r="F309" i="4" s="1"/>
  <c r="E307" i="4"/>
  <c r="F307" i="4" s="1"/>
  <c r="D307" i="4"/>
  <c r="F305" i="4"/>
  <c r="F303" i="4"/>
  <c r="E300" i="4"/>
  <c r="E309" i="4" s="1"/>
  <c r="D300" i="4"/>
  <c r="F300" i="4" s="1"/>
  <c r="F298" i="4"/>
  <c r="F296" i="4"/>
  <c r="F294" i="4"/>
  <c r="I286" i="4"/>
  <c r="C286" i="4"/>
  <c r="A286" i="4"/>
  <c r="A284" i="4"/>
  <c r="H269" i="4"/>
  <c r="H274" i="4" s="1"/>
  <c r="H268" i="4"/>
  <c r="H273" i="4" s="1"/>
  <c r="H267" i="4"/>
  <c r="H264" i="4"/>
  <c r="H260" i="4"/>
  <c r="K259" i="4"/>
  <c r="H259" i="4"/>
  <c r="K258" i="4"/>
  <c r="K260" i="4" s="1"/>
  <c r="H258" i="4"/>
  <c r="K256" i="4"/>
  <c r="H256" i="4"/>
  <c r="K252" i="4"/>
  <c r="H252" i="4"/>
  <c r="K250" i="4"/>
  <c r="H250" i="4"/>
  <c r="K245" i="4"/>
  <c r="K242" i="4"/>
  <c r="C242" i="4"/>
  <c r="A242" i="4"/>
  <c r="A240" i="4"/>
  <c r="K224" i="4"/>
  <c r="J224" i="4"/>
  <c r="H224" i="4"/>
  <c r="H184" i="4" s="1"/>
  <c r="G224" i="4"/>
  <c r="K219" i="4"/>
  <c r="H219" i="4"/>
  <c r="K218" i="4"/>
  <c r="J218" i="4"/>
  <c r="H218" i="4"/>
  <c r="G218" i="4"/>
  <c r="K217" i="4"/>
  <c r="K177" i="4" s="1"/>
  <c r="K180" i="4" s="1"/>
  <c r="J217" i="4"/>
  <c r="J220" i="4" s="1"/>
  <c r="H217" i="4"/>
  <c r="G217" i="4"/>
  <c r="K214" i="4"/>
  <c r="K174" i="4" s="1"/>
  <c r="H214" i="4"/>
  <c r="K213" i="4"/>
  <c r="J213" i="4"/>
  <c r="J173" i="4" s="1"/>
  <c r="H213" i="4"/>
  <c r="G213" i="4"/>
  <c r="K211" i="4"/>
  <c r="H211" i="4"/>
  <c r="K210" i="4"/>
  <c r="J210" i="4"/>
  <c r="H210" i="4"/>
  <c r="H170" i="4" s="1"/>
  <c r="G210" i="4"/>
  <c r="G212" i="4" s="1"/>
  <c r="G215" i="4" s="1"/>
  <c r="K209" i="4"/>
  <c r="K212" i="4" s="1"/>
  <c r="K215" i="4" s="1"/>
  <c r="H209" i="4"/>
  <c r="K208" i="4"/>
  <c r="J208" i="4"/>
  <c r="H208" i="4"/>
  <c r="G208" i="4"/>
  <c r="K203" i="4"/>
  <c r="C203" i="4"/>
  <c r="A203" i="4"/>
  <c r="A201" i="4"/>
  <c r="K184" i="4"/>
  <c r="J184" i="4"/>
  <c r="G184" i="4"/>
  <c r="K179" i="4"/>
  <c r="J179" i="4"/>
  <c r="H179" i="4"/>
  <c r="G179" i="4"/>
  <c r="K178" i="4"/>
  <c r="J178" i="4"/>
  <c r="J180" i="4" s="1"/>
  <c r="G178" i="4"/>
  <c r="J177" i="4"/>
  <c r="H177" i="4"/>
  <c r="J174" i="4"/>
  <c r="H174" i="4"/>
  <c r="G174" i="4"/>
  <c r="K173" i="4"/>
  <c r="H173" i="4"/>
  <c r="G173" i="4"/>
  <c r="K171" i="4"/>
  <c r="K170" i="4"/>
  <c r="J170" i="4"/>
  <c r="G170" i="4"/>
  <c r="K169" i="4"/>
  <c r="H169" i="4"/>
  <c r="K168" i="4"/>
  <c r="H168" i="4"/>
  <c r="G168" i="4"/>
  <c r="G172" i="4" s="1"/>
  <c r="G175" i="4" s="1"/>
  <c r="K163" i="4"/>
  <c r="C163" i="4"/>
  <c r="A163" i="4"/>
  <c r="A161" i="4"/>
  <c r="K145" i="4"/>
  <c r="H145" i="4"/>
  <c r="H106" i="4" s="1"/>
  <c r="K129" i="4"/>
  <c r="C129" i="4"/>
  <c r="A129" i="4"/>
  <c r="A127" i="4"/>
  <c r="K117" i="4"/>
  <c r="K114" i="4"/>
  <c r="H114" i="4"/>
  <c r="K113" i="4"/>
  <c r="H113" i="4"/>
  <c r="H110" i="4"/>
  <c r="K109" i="4"/>
  <c r="K112" i="4" s="1"/>
  <c r="H108" i="4"/>
  <c r="H109" i="4" s="1"/>
  <c r="J107" i="4"/>
  <c r="G107" i="4"/>
  <c r="K106" i="4"/>
  <c r="H105" i="4"/>
  <c r="J99" i="4"/>
  <c r="G99" i="4"/>
  <c r="K97" i="4"/>
  <c r="J97" i="4"/>
  <c r="H97" i="4"/>
  <c r="G97" i="4"/>
  <c r="J96" i="4"/>
  <c r="G95" i="4"/>
  <c r="J94" i="4"/>
  <c r="G93" i="4"/>
  <c r="J92" i="4"/>
  <c r="K91" i="4"/>
  <c r="K87" i="4"/>
  <c r="K131" i="4" s="1"/>
  <c r="K165" i="4" s="1"/>
  <c r="K205" i="4" s="1"/>
  <c r="K244" i="4" s="1"/>
  <c r="K373" i="4" s="1"/>
  <c r="K406" i="4" s="1"/>
  <c r="K458" i="4" s="1"/>
  <c r="K503" i="4" s="1"/>
  <c r="K541" i="4" s="1"/>
  <c r="K580" i="4" s="1"/>
  <c r="K617" i="4" s="1"/>
  <c r="K654" i="4" s="1"/>
  <c r="K691" i="4" s="1"/>
  <c r="K728" i="4" s="1"/>
  <c r="K765" i="4" s="1"/>
  <c r="K802" i="4" s="1"/>
  <c r="K840" i="4" s="1"/>
  <c r="K877" i="4" s="1"/>
  <c r="H87" i="4"/>
  <c r="H131" i="4" s="1"/>
  <c r="K85" i="4"/>
  <c r="C85" i="4"/>
  <c r="A85" i="4"/>
  <c r="K42" i="4"/>
  <c r="C42" i="4"/>
  <c r="H904" i="3"/>
  <c r="K901" i="3"/>
  <c r="H901" i="3"/>
  <c r="K890" i="3"/>
  <c r="K904" i="3" s="1"/>
  <c r="H890" i="3"/>
  <c r="K875" i="3"/>
  <c r="C875" i="3"/>
  <c r="A875" i="3"/>
  <c r="A873" i="3"/>
  <c r="J857" i="3"/>
  <c r="J868" i="3" s="1"/>
  <c r="J98" i="3" s="1"/>
  <c r="K855" i="3"/>
  <c r="J855" i="3"/>
  <c r="H855" i="3"/>
  <c r="G855" i="3"/>
  <c r="K851" i="3"/>
  <c r="J851" i="3"/>
  <c r="H851" i="3"/>
  <c r="H857" i="3" s="1"/>
  <c r="H868" i="3" s="1"/>
  <c r="G851" i="3"/>
  <c r="G857" i="3" s="1"/>
  <c r="G868" i="3" s="1"/>
  <c r="K838" i="3"/>
  <c r="C838" i="3"/>
  <c r="A838" i="3"/>
  <c r="A836" i="3"/>
  <c r="K830" i="3"/>
  <c r="H830" i="3"/>
  <c r="A807" i="3"/>
  <c r="A808" i="3" s="1"/>
  <c r="A809" i="3" s="1"/>
  <c r="A810" i="3" s="1"/>
  <c r="A811" i="3" s="1"/>
  <c r="A812" i="3" s="1"/>
  <c r="A813" i="3" s="1"/>
  <c r="A814" i="3" s="1"/>
  <c r="A815" i="3" s="1"/>
  <c r="A816" i="3" s="1"/>
  <c r="A817" i="3" s="1"/>
  <c r="A818" i="3" s="1"/>
  <c r="A819" i="3" s="1"/>
  <c r="A820" i="3" s="1"/>
  <c r="A821" i="3" s="1"/>
  <c r="A822" i="3" s="1"/>
  <c r="A823" i="3" s="1"/>
  <c r="E806" i="3"/>
  <c r="E807" i="3" s="1"/>
  <c r="E808" i="3" s="1"/>
  <c r="E809" i="3" s="1"/>
  <c r="E810" i="3" s="1"/>
  <c r="E811" i="3" s="1"/>
  <c r="E812" i="3" s="1"/>
  <c r="E813" i="3" s="1"/>
  <c r="E814" i="3" s="1"/>
  <c r="E815" i="3" s="1"/>
  <c r="E816" i="3" s="1"/>
  <c r="E817" i="3" s="1"/>
  <c r="E818" i="3" s="1"/>
  <c r="E819" i="3" s="1"/>
  <c r="E820" i="3" s="1"/>
  <c r="E821" i="3" s="1"/>
  <c r="E822" i="3" s="1"/>
  <c r="E823" i="3" s="1"/>
  <c r="A806" i="3"/>
  <c r="H802" i="3"/>
  <c r="H840" i="3" s="1"/>
  <c r="H877" i="3" s="1"/>
  <c r="K800" i="3"/>
  <c r="C800" i="3"/>
  <c r="A800" i="3"/>
  <c r="A798" i="3"/>
  <c r="H782" i="3"/>
  <c r="H793" i="3" s="1"/>
  <c r="K780" i="3"/>
  <c r="J780" i="3"/>
  <c r="H780" i="3"/>
  <c r="G780" i="3"/>
  <c r="K775" i="3"/>
  <c r="J775" i="3"/>
  <c r="J782" i="3" s="1"/>
  <c r="J793" i="3" s="1"/>
  <c r="H775" i="3"/>
  <c r="G775" i="3"/>
  <c r="G782" i="3" s="1"/>
  <c r="G793" i="3" s="1"/>
  <c r="K763" i="3"/>
  <c r="C763" i="3"/>
  <c r="A763" i="3"/>
  <c r="A761" i="3"/>
  <c r="J745" i="3"/>
  <c r="J756" i="3" s="1"/>
  <c r="J95" i="3" s="1"/>
  <c r="K743" i="3"/>
  <c r="J743" i="3"/>
  <c r="H743" i="3"/>
  <c r="G743" i="3"/>
  <c r="K738" i="3"/>
  <c r="J738" i="3"/>
  <c r="H738" i="3"/>
  <c r="G738" i="3"/>
  <c r="G745" i="3" s="1"/>
  <c r="G756" i="3" s="1"/>
  <c r="K726" i="3"/>
  <c r="C726" i="3"/>
  <c r="A726" i="3"/>
  <c r="A724" i="3"/>
  <c r="K708" i="3"/>
  <c r="K719" i="3" s="1"/>
  <c r="K706" i="3"/>
  <c r="J706" i="3"/>
  <c r="H706" i="3"/>
  <c r="G706" i="3"/>
  <c r="K701" i="3"/>
  <c r="J701" i="3"/>
  <c r="J708" i="3" s="1"/>
  <c r="J719" i="3" s="1"/>
  <c r="H701" i="3"/>
  <c r="G701" i="3"/>
  <c r="G708" i="3" s="1"/>
  <c r="G719" i="3" s="1"/>
  <c r="K689" i="3"/>
  <c r="C689" i="3"/>
  <c r="A689" i="3"/>
  <c r="A687" i="3"/>
  <c r="K671" i="3"/>
  <c r="K682" i="3" s="1"/>
  <c r="K669" i="3"/>
  <c r="J669" i="3"/>
  <c r="H669" i="3"/>
  <c r="G669" i="3"/>
  <c r="K664" i="3"/>
  <c r="J664" i="3"/>
  <c r="H664" i="3"/>
  <c r="H671" i="3" s="1"/>
  <c r="H682" i="3" s="1"/>
  <c r="H93" i="3" s="1"/>
  <c r="G664" i="3"/>
  <c r="G671" i="3" s="1"/>
  <c r="G682" i="3" s="1"/>
  <c r="K652" i="3"/>
  <c r="C652" i="3"/>
  <c r="A652" i="3"/>
  <c r="A650" i="3"/>
  <c r="K632" i="3"/>
  <c r="J632" i="3"/>
  <c r="H632" i="3"/>
  <c r="G632" i="3"/>
  <c r="K627" i="3"/>
  <c r="J627" i="3"/>
  <c r="J634" i="3" s="1"/>
  <c r="J645" i="3" s="1"/>
  <c r="H627" i="3"/>
  <c r="H634" i="3" s="1"/>
  <c r="H645" i="3" s="1"/>
  <c r="G627" i="3"/>
  <c r="K615" i="3"/>
  <c r="C615" i="3"/>
  <c r="A615" i="3"/>
  <c r="A613" i="3"/>
  <c r="J597" i="3"/>
  <c r="J608" i="3" s="1"/>
  <c r="K595" i="3"/>
  <c r="J595" i="3"/>
  <c r="H595" i="3"/>
  <c r="G595" i="3"/>
  <c r="J590" i="3"/>
  <c r="K587" i="3"/>
  <c r="K590" i="3" s="1"/>
  <c r="J587" i="3"/>
  <c r="H587" i="3"/>
  <c r="H590" i="3" s="1"/>
  <c r="G587" i="3"/>
  <c r="G590" i="3" s="1"/>
  <c r="G597" i="3" s="1"/>
  <c r="G608" i="3" s="1"/>
  <c r="H580" i="3"/>
  <c r="H617" i="3" s="1"/>
  <c r="H654" i="3" s="1"/>
  <c r="H691" i="3" s="1"/>
  <c r="H728" i="3" s="1"/>
  <c r="H765" i="3" s="1"/>
  <c r="K578" i="3"/>
  <c r="C578" i="3"/>
  <c r="A578" i="3"/>
  <c r="A576" i="3"/>
  <c r="H558" i="3"/>
  <c r="H569" i="3" s="1"/>
  <c r="K556" i="3"/>
  <c r="J556" i="3"/>
  <c r="H556" i="3"/>
  <c r="G556" i="3"/>
  <c r="H551" i="3"/>
  <c r="K548" i="3"/>
  <c r="K551" i="3" s="1"/>
  <c r="J548" i="3"/>
  <c r="J551" i="3" s="1"/>
  <c r="J558" i="3" s="1"/>
  <c r="J569" i="3" s="1"/>
  <c r="H548" i="3"/>
  <c r="G548" i="3"/>
  <c r="K539" i="3"/>
  <c r="C539" i="3"/>
  <c r="A539" i="3"/>
  <c r="A537" i="3"/>
  <c r="K531" i="3"/>
  <c r="H531" i="3"/>
  <c r="A527" i="3"/>
  <c r="A528" i="3" s="1"/>
  <c r="A529" i="3" s="1"/>
  <c r="A531" i="3" s="1"/>
  <c r="E517" i="3"/>
  <c r="E518" i="3" s="1"/>
  <c r="E519" i="3" s="1"/>
  <c r="E520" i="3" s="1"/>
  <c r="E521" i="3" s="1"/>
  <c r="E522" i="3" s="1"/>
  <c r="E523" i="3" s="1"/>
  <c r="E524" i="3" s="1"/>
  <c r="E525" i="3" s="1"/>
  <c r="E526" i="3" s="1"/>
  <c r="E527" i="3" s="1"/>
  <c r="E528" i="3" s="1"/>
  <c r="E529" i="3" s="1"/>
  <c r="E531" i="3" s="1"/>
  <c r="E516" i="3"/>
  <c r="E508" i="3"/>
  <c r="E509" i="3" s="1"/>
  <c r="E510" i="3" s="1"/>
  <c r="E511" i="3" s="1"/>
  <c r="E512" i="3" s="1"/>
  <c r="E513" i="3" s="1"/>
  <c r="E514" i="3" s="1"/>
  <c r="E515" i="3" s="1"/>
  <c r="E507" i="3"/>
  <c r="A507" i="3"/>
  <c r="A508" i="3" s="1"/>
  <c r="A509" i="3" s="1"/>
  <c r="A510" i="3" s="1"/>
  <c r="A511" i="3" s="1"/>
  <c r="A512" i="3" s="1"/>
  <c r="A513" i="3" s="1"/>
  <c r="A514" i="3" s="1"/>
  <c r="A515" i="3" s="1"/>
  <c r="A516" i="3" s="1"/>
  <c r="A517" i="3" s="1"/>
  <c r="A518" i="3" s="1"/>
  <c r="A519" i="3" s="1"/>
  <c r="A520" i="3" s="1"/>
  <c r="A521" i="3" s="1"/>
  <c r="A522" i="3" s="1"/>
  <c r="A523" i="3" s="1"/>
  <c r="A524" i="3" s="1"/>
  <c r="A525" i="3" s="1"/>
  <c r="A526" i="3" s="1"/>
  <c r="K501" i="3"/>
  <c r="C501" i="3"/>
  <c r="A501" i="3"/>
  <c r="A499" i="3"/>
  <c r="K488" i="3"/>
  <c r="K495" i="3" s="1"/>
  <c r="H488" i="3"/>
  <c r="K456" i="3"/>
  <c r="C456" i="3"/>
  <c r="A456" i="3"/>
  <c r="A454" i="3"/>
  <c r="H438" i="3"/>
  <c r="H436" i="3"/>
  <c r="H443" i="3" s="1"/>
  <c r="H117" i="3" s="1"/>
  <c r="K412" i="3"/>
  <c r="K436" i="3" s="1"/>
  <c r="K443" i="3" s="1"/>
  <c r="K404" i="3"/>
  <c r="C404" i="3"/>
  <c r="A404" i="3"/>
  <c r="A402" i="3"/>
  <c r="K396" i="3"/>
  <c r="H396" i="3"/>
  <c r="H113" i="3" s="1"/>
  <c r="H70" i="1" s="1"/>
  <c r="K371" i="3"/>
  <c r="C371" i="3"/>
  <c r="A371" i="3"/>
  <c r="A369" i="3"/>
  <c r="G357" i="3"/>
  <c r="G356" i="3"/>
  <c r="G354" i="3"/>
  <c r="H353" i="3"/>
  <c r="H357" i="3" s="1"/>
  <c r="H111" i="3" s="1"/>
  <c r="G353" i="3"/>
  <c r="G352" i="3"/>
  <c r="G359" i="3" s="1"/>
  <c r="G351" i="3"/>
  <c r="G358" i="3" s="1"/>
  <c r="G361" i="3" s="1"/>
  <c r="G349" i="3"/>
  <c r="H348" i="3"/>
  <c r="H347" i="3"/>
  <c r="H346" i="3"/>
  <c r="H345" i="3"/>
  <c r="H349" i="3" s="1"/>
  <c r="H343" i="3"/>
  <c r="G343" i="3"/>
  <c r="E338" i="3"/>
  <c r="E339" i="3" s="1"/>
  <c r="G337" i="3"/>
  <c r="E337" i="3"/>
  <c r="A337" i="3"/>
  <c r="A338" i="3" s="1"/>
  <c r="A339" i="3" s="1"/>
  <c r="H336" i="3"/>
  <c r="H354" i="3" s="1"/>
  <c r="E336" i="3"/>
  <c r="A336" i="3"/>
  <c r="H335" i="3"/>
  <c r="H334" i="3"/>
  <c r="H333" i="3"/>
  <c r="H331" i="3"/>
  <c r="G331" i="3"/>
  <c r="A331" i="3"/>
  <c r="A332" i="3" s="1"/>
  <c r="A333" i="3" s="1"/>
  <c r="E330" i="3"/>
  <c r="E331" i="3" s="1"/>
  <c r="E332" i="3" s="1"/>
  <c r="E333" i="3" s="1"/>
  <c r="A330" i="3"/>
  <c r="H328" i="3"/>
  <c r="H352" i="3" s="1"/>
  <c r="A328" i="3"/>
  <c r="E327" i="3"/>
  <c r="E328" i="3" s="1"/>
  <c r="A327" i="3"/>
  <c r="H323" i="3"/>
  <c r="H373" i="3" s="1"/>
  <c r="H406" i="3" s="1"/>
  <c r="H503" i="3" s="1"/>
  <c r="H541" i="3" s="1"/>
  <c r="K321" i="3"/>
  <c r="C321" i="3"/>
  <c r="A321" i="3"/>
  <c r="A319" i="3"/>
  <c r="E307" i="3"/>
  <c r="D307" i="3"/>
  <c r="F307" i="3" s="1"/>
  <c r="F305" i="3"/>
  <c r="F303" i="3"/>
  <c r="F300" i="3"/>
  <c r="E300" i="3"/>
  <c r="D300" i="3"/>
  <c r="F298" i="3"/>
  <c r="F296" i="3"/>
  <c r="F294" i="3"/>
  <c r="I286" i="3"/>
  <c r="C286" i="3"/>
  <c r="A286" i="3"/>
  <c r="A284" i="3"/>
  <c r="H274" i="3"/>
  <c r="H273" i="3"/>
  <c r="H269" i="3"/>
  <c r="H268" i="3"/>
  <c r="H264" i="3"/>
  <c r="K259" i="3"/>
  <c r="K260" i="3" s="1"/>
  <c r="H259" i="3"/>
  <c r="K258" i="3"/>
  <c r="H258" i="3"/>
  <c r="H260" i="3" s="1"/>
  <c r="K256" i="3"/>
  <c r="H256" i="3"/>
  <c r="K252" i="3"/>
  <c r="H250" i="3"/>
  <c r="H252" i="3" s="1"/>
  <c r="K249" i="3"/>
  <c r="H249" i="3"/>
  <c r="K245" i="3"/>
  <c r="K242" i="3"/>
  <c r="C242" i="3"/>
  <c r="A242" i="3"/>
  <c r="A240" i="3"/>
  <c r="K224" i="3"/>
  <c r="J224" i="3"/>
  <c r="J184" i="3" s="1"/>
  <c r="H224" i="3"/>
  <c r="H184" i="3" s="1"/>
  <c r="G224" i="3"/>
  <c r="K219" i="3"/>
  <c r="K179" i="3" s="1"/>
  <c r="H219" i="3"/>
  <c r="H179" i="3" s="1"/>
  <c r="K218" i="3"/>
  <c r="J218" i="3"/>
  <c r="H218" i="3"/>
  <c r="G218" i="3"/>
  <c r="K217" i="3"/>
  <c r="J217" i="3"/>
  <c r="J220" i="3" s="1"/>
  <c r="H217" i="3"/>
  <c r="G217" i="3"/>
  <c r="K214" i="3"/>
  <c r="H214" i="3"/>
  <c r="H174" i="3" s="1"/>
  <c r="K213" i="3"/>
  <c r="K173" i="3" s="1"/>
  <c r="J213" i="3"/>
  <c r="J173" i="3" s="1"/>
  <c r="H213" i="3"/>
  <c r="H173" i="3" s="1"/>
  <c r="G213" i="3"/>
  <c r="K211" i="3"/>
  <c r="K171" i="3" s="1"/>
  <c r="H211" i="3"/>
  <c r="H171" i="3" s="1"/>
  <c r="K210" i="3"/>
  <c r="K170" i="3" s="1"/>
  <c r="J210" i="3"/>
  <c r="H210" i="3"/>
  <c r="G210" i="3"/>
  <c r="K209" i="3"/>
  <c r="K169" i="3" s="1"/>
  <c r="H209" i="3"/>
  <c r="H169" i="3" s="1"/>
  <c r="K208" i="3"/>
  <c r="K212" i="3" s="1"/>
  <c r="K215" i="3" s="1"/>
  <c r="J208" i="3"/>
  <c r="H208" i="3"/>
  <c r="G208" i="3"/>
  <c r="G212" i="3" s="1"/>
  <c r="G215" i="3" s="1"/>
  <c r="K203" i="3"/>
  <c r="C203" i="3"/>
  <c r="A203" i="3"/>
  <c r="A201" i="3"/>
  <c r="K184" i="3"/>
  <c r="G184" i="3"/>
  <c r="J179" i="3"/>
  <c r="G179" i="3"/>
  <c r="K178" i="3"/>
  <c r="J178" i="3"/>
  <c r="H178" i="3"/>
  <c r="G178" i="3"/>
  <c r="K177" i="3"/>
  <c r="K174" i="3"/>
  <c r="J174" i="3"/>
  <c r="G174" i="3"/>
  <c r="G173" i="3"/>
  <c r="J170" i="3"/>
  <c r="H170" i="3"/>
  <c r="G170" i="3"/>
  <c r="G168" i="3"/>
  <c r="G172" i="3" s="1"/>
  <c r="G175" i="3" s="1"/>
  <c r="K165" i="3"/>
  <c r="K205" i="3" s="1"/>
  <c r="K244" i="3" s="1"/>
  <c r="K373" i="3" s="1"/>
  <c r="K406" i="3" s="1"/>
  <c r="K458" i="3" s="1"/>
  <c r="K503" i="3" s="1"/>
  <c r="K541" i="3" s="1"/>
  <c r="K580" i="3" s="1"/>
  <c r="K617" i="3" s="1"/>
  <c r="K654" i="3" s="1"/>
  <c r="K691" i="3" s="1"/>
  <c r="K728" i="3" s="1"/>
  <c r="K765" i="3" s="1"/>
  <c r="K802" i="3" s="1"/>
  <c r="K840" i="3" s="1"/>
  <c r="K877" i="3" s="1"/>
  <c r="K163" i="3"/>
  <c r="C163" i="3"/>
  <c r="A163" i="3"/>
  <c r="A161" i="3"/>
  <c r="K145" i="3"/>
  <c r="K106" i="3" s="1"/>
  <c r="H145" i="3"/>
  <c r="H106" i="3" s="1"/>
  <c r="K131" i="3"/>
  <c r="H131" i="3"/>
  <c r="H244" i="3" s="1"/>
  <c r="K129" i="3"/>
  <c r="C129" i="3"/>
  <c r="A129" i="3"/>
  <c r="A127" i="3"/>
  <c r="K117" i="3"/>
  <c r="K114" i="3"/>
  <c r="H114" i="3"/>
  <c r="K113" i="3"/>
  <c r="K107" i="3"/>
  <c r="K109" i="3" s="1"/>
  <c r="K112" i="3" s="1"/>
  <c r="J107" i="3"/>
  <c r="H107" i="3"/>
  <c r="G107" i="3"/>
  <c r="K105" i="3"/>
  <c r="H105" i="3"/>
  <c r="K99" i="3"/>
  <c r="J99" i="3"/>
  <c r="H99" i="3"/>
  <c r="G99" i="3"/>
  <c r="H98" i="3"/>
  <c r="G98" i="3"/>
  <c r="K97" i="3"/>
  <c r="J97" i="3"/>
  <c r="H97" i="3"/>
  <c r="G97" i="3"/>
  <c r="J96" i="3"/>
  <c r="H96" i="3"/>
  <c r="G96" i="3"/>
  <c r="G53" i="1" s="1"/>
  <c r="G95" i="3"/>
  <c r="K94" i="3"/>
  <c r="J94" i="3"/>
  <c r="G94" i="3"/>
  <c r="K93" i="3"/>
  <c r="G93" i="3"/>
  <c r="J92" i="3"/>
  <c r="H92" i="3"/>
  <c r="J91" i="3"/>
  <c r="G91" i="3"/>
  <c r="J90" i="3"/>
  <c r="H90" i="3"/>
  <c r="K87" i="3"/>
  <c r="H87" i="3"/>
  <c r="K85" i="3"/>
  <c r="C85" i="3"/>
  <c r="A85" i="3"/>
  <c r="K42" i="3"/>
  <c r="C42" i="3"/>
  <c r="K904" i="2"/>
  <c r="K901" i="2"/>
  <c r="H893" i="2"/>
  <c r="H901" i="2" s="1"/>
  <c r="K890" i="2"/>
  <c r="H890" i="2"/>
  <c r="K875" i="2"/>
  <c r="C875" i="2"/>
  <c r="A875" i="2"/>
  <c r="A873" i="2"/>
  <c r="K855" i="2"/>
  <c r="J855" i="2"/>
  <c r="H855" i="2"/>
  <c r="G855" i="2"/>
  <c r="K851" i="2"/>
  <c r="K857" i="2" s="1"/>
  <c r="K868" i="2" s="1"/>
  <c r="K98" i="2" s="1"/>
  <c r="J851" i="2"/>
  <c r="J857" i="2" s="1"/>
  <c r="J868" i="2" s="1"/>
  <c r="J98" i="2" s="1"/>
  <c r="H851" i="2"/>
  <c r="G851" i="2"/>
  <c r="K838" i="2"/>
  <c r="C838" i="2"/>
  <c r="A838" i="2"/>
  <c r="A836" i="2"/>
  <c r="K830" i="2"/>
  <c r="H830" i="2"/>
  <c r="E810" i="2"/>
  <c r="E811" i="2" s="1"/>
  <c r="E812" i="2" s="1"/>
  <c r="E813" i="2" s="1"/>
  <c r="E814" i="2" s="1"/>
  <c r="E815" i="2" s="1"/>
  <c r="E816" i="2" s="1"/>
  <c r="E817" i="2" s="1"/>
  <c r="E818" i="2" s="1"/>
  <c r="E819" i="2" s="1"/>
  <c r="E820" i="2" s="1"/>
  <c r="E821" i="2" s="1"/>
  <c r="E822" i="2" s="1"/>
  <c r="E823" i="2" s="1"/>
  <c r="A810" i="2"/>
  <c r="A811" i="2" s="1"/>
  <c r="A812" i="2" s="1"/>
  <c r="A813" i="2" s="1"/>
  <c r="A814" i="2" s="1"/>
  <c r="A815" i="2" s="1"/>
  <c r="A816" i="2" s="1"/>
  <c r="A817" i="2" s="1"/>
  <c r="A818" i="2" s="1"/>
  <c r="A819" i="2" s="1"/>
  <c r="A820" i="2" s="1"/>
  <c r="A821" i="2" s="1"/>
  <c r="A822" i="2" s="1"/>
  <c r="A823" i="2" s="1"/>
  <c r="E806" i="2"/>
  <c r="E807" i="2" s="1"/>
  <c r="E808" i="2" s="1"/>
  <c r="E809" i="2" s="1"/>
  <c r="A806" i="2"/>
  <c r="A807" i="2" s="1"/>
  <c r="A808" i="2" s="1"/>
  <c r="A809" i="2" s="1"/>
  <c r="K800" i="2"/>
  <c r="C800" i="2"/>
  <c r="A800" i="2"/>
  <c r="A798" i="2"/>
  <c r="K793" i="2"/>
  <c r="K96" i="2" s="1"/>
  <c r="J793" i="2"/>
  <c r="J96" i="2" s="1"/>
  <c r="K780" i="2"/>
  <c r="J780" i="2"/>
  <c r="H780" i="2"/>
  <c r="G780" i="2"/>
  <c r="K775" i="2"/>
  <c r="K782" i="2" s="1"/>
  <c r="J775" i="2"/>
  <c r="J782" i="2" s="1"/>
  <c r="H775" i="2"/>
  <c r="H782" i="2" s="1"/>
  <c r="H793" i="2" s="1"/>
  <c r="H96" i="2" s="1"/>
  <c r="G775" i="2"/>
  <c r="G782" i="2" s="1"/>
  <c r="G793" i="2" s="1"/>
  <c r="K763" i="2"/>
  <c r="C763" i="2"/>
  <c r="A763" i="2"/>
  <c r="A761" i="2"/>
  <c r="K743" i="2"/>
  <c r="J743" i="2"/>
  <c r="H743" i="2"/>
  <c r="G743" i="2"/>
  <c r="K738" i="2"/>
  <c r="K745" i="2" s="1"/>
  <c r="K756" i="2" s="1"/>
  <c r="J738" i="2"/>
  <c r="J745" i="2" s="1"/>
  <c r="J756" i="2" s="1"/>
  <c r="H738" i="2"/>
  <c r="H745" i="2" s="1"/>
  <c r="H756" i="2" s="1"/>
  <c r="H95" i="2" s="1"/>
  <c r="G738" i="2"/>
  <c r="G745" i="2" s="1"/>
  <c r="G756" i="2" s="1"/>
  <c r="G95" i="2" s="1"/>
  <c r="G52" i="1" s="1"/>
  <c r="K726" i="2"/>
  <c r="C726" i="2"/>
  <c r="A726" i="2"/>
  <c r="A724" i="2"/>
  <c r="K708" i="2"/>
  <c r="K719" i="2" s="1"/>
  <c r="J708" i="2"/>
  <c r="J719" i="2" s="1"/>
  <c r="K706" i="2"/>
  <c r="J706" i="2"/>
  <c r="H706" i="2"/>
  <c r="G706" i="2"/>
  <c r="K701" i="2"/>
  <c r="J701" i="2"/>
  <c r="H701" i="2"/>
  <c r="H708" i="2" s="1"/>
  <c r="H719" i="2" s="1"/>
  <c r="G701" i="2"/>
  <c r="G708" i="2" s="1"/>
  <c r="G719" i="2" s="1"/>
  <c r="K689" i="2"/>
  <c r="C689" i="2"/>
  <c r="A689" i="2"/>
  <c r="A687" i="2"/>
  <c r="K669" i="2"/>
  <c r="J669" i="2"/>
  <c r="H669" i="2"/>
  <c r="G669" i="2"/>
  <c r="K664" i="2"/>
  <c r="K671" i="2" s="1"/>
  <c r="K682" i="2" s="1"/>
  <c r="J664" i="2"/>
  <c r="J671" i="2" s="1"/>
  <c r="J682" i="2" s="1"/>
  <c r="H664" i="2"/>
  <c r="H671" i="2" s="1"/>
  <c r="H682" i="2" s="1"/>
  <c r="H93" i="2" s="1"/>
  <c r="H50" i="1" s="1"/>
  <c r="G664" i="2"/>
  <c r="G671" i="2" s="1"/>
  <c r="G682" i="2" s="1"/>
  <c r="G93" i="2" s="1"/>
  <c r="G50" i="1" s="1"/>
  <c r="K652" i="2"/>
  <c r="C652" i="2"/>
  <c r="A652" i="2"/>
  <c r="A650" i="2"/>
  <c r="K632" i="2"/>
  <c r="J632" i="2"/>
  <c r="H632" i="2"/>
  <c r="G632" i="2"/>
  <c r="K627" i="2"/>
  <c r="K634" i="2" s="1"/>
  <c r="K645" i="2" s="1"/>
  <c r="K92" i="2" s="1"/>
  <c r="J627" i="2"/>
  <c r="J634" i="2" s="1"/>
  <c r="J645" i="2" s="1"/>
  <c r="J92" i="2" s="1"/>
  <c r="J49" i="1" s="1"/>
  <c r="H627" i="2"/>
  <c r="H634" i="2" s="1"/>
  <c r="H645" i="2" s="1"/>
  <c r="G627" i="2"/>
  <c r="G634" i="2" s="1"/>
  <c r="G645" i="2" s="1"/>
  <c r="K615" i="2"/>
  <c r="C615" i="2"/>
  <c r="A615" i="2"/>
  <c r="A613" i="2"/>
  <c r="K595" i="2"/>
  <c r="J595" i="2"/>
  <c r="H595" i="2"/>
  <c r="G595" i="2"/>
  <c r="K590" i="2"/>
  <c r="K597" i="2" s="1"/>
  <c r="K608" i="2" s="1"/>
  <c r="K91" i="2" s="1"/>
  <c r="K587" i="2"/>
  <c r="J587" i="2"/>
  <c r="J590" i="2" s="1"/>
  <c r="J597" i="2" s="1"/>
  <c r="J608" i="2" s="1"/>
  <c r="H587" i="2"/>
  <c r="H590" i="2" s="1"/>
  <c r="G587" i="2"/>
  <c r="K578" i="2"/>
  <c r="C578" i="2"/>
  <c r="A578" i="2"/>
  <c r="A576" i="2"/>
  <c r="K556" i="2"/>
  <c r="J556" i="2"/>
  <c r="H556" i="2"/>
  <c r="G556" i="2"/>
  <c r="G551" i="2"/>
  <c r="G558" i="2" s="1"/>
  <c r="G569" i="2" s="1"/>
  <c r="K548" i="2"/>
  <c r="K551" i="2" s="1"/>
  <c r="K558" i="2" s="1"/>
  <c r="K222" i="2" s="1"/>
  <c r="K233" i="2" s="1"/>
  <c r="J548" i="2"/>
  <c r="J551" i="2" s="1"/>
  <c r="J558" i="2" s="1"/>
  <c r="J569" i="2" s="1"/>
  <c r="J90" i="2" s="1"/>
  <c r="H548" i="2"/>
  <c r="H551" i="2" s="1"/>
  <c r="H558" i="2" s="1"/>
  <c r="H569" i="2" s="1"/>
  <c r="G548" i="2"/>
  <c r="K539" i="2"/>
  <c r="C539" i="2"/>
  <c r="A539" i="2"/>
  <c r="A537" i="2"/>
  <c r="K531" i="2"/>
  <c r="H531" i="2"/>
  <c r="E516" i="2"/>
  <c r="E517" i="2" s="1"/>
  <c r="E518" i="2" s="1"/>
  <c r="E519" i="2" s="1"/>
  <c r="E520" i="2" s="1"/>
  <c r="E521" i="2" s="1"/>
  <c r="E522" i="2" s="1"/>
  <c r="E523" i="2" s="1"/>
  <c r="E524" i="2" s="1"/>
  <c r="E525" i="2" s="1"/>
  <c r="E526" i="2" s="1"/>
  <c r="E527" i="2" s="1"/>
  <c r="E528" i="2" s="1"/>
  <c r="E529" i="2" s="1"/>
  <c r="E531" i="2" s="1"/>
  <c r="E512" i="2"/>
  <c r="E513" i="2" s="1"/>
  <c r="E514" i="2" s="1"/>
  <c r="E515" i="2" s="1"/>
  <c r="E508" i="2"/>
  <c r="E509" i="2" s="1"/>
  <c r="E510" i="2" s="1"/>
  <c r="E511" i="2" s="1"/>
  <c r="A508" i="2"/>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1" i="2" s="1"/>
  <c r="E507" i="2"/>
  <c r="A507" i="2"/>
  <c r="K501" i="2"/>
  <c r="C501" i="2"/>
  <c r="A501" i="2"/>
  <c r="A499" i="2"/>
  <c r="K495" i="2"/>
  <c r="K488" i="2"/>
  <c r="H488" i="2"/>
  <c r="K456" i="2"/>
  <c r="C456" i="2"/>
  <c r="A456" i="2"/>
  <c r="A454" i="2"/>
  <c r="K436" i="2"/>
  <c r="K443" i="2" s="1"/>
  <c r="H412" i="2"/>
  <c r="H436" i="2" s="1"/>
  <c r="H443" i="2" s="1"/>
  <c r="K404" i="2"/>
  <c r="C404" i="2"/>
  <c r="A404" i="2"/>
  <c r="A402" i="2"/>
  <c r="K396" i="2"/>
  <c r="H396" i="2"/>
  <c r="K371" i="2"/>
  <c r="C371" i="2"/>
  <c r="A371" i="2"/>
  <c r="A369" i="2"/>
  <c r="H354" i="2"/>
  <c r="H359" i="2" s="1"/>
  <c r="G354" i="2"/>
  <c r="G357" i="2" s="1"/>
  <c r="H353" i="2"/>
  <c r="H357" i="2" s="1"/>
  <c r="G353" i="2"/>
  <c r="H352" i="2"/>
  <c r="G352" i="2"/>
  <c r="H351" i="2"/>
  <c r="H356" i="2" s="1"/>
  <c r="G351" i="2"/>
  <c r="G358" i="2" s="1"/>
  <c r="H349" i="2"/>
  <c r="G349" i="2"/>
  <c r="H343" i="2"/>
  <c r="G343" i="2"/>
  <c r="A338" i="2"/>
  <c r="A339" i="2" s="1"/>
  <c r="H337" i="2"/>
  <c r="G337" i="2"/>
  <c r="E337" i="2"/>
  <c r="E338" i="2" s="1"/>
  <c r="E339" i="2" s="1"/>
  <c r="E336" i="2"/>
  <c r="A336" i="2"/>
  <c r="A337" i="2" s="1"/>
  <c r="E332" i="2"/>
  <c r="E333" i="2" s="1"/>
  <c r="A332" i="2"/>
  <c r="A333" i="2" s="1"/>
  <c r="H331" i="2"/>
  <c r="G331" i="2"/>
  <c r="E330" i="2"/>
  <c r="E331" i="2" s="1"/>
  <c r="A330" i="2"/>
  <c r="A331" i="2" s="1"/>
  <c r="E328" i="2"/>
  <c r="A328" i="2"/>
  <c r="E327" i="2"/>
  <c r="A327" i="2"/>
  <c r="K321" i="2"/>
  <c r="C321" i="2"/>
  <c r="A321" i="2"/>
  <c r="A319" i="2"/>
  <c r="F309" i="2"/>
  <c r="E307" i="2"/>
  <c r="D307" i="2"/>
  <c r="F307" i="2" s="1"/>
  <c r="F305" i="2"/>
  <c r="F303" i="2"/>
  <c r="E300" i="2"/>
  <c r="F300" i="2" s="1"/>
  <c r="D300" i="2"/>
  <c r="D309" i="2" s="1"/>
  <c r="F298" i="2"/>
  <c r="F296" i="2"/>
  <c r="F294" i="2"/>
  <c r="I286" i="2"/>
  <c r="C286" i="2"/>
  <c r="A286" i="2"/>
  <c r="A284" i="2"/>
  <c r="H269" i="2"/>
  <c r="H274" i="2" s="1"/>
  <c r="H268" i="2"/>
  <c r="H273" i="2" s="1"/>
  <c r="H267" i="2"/>
  <c r="E309" i="2" s="1"/>
  <c r="K259" i="2"/>
  <c r="H259" i="2"/>
  <c r="K258" i="2"/>
  <c r="K260" i="2" s="1"/>
  <c r="H258" i="2"/>
  <c r="H260" i="2" s="1"/>
  <c r="K256" i="2"/>
  <c r="H256" i="2"/>
  <c r="K250" i="2"/>
  <c r="K252" i="2" s="1"/>
  <c r="H250" i="2"/>
  <c r="H252" i="2" s="1"/>
  <c r="K245" i="2"/>
  <c r="K242" i="2"/>
  <c r="C242" i="2"/>
  <c r="A242" i="2"/>
  <c r="A240" i="2"/>
  <c r="K224" i="2"/>
  <c r="K184" i="2" s="1"/>
  <c r="J224" i="2"/>
  <c r="H224" i="2"/>
  <c r="G224" i="2"/>
  <c r="K219" i="2"/>
  <c r="H219" i="2"/>
  <c r="K218" i="2"/>
  <c r="K178" i="2" s="1"/>
  <c r="J218" i="2"/>
  <c r="H218" i="2"/>
  <c r="H178" i="2" s="1"/>
  <c r="G218" i="2"/>
  <c r="K217" i="2"/>
  <c r="J217" i="2"/>
  <c r="H217" i="2"/>
  <c r="G217" i="2"/>
  <c r="G177" i="2" s="1"/>
  <c r="K215" i="2"/>
  <c r="K214" i="2"/>
  <c r="H214" i="2"/>
  <c r="K213" i="2"/>
  <c r="K173" i="2" s="1"/>
  <c r="J213" i="2"/>
  <c r="H213" i="2"/>
  <c r="G213" i="2"/>
  <c r="K212" i="2"/>
  <c r="G212" i="2"/>
  <c r="G215" i="2" s="1"/>
  <c r="K211" i="2"/>
  <c r="K171" i="2" s="1"/>
  <c r="H211" i="2"/>
  <c r="K210" i="2"/>
  <c r="J210" i="2"/>
  <c r="H210" i="2"/>
  <c r="G210" i="2"/>
  <c r="K209" i="2"/>
  <c r="H209" i="2"/>
  <c r="H169" i="2" s="1"/>
  <c r="K208" i="2"/>
  <c r="K168" i="2" s="1"/>
  <c r="K172" i="2" s="1"/>
  <c r="K175" i="2" s="1"/>
  <c r="J208" i="2"/>
  <c r="J212" i="2" s="1"/>
  <c r="J215" i="2" s="1"/>
  <c r="H208" i="2"/>
  <c r="G208" i="2"/>
  <c r="K203" i="2"/>
  <c r="C203" i="2"/>
  <c r="A203" i="2"/>
  <c r="A201" i="2"/>
  <c r="J184" i="2"/>
  <c r="H184" i="2"/>
  <c r="G184" i="2"/>
  <c r="G180" i="2"/>
  <c r="K179" i="2"/>
  <c r="J179" i="2"/>
  <c r="H179" i="2"/>
  <c r="G179" i="2"/>
  <c r="J178" i="2"/>
  <c r="G178" i="2"/>
  <c r="K177" i="2"/>
  <c r="J177" i="2"/>
  <c r="J180" i="2" s="1"/>
  <c r="H177" i="2"/>
  <c r="H180" i="2" s="1"/>
  <c r="K174" i="2"/>
  <c r="J174" i="2"/>
  <c r="H174" i="2"/>
  <c r="G174" i="2"/>
  <c r="J173" i="2"/>
  <c r="H173" i="2"/>
  <c r="G173" i="2"/>
  <c r="H171" i="2"/>
  <c r="K170" i="2"/>
  <c r="J170" i="2"/>
  <c r="H170" i="2"/>
  <c r="G170" i="2"/>
  <c r="K169" i="2"/>
  <c r="H168" i="2"/>
  <c r="H172" i="2" s="1"/>
  <c r="H175" i="2" s="1"/>
  <c r="G168" i="2"/>
  <c r="K163" i="2"/>
  <c r="C163" i="2"/>
  <c r="A163" i="2"/>
  <c r="A161" i="2"/>
  <c r="K145" i="2"/>
  <c r="H145" i="2"/>
  <c r="K129" i="2"/>
  <c r="C129" i="2"/>
  <c r="A129" i="2"/>
  <c r="A127" i="2"/>
  <c r="K117" i="2"/>
  <c r="H117" i="2"/>
  <c r="H74" i="1" s="1"/>
  <c r="K114" i="2"/>
  <c r="K71" i="1" s="1"/>
  <c r="H114" i="2"/>
  <c r="K113" i="2"/>
  <c r="H113" i="2"/>
  <c r="H111" i="2"/>
  <c r="H110" i="2"/>
  <c r="K109" i="2"/>
  <c r="K112" i="2" s="1"/>
  <c r="K69" i="1" s="1"/>
  <c r="J107" i="2"/>
  <c r="H107" i="2"/>
  <c r="G107" i="2"/>
  <c r="H106" i="2"/>
  <c r="K105" i="2"/>
  <c r="K99" i="2"/>
  <c r="K56" i="1" s="1"/>
  <c r="J99" i="2"/>
  <c r="G99" i="2"/>
  <c r="K97" i="2"/>
  <c r="J97" i="2"/>
  <c r="H97" i="2"/>
  <c r="H54" i="1" s="1"/>
  <c r="G97" i="2"/>
  <c r="G96" i="2"/>
  <c r="K95" i="2"/>
  <c r="J95" i="2"/>
  <c r="K94" i="2"/>
  <c r="K51" i="1" s="1"/>
  <c r="J94" i="2"/>
  <c r="H94" i="2"/>
  <c r="G94" i="2"/>
  <c r="K93" i="2"/>
  <c r="J93" i="2"/>
  <c r="H92" i="2"/>
  <c r="G92" i="2"/>
  <c r="J91" i="2"/>
  <c r="H90" i="2"/>
  <c r="G90" i="2"/>
  <c r="K87" i="2"/>
  <c r="K131" i="2" s="1"/>
  <c r="K165" i="2" s="1"/>
  <c r="K205" i="2" s="1"/>
  <c r="K244" i="2" s="1"/>
  <c r="K373" i="2" s="1"/>
  <c r="K406" i="2" s="1"/>
  <c r="K458" i="2" s="1"/>
  <c r="K503" i="2" s="1"/>
  <c r="K541" i="2" s="1"/>
  <c r="K580" i="2" s="1"/>
  <c r="K617" i="2" s="1"/>
  <c r="K654" i="2" s="1"/>
  <c r="K691" i="2" s="1"/>
  <c r="K728" i="2" s="1"/>
  <c r="K765" i="2" s="1"/>
  <c r="K802" i="2" s="1"/>
  <c r="K840" i="2" s="1"/>
  <c r="K877" i="2" s="1"/>
  <c r="H87" i="2"/>
  <c r="H131" i="2" s="1"/>
  <c r="K85" i="2"/>
  <c r="C85" i="2"/>
  <c r="A85" i="2"/>
  <c r="K42" i="2"/>
  <c r="C42" i="2"/>
  <c r="K95" i="1"/>
  <c r="H95" i="1"/>
  <c r="K93" i="1"/>
  <c r="K103" i="1" s="1"/>
  <c r="H93" i="1"/>
  <c r="H103" i="1" s="1"/>
  <c r="K89" i="1"/>
  <c r="H89" i="1"/>
  <c r="K87" i="1"/>
  <c r="C87" i="1"/>
  <c r="A87" i="1"/>
  <c r="A85" i="1"/>
  <c r="K74" i="1"/>
  <c r="J71" i="1"/>
  <c r="H71" i="1"/>
  <c r="G71" i="1"/>
  <c r="K70" i="1"/>
  <c r="J70" i="1"/>
  <c r="G70" i="1"/>
  <c r="J69" i="1"/>
  <c r="G69" i="1"/>
  <c r="K68" i="1"/>
  <c r="J68" i="1"/>
  <c r="G68" i="1"/>
  <c r="K67" i="1"/>
  <c r="J67" i="1"/>
  <c r="G67" i="1"/>
  <c r="K66" i="1"/>
  <c r="J66" i="1"/>
  <c r="G66" i="1"/>
  <c r="K65" i="1"/>
  <c r="J65" i="1"/>
  <c r="G65" i="1"/>
  <c r="K64" i="1"/>
  <c r="H64" i="1"/>
  <c r="G64" i="1"/>
  <c r="K63" i="1"/>
  <c r="J63" i="1"/>
  <c r="H63" i="1"/>
  <c r="G63" i="1"/>
  <c r="K62" i="1"/>
  <c r="J62" i="1"/>
  <c r="H62" i="1"/>
  <c r="G62" i="1"/>
  <c r="J56" i="1"/>
  <c r="G56" i="1"/>
  <c r="J55" i="1"/>
  <c r="K54" i="1"/>
  <c r="J54" i="1"/>
  <c r="G54" i="1"/>
  <c r="J53" i="1"/>
  <c r="J52" i="1"/>
  <c r="J51" i="1"/>
  <c r="G51" i="1"/>
  <c r="H49" i="1"/>
  <c r="J48" i="1"/>
  <c r="K42" i="1"/>
  <c r="C42" i="1"/>
  <c r="H52" i="1" l="1"/>
  <c r="J101" i="2"/>
  <c r="K119" i="2"/>
  <c r="H101" i="3"/>
  <c r="H244" i="2"/>
  <c r="H323" i="2" s="1"/>
  <c r="H373" i="2" s="1"/>
  <c r="H406" i="2" s="1"/>
  <c r="H165" i="2"/>
  <c r="H205" i="2" s="1"/>
  <c r="H53" i="1"/>
  <c r="G182" i="3"/>
  <c r="G193" i="3" s="1"/>
  <c r="H182" i="2"/>
  <c r="H193" i="2" s="1"/>
  <c r="K55" i="1"/>
  <c r="K569" i="2"/>
  <c r="K90" i="2" s="1"/>
  <c r="H177" i="3"/>
  <c r="H180" i="3" s="1"/>
  <c r="H220" i="3"/>
  <c r="J222" i="2"/>
  <c r="J233" i="2" s="1"/>
  <c r="E309" i="3"/>
  <c r="G551" i="3"/>
  <c r="G558" i="3" s="1"/>
  <c r="H272" i="3"/>
  <c r="H267" i="3"/>
  <c r="J168" i="4"/>
  <c r="J172" i="4" s="1"/>
  <c r="J175" i="4" s="1"/>
  <c r="J182" i="4" s="1"/>
  <c r="J193" i="4" s="1"/>
  <c r="J212" i="4"/>
  <c r="J215" i="4" s="1"/>
  <c r="H109" i="3"/>
  <c r="H108" i="3"/>
  <c r="J222" i="4"/>
  <c r="J233" i="4" s="1"/>
  <c r="G172" i="2"/>
  <c r="G175" i="2" s="1"/>
  <c r="G182" i="2" s="1"/>
  <c r="G193" i="2" s="1"/>
  <c r="K180" i="2"/>
  <c r="K182" i="2" s="1"/>
  <c r="K193" i="2" s="1"/>
  <c r="K119" i="3"/>
  <c r="K180" i="3"/>
  <c r="H220" i="2"/>
  <c r="G359" i="2"/>
  <c r="G361" i="2" s="1"/>
  <c r="G590" i="2"/>
  <c r="G597" i="2" s="1"/>
  <c r="H272" i="2"/>
  <c r="J168" i="2"/>
  <c r="J172" i="2" s="1"/>
  <c r="J175" i="2" s="1"/>
  <c r="J182" i="2" s="1"/>
  <c r="J193" i="2" s="1"/>
  <c r="H212" i="2"/>
  <c r="H215" i="2" s="1"/>
  <c r="J220" i="2"/>
  <c r="G220" i="2"/>
  <c r="H597" i="2"/>
  <c r="G857" i="2"/>
  <c r="G868" i="2" s="1"/>
  <c r="G98" i="2" s="1"/>
  <c r="G55" i="1" s="1"/>
  <c r="H904" i="2"/>
  <c r="H99" i="2" s="1"/>
  <c r="H212" i="3"/>
  <c r="H215" i="3" s="1"/>
  <c r="H168" i="3"/>
  <c r="H172" i="3" s="1"/>
  <c r="H175" i="3" s="1"/>
  <c r="H182" i="3" s="1"/>
  <c r="H193" i="3" s="1"/>
  <c r="K220" i="3"/>
  <c r="H458" i="3"/>
  <c r="H178" i="4"/>
  <c r="H180" i="4" s="1"/>
  <c r="H220" i="4"/>
  <c r="H272" i="4"/>
  <c r="H551" i="4"/>
  <c r="H558" i="4" s="1"/>
  <c r="H171" i="4"/>
  <c r="H172" i="4" s="1"/>
  <c r="H175" i="4" s="1"/>
  <c r="H212" i="4"/>
  <c r="H215" i="4" s="1"/>
  <c r="H109" i="2"/>
  <c r="H108" i="2"/>
  <c r="H65" i="1" s="1"/>
  <c r="K220" i="2"/>
  <c r="H857" i="2"/>
  <c r="H868" i="2" s="1"/>
  <c r="H98" i="2" s="1"/>
  <c r="H55" i="1" s="1"/>
  <c r="J212" i="3"/>
  <c r="J215" i="3" s="1"/>
  <c r="J168" i="3"/>
  <c r="J172" i="3" s="1"/>
  <c r="J175" i="3" s="1"/>
  <c r="G220" i="3"/>
  <c r="G177" i="3"/>
  <c r="G180" i="3" s="1"/>
  <c r="J101" i="4"/>
  <c r="H358" i="2"/>
  <c r="H361" i="2" s="1"/>
  <c r="H165" i="3"/>
  <c r="H205" i="3" s="1"/>
  <c r="J177" i="3"/>
  <c r="J180" i="3" s="1"/>
  <c r="K220" i="4"/>
  <c r="G356" i="2"/>
  <c r="K172" i="4"/>
  <c r="K175" i="4" s="1"/>
  <c r="K182" i="4" s="1"/>
  <c r="K193" i="4" s="1"/>
  <c r="H110" i="5"/>
  <c r="H112" i="5" s="1"/>
  <c r="H119" i="5" s="1"/>
  <c r="H263" i="5" s="1"/>
  <c r="H358" i="5"/>
  <c r="H361" i="5" s="1"/>
  <c r="H356" i="5"/>
  <c r="J222" i="5"/>
  <c r="J233" i="5" s="1"/>
  <c r="J569" i="5"/>
  <c r="J90" i="5" s="1"/>
  <c r="J101" i="5" s="1"/>
  <c r="H220" i="6"/>
  <c r="H178" i="6"/>
  <c r="H597" i="3"/>
  <c r="H608" i="3" s="1"/>
  <c r="H91" i="3" s="1"/>
  <c r="G634" i="3"/>
  <c r="G645" i="3" s="1"/>
  <c r="G92" i="3" s="1"/>
  <c r="G49" i="1" s="1"/>
  <c r="H708" i="3"/>
  <c r="H719" i="3" s="1"/>
  <c r="H94" i="3" s="1"/>
  <c r="H51" i="1" s="1"/>
  <c r="H745" i="3"/>
  <c r="H756" i="3" s="1"/>
  <c r="H95" i="3" s="1"/>
  <c r="H244" i="4"/>
  <c r="H323" i="4" s="1"/>
  <c r="H373" i="4" s="1"/>
  <c r="H406" i="4" s="1"/>
  <c r="H165" i="4"/>
  <c r="H205" i="4" s="1"/>
  <c r="K119" i="4"/>
  <c r="H258" i="5"/>
  <c r="H260" i="5" s="1"/>
  <c r="H252" i="5"/>
  <c r="K168" i="3"/>
  <c r="K172" i="3" s="1"/>
  <c r="K175" i="3" s="1"/>
  <c r="K182" i="3" s="1"/>
  <c r="K193" i="3" s="1"/>
  <c r="D309" i="3"/>
  <c r="F309" i="3" s="1"/>
  <c r="H337" i="3"/>
  <c r="H351" i="3"/>
  <c r="K558" i="3"/>
  <c r="K857" i="3"/>
  <c r="K868" i="3" s="1"/>
  <c r="K98" i="3" s="1"/>
  <c r="G220" i="4"/>
  <c r="G177" i="4"/>
  <c r="G180" i="4" s="1"/>
  <c r="G182" i="4" s="1"/>
  <c r="G193" i="4" s="1"/>
  <c r="G222" i="4"/>
  <c r="G233" i="4" s="1"/>
  <c r="G569" i="4"/>
  <c r="G90" i="4" s="1"/>
  <c r="G101" i="4" s="1"/>
  <c r="H276" i="4" s="1"/>
  <c r="H222" i="3"/>
  <c r="H233" i="3" s="1"/>
  <c r="H359" i="3"/>
  <c r="K597" i="3"/>
  <c r="K608" i="3" s="1"/>
  <c r="K91" i="3" s="1"/>
  <c r="K48" i="1" s="1"/>
  <c r="J671" i="3"/>
  <c r="J682" i="3" s="1"/>
  <c r="J93" i="3" s="1"/>
  <c r="J50" i="1" s="1"/>
  <c r="K745" i="3"/>
  <c r="K756" i="3" s="1"/>
  <c r="K95" i="3" s="1"/>
  <c r="K52" i="1" s="1"/>
  <c r="K782" i="3"/>
  <c r="K793" i="3" s="1"/>
  <c r="K96" i="3" s="1"/>
  <c r="K53" i="1" s="1"/>
  <c r="K222" i="4"/>
  <c r="K233" i="4" s="1"/>
  <c r="K569" i="4"/>
  <c r="K90" i="4" s="1"/>
  <c r="K101" i="4" s="1"/>
  <c r="H782" i="4"/>
  <c r="H793" i="4" s="1"/>
  <c r="H96" i="4" s="1"/>
  <c r="J222" i="6"/>
  <c r="J233" i="6" s="1"/>
  <c r="J569" i="6"/>
  <c r="J90" i="6" s="1"/>
  <c r="J222" i="3"/>
  <c r="J233" i="3" s="1"/>
  <c r="K634" i="3"/>
  <c r="K645" i="3" s="1"/>
  <c r="K92" i="3" s="1"/>
  <c r="K49" i="1" s="1"/>
  <c r="H357" i="4"/>
  <c r="H111" i="4" s="1"/>
  <c r="H112" i="4" s="1"/>
  <c r="H119" i="4" s="1"/>
  <c r="H263" i="4" s="1"/>
  <c r="G222" i="5"/>
  <c r="G233" i="5" s="1"/>
  <c r="G569" i="5"/>
  <c r="G90" i="5" s="1"/>
  <c r="G101" i="5" s="1"/>
  <c r="H276" i="5" s="1"/>
  <c r="H569" i="6"/>
  <c r="H90" i="6" s="1"/>
  <c r="H101" i="6" s="1"/>
  <c r="H222" i="6"/>
  <c r="H233" i="6" s="1"/>
  <c r="J634" i="6"/>
  <c r="J645" i="6" s="1"/>
  <c r="J92" i="6" s="1"/>
  <c r="H358" i="4"/>
  <c r="H361" i="4" s="1"/>
  <c r="K180" i="5"/>
  <c r="K222" i="6"/>
  <c r="K233" i="6" s="1"/>
  <c r="K569" i="6"/>
  <c r="K90" i="6" s="1"/>
  <c r="K101" i="6" s="1"/>
  <c r="K101" i="5"/>
  <c r="H119" i="6"/>
  <c r="H263" i="6" s="1"/>
  <c r="G182" i="5"/>
  <c r="G193" i="5" s="1"/>
  <c r="K212" i="5"/>
  <c r="K215" i="5" s="1"/>
  <c r="K168" i="5"/>
  <c r="K172" i="5" s="1"/>
  <c r="K175" i="5" s="1"/>
  <c r="K182" i="5" s="1"/>
  <c r="K193" i="5" s="1"/>
  <c r="H177" i="5"/>
  <c r="H180" i="5" s="1"/>
  <c r="H220" i="5"/>
  <c r="H222" i="5"/>
  <c r="H233" i="5" s="1"/>
  <c r="H569" i="5"/>
  <c r="H90" i="5" s="1"/>
  <c r="H101" i="5" s="1"/>
  <c r="G590" i="6"/>
  <c r="G597" i="6" s="1"/>
  <c r="G608" i="6" s="1"/>
  <c r="G91" i="6" s="1"/>
  <c r="H272" i="6"/>
  <c r="H267" i="6"/>
  <c r="G745" i="6"/>
  <c r="G756" i="6" s="1"/>
  <c r="G95" i="6" s="1"/>
  <c r="J782" i="6"/>
  <c r="J793" i="6" s="1"/>
  <c r="J96" i="6" s="1"/>
  <c r="H172" i="5"/>
  <c r="H175" i="5" s="1"/>
  <c r="H182" i="5" s="1"/>
  <c r="H193" i="5" s="1"/>
  <c r="K222" i="5"/>
  <c r="K233" i="5" s="1"/>
  <c r="H904" i="5"/>
  <c r="H99" i="5" s="1"/>
  <c r="K119" i="6"/>
  <c r="H212" i="6"/>
  <c r="H215" i="6" s="1"/>
  <c r="H170" i="6"/>
  <c r="H172" i="6" s="1"/>
  <c r="H175" i="6" s="1"/>
  <c r="H182" i="6" s="1"/>
  <c r="H193" i="6" s="1"/>
  <c r="H244" i="5"/>
  <c r="H323" i="5" s="1"/>
  <c r="H373" i="5" s="1"/>
  <c r="H406" i="5" s="1"/>
  <c r="H165" i="5"/>
  <c r="H205" i="5" s="1"/>
  <c r="H244" i="6"/>
  <c r="H323" i="6" s="1"/>
  <c r="H373" i="6" s="1"/>
  <c r="H406" i="6" s="1"/>
  <c r="H165" i="6"/>
  <c r="H205" i="6" s="1"/>
  <c r="H180" i="6"/>
  <c r="G569" i="6"/>
  <c r="G90" i="6" s="1"/>
  <c r="J177" i="6"/>
  <c r="J180" i="6" s="1"/>
  <c r="J182" i="6" s="1"/>
  <c r="J193" i="6" s="1"/>
  <c r="F300" i="6"/>
  <c r="K178" i="5"/>
  <c r="D309" i="5"/>
  <c r="F309" i="5" s="1"/>
  <c r="G358" i="5"/>
  <c r="G361" i="5" s="1"/>
  <c r="K258" i="6"/>
  <c r="K260" i="6" s="1"/>
  <c r="G357" i="6"/>
  <c r="H608" i="2" l="1"/>
  <c r="H91" i="2" s="1"/>
  <c r="H222" i="2"/>
  <c r="H233" i="2" s="1"/>
  <c r="H56" i="1"/>
  <c r="H458" i="5"/>
  <c r="H503" i="5"/>
  <c r="H541" i="5" s="1"/>
  <c r="H580" i="5" s="1"/>
  <c r="H617" i="5" s="1"/>
  <c r="H654" i="5" s="1"/>
  <c r="H691" i="5" s="1"/>
  <c r="H728" i="5" s="1"/>
  <c r="H765" i="5" s="1"/>
  <c r="H802" i="5" s="1"/>
  <c r="H840" i="5" s="1"/>
  <c r="H877" i="5" s="1"/>
  <c r="H503" i="2"/>
  <c r="H541" i="2" s="1"/>
  <c r="H580" i="2" s="1"/>
  <c r="H617" i="2" s="1"/>
  <c r="H654" i="2" s="1"/>
  <c r="H691" i="2" s="1"/>
  <c r="H728" i="2" s="1"/>
  <c r="H765" i="2" s="1"/>
  <c r="H802" i="2" s="1"/>
  <c r="H840" i="2" s="1"/>
  <c r="H877" i="2" s="1"/>
  <c r="H458" i="2"/>
  <c r="G222" i="6"/>
  <c r="G233" i="6" s="1"/>
  <c r="H68" i="1"/>
  <c r="K76" i="1"/>
  <c r="G101" i="6"/>
  <c r="H276" i="6" s="1"/>
  <c r="H182" i="4"/>
  <c r="H193" i="4" s="1"/>
  <c r="K47" i="1"/>
  <c r="K58" i="1" s="1"/>
  <c r="K101" i="2"/>
  <c r="J47" i="1"/>
  <c r="J58" i="1" s="1"/>
  <c r="H66" i="1"/>
  <c r="H112" i="2"/>
  <c r="J101" i="6"/>
  <c r="J182" i="3"/>
  <c r="J193" i="3" s="1"/>
  <c r="H222" i="4"/>
  <c r="H233" i="4" s="1"/>
  <c r="H569" i="4"/>
  <c r="H90" i="4" s="1"/>
  <c r="J101" i="3"/>
  <c r="K569" i="3"/>
  <c r="K90" i="3" s="1"/>
  <c r="K101" i="3" s="1"/>
  <c r="K222" i="3"/>
  <c r="K233" i="3" s="1"/>
  <c r="H503" i="6"/>
  <c r="H541" i="6" s="1"/>
  <c r="H580" i="6" s="1"/>
  <c r="H617" i="6" s="1"/>
  <c r="H654" i="6" s="1"/>
  <c r="H691" i="6" s="1"/>
  <c r="H728" i="6" s="1"/>
  <c r="H765" i="6" s="1"/>
  <c r="H802" i="6" s="1"/>
  <c r="H840" i="6" s="1"/>
  <c r="H877" i="6" s="1"/>
  <c r="H458" i="6"/>
  <c r="H356" i="3"/>
  <c r="H358" i="3"/>
  <c r="H361" i="3" s="1"/>
  <c r="H110" i="3"/>
  <c r="H67" i="1" s="1"/>
  <c r="H503" i="4"/>
  <c r="H541" i="4" s="1"/>
  <c r="H580" i="4" s="1"/>
  <c r="H617" i="4" s="1"/>
  <c r="H654" i="4" s="1"/>
  <c r="H691" i="4" s="1"/>
  <c r="H728" i="4" s="1"/>
  <c r="H765" i="4" s="1"/>
  <c r="H802" i="4" s="1"/>
  <c r="H840" i="4" s="1"/>
  <c r="H877" i="4" s="1"/>
  <c r="H458" i="4"/>
  <c r="G608" i="2"/>
  <c r="G91" i="2" s="1"/>
  <c r="G222" i="2"/>
  <c r="G233" i="2" s="1"/>
  <c r="G222" i="3"/>
  <c r="G233" i="3" s="1"/>
  <c r="G569" i="3"/>
  <c r="G90" i="3" s="1"/>
  <c r="H48" i="1" l="1"/>
  <c r="H101" i="2"/>
  <c r="H101" i="4"/>
  <c r="H47" i="1"/>
  <c r="H58" i="1" s="1"/>
  <c r="G48" i="1"/>
  <c r="G101" i="2"/>
  <c r="H276" i="2" s="1"/>
  <c r="G101" i="3"/>
  <c r="H276" i="3" s="1"/>
  <c r="G47" i="1"/>
  <c r="G58" i="1" s="1"/>
  <c r="H112" i="3"/>
  <c r="H119" i="3" s="1"/>
  <c r="H263" i="3" s="1"/>
  <c r="H119" i="2"/>
  <c r="H69" i="1"/>
  <c r="H76" i="1" l="1"/>
  <c r="H263" i="2"/>
</calcChain>
</file>

<file path=xl/comments1.xml><?xml version="1.0" encoding="utf-8"?>
<comments xmlns="http://schemas.openxmlformats.org/spreadsheetml/2006/main">
  <authors>
    <author>Samuelson, Bryn</author>
  </authors>
  <commentList>
    <comment ref="K218" authorId="0" shapeId="0">
      <text>
        <r>
          <rPr>
            <b/>
            <sz val="9"/>
            <color indexed="81"/>
            <rFont val="Tahoma"/>
            <family val="2"/>
          </rPr>
          <t>Samuelson, Bryn:</t>
        </r>
        <r>
          <rPr>
            <sz val="9"/>
            <color indexed="81"/>
            <rFont val="Tahoma"/>
            <family val="2"/>
          </rPr>
          <t xml:space="preserve">
Formula corrected in template</t>
        </r>
      </text>
    </comment>
  </commentList>
</comments>
</file>

<file path=xl/sharedStrings.xml><?xml version="1.0" encoding="utf-8"?>
<sst xmlns="http://schemas.openxmlformats.org/spreadsheetml/2006/main" count="6574" uniqueCount="319">
  <si>
    <t>Format 1</t>
  </si>
  <si>
    <t>Due Date: October 18, 2022</t>
  </si>
  <si>
    <t>Budget Data Book</t>
  </si>
  <si>
    <t xml:space="preserve">               Actual Fiscal Year 2021-22</t>
  </si>
  <si>
    <t xml:space="preserve">               Estimate Fiscal Year 2022-23</t>
  </si>
  <si>
    <t>Institution Name:</t>
  </si>
  <si>
    <t>University of Colorado</t>
  </si>
  <si>
    <t>Unit (Campus):</t>
  </si>
  <si>
    <t>Consolidated</t>
  </si>
  <si>
    <t>Institution Code:</t>
  </si>
  <si>
    <t>Contact Information:</t>
  </si>
  <si>
    <t>celina.duran@cu.edu</t>
  </si>
  <si>
    <t>Tuition rate information previously provided in Formats 35R and 35NR can be found in the DHE Tuition and Fee Survey.</t>
  </si>
  <si>
    <t>Submitted: DATE</t>
  </si>
  <si>
    <t>Format   10</t>
  </si>
  <si>
    <t>Governing Board Summary</t>
  </si>
  <si>
    <t xml:space="preserve">NAME: </t>
  </si>
  <si>
    <t>-</t>
  </si>
  <si>
    <t>Ln</t>
  </si>
  <si>
    <t>Functional Expenditure</t>
  </si>
  <si>
    <t>2021-22</t>
  </si>
  <si>
    <t>2022-23</t>
  </si>
  <si>
    <t>No</t>
  </si>
  <si>
    <t xml:space="preserve">Summary  </t>
  </si>
  <si>
    <t xml:space="preserve">FTE </t>
  </si>
  <si>
    <t>Actual</t>
  </si>
  <si>
    <t>Estimate</t>
  </si>
  <si>
    <t>Instruction</t>
  </si>
  <si>
    <t>Fmt. 1100 Ln 25</t>
  </si>
  <si>
    <t>Research (State Supported)</t>
  </si>
  <si>
    <t>Fmt. 1200 Ln 25</t>
  </si>
  <si>
    <t>Public Service</t>
  </si>
  <si>
    <t>Fmt. 1300 Ln 25</t>
  </si>
  <si>
    <t>Academic Support</t>
  </si>
  <si>
    <t>Fmt. 1400 Ln 25</t>
  </si>
  <si>
    <t>Student Services</t>
  </si>
  <si>
    <t>Fmt. 1500 Ln 25</t>
  </si>
  <si>
    <t>Institutional Support</t>
  </si>
  <si>
    <t>Fmt. 1600 Ln 25</t>
  </si>
  <si>
    <t xml:space="preserve">Operation &amp; Maintenance of Plant </t>
  </si>
  <si>
    <t>Fmt. 1700 Ln 25</t>
  </si>
  <si>
    <t>Scholarships &amp; Fellowships</t>
  </si>
  <si>
    <t>Fmt. 1800 Ln 25</t>
  </si>
  <si>
    <t>Hospitals</t>
  </si>
  <si>
    <t>Fmt. 1900 Ln 25</t>
  </si>
  <si>
    <t xml:space="preserve"> </t>
  </si>
  <si>
    <t>Transfers</t>
  </si>
  <si>
    <t>Fmt. 2000 Ln 20</t>
  </si>
  <si>
    <r>
      <t>TOTAL</t>
    </r>
    <r>
      <rPr>
        <b/>
        <sz val="10"/>
        <rFont val="Times New Roman"/>
        <family val="1"/>
      </rPr>
      <t xml:space="preserve"> </t>
    </r>
    <r>
      <rPr>
        <sz val="10"/>
        <rFont val="Times New Roman"/>
        <family val="1"/>
      </rPr>
      <t>EDUCATION &amp; GENERAL EXPENDITURES</t>
    </r>
  </si>
  <si>
    <t>SOURCE OF FUNDS (Fund Number)</t>
  </si>
  <si>
    <t>State Appropriation</t>
  </si>
  <si>
    <t>Fmt. 600 Ln 25</t>
  </si>
  <si>
    <t>FFS Contracts</t>
  </si>
  <si>
    <t>Fmt. 700 Ln 1</t>
  </si>
  <si>
    <t>Undergraduate Resident Tuition "Stipend"</t>
  </si>
  <si>
    <t>Undergraduate Resident Tuition "Student Share"</t>
  </si>
  <si>
    <t>Subtotal Undergraduate Tuition</t>
  </si>
  <si>
    <t>Graduate Resident Tuition</t>
  </si>
  <si>
    <t>Non-Resident Tuition</t>
  </si>
  <si>
    <t>Total Tuition</t>
  </si>
  <si>
    <t>Appropriated E&amp;G</t>
  </si>
  <si>
    <t>Non Appropriated E &amp; G (Other than Tuition) Function Code 11XX</t>
  </si>
  <si>
    <t>TOTAL EDUCATION &amp; GENERAL REVENUE</t>
  </si>
  <si>
    <t>Scholarship allowance information can be found on the institution's audited financial statements or in the state's accounting system (CORE).  The actual institutional funds devoted to student financial aid are reported on Format 1800.</t>
  </si>
  <si>
    <t>FTE Note:  For actual years the FTE Staff reported is actual staff filled positions and does not include vacancies.  The estimate year responses should assume all positions are filled.</t>
  </si>
  <si>
    <t>CORE Code: 4407</t>
  </si>
  <si>
    <t>Format  070</t>
  </si>
  <si>
    <r>
      <t>Fee-For-Service Contracts (System Level Only)</t>
    </r>
    <r>
      <rPr>
        <b/>
        <vertAlign val="superscript"/>
        <sz val="10"/>
        <rFont val="Times New Roman"/>
        <family val="1"/>
      </rPr>
      <t>1</t>
    </r>
  </si>
  <si>
    <t xml:space="preserve"> Object</t>
  </si>
  <si>
    <t>Contracts:</t>
  </si>
  <si>
    <t>Educational services in rural areas or communities in which the cost of delivering       the educational services is not sustained by the amount received in student tuition</t>
  </si>
  <si>
    <t xml:space="preserve">Reciprocal </t>
  </si>
  <si>
    <t>Graduate school services</t>
  </si>
  <si>
    <t>Economic development</t>
  </si>
  <si>
    <t xml:space="preserve">Specialized educational services and professional degrees, including but not limited to the areas of dentistry medicine, venerinary medicine, nursing, law, forestry, and engineering. </t>
  </si>
  <si>
    <t>Total</t>
  </si>
  <si>
    <r>
      <rPr>
        <vertAlign val="superscript"/>
        <sz val="10"/>
        <rFont val="Times New Roman"/>
        <family val="1"/>
      </rPr>
      <t xml:space="preserve">1 </t>
    </r>
    <r>
      <rPr>
        <sz val="10"/>
        <rFont val="Times New Roman"/>
        <family val="1"/>
      </rPr>
      <t>This is not needed by institution, but only in total for the system.</t>
    </r>
  </si>
  <si>
    <t>Anschutz Medical Campus</t>
  </si>
  <si>
    <r>
      <t>Submitted</t>
    </r>
    <r>
      <rPr>
        <b/>
        <sz val="24"/>
        <rFont val="Times New Roman"/>
        <family val="1"/>
      </rPr>
      <t>: DATE</t>
    </r>
  </si>
  <si>
    <r>
      <t>TOTAL</t>
    </r>
    <r>
      <rPr>
        <b/>
        <sz val="9"/>
        <rFont val="Times New Roman"/>
        <family val="1"/>
      </rPr>
      <t xml:space="preserve"> </t>
    </r>
    <r>
      <rPr>
        <sz val="9"/>
        <rFont val="Times New Roman"/>
        <family val="1"/>
      </rPr>
      <t>EDUCATION &amp; GENERAL EXPENDITURES</t>
    </r>
  </si>
  <si>
    <r>
      <t>TOTAL</t>
    </r>
    <r>
      <rPr>
        <sz val="9"/>
        <rFont val="Times New Roman"/>
        <family val="1"/>
      </rPr>
      <t xml:space="preserve"> EDUCATION &amp; GENERAL REVENUE</t>
    </r>
  </si>
  <si>
    <t xml:space="preserve">Institution No.:  </t>
  </si>
  <si>
    <t>Format   20</t>
  </si>
  <si>
    <t>INSTITUTION SUMMARY</t>
  </si>
  <si>
    <r>
      <t xml:space="preserve">TOTAL </t>
    </r>
    <r>
      <rPr>
        <sz val="9"/>
        <rFont val="Times New Roman"/>
        <family val="1"/>
      </rPr>
      <t>EDUCATION &amp; GENERAL EXPENDITURES</t>
    </r>
  </si>
  <si>
    <t>Fmt. 070 Ln 12</t>
  </si>
  <si>
    <t>Subtotal Undergraduate Resident Tuition</t>
  </si>
  <si>
    <t>Fmt. 100</t>
  </si>
  <si>
    <t>Tobacco</t>
  </si>
  <si>
    <t>Marijuana</t>
  </si>
  <si>
    <t>Fmt. 411 Ln 20</t>
  </si>
  <si>
    <t>Blue cells should be entered directly on this format, they will not "roll up" from another format</t>
  </si>
  <si>
    <r>
      <t>Fee-For-Service Contracts (System Level Only)</t>
    </r>
    <r>
      <rPr>
        <b/>
        <vertAlign val="superscript"/>
        <sz val="9"/>
        <rFont val="Times New Roman"/>
        <family val="1"/>
      </rPr>
      <t>1</t>
    </r>
  </si>
  <si>
    <r>
      <rPr>
        <vertAlign val="superscript"/>
        <sz val="9"/>
        <rFont val="Times New Roman"/>
        <family val="1"/>
      </rPr>
      <t xml:space="preserve">1 </t>
    </r>
    <r>
      <rPr>
        <sz val="9"/>
        <rFont val="Times New Roman"/>
        <family val="1"/>
      </rPr>
      <t>This is not needed by institution, but only in total for the system.</t>
    </r>
  </si>
  <si>
    <t>Format 25</t>
  </si>
  <si>
    <t>GOVERNING BOARD NATURAL EXPENSE CATEGORY SUMMARY</t>
  </si>
  <si>
    <t>Salaries, Full-Time Faculty Non-Classified</t>
  </si>
  <si>
    <t>Benefits, Full-time Faculty Non-Classified</t>
  </si>
  <si>
    <t>Salaries, Part-Time Faculty Non-Classified</t>
  </si>
  <si>
    <t>Benefits, Part-Time Faculty, Non-Classified</t>
  </si>
  <si>
    <t>Subtotal, Faculty</t>
  </si>
  <si>
    <t>Salaries, Other, Non-Classified</t>
  </si>
  <si>
    <t>Benefits, Other, Non-Classified</t>
  </si>
  <si>
    <t xml:space="preserve">  Subtotal Non-Classified Staff</t>
  </si>
  <si>
    <t>Compensation, Support Assistants</t>
  </si>
  <si>
    <t>Salaries, Classified Staff</t>
  </si>
  <si>
    <t>Benefits, Classified Staff</t>
  </si>
  <si>
    <t xml:space="preserve">  Subtotal Support Staff</t>
  </si>
  <si>
    <t>Total Personnel</t>
  </si>
  <si>
    <t>Hourly Compensation</t>
  </si>
  <si>
    <t>Travel</t>
  </si>
  <si>
    <t>Other Current Expense</t>
  </si>
  <si>
    <t>Capital</t>
  </si>
  <si>
    <r>
      <t>TOTAL</t>
    </r>
    <r>
      <rPr>
        <b/>
        <sz val="9"/>
        <rFont val="Times New Roman"/>
        <family val="1"/>
      </rPr>
      <t xml:space="preserve"> EDUCATION &amp; GENERAL</t>
    </r>
    <r>
      <rPr>
        <sz val="9"/>
        <rFont val="Times New Roman"/>
        <family val="1"/>
      </rPr>
      <t xml:space="preserve"> INSTRUCTION </t>
    </r>
  </si>
  <si>
    <t>Format 26</t>
  </si>
  <si>
    <t>INSTITUTIONAL NATURAL EXPENSE CATEGORY SUMMARY</t>
  </si>
  <si>
    <t>Format   30</t>
  </si>
  <si>
    <t>STUDENT, FACULTY, AND  STAFF DATA</t>
  </si>
  <si>
    <t>STUDENT FTE DATA:</t>
  </si>
  <si>
    <t>2A</t>
  </si>
  <si>
    <t>COF Resident Undergraduate FTE</t>
  </si>
  <si>
    <t>2B</t>
  </si>
  <si>
    <t>Non-COF Resident Undergraduate FTE</t>
  </si>
  <si>
    <t>2C</t>
  </si>
  <si>
    <t>Total Resident Undergraduate FTE</t>
  </si>
  <si>
    <t xml:space="preserve">  Resident Graduate FTE</t>
  </si>
  <si>
    <t xml:space="preserve">  Total Resident FTE </t>
  </si>
  <si>
    <t xml:space="preserve">  Nonresident Undergraduate FTE</t>
  </si>
  <si>
    <t xml:space="preserve">  Nonresident Graduate FTE</t>
  </si>
  <si>
    <t xml:space="preserve">  Total Nonresident FTE </t>
  </si>
  <si>
    <t xml:space="preserve">  Total FTE Undergraduate</t>
  </si>
  <si>
    <t xml:space="preserve">  Total FTE Graduate</t>
  </si>
  <si>
    <t xml:space="preserve">  Total FTE Students</t>
  </si>
  <si>
    <t>COST PER STUDENT</t>
  </si>
  <si>
    <t>Total E&amp;G Cost Per FTE Student</t>
  </si>
  <si>
    <t xml:space="preserve">COF Stipend Per Undergraduate Resident FTE </t>
  </si>
  <si>
    <t>INSTRUCTIONAL and RESEARCH FACULTY DATA (SOURCE FMT 40 OR FMT 1100 and 1200)</t>
  </si>
  <si>
    <t xml:space="preserve">  Faculty FTE Total</t>
  </si>
  <si>
    <t xml:space="preserve">  FTE Full-time Faculty</t>
  </si>
  <si>
    <t xml:space="preserve">  FTE Part-time Faculty</t>
  </si>
  <si>
    <t>AVG COMPENSATION INSTRUCTIONAL and RESEARCH FACULTY</t>
  </si>
  <si>
    <t xml:space="preserve">  All Faculty Combined</t>
  </si>
  <si>
    <t xml:space="preserve">  Full-time Average Compensation</t>
  </si>
  <si>
    <t xml:space="preserve">  Part-time Average Compensation</t>
  </si>
  <si>
    <t>Total Faculty and Staff FTE  (Format 20)</t>
  </si>
  <si>
    <t>Note: Rows 19 through 27 provide compensation information for instructional and research faculty only.  Prior to FY 2010-11, past budget databooks provided compensation information for instructional faculty and staff.</t>
  </si>
  <si>
    <t>Format   40</t>
  </si>
  <si>
    <t>SUMMARY</t>
  </si>
  <si>
    <t>FTE</t>
  </si>
  <si>
    <t>S/F</t>
  </si>
  <si>
    <t>COURSE LEVEL</t>
  </si>
  <si>
    <t>STUDENTS</t>
  </si>
  <si>
    <t>FACULTY</t>
  </si>
  <si>
    <t>RATIO</t>
  </si>
  <si>
    <t>Vocational</t>
  </si>
  <si>
    <t>Lower Level</t>
  </si>
  <si>
    <t>Upper Level</t>
  </si>
  <si>
    <t xml:space="preserve">     Total Undergraduate</t>
  </si>
  <si>
    <t>Graduate I</t>
  </si>
  <si>
    <t>Graduate II</t>
  </si>
  <si>
    <t xml:space="preserve">     Total Graduate</t>
  </si>
  <si>
    <t>Grand Total</t>
  </si>
  <si>
    <t xml:space="preserve">NOTE:  Institutions are required to maintain detailed information on the above data by Classification of Instructional Program (CIP) area.  </t>
  </si>
  <si>
    <t xml:space="preserve">            Detailed data available upon request.</t>
  </si>
  <si>
    <t>Format  100</t>
  </si>
  <si>
    <t>TOTAL TUITION REVENUE and STUDENT FTE</t>
  </si>
  <si>
    <t>CORE Revenue Source Code (RSC):</t>
  </si>
  <si>
    <t>SUMMER</t>
  </si>
  <si>
    <t xml:space="preserve">  Resident</t>
  </si>
  <si>
    <t>Graduate (4801)</t>
  </si>
  <si>
    <t>Undergraduate (4802)</t>
  </si>
  <si>
    <t xml:space="preserve">  Nonresident</t>
  </si>
  <si>
    <t>Graduate (4901)</t>
  </si>
  <si>
    <t>Undergraduate (4902)</t>
  </si>
  <si>
    <t xml:space="preserve">  Subtotal Summer</t>
  </si>
  <si>
    <t>FALL</t>
  </si>
  <si>
    <t xml:space="preserve">  Subtotal Fall</t>
  </si>
  <si>
    <t>WINTER</t>
  </si>
  <si>
    <t xml:space="preserve">  Subtotal Winter</t>
  </si>
  <si>
    <t>SPRING</t>
  </si>
  <si>
    <t xml:space="preserve">  Subtotal Spring</t>
  </si>
  <si>
    <t>SUBTOTAL</t>
  </si>
  <si>
    <t>SUBTOTAL RESIDENT</t>
  </si>
  <si>
    <t>SUBTOTAL NONRESIDENT</t>
  </si>
  <si>
    <t>SUBTOTAL GRADUATE</t>
  </si>
  <si>
    <t>SUBTOTAL UNDERGRADUATE</t>
  </si>
  <si>
    <t>TOTAL TUITION REVENUE</t>
  </si>
  <si>
    <t>(E&amp;G CORE Function Code 1100)</t>
  </si>
  <si>
    <t>Total Tuition Includes Stipend Reimbursement</t>
  </si>
  <si>
    <t>Format  410</t>
  </si>
  <si>
    <r>
      <t>APPROPRIATED EDUCATION &amp; GENERAL REVENUE (Other than Tuition) (Function Code 1100)</t>
    </r>
    <r>
      <rPr>
        <b/>
        <vertAlign val="superscript"/>
        <sz val="9"/>
        <rFont val="Times New Roman"/>
        <family val="1"/>
      </rPr>
      <t>1</t>
    </r>
  </si>
  <si>
    <r>
      <t>Appropriated Academic Fees ( RSC 5002)</t>
    </r>
    <r>
      <rPr>
        <vertAlign val="superscript"/>
        <sz val="9"/>
        <rFont val="Times New Roman"/>
        <family val="1"/>
      </rPr>
      <t>2</t>
    </r>
  </si>
  <si>
    <t>Report in Format 411</t>
  </si>
  <si>
    <r>
      <t>Amendment 50 Moneys (Transfer Code 900T)</t>
    </r>
    <r>
      <rPr>
        <vertAlign val="superscript"/>
        <sz val="9"/>
        <rFont val="Times New Roman"/>
        <family val="1"/>
      </rPr>
      <t>3</t>
    </r>
  </si>
  <si>
    <t>Tobacco Settlement Moneys</t>
  </si>
  <si>
    <t>DOLA Local Govt Mineral Impact Fund</t>
  </si>
  <si>
    <t>TOTAL OTHER APPROPRIATED E &amp; G REVENUES</t>
  </si>
  <si>
    <r>
      <rPr>
        <vertAlign val="superscript"/>
        <sz val="9"/>
        <rFont val="Times New Roman"/>
        <family val="1"/>
      </rPr>
      <t xml:space="preserve">1 </t>
    </r>
    <r>
      <rPr>
        <sz val="9"/>
        <rFont val="Times New Roman"/>
        <family val="1"/>
      </rPr>
      <t>Tuition revenue is reported on Format 100</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</si>
  <si>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</si>
  <si>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</si>
  <si>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</si>
  <si>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t>Format  411</t>
  </si>
  <si>
    <r>
      <t>NON APPROPRIATED EDUCATION &amp; GENERAL REVENUES (Other than Tuition) - Balance of Function Code 1100</t>
    </r>
    <r>
      <rPr>
        <b/>
        <vertAlign val="superscript"/>
        <sz val="9"/>
        <rFont val="Times New Roman"/>
        <family val="1"/>
      </rPr>
      <t>1</t>
    </r>
  </si>
  <si>
    <t>Non Appropriated Education &amp; General Revenues (Itemize below)</t>
  </si>
  <si>
    <r>
      <t xml:space="preserve">Academic Fees </t>
    </r>
    <r>
      <rPr>
        <sz val="9"/>
        <color indexed="10"/>
        <rFont val="Times New Roman"/>
        <family val="1"/>
      </rPr>
      <t>( RSC 5009)</t>
    </r>
    <r>
      <rPr>
        <vertAlign val="superscript"/>
        <sz val="9"/>
        <rFont val="Times New Roman"/>
        <family val="1"/>
      </rPr>
      <t>2</t>
    </r>
  </si>
  <si>
    <t>Indirect Cost Recoveries</t>
  </si>
  <si>
    <t>Miscellaneous Revenues</t>
  </si>
  <si>
    <r>
      <t>Mandatory Registration and Course Fees</t>
    </r>
    <r>
      <rPr>
        <vertAlign val="superscript"/>
        <sz val="9"/>
        <rFont val="Times New Roman"/>
        <family val="1"/>
      </rPr>
      <t>4</t>
    </r>
  </si>
  <si>
    <t>Incidental Income - Educational Activities</t>
  </si>
  <si>
    <t>Student Activity Fees</t>
  </si>
  <si>
    <t>State Grants and Contracts (not FFS)</t>
  </si>
  <si>
    <t>Other Mandatory Fees</t>
  </si>
  <si>
    <r>
      <t>Amendment 50 Moneys (Transfer Code 900T)</t>
    </r>
    <r>
      <rPr>
        <vertAlign val="superscript"/>
        <sz val="9"/>
        <rFont val="Times New Roman"/>
        <family val="1"/>
      </rPr>
      <t>5</t>
    </r>
  </si>
  <si>
    <t>Rents</t>
  </si>
  <si>
    <t>Investment Income</t>
  </si>
  <si>
    <t>Miscellaneous Non-Operating Income</t>
  </si>
  <si>
    <t>Total Non Appropriated Education &amp; General Revenues</t>
  </si>
  <si>
    <r>
      <t xml:space="preserve">E&amp;G Rollforward (TO future year) / FROM prior year </t>
    </r>
    <r>
      <rPr>
        <vertAlign val="superscript"/>
        <sz val="9"/>
        <rFont val="Times New Roman"/>
        <family val="1"/>
      </rPr>
      <t>3</t>
    </r>
  </si>
  <si>
    <t>TOTAL NON APPROPRIATED E &amp; G REVENUES</t>
  </si>
  <si>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</si>
  <si>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t xml:space="preserve">      expenses should approximate the  E&amp;G portion of the institutions overall "change in fund balance".  </t>
  </si>
  <si>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</si>
  <si>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t xml:space="preserve">        as a result of HB 11-1301.</t>
  </si>
  <si>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</si>
  <si>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t>Format  413</t>
  </si>
  <si>
    <t>Appropriated Non Education and General - Function Code 1900</t>
  </si>
  <si>
    <t>Non Education &amp; General Appropriated Revenues (Itemize below)</t>
  </si>
  <si>
    <t>Marijuana Tax Fund Appropriation</t>
  </si>
  <si>
    <t>TOTAL APPROPRIATED Non Education and General Funds</t>
  </si>
  <si>
    <t>Format  600</t>
  </si>
  <si>
    <t>STATE SUPPORT</t>
  </si>
  <si>
    <t>General Fund Appropriations</t>
  </si>
  <si>
    <t>Local District College Appropriation</t>
  </si>
  <si>
    <t>Other Restrictions of General Fund / Revenue</t>
  </si>
  <si>
    <t>TOTAL APPROPRIATION REVENUES</t>
  </si>
  <si>
    <t>Format 1100</t>
  </si>
  <si>
    <t>EDUCATION &amp; GENERAL - INSTRUCTION</t>
  </si>
  <si>
    <t>Format 1200</t>
  </si>
  <si>
    <t>EDUCATION &amp; GENERAL - RESEARCH</t>
  </si>
  <si>
    <t xml:space="preserve">    Subtotal Non-Classified Staff</t>
  </si>
  <si>
    <t xml:space="preserve">   Subtotal Support Staff</t>
  </si>
  <si>
    <r>
      <t>TOTAL</t>
    </r>
    <r>
      <rPr>
        <b/>
        <sz val="9"/>
        <rFont val="Times New Roman"/>
        <family val="1"/>
      </rPr>
      <t xml:space="preserve"> EDUCATION &amp; GENERAL</t>
    </r>
    <r>
      <rPr>
        <sz val="9"/>
        <rFont val="Times New Roman"/>
        <family val="1"/>
      </rPr>
      <t xml:space="preserve"> RESEARCH </t>
    </r>
  </si>
  <si>
    <t>Format 1300</t>
  </si>
  <si>
    <t>EDUCATION &amp; GENERAL - PUBLIC SERVICE</t>
  </si>
  <si>
    <t>DO NOT DELETE ROWS 1-5</t>
  </si>
  <si>
    <t>Salaries, Non-Classified Staff</t>
  </si>
  <si>
    <t>Benefits, Non-Classified Staff</t>
  </si>
  <si>
    <t xml:space="preserve">     Subtotal, Non-Classified Staff</t>
  </si>
  <si>
    <t xml:space="preserve">     Subtotal Classified Staff</t>
  </si>
  <si>
    <t xml:space="preserve">Capital </t>
  </si>
  <si>
    <r>
      <t>TOTAL</t>
    </r>
    <r>
      <rPr>
        <b/>
        <sz val="9"/>
        <rFont val="Times New Roman"/>
        <family val="1"/>
      </rPr>
      <t xml:space="preserve"> EDUCATION &amp; GENERAL</t>
    </r>
    <r>
      <rPr>
        <sz val="9"/>
        <rFont val="Times New Roman"/>
        <family val="1"/>
      </rPr>
      <t xml:space="preserve"> PUBLIC SERVICE</t>
    </r>
  </si>
  <si>
    <t>Format 1400</t>
  </si>
  <si>
    <t>EDUCATION &amp; GENERAL - ACADEMIC SUPPORT</t>
  </si>
  <si>
    <r>
      <t>TOTAL</t>
    </r>
    <r>
      <rPr>
        <b/>
        <sz val="9"/>
        <rFont val="Times New Roman"/>
        <family val="1"/>
      </rPr>
      <t xml:space="preserve"> EDUCATION &amp; GENERAL</t>
    </r>
    <r>
      <rPr>
        <sz val="9"/>
        <rFont val="Times New Roman"/>
        <family val="1"/>
      </rPr>
      <t xml:space="preserve"> ACADEMIC SUPPORT</t>
    </r>
  </si>
  <si>
    <t>Format 1500</t>
  </si>
  <si>
    <t>EDUCATION &amp; GENERAL - STUDENT SERVICES</t>
  </si>
  <si>
    <r>
      <t>TOTAL</t>
    </r>
    <r>
      <rPr>
        <b/>
        <sz val="9"/>
        <rFont val="Times New Roman"/>
        <family val="1"/>
      </rPr>
      <t xml:space="preserve"> EDUCATION &amp; GENERAL</t>
    </r>
    <r>
      <rPr>
        <sz val="9"/>
        <rFont val="Times New Roman"/>
        <family val="1"/>
      </rPr>
      <t xml:space="preserve"> STUDENT SERVICES</t>
    </r>
  </si>
  <si>
    <t>Format 1600</t>
  </si>
  <si>
    <t>EDUCATION &amp; GENERAL - INSTITUTIONAL SUPPORT</t>
  </si>
  <si>
    <r>
      <t>TOTAL</t>
    </r>
    <r>
      <rPr>
        <b/>
        <sz val="9"/>
        <rFont val="Times New Roman"/>
        <family val="1"/>
      </rPr>
      <t xml:space="preserve"> EDUCATION &amp; GENERAL</t>
    </r>
    <r>
      <rPr>
        <sz val="9"/>
        <rFont val="Times New Roman"/>
        <family val="1"/>
      </rPr>
      <t xml:space="preserve"> INSTITUTIONAL SUPPORT</t>
    </r>
  </si>
  <si>
    <t>Format 1700</t>
  </si>
  <si>
    <t>EDUCATION &amp; GENERAL - OPERATION &amp; MAINTENANCE OF PLANT</t>
  </si>
  <si>
    <t>Utilities</t>
  </si>
  <si>
    <r>
      <t>TOTAL</t>
    </r>
    <r>
      <rPr>
        <b/>
        <sz val="9"/>
        <rFont val="Times New Roman"/>
        <family val="1"/>
      </rPr>
      <t xml:space="preserve"> EDUCATION &amp; GENERAL</t>
    </r>
    <r>
      <rPr>
        <sz val="9"/>
        <rFont val="Times New Roman"/>
        <family val="1"/>
      </rPr>
      <t xml:space="preserve"> OPERATION &amp; MAINTENANCE OF PLANT</t>
    </r>
  </si>
  <si>
    <t>Format 1800</t>
  </si>
  <si>
    <t>EDUCATION &amp; GENERAL - SCHOLARSHIPS &amp; FELLOWSHIPS</t>
  </si>
  <si>
    <t>Scholarships and Fellowships</t>
  </si>
  <si>
    <r>
      <t>TOTAL</t>
    </r>
    <r>
      <rPr>
        <b/>
        <sz val="9"/>
        <rFont val="Times New Roman"/>
        <family val="1"/>
      </rPr>
      <t xml:space="preserve"> EDUCATION &amp; GENERAL</t>
    </r>
    <r>
      <rPr>
        <sz val="9"/>
        <rFont val="Times New Roman"/>
        <family val="1"/>
      </rPr>
      <t xml:space="preserve"> SCHOLARSHIPS &amp; FELLOWSHIPS</t>
    </r>
  </si>
  <si>
    <t>Scholarship allowance information can be found on the institution's audited financial statements or in the state's accounting system (CORE).  The actual institutional funds devoted to student financial aid are reported on this format.</t>
  </si>
  <si>
    <t>Format 1900</t>
  </si>
  <si>
    <t>EDUCATION &amp; GENERAL - HOSPITALS</t>
  </si>
  <si>
    <t>Compensation, Part-Time Non-Classified</t>
  </si>
  <si>
    <r>
      <t>TOTAL</t>
    </r>
    <r>
      <rPr>
        <b/>
        <sz val="9"/>
        <rFont val="Times New Roman"/>
        <family val="1"/>
      </rPr>
      <t xml:space="preserve"> EDUCATION &amp; GENERAL</t>
    </r>
    <r>
      <rPr>
        <sz val="9"/>
        <rFont val="Times New Roman"/>
        <family val="1"/>
      </rPr>
      <t xml:space="preserve"> HOSPITALS </t>
    </r>
  </si>
  <si>
    <t>Format 2000</t>
  </si>
  <si>
    <t>TRANSFERS (TO) FROM CURRENT EDUCATION &amp; GENERAL FUNDS</t>
  </si>
  <si>
    <t>Mandatory Transfers:</t>
  </si>
  <si>
    <t>Subtotal Mandatory Transfers:</t>
  </si>
  <si>
    <t>Non-mandatory Transfers:</t>
  </si>
  <si>
    <t>rounding</t>
  </si>
  <si>
    <t>Subtotal Non-mandatory Transfers:</t>
  </si>
  <si>
    <r>
      <t xml:space="preserve">TOTAL TRANSFERS </t>
    </r>
    <r>
      <rPr>
        <b/>
        <sz val="9"/>
        <rFont val="Times New Roman"/>
        <family val="1"/>
      </rPr>
      <t xml:space="preserve">(TO) FROM FUNDS CURRENT </t>
    </r>
  </si>
  <si>
    <t xml:space="preserve">EDUCATION &amp; GENERAL FUNDS </t>
  </si>
  <si>
    <t>Boulder</t>
  </si>
  <si>
    <t>GFB</t>
  </si>
  <si>
    <t>matthew.artley@colorado.edu</t>
  </si>
  <si>
    <t>TOTAL EDUCATION &amp; GENERAL EXPENDITURES</t>
  </si>
  <si>
    <r>
      <t>TOTAL</t>
    </r>
    <r>
      <rPr>
        <b/>
        <sz val="10"/>
        <rFont val="Times New Roman"/>
        <family val="1"/>
      </rPr>
      <t xml:space="preserve"> EDUCATION &amp; GENERAL</t>
    </r>
    <r>
      <rPr>
        <sz val="10"/>
        <rFont val="Times New Roman"/>
        <family val="1"/>
      </rPr>
      <t xml:space="preserve"> INSTRUCTION </t>
    </r>
  </si>
  <si>
    <r>
      <t>APPROPRIATED EDUCATION &amp; GENERAL REVENUE (Other than Tuition) (Function Code 1100)</t>
    </r>
    <r>
      <rPr>
        <b/>
        <vertAlign val="superscript"/>
        <sz val="10"/>
        <rFont val="Times New Roman"/>
        <family val="1"/>
      </rPr>
      <t>1</t>
    </r>
  </si>
  <si>
    <r>
      <t>Appropriated Academic Fees ( RSC 5002)</t>
    </r>
    <r>
      <rPr>
        <vertAlign val="superscript"/>
        <sz val="10"/>
        <rFont val="Times New Roman"/>
        <family val="1"/>
      </rPr>
      <t>2</t>
    </r>
  </si>
  <si>
    <r>
      <t>Amendment 50 Moneys (Transfer Code 900T)</t>
    </r>
    <r>
      <rPr>
        <vertAlign val="superscript"/>
        <sz val="10"/>
        <rFont val="Times New Roman"/>
        <family val="1"/>
      </rPr>
      <t>3</t>
    </r>
  </si>
  <si>
    <r>
      <rPr>
        <vertAlign val="superscript"/>
        <sz val="10"/>
        <rFont val="Times New Roman"/>
        <family val="1"/>
      </rPr>
      <t xml:space="preserve">1 </t>
    </r>
    <r>
      <rPr>
        <sz val="10"/>
        <rFont val="Times New Roman"/>
        <family val="1"/>
      </rPr>
      <t>Tuition revenue is reported on Format 100</t>
    </r>
  </si>
  <si>
    <r>
      <rPr>
        <vertAlign val="superscript"/>
        <sz val="10"/>
        <rFont val="Times New Roman"/>
        <family val="1"/>
      </rPr>
      <t xml:space="preserve">2 </t>
    </r>
    <r>
      <rPr>
        <sz val="10"/>
        <rFont val="Times New Roman"/>
        <family val="1"/>
      </rPr>
      <t>Pursuant to HB11-1301,  fees are no longer appropriated beginning in FY 2011-12.  This category will be reported on Format 411 beginning in FY 2011-12.</t>
    </r>
  </si>
  <si>
    <r>
      <rPr>
        <vertAlign val="superscript"/>
        <sz val="10"/>
        <rFont val="Times New Roman"/>
        <family val="1"/>
      </rPr>
      <t xml:space="preserve">3 </t>
    </r>
    <r>
      <rPr>
        <sz val="10"/>
        <rFont val="Times New Roman"/>
        <family val="1"/>
      </rPr>
      <t>Beginning FY 14-15 Amendement 50 Moneys were approprriated as Informational, so they will now be reported on Format 411. These Revenues were reported in a unique revenue code (EAT1) in COFRS,</t>
    </r>
  </si>
  <si>
    <r>
      <t xml:space="preserve">  however, they are now reported as </t>
    </r>
    <r>
      <rPr>
        <b/>
        <sz val="10"/>
        <rFont val="Times New Roman"/>
        <family val="1"/>
      </rPr>
      <t>part of</t>
    </r>
    <r>
      <rPr>
        <sz val="10"/>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</si>
  <si>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10"/>
        <rFont val="Times New Roman"/>
        <family val="1"/>
      </rPr>
      <t>1</t>
    </r>
  </si>
  <si>
    <r>
      <t xml:space="preserve">Academic Fees </t>
    </r>
    <r>
      <rPr>
        <sz val="10"/>
        <color indexed="10"/>
        <rFont val="Times New Roman"/>
        <family val="1"/>
      </rPr>
      <t>( RSC 5009)</t>
    </r>
    <r>
      <rPr>
        <vertAlign val="superscript"/>
        <sz val="10"/>
        <rFont val="Times New Roman"/>
        <family val="1"/>
      </rPr>
      <t>2</t>
    </r>
  </si>
  <si>
    <r>
      <t>Mandatory Registration and Course Fees</t>
    </r>
    <r>
      <rPr>
        <vertAlign val="superscript"/>
        <sz val="10"/>
        <rFont val="Times New Roman"/>
        <family val="1"/>
      </rPr>
      <t>4</t>
    </r>
  </si>
  <si>
    <r>
      <t>Amendment 50 Moneys (Transfer Code 900T)</t>
    </r>
    <r>
      <rPr>
        <vertAlign val="superscript"/>
        <sz val="10"/>
        <rFont val="Times New Roman"/>
        <family val="1"/>
      </rPr>
      <t>5</t>
    </r>
  </si>
  <si>
    <r>
      <t xml:space="preserve">E&amp;G Rollforward (TO future year) / FROM prior year </t>
    </r>
    <r>
      <rPr>
        <vertAlign val="superscript"/>
        <sz val="10"/>
        <rFont val="Times New Roman"/>
        <family val="1"/>
      </rPr>
      <t>3</t>
    </r>
  </si>
  <si>
    <r>
      <rPr>
        <vertAlign val="superscript"/>
        <sz val="10"/>
        <rFont val="Times New Roman"/>
        <family val="1"/>
      </rPr>
      <t>3</t>
    </r>
    <r>
      <rPr>
        <sz val="10"/>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</si>
  <si>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10"/>
        <rFont val="Times New Roman"/>
        <family val="1"/>
      </rPr>
      <t>4</t>
    </r>
    <r>
      <rPr>
        <sz val="10"/>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</si>
  <si>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10"/>
        <rFont val="Times New Roman"/>
        <family val="1"/>
      </rPr>
      <t>5</t>
    </r>
    <r>
      <rPr>
        <sz val="10"/>
        <rFont val="Times New Roman"/>
        <family val="1"/>
      </rPr>
      <t xml:space="preserve"> Beginning FY 14-15 Amendement 50 Moneys were approprriated as Informational, so they will now be reported on Format 411. These Revenues were reported in a unique revenue code (EAT1) in COFRS,</t>
    </r>
  </si>
  <si>
    <r>
      <t>TOTAL</t>
    </r>
    <r>
      <rPr>
        <b/>
        <sz val="10"/>
        <rFont val="Times New Roman"/>
        <family val="1"/>
      </rPr>
      <t xml:space="preserve"> EDUCATION &amp; GENERAL</t>
    </r>
    <r>
      <rPr>
        <sz val="10"/>
        <rFont val="Times New Roman"/>
        <family val="1"/>
      </rPr>
      <t xml:space="preserve"> RESEARCH </t>
    </r>
  </si>
  <si>
    <r>
      <t>TOTAL</t>
    </r>
    <r>
      <rPr>
        <b/>
        <sz val="10"/>
        <rFont val="Times New Roman"/>
        <family val="1"/>
      </rPr>
      <t xml:space="preserve"> EDUCATION &amp; GENERAL</t>
    </r>
    <r>
      <rPr>
        <sz val="10"/>
        <rFont val="Times New Roman"/>
        <family val="1"/>
      </rPr>
      <t xml:space="preserve"> PUBLIC SERVICE</t>
    </r>
  </si>
  <si>
    <r>
      <t>TOTAL</t>
    </r>
    <r>
      <rPr>
        <b/>
        <sz val="10"/>
        <rFont val="Times New Roman"/>
        <family val="1"/>
      </rPr>
      <t xml:space="preserve"> EDUCATION &amp; GENERAL</t>
    </r>
    <r>
      <rPr>
        <sz val="10"/>
        <rFont val="Times New Roman"/>
        <family val="1"/>
      </rPr>
      <t xml:space="preserve"> ACADEMIC SUPPORT</t>
    </r>
  </si>
  <si>
    <r>
      <t>TOTAL</t>
    </r>
    <r>
      <rPr>
        <b/>
        <sz val="10"/>
        <rFont val="Times New Roman"/>
        <family val="1"/>
      </rPr>
      <t xml:space="preserve"> EDUCATION &amp; GENERAL</t>
    </r>
    <r>
      <rPr>
        <sz val="10"/>
        <rFont val="Times New Roman"/>
        <family val="1"/>
      </rPr>
      <t xml:space="preserve"> STUDENT SERVICES</t>
    </r>
  </si>
  <si>
    <r>
      <t>TOTAL</t>
    </r>
    <r>
      <rPr>
        <b/>
        <sz val="10"/>
        <rFont val="Times New Roman"/>
        <family val="1"/>
      </rPr>
      <t xml:space="preserve"> EDUCATION &amp; GENERAL</t>
    </r>
    <r>
      <rPr>
        <sz val="10"/>
        <rFont val="Times New Roman"/>
        <family val="1"/>
      </rPr>
      <t xml:space="preserve"> INSTITUTIONAL SUPPORT</t>
    </r>
  </si>
  <si>
    <r>
      <t>TOTAL</t>
    </r>
    <r>
      <rPr>
        <b/>
        <sz val="10"/>
        <rFont val="Times New Roman"/>
        <family val="1"/>
      </rPr>
      <t xml:space="preserve"> EDUCATION &amp; GENERAL</t>
    </r>
    <r>
      <rPr>
        <sz val="10"/>
        <rFont val="Times New Roman"/>
        <family val="1"/>
      </rPr>
      <t xml:space="preserve"> OPERATION &amp; MAINTENANCE OF PLANT</t>
    </r>
  </si>
  <si>
    <r>
      <t>TOTAL</t>
    </r>
    <r>
      <rPr>
        <b/>
        <sz val="10"/>
        <rFont val="Times New Roman"/>
        <family val="1"/>
      </rPr>
      <t xml:space="preserve"> EDUCATION &amp; GENERAL</t>
    </r>
    <r>
      <rPr>
        <sz val="10"/>
        <rFont val="Times New Roman"/>
        <family val="1"/>
      </rPr>
      <t xml:space="preserve"> SCHOLARSHIPS &amp; FELLOWSHIPS</t>
    </r>
  </si>
  <si>
    <r>
      <t>TOTAL</t>
    </r>
    <r>
      <rPr>
        <b/>
        <sz val="10"/>
        <rFont val="Times New Roman"/>
        <family val="1"/>
      </rPr>
      <t xml:space="preserve"> EDUCATION &amp; GENERAL</t>
    </r>
    <r>
      <rPr>
        <sz val="10"/>
        <rFont val="Times New Roman"/>
        <family val="1"/>
      </rPr>
      <t xml:space="preserve"> HOSPITALS </t>
    </r>
  </si>
  <si>
    <r>
      <t xml:space="preserve">TOTAL TRANSFERS </t>
    </r>
    <r>
      <rPr>
        <b/>
        <sz val="10"/>
        <rFont val="Times New Roman"/>
        <family val="1"/>
      </rPr>
      <t xml:space="preserve">(TO) FROM FUNDS CURRENT </t>
    </r>
  </si>
  <si>
    <t xml:space="preserve">University of Colorado </t>
  </si>
  <si>
    <t>Colorado Springs</t>
  </si>
  <si>
    <t>Terri Wagner</t>
  </si>
  <si>
    <t>University of Colorado Denver</t>
  </si>
  <si>
    <t>System Administration</t>
  </si>
  <si>
    <t>GFAA</t>
  </si>
  <si>
    <t>Nora Sandoval</t>
  </si>
  <si>
    <t>Fixed Asset Additions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</si>
</sst>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4" formatCode="_(&quot;$&quot;* #,##0.00_);_(&quot;$&quot;* \(#,##0.00\);_(&quot;$&quot;* &quot;-&quot;??_);_(@_)"/>
    <numFmt numFmtId="43" formatCode="_(* #,##0.00_);_(* \(#,##0.00\);_(* &quot;-&quot;??_);_(@_)"/>
    <numFmt numFmtId="164" formatCode="#,##0.0"/>
    <numFmt numFmtId="165" formatCode="0_)"/>
    <numFmt numFmtId="166" formatCode="_(* #,##0.00_);_(* \(#,##0.00\);_(* &quot;-&quot;_);_(@_)"/>
    <numFmt numFmtId="167" formatCode="_(* #,##0_);_(* \(#,##0\);_(* &quot;-&quot;??_);_(@_)"/>
    <numFmt numFmtId="168" formatCode="#,##0.0_);\(#,##0.0\)"/>
    <numFmt numFmtId="169" formatCode="_(* #,##0.0_);_(* \(#,##0.0\);_(* &quot;-&quot;??_);_(@_)"/>
    <numFmt numFmtId="170" formatCode="0.0_)"/>
    <numFmt numFmtId="171" formatCode="_(* #,##0.000_);_(* \(#,##0.000\);_(* &quot;-&quot;??_);_(@_)"/>
    <numFmt numFmtId="172" formatCode="_(&quot;$&quot;* #,##0_);_(&quot;$&quot;* \(#,##0\);_(&quot;$&quot;* &quot;-&quot;??_);_(@_)"/>
    <numFmt numFmtId="173" formatCode="#,##0.########"/>
  </numFmts>
  <fonts count="37" x14ac:knownFonts="1">
    <font>
      <sz val="11"/>
      <color theme="1"/>
      <name val="Arial"/>
      <family val="2"/>
    </font>
    <font>
      <sz val="10"/>
      <name val="Courier"/>
      <family val="3"/>
    </font>
    <font>
      <sz val="10"/>
      <name val="Times New Roman"/>
      <family val="1"/>
    </font>
    <font>
      <b/>
      <sz val="10"/>
      <name val="Times New Roman"/>
      <family val="1"/>
    </font>
    <font>
      <b/>
      <u/>
      <sz val="10"/>
      <name val="Times New Roman"/>
      <family val="1"/>
    </font>
    <font>
      <b/>
      <i/>
      <sz val="9"/>
      <name val="Times New Roman"/>
      <family val="1"/>
    </font>
    <font>
      <b/>
      <i/>
      <sz val="10"/>
      <name val="Times New Roman"/>
      <family val="1"/>
    </font>
    <font>
      <sz val="9"/>
      <name val="Times New Roman"/>
      <family val="1"/>
    </font>
    <font>
      <u/>
      <sz val="11"/>
      <color theme="10"/>
      <name val="Arial"/>
      <family val="2"/>
    </font>
    <font>
      <strike/>
      <sz val="10"/>
      <name val="Times New Roman"/>
      <family val="1"/>
    </font>
    <font>
      <sz val="11"/>
      <color theme="1"/>
      <name val="Arial"/>
      <family val="2"/>
    </font>
    <font>
      <sz val="10"/>
      <color theme="1"/>
      <name val="Arial"/>
      <family val="2"/>
    </font>
    <font>
      <b/>
      <vertAlign val="superscript"/>
      <sz val="10"/>
      <name val="Times New Roman"/>
      <family val="1"/>
    </font>
    <font>
      <sz val="10"/>
      <name val="Arial"/>
      <family val="2"/>
    </font>
    <font>
      <sz val="10"/>
      <color rgb="FFFF0000"/>
      <name val="Times New Roman"/>
      <family val="1"/>
    </font>
    <font>
      <vertAlign val="superscript"/>
      <sz val="10"/>
      <name val="Times New Roman"/>
      <family val="1"/>
    </font>
    <font>
      <b/>
      <sz val="9"/>
      <name val="Times New Roman"/>
      <family val="1"/>
    </font>
    <font>
      <b/>
      <sz val="8"/>
      <name val="Times New Roman"/>
      <family val="1"/>
    </font>
    <font>
      <b/>
      <u/>
      <sz val="36"/>
      <name val="Times New Roman"/>
      <family val="1"/>
    </font>
    <font>
      <b/>
      <sz val="26"/>
      <name val="Times New Roman"/>
      <family val="1"/>
    </font>
    <font>
      <sz val="26"/>
      <name val="Times New Roman"/>
      <family val="1"/>
    </font>
    <font>
      <b/>
      <sz val="22"/>
      <name val="Times New Roman"/>
      <family val="1"/>
    </font>
    <font>
      <b/>
      <sz val="24"/>
      <name val="Times New Roman"/>
      <family val="1"/>
    </font>
    <font>
      <strike/>
      <sz val="9"/>
      <name val="Times New Roman"/>
      <family val="1"/>
    </font>
    <font>
      <b/>
      <vertAlign val="superscript"/>
      <sz val="9"/>
      <name val="Times New Roman"/>
      <family val="1"/>
    </font>
    <font>
      <sz val="9"/>
      <color rgb="FFFF0000"/>
      <name val="Times New Roman"/>
      <family val="1"/>
    </font>
    <font>
      <vertAlign val="superscript"/>
      <sz val="9"/>
      <name val="Times New Roman"/>
      <family val="1"/>
    </font>
    <font>
      <sz val="12"/>
      <color rgb="FF000000"/>
      <name val="Times New Roman"/>
      <family val="1"/>
    </font>
    <font>
      <sz val="9"/>
      <color indexed="10"/>
      <name val="Times New Roman"/>
      <family val="1"/>
    </font>
    <font>
      <sz val="11"/>
      <color theme="1"/>
      <name val="Calibri"/>
      <family val="2"/>
    </font>
    <font>
      <b/>
      <sz val="9"/>
      <color indexed="81"/>
      <name val="Tahoma"/>
      <family val="2"/>
    </font>
    <font>
      <sz val="9"/>
      <color indexed="81"/>
      <name val="Tahoma"/>
      <family val="2"/>
    </font>
    <font>
      <u/>
      <sz val="10"/>
      <color theme="10"/>
      <name val="Arial"/>
      <family val="2"/>
    </font>
    <font>
      <sz val="10"/>
      <color rgb="FF000000"/>
      <name val="Times New Roman"/>
      <family val="1"/>
    </font>
    <font>
      <sz val="10"/>
      <color indexed="10"/>
      <name val="Times New Roman"/>
      <family val="1"/>
    </font>
    <font>
      <sz val="10"/>
      <color theme="1"/>
      <name val="Calibri"/>
      <family val="2"/>
    </font>
    <font>
      <b/>
      <sz val="10"/>
      <color theme="1"/>
      <name val="Tahoma"/>
      <family val="2"/>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7">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 fillId="0" borderId="0"/>
    <xf numFmtId="0" fontId="8" fillId="0" borderId="0" applyNumberFormat="0" applyFill="0" applyBorder="0" applyAlignment="0" applyProtection="0"/>
    <xf numFmtId="43" fontId="13" fillId="0" borderId="0" applyFont="0" applyFill="0" applyBorder="0" applyAlignment="0" applyProtection="0"/>
  </cellStyleXfs>
  <cellXfs count="358">
    <xf numFmtId="0" fontId="0" fillId="0" borderId="0" xfId="0"/>
    <xf numFmtId="0" fontId="2" fillId="0" borderId="0" xfId="4" applyFont="1"/>
    <xf numFmtId="164" fontId="2" fillId="0" borderId="0" xfId="4" applyNumberFormat="1" applyFont="1"/>
    <xf numFmtId="3" fontId="2" fillId="0" borderId="0" xfId="4" applyNumberFormat="1" applyFont="1"/>
    <xf numFmtId="3" fontId="3" fillId="0" borderId="0" xfId="4" applyNumberFormat="1" applyFont="1" applyAlignment="1">
      <alignment horizontal="right"/>
    </xf>
    <xf numFmtId="0" fontId="4" fillId="0" borderId="0" xfId="4" applyFont="1" applyAlignment="1">
      <alignment horizontal="left"/>
    </xf>
    <xf numFmtId="0" fontId="3" fillId="0" borderId="0" xfId="4" applyFont="1" applyAlignment="1">
      <alignment horizontal="left"/>
    </xf>
    <xf numFmtId="0" fontId="3" fillId="0" borderId="0" xfId="4" applyFont="1" applyAlignment="1">
      <alignment horizontal="right"/>
    </xf>
    <xf numFmtId="0" fontId="5" fillId="2" borderId="1" xfId="4" applyFont="1" applyFill="1" applyBorder="1"/>
    <xf numFmtId="0" fontId="6" fillId="0" borderId="0" xfId="4" applyFont="1"/>
    <xf numFmtId="0" fontId="3" fillId="0" borderId="0" xfId="4" applyFont="1" applyAlignment="1">
      <alignment horizontal="right"/>
    </xf>
    <xf numFmtId="0" fontId="7" fillId="2" borderId="1" xfId="4" applyFont="1" applyFill="1" applyBorder="1"/>
    <xf numFmtId="0" fontId="8" fillId="2" borderId="1" xfId="5" applyFill="1" applyBorder="1"/>
    <xf numFmtId="0" fontId="2" fillId="0" borderId="0" xfId="4" applyFont="1" applyAlignment="1">
      <alignment horizontal="left"/>
    </xf>
    <xf numFmtId="0" fontId="2" fillId="0" borderId="0" xfId="4" applyFont="1" applyProtection="1">
      <protection locked="0"/>
    </xf>
    <xf numFmtId="164" fontId="2" fillId="0" borderId="0" xfId="4" applyNumberFormat="1" applyFont="1" applyProtection="1">
      <protection locked="0"/>
    </xf>
    <xf numFmtId="3" fontId="2" fillId="0" borderId="0" xfId="4" applyNumberFormat="1" applyFont="1" applyProtection="1">
      <protection locked="0"/>
    </xf>
    <xf numFmtId="0" fontId="2" fillId="0" borderId="0" xfId="4" applyFont="1" applyAlignment="1" applyProtection="1">
      <alignment horizontal="left"/>
      <protection locked="0"/>
    </xf>
    <xf numFmtId="39" fontId="3" fillId="0" borderId="0" xfId="4" applyNumberFormat="1" applyFont="1" applyAlignment="1">
      <alignment horizontal="center"/>
    </xf>
    <xf numFmtId="0" fontId="3" fillId="0" borderId="0" xfId="4" applyFont="1" applyAlignment="1" applyProtection="1">
      <alignment horizontal="left"/>
      <protection locked="0"/>
    </xf>
    <xf numFmtId="39" fontId="2" fillId="0" borderId="0" xfId="4" applyNumberFormat="1" applyFont="1"/>
    <xf numFmtId="3" fontId="3" fillId="0" borderId="0" xfId="4" applyNumberFormat="1" applyFont="1" applyAlignment="1" applyProtection="1">
      <alignment horizontal="left"/>
      <protection locked="0"/>
    </xf>
    <xf numFmtId="0" fontId="2" fillId="0" borderId="0" xfId="4" applyFont="1" applyAlignment="1">
      <alignment horizontal="fill"/>
    </xf>
    <xf numFmtId="164" fontId="2" fillId="0" borderId="0" xfId="4" applyNumberFormat="1" applyFont="1" applyAlignment="1">
      <alignment horizontal="fill"/>
    </xf>
    <xf numFmtId="3" fontId="2" fillId="0" borderId="0" xfId="4" applyNumberFormat="1" applyFont="1" applyAlignment="1">
      <alignment horizontal="fill"/>
    </xf>
    <xf numFmtId="165" fontId="2" fillId="0" borderId="0" xfId="4" applyNumberFormat="1" applyFont="1" applyAlignment="1">
      <alignment horizontal="center"/>
    </xf>
    <xf numFmtId="0" fontId="2" fillId="0" borderId="0" xfId="4" applyFont="1" applyAlignment="1">
      <alignment horizontal="center"/>
    </xf>
    <xf numFmtId="164" fontId="2" fillId="0" borderId="0" xfId="4" applyNumberFormat="1" applyFont="1" applyAlignment="1">
      <alignment horizontal="center"/>
    </xf>
    <xf numFmtId="3" fontId="2" fillId="0" borderId="0" xfId="4" applyNumberFormat="1" applyFont="1" applyAlignment="1">
      <alignment horizontal="center"/>
    </xf>
    <xf numFmtId="0" fontId="2" fillId="0" borderId="0" xfId="4" applyFont="1" applyAlignment="1">
      <alignment horizontal="right"/>
    </xf>
    <xf numFmtId="41" fontId="2" fillId="0" borderId="0" xfId="4" applyNumberFormat="1" applyFont="1" applyAlignment="1">
      <alignment horizontal="center"/>
    </xf>
    <xf numFmtId="2" fontId="2" fillId="0" borderId="0" xfId="4" applyNumberFormat="1" applyFont="1" applyAlignment="1">
      <alignment horizontal="center"/>
    </xf>
    <xf numFmtId="39" fontId="2" fillId="0" borderId="0" xfId="4" applyNumberFormat="1" applyFont="1" applyAlignment="1">
      <alignment horizontal="fill"/>
    </xf>
    <xf numFmtId="166" fontId="2" fillId="0" borderId="0" xfId="4" applyNumberFormat="1" applyFont="1" applyAlignment="1">
      <alignment horizontal="center"/>
    </xf>
    <xf numFmtId="167" fontId="2" fillId="0" borderId="0" xfId="4" applyNumberFormat="1" applyFont="1" applyAlignment="1">
      <alignment horizontal="center"/>
    </xf>
    <xf numFmtId="0" fontId="3" fillId="0" borderId="0" xfId="4" applyFont="1" applyAlignment="1">
      <alignment horizontal="left"/>
    </xf>
    <xf numFmtId="0" fontId="9" fillId="0" borderId="0" xfId="4" applyFont="1" applyAlignment="1">
      <alignment horizontal="left"/>
    </xf>
    <xf numFmtId="0" fontId="11" fillId="0" borderId="0" xfId="0" applyFont="1"/>
    <xf numFmtId="0" fontId="2" fillId="3" borderId="0" xfId="4" applyFont="1" applyFill="1"/>
    <xf numFmtId="0" fontId="2" fillId="3" borderId="0" xfId="4" applyFont="1" applyFill="1" applyAlignment="1">
      <alignment horizontal="left" wrapText="1"/>
    </xf>
    <xf numFmtId="3" fontId="2" fillId="3" borderId="0" xfId="4" applyNumberFormat="1" applyFont="1" applyFill="1" applyAlignment="1">
      <alignment horizontal="fill"/>
    </xf>
    <xf numFmtId="165" fontId="2" fillId="0" borderId="0" xfId="4" applyNumberFormat="1" applyFont="1"/>
    <xf numFmtId="0" fontId="3" fillId="0" borderId="0" xfId="4" applyFont="1"/>
    <xf numFmtId="165" fontId="3" fillId="0" borderId="0" xfId="4" applyNumberFormat="1" applyFont="1"/>
    <xf numFmtId="164" fontId="3" fillId="0" borderId="0" xfId="4" applyNumberFormat="1" applyFont="1"/>
    <xf numFmtId="3" fontId="3" fillId="0" borderId="0" xfId="4" applyNumberFormat="1" applyFont="1"/>
    <xf numFmtId="37" fontId="3" fillId="0" borderId="0" xfId="4" applyNumberFormat="1" applyFont="1" applyAlignment="1">
      <alignment horizontal="center"/>
    </xf>
    <xf numFmtId="0" fontId="2" fillId="0" borderId="0" xfId="4" applyFont="1" applyAlignment="1">
      <alignment vertical="center"/>
    </xf>
    <xf numFmtId="0" fontId="2" fillId="0" borderId="0" xfId="4" applyFont="1" applyAlignment="1">
      <alignment horizontal="left" vertical="center" wrapText="1"/>
    </xf>
    <xf numFmtId="167" fontId="2" fillId="0" borderId="0" xfId="6" applyNumberFormat="1" applyFont="1" applyFill="1"/>
    <xf numFmtId="167" fontId="2" fillId="4" borderId="0" xfId="6" applyNumberFormat="1" applyFont="1" applyFill="1" applyAlignment="1">
      <alignment vertical="center"/>
    </xf>
    <xf numFmtId="167" fontId="2" fillId="0" borderId="0" xfId="6" applyNumberFormat="1" applyFont="1" applyFill="1" applyAlignment="1">
      <alignment vertical="center"/>
    </xf>
    <xf numFmtId="167" fontId="2" fillId="4" borderId="0" xfId="6" applyNumberFormat="1" applyFont="1" applyFill="1"/>
    <xf numFmtId="0" fontId="14" fillId="0" borderId="0" xfId="4" applyFont="1"/>
    <xf numFmtId="164" fontId="14" fillId="0" borderId="0" xfId="4" applyNumberFormat="1" applyFont="1"/>
    <xf numFmtId="3" fontId="14" fillId="0" borderId="0" xfId="4" applyNumberFormat="1" applyFont="1"/>
    <xf numFmtId="0" fontId="7" fillId="0" borderId="0" xfId="4" applyFont="1"/>
    <xf numFmtId="164" fontId="7" fillId="0" borderId="0" xfId="4" applyNumberFormat="1" applyFont="1"/>
    <xf numFmtId="3" fontId="7" fillId="0" borderId="0" xfId="4" applyNumberFormat="1" applyFont="1"/>
    <xf numFmtId="3" fontId="16" fillId="0" borderId="0" xfId="4" applyNumberFormat="1" applyFont="1" applyAlignment="1">
      <alignment horizontal="right"/>
    </xf>
    <xf numFmtId="3" fontId="17" fillId="0" borderId="0" xfId="4" applyNumberFormat="1" applyFont="1" applyAlignment="1">
      <alignment horizontal="right"/>
    </xf>
    <xf numFmtId="0" fontId="18" fillId="0" borderId="0" xfId="4" applyFont="1" applyAlignment="1">
      <alignment horizontal="left"/>
    </xf>
    <xf numFmtId="0" fontId="19" fillId="0" borderId="0" xfId="4" applyFont="1" applyAlignment="1">
      <alignment horizontal="left"/>
    </xf>
    <xf numFmtId="0" fontId="20" fillId="0" borderId="0" xfId="4" applyFont="1"/>
    <xf numFmtId="0" fontId="16" fillId="0" borderId="0" xfId="4" applyFont="1" applyAlignment="1">
      <alignment horizontal="right"/>
    </xf>
    <xf numFmtId="0" fontId="5" fillId="0" borderId="0" xfId="4" applyFont="1"/>
    <xf numFmtId="0" fontId="16" fillId="0" borderId="0" xfId="4" applyFont="1" applyAlignment="1">
      <alignment horizontal="right"/>
    </xf>
    <xf numFmtId="0" fontId="21" fillId="0" borderId="0" xfId="4" applyFont="1" applyAlignment="1">
      <alignment horizontal="left"/>
    </xf>
    <xf numFmtId="0" fontId="7" fillId="0" borderId="0" xfId="4" applyFont="1" applyAlignment="1">
      <alignment horizontal="left"/>
    </xf>
    <xf numFmtId="0" fontId="7" fillId="0" borderId="0" xfId="4" applyFont="1" applyProtection="1">
      <protection locked="0"/>
    </xf>
    <xf numFmtId="164" fontId="7" fillId="0" borderId="0" xfId="4" applyNumberFormat="1" applyFont="1" applyProtection="1">
      <protection locked="0"/>
    </xf>
    <xf numFmtId="3" fontId="7" fillId="0" borderId="0" xfId="4" applyNumberFormat="1" applyFont="1" applyProtection="1">
      <protection locked="0"/>
    </xf>
    <xf numFmtId="0" fontId="7" fillId="0" borderId="0" xfId="4" applyFont="1" applyAlignment="1" applyProtection="1">
      <alignment horizontal="left"/>
      <protection locked="0"/>
    </xf>
    <xf numFmtId="39" fontId="16" fillId="0" borderId="0" xfId="4" applyNumberFormat="1" applyFont="1" applyAlignment="1">
      <alignment horizontal="center"/>
    </xf>
    <xf numFmtId="0" fontId="16" fillId="0" borderId="0" xfId="4" applyFont="1" applyAlignment="1" applyProtection="1">
      <alignment horizontal="left"/>
      <protection locked="0"/>
    </xf>
    <xf numFmtId="39" fontId="7" fillId="0" borderId="0" xfId="4" applyNumberFormat="1" applyFont="1"/>
    <xf numFmtId="3" fontId="17" fillId="0" borderId="0" xfId="4" applyNumberFormat="1" applyFont="1" applyAlignment="1" applyProtection="1">
      <alignment horizontal="left"/>
      <protection locked="0"/>
    </xf>
    <xf numFmtId="0" fontId="7" fillId="0" borderId="0" xfId="4" applyFont="1" applyAlignment="1">
      <alignment horizontal="fill"/>
    </xf>
    <xf numFmtId="164" fontId="7" fillId="0" borderId="0" xfId="4" applyNumberFormat="1" applyFont="1" applyAlignment="1">
      <alignment horizontal="fill"/>
    </xf>
    <xf numFmtId="3" fontId="7" fillId="0" borderId="0" xfId="4" applyNumberFormat="1" applyFont="1" applyAlignment="1">
      <alignment horizontal="fill"/>
    </xf>
    <xf numFmtId="165" fontId="7" fillId="0" borderId="0" xfId="4" applyNumberFormat="1" applyFont="1" applyAlignment="1">
      <alignment horizontal="center"/>
    </xf>
    <xf numFmtId="0" fontId="7" fillId="0" borderId="0" xfId="4" applyFont="1" applyAlignment="1">
      <alignment horizontal="center"/>
    </xf>
    <xf numFmtId="164" fontId="7" fillId="0" borderId="0" xfId="4" applyNumberFormat="1" applyFont="1" applyAlignment="1">
      <alignment horizontal="center"/>
    </xf>
    <xf numFmtId="3" fontId="7" fillId="0" borderId="0" xfId="4" applyNumberFormat="1" applyFont="1" applyAlignment="1">
      <alignment horizontal="center"/>
    </xf>
    <xf numFmtId="0" fontId="7" fillId="0" borderId="0" xfId="4" applyFont="1" applyAlignment="1">
      <alignment horizontal="right"/>
    </xf>
    <xf numFmtId="166" fontId="7" fillId="0" borderId="0" xfId="4" applyNumberFormat="1" applyFont="1" applyAlignment="1">
      <alignment horizontal="center"/>
    </xf>
    <xf numFmtId="2" fontId="7" fillId="0" borderId="0" xfId="4" applyNumberFormat="1" applyFont="1" applyAlignment="1">
      <alignment horizontal="center"/>
    </xf>
    <xf numFmtId="41" fontId="7" fillId="0" borderId="0" xfId="4" applyNumberFormat="1" applyFont="1" applyAlignment="1">
      <alignment horizontal="center"/>
    </xf>
    <xf numFmtId="41" fontId="7" fillId="0" borderId="0" xfId="4" applyNumberFormat="1" applyFont="1" applyAlignment="1">
      <alignment horizontal="fill"/>
    </xf>
    <xf numFmtId="39" fontId="7" fillId="0" borderId="0" xfId="4" applyNumberFormat="1" applyFont="1" applyAlignment="1">
      <alignment horizontal="fill"/>
    </xf>
    <xf numFmtId="0" fontId="16" fillId="0" borderId="0" xfId="4" applyFont="1" applyAlignment="1">
      <alignment horizontal="left"/>
    </xf>
    <xf numFmtId="0" fontId="23" fillId="0" borderId="0" xfId="4" applyFont="1" applyAlignment="1">
      <alignment horizontal="left"/>
    </xf>
    <xf numFmtId="0" fontId="7" fillId="3" borderId="0" xfId="4" applyFont="1" applyFill="1"/>
    <xf numFmtId="0" fontId="7" fillId="3" borderId="0" xfId="4" applyFont="1" applyFill="1" applyAlignment="1">
      <alignment horizontal="left" wrapText="1"/>
    </xf>
    <xf numFmtId="3" fontId="7" fillId="3" borderId="0" xfId="4" applyNumberFormat="1" applyFont="1" applyFill="1" applyAlignment="1">
      <alignment horizontal="fill"/>
    </xf>
    <xf numFmtId="0" fontId="16" fillId="0" borderId="0" xfId="4" applyFont="1"/>
    <xf numFmtId="41" fontId="7" fillId="0" borderId="0" xfId="4" applyNumberFormat="1" applyFont="1" applyFill="1" applyAlignment="1">
      <alignment horizontal="center"/>
    </xf>
    <xf numFmtId="41" fontId="7" fillId="5" borderId="0" xfId="4" applyNumberFormat="1" applyFont="1" applyFill="1" applyAlignment="1">
      <alignment horizontal="center"/>
    </xf>
    <xf numFmtId="41" fontId="7" fillId="2" borderId="0" xfId="4" applyNumberFormat="1" applyFont="1" applyFill="1" applyAlignment="1">
      <alignment horizontal="center"/>
    </xf>
    <xf numFmtId="41" fontId="7" fillId="4" borderId="0" xfId="4" applyNumberFormat="1" applyFont="1" applyFill="1" applyAlignment="1">
      <alignment horizontal="center"/>
    </xf>
    <xf numFmtId="0" fontId="7" fillId="0" borderId="0" xfId="4" applyFont="1" applyFill="1" applyAlignment="1">
      <alignment horizontal="left"/>
    </xf>
    <xf numFmtId="166" fontId="7" fillId="0" borderId="0" xfId="4" applyNumberFormat="1" applyFont="1" applyAlignment="1">
      <alignment horizontal="left"/>
    </xf>
    <xf numFmtId="0" fontId="7" fillId="5" borderId="0" xfId="4" applyFont="1" applyFill="1"/>
    <xf numFmtId="39" fontId="7" fillId="6" borderId="0" xfId="4" applyNumberFormat="1" applyFont="1" applyFill="1"/>
    <xf numFmtId="2" fontId="7" fillId="6" borderId="0" xfId="4" applyNumberFormat="1" applyFont="1" applyFill="1" applyAlignment="1">
      <alignment horizontal="center"/>
    </xf>
    <xf numFmtId="164" fontId="7" fillId="6" borderId="0" xfId="4" applyNumberFormat="1" applyFont="1" applyFill="1"/>
    <xf numFmtId="2" fontId="7" fillId="6" borderId="0" xfId="4" applyNumberFormat="1" applyFont="1" applyFill="1" applyAlignment="1">
      <alignment horizontal="right"/>
    </xf>
    <xf numFmtId="168" fontId="7" fillId="3" borderId="0" xfId="4" applyNumberFormat="1" applyFont="1" applyFill="1" applyAlignment="1">
      <alignment horizontal="center"/>
    </xf>
    <xf numFmtId="165" fontId="7" fillId="0" borderId="0" xfId="4" applyNumberFormat="1" applyFont="1"/>
    <xf numFmtId="165" fontId="16" fillId="0" borderId="0" xfId="4" applyNumberFormat="1" applyFont="1"/>
    <xf numFmtId="164" fontId="16" fillId="0" borderId="0" xfId="4" applyNumberFormat="1" applyFont="1"/>
    <xf numFmtId="3" fontId="16" fillId="0" borderId="0" xfId="4" applyNumberFormat="1" applyFont="1"/>
    <xf numFmtId="37" fontId="16" fillId="0" borderId="0" xfId="4" applyNumberFormat="1" applyFont="1" applyAlignment="1">
      <alignment horizontal="center"/>
    </xf>
    <xf numFmtId="0" fontId="7" fillId="0" borderId="0" xfId="4" applyFont="1" applyAlignment="1">
      <alignment vertical="center"/>
    </xf>
    <xf numFmtId="0" fontId="7" fillId="0" borderId="0" xfId="4" applyFont="1" applyAlignment="1">
      <alignment horizontal="left" vertical="center" wrapText="1"/>
    </xf>
    <xf numFmtId="167" fontId="7" fillId="0" borderId="0" xfId="6" applyNumberFormat="1" applyFont="1" applyFill="1"/>
    <xf numFmtId="167" fontId="7" fillId="4" borderId="0" xfId="6" applyNumberFormat="1" applyFont="1" applyFill="1" applyAlignment="1">
      <alignment vertical="center"/>
    </xf>
    <xf numFmtId="167" fontId="7" fillId="0" borderId="0" xfId="6" applyNumberFormat="1" applyFont="1" applyFill="1" applyAlignment="1">
      <alignment vertical="center"/>
    </xf>
    <xf numFmtId="167" fontId="7" fillId="4" borderId="0" xfId="6" applyNumberFormat="1" applyFont="1" applyFill="1"/>
    <xf numFmtId="0" fontId="25" fillId="0" borderId="0" xfId="4" applyFont="1"/>
    <xf numFmtId="164" fontId="25" fillId="0" borderId="0" xfId="4" applyNumberFormat="1" applyFont="1"/>
    <xf numFmtId="3" fontId="25" fillId="0" borderId="0" xfId="4" applyNumberFormat="1" applyFont="1"/>
    <xf numFmtId="37" fontId="7" fillId="0" borderId="0" xfId="4" applyNumberFormat="1" applyFont="1"/>
    <xf numFmtId="165" fontId="16" fillId="0" borderId="0" xfId="4" applyNumberFormat="1" applyFont="1" applyAlignment="1">
      <alignment horizontal="center"/>
    </xf>
    <xf numFmtId="39" fontId="16" fillId="0" borderId="0" xfId="4" applyNumberFormat="1" applyFont="1"/>
    <xf numFmtId="37" fontId="16" fillId="0" borderId="0" xfId="4" applyNumberFormat="1" applyFont="1"/>
    <xf numFmtId="164" fontId="23" fillId="0" borderId="0" xfId="4" applyNumberFormat="1" applyFont="1" applyAlignment="1">
      <alignment horizontal="left"/>
    </xf>
    <xf numFmtId="43" fontId="7" fillId="4" borderId="0" xfId="6" applyFont="1" applyFill="1" applyAlignment="1" applyProtection="1">
      <alignment horizontal="center"/>
      <protection locked="0"/>
    </xf>
    <xf numFmtId="41" fontId="7" fillId="4" borderId="0" xfId="6" applyNumberFormat="1" applyFont="1" applyFill="1" applyAlignment="1" applyProtection="1">
      <alignment horizontal="center"/>
      <protection locked="0"/>
    </xf>
    <xf numFmtId="43" fontId="7" fillId="0" borderId="0" xfId="6" applyFont="1" applyFill="1" applyAlignment="1" applyProtection="1">
      <alignment horizontal="center"/>
      <protection locked="0"/>
    </xf>
    <xf numFmtId="43" fontId="7" fillId="0" borderId="0" xfId="4" applyNumberFormat="1" applyFont="1" applyAlignment="1">
      <alignment horizontal="fill"/>
    </xf>
    <xf numFmtId="167" fontId="7" fillId="0" borderId="0" xfId="6" applyNumberFormat="1" applyFont="1" applyFill="1" applyAlignment="1" applyProtection="1">
      <alignment horizontal="center"/>
      <protection locked="0"/>
    </xf>
    <xf numFmtId="41" fontId="7" fillId="0" borderId="0" xfId="6" applyNumberFormat="1" applyFont="1" applyFill="1" applyAlignment="1" applyProtection="1">
      <alignment horizontal="center"/>
      <protection locked="0"/>
    </xf>
    <xf numFmtId="167" fontId="7" fillId="0" borderId="0" xfId="6" applyNumberFormat="1" applyFont="1" applyFill="1" applyAlignment="1">
      <alignment horizontal="center"/>
    </xf>
    <xf numFmtId="167" fontId="7" fillId="0" borderId="0" xfId="6" applyNumberFormat="1" applyFont="1" applyFill="1" applyAlignment="1" applyProtection="1">
      <alignment horizontal="center"/>
    </xf>
    <xf numFmtId="43" fontId="7" fillId="0" borderId="0" xfId="6" applyFont="1" applyFill="1" applyAlignment="1" applyProtection="1">
      <alignment horizontal="center"/>
    </xf>
    <xf numFmtId="43" fontId="7" fillId="0" borderId="0" xfId="6" applyFont="1" applyFill="1" applyAlignment="1">
      <alignment horizontal="center"/>
    </xf>
    <xf numFmtId="41" fontId="7" fillId="0" borderId="0" xfId="6" applyNumberFormat="1" applyFont="1" applyFill="1" applyAlignment="1">
      <alignment horizontal="center"/>
    </xf>
    <xf numFmtId="0" fontId="7" fillId="0" borderId="0" xfId="4" applyFont="1" applyAlignment="1">
      <alignment horizontal="left" wrapText="1"/>
    </xf>
    <xf numFmtId="168" fontId="7" fillId="0" borderId="0" xfId="4" applyNumberFormat="1" applyFont="1" applyAlignment="1">
      <alignment horizontal="fill"/>
    </xf>
    <xf numFmtId="43" fontId="7" fillId="0" borderId="0" xfId="6" applyNumberFormat="1" applyFont="1" applyFill="1" applyAlignment="1">
      <alignment horizontal="center"/>
    </xf>
    <xf numFmtId="169" fontId="7" fillId="0" borderId="0" xfId="6" applyNumberFormat="1" applyFont="1" applyFill="1" applyAlignment="1">
      <alignment horizontal="center"/>
    </xf>
    <xf numFmtId="0" fontId="27" fillId="0" borderId="0" xfId="4" applyFont="1" applyAlignment="1">
      <alignment horizontal="justify"/>
    </xf>
    <xf numFmtId="167" fontId="7" fillId="4" borderId="0" xfId="6" applyNumberFormat="1" applyFont="1" applyFill="1" applyAlignment="1" applyProtection="1">
      <alignment horizontal="center"/>
      <protection locked="0"/>
    </xf>
    <xf numFmtId="170" fontId="7" fillId="0" borderId="0" xfId="4" applyNumberFormat="1" applyFont="1"/>
    <xf numFmtId="167" fontId="7" fillId="0" borderId="0" xfId="6" applyNumberFormat="1" applyFont="1" applyFill="1" applyAlignment="1" applyProtection="1">
      <alignment horizontal="right"/>
    </xf>
    <xf numFmtId="43" fontId="7" fillId="0" borderId="0" xfId="6" applyFont="1" applyFill="1" applyAlignment="1" applyProtection="1">
      <alignment horizontal="right"/>
    </xf>
    <xf numFmtId="4" fontId="7" fillId="0" borderId="0" xfId="4" applyNumberFormat="1" applyFont="1"/>
    <xf numFmtId="43" fontId="7" fillId="0" borderId="0" xfId="6" applyFont="1" applyFill="1" applyAlignment="1">
      <alignment horizontal="right"/>
    </xf>
    <xf numFmtId="167" fontId="7" fillId="0" borderId="0" xfId="6" applyNumberFormat="1" applyFont="1" applyFill="1" applyAlignment="1">
      <alignment horizontal="right"/>
    </xf>
    <xf numFmtId="43" fontId="28" fillId="0" borderId="0" xfId="6" applyFont="1" applyFill="1" applyAlignment="1">
      <alignment horizontal="right"/>
    </xf>
    <xf numFmtId="43" fontId="7" fillId="0" borderId="0" xfId="6" applyNumberFormat="1" applyFont="1" applyFill="1" applyAlignment="1">
      <alignment horizontal="right"/>
    </xf>
    <xf numFmtId="167" fontId="7" fillId="0" borderId="0" xfId="6" applyNumberFormat="1" applyFont="1" applyFill="1" applyAlignment="1">
      <alignment horizontal="left"/>
    </xf>
    <xf numFmtId="167" fontId="7" fillId="4" borderId="0" xfId="6" applyNumberFormat="1" applyFont="1" applyFill="1" applyAlignment="1">
      <alignment horizontal="right"/>
    </xf>
    <xf numFmtId="167" fontId="7" fillId="0" borderId="0" xfId="6" applyNumberFormat="1" applyFont="1" applyFill="1" applyAlignment="1" applyProtection="1">
      <alignment horizontal="right"/>
      <protection locked="0"/>
    </xf>
    <xf numFmtId="43" fontId="7" fillId="0" borderId="0" xfId="6" applyFont="1" applyFill="1" applyAlignment="1" applyProtection="1">
      <alignment horizontal="right"/>
      <protection locked="0"/>
    </xf>
    <xf numFmtId="167" fontId="29" fillId="0" borderId="0" xfId="1" applyNumberFormat="1" applyFont="1" applyAlignment="1">
      <alignment vertical="center"/>
    </xf>
    <xf numFmtId="168" fontId="7" fillId="0" borderId="0" xfId="4" applyNumberFormat="1" applyFont="1"/>
    <xf numFmtId="0" fontId="7" fillId="7" borderId="0" xfId="4" applyFont="1" applyFill="1" applyAlignment="1">
      <alignment horizontal="left" wrapText="1"/>
    </xf>
    <xf numFmtId="0" fontId="16" fillId="0" borderId="0" xfId="4" quotePrefix="1" applyFont="1" applyAlignment="1">
      <alignment horizontal="left"/>
    </xf>
    <xf numFmtId="37" fontId="16" fillId="0" borderId="0" xfId="4" applyNumberFormat="1" applyFont="1" applyAlignment="1">
      <alignment horizontal="center"/>
    </xf>
    <xf numFmtId="168" fontId="16" fillId="0" borderId="0" xfId="4" applyNumberFormat="1" applyFont="1" applyAlignment="1">
      <alignment horizontal="center"/>
    </xf>
    <xf numFmtId="169" fontId="7" fillId="4" borderId="0" xfId="6" applyNumberFormat="1" applyFont="1" applyFill="1" applyAlignment="1">
      <alignment horizontal="right"/>
    </xf>
    <xf numFmtId="169" fontId="7" fillId="0" borderId="0" xfId="6" applyNumberFormat="1" applyFont="1" applyFill="1" applyAlignment="1">
      <alignment horizontal="right"/>
    </xf>
    <xf numFmtId="2" fontId="7" fillId="0" borderId="0" xfId="4" applyNumberFormat="1" applyFont="1"/>
    <xf numFmtId="43" fontId="7" fillId="0" borderId="0" xfId="4" applyNumberFormat="1" applyFont="1" applyAlignment="1">
      <alignment horizontal="right"/>
    </xf>
    <xf numFmtId="2" fontId="7" fillId="0" borderId="0" xfId="4" applyNumberFormat="1" applyFont="1" applyAlignment="1">
      <alignment horizontal="right"/>
    </xf>
    <xf numFmtId="164" fontId="23" fillId="0" borderId="0" xfId="4" applyNumberFormat="1" applyFont="1"/>
    <xf numFmtId="3" fontId="23" fillId="0" borderId="0" xfId="4" applyNumberFormat="1" applyFont="1"/>
    <xf numFmtId="0" fontId="7" fillId="0" borderId="0" xfId="4" applyFont="1" applyAlignment="1">
      <alignment horizontal="right" wrapText="1"/>
    </xf>
    <xf numFmtId="167" fontId="7" fillId="4" borderId="0" xfId="6" applyNumberFormat="1" applyFont="1" applyFill="1" applyAlignment="1" applyProtection="1">
      <alignment horizontal="right"/>
      <protection locked="0"/>
    </xf>
    <xf numFmtId="37" fontId="7" fillId="0" borderId="0" xfId="4" applyNumberFormat="1" applyFont="1" applyProtection="1">
      <protection locked="0"/>
    </xf>
    <xf numFmtId="3" fontId="16" fillId="0" borderId="0" xfId="4" applyNumberFormat="1" applyFont="1" applyAlignment="1">
      <alignment horizontal="left"/>
    </xf>
    <xf numFmtId="0" fontId="23" fillId="0" borderId="0" xfId="4" applyFont="1"/>
    <xf numFmtId="1" fontId="7" fillId="0" borderId="0" xfId="4" applyNumberFormat="1" applyFont="1"/>
    <xf numFmtId="3" fontId="7" fillId="4" borderId="0" xfId="4" applyNumberFormat="1" applyFont="1" applyFill="1"/>
    <xf numFmtId="167" fontId="7" fillId="4" borderId="0" xfId="6" applyNumberFormat="1" applyFont="1" applyFill="1" applyAlignment="1" applyProtection="1">
      <alignment horizontal="right"/>
    </xf>
    <xf numFmtId="167" fontId="7" fillId="5" borderId="0" xfId="6" applyNumberFormat="1" applyFont="1" applyFill="1" applyAlignment="1" applyProtection="1">
      <alignment horizontal="right"/>
    </xf>
    <xf numFmtId="43" fontId="7" fillId="4" borderId="0" xfId="6" applyFont="1" applyFill="1" applyAlignment="1" applyProtection="1">
      <alignment horizontal="fill"/>
    </xf>
    <xf numFmtId="43" fontId="7" fillId="0" borderId="0" xfId="6" applyFont="1" applyFill="1" applyAlignment="1" applyProtection="1">
      <alignment horizontal="fill"/>
    </xf>
    <xf numFmtId="167" fontId="7" fillId="4" borderId="0" xfId="6" applyNumberFormat="1" applyFont="1" applyFill="1" applyAlignment="1" applyProtection="1">
      <alignment horizontal="fill"/>
    </xf>
    <xf numFmtId="3" fontId="7" fillId="4" borderId="0" xfId="4" applyNumberFormat="1" applyFont="1" applyFill="1" applyAlignment="1">
      <alignment horizontal="fill"/>
    </xf>
    <xf numFmtId="0" fontId="7" fillId="2" borderId="0" xfId="4" applyFont="1" applyFill="1"/>
    <xf numFmtId="1" fontId="7" fillId="0" borderId="0" xfId="4" applyNumberFormat="1" applyFont="1" applyAlignment="1">
      <alignment horizontal="right"/>
    </xf>
    <xf numFmtId="3" fontId="7" fillId="4" borderId="0" xfId="4" applyNumberFormat="1" applyFont="1" applyFill="1" applyProtection="1">
      <protection locked="0"/>
    </xf>
    <xf numFmtId="167" fontId="7" fillId="0" borderId="0" xfId="6" applyNumberFormat="1" applyFont="1" applyFill="1" applyProtection="1">
      <protection locked="0"/>
    </xf>
    <xf numFmtId="167" fontId="7" fillId="4" borderId="0" xfId="6" applyNumberFormat="1" applyFont="1" applyFill="1" applyProtection="1">
      <protection locked="0"/>
    </xf>
    <xf numFmtId="41" fontId="7" fillId="4" borderId="0" xfId="6" applyNumberFormat="1" applyFont="1" applyFill="1" applyAlignment="1" applyProtection="1">
      <alignment horizontal="fill"/>
    </xf>
    <xf numFmtId="43" fontId="16" fillId="4" borderId="0" xfId="6" applyFont="1" applyFill="1" applyAlignment="1" applyProtection="1">
      <alignment horizontal="center"/>
      <protection locked="0"/>
    </xf>
    <xf numFmtId="0" fontId="7" fillId="8" borderId="0" xfId="4" applyFont="1" applyFill="1"/>
    <xf numFmtId="0" fontId="7" fillId="8" borderId="0" xfId="4" applyFont="1" applyFill="1" applyProtection="1">
      <protection locked="0"/>
    </xf>
    <xf numFmtId="171" fontId="7" fillId="8" borderId="0" xfId="6" applyNumberFormat="1" applyFont="1" applyFill="1" applyAlignment="1" applyProtection="1">
      <alignment horizontal="right"/>
      <protection locked="0"/>
    </xf>
    <xf numFmtId="167" fontId="7" fillId="8" borderId="0" xfId="6" applyNumberFormat="1" applyFont="1" applyFill="1" applyAlignment="1" applyProtection="1">
      <alignment horizontal="right"/>
      <protection locked="0"/>
    </xf>
    <xf numFmtId="2" fontId="7" fillId="8" borderId="0" xfId="4" applyNumberFormat="1" applyFont="1" applyFill="1" applyAlignment="1" applyProtection="1">
      <alignment horizontal="center"/>
      <protection locked="0"/>
    </xf>
    <xf numFmtId="43" fontId="7" fillId="8" borderId="0" xfId="6" applyFont="1" applyFill="1" applyAlignment="1" applyProtection="1">
      <alignment horizontal="right"/>
      <protection locked="0"/>
    </xf>
    <xf numFmtId="167" fontId="7" fillId="8" borderId="0" xfId="6" applyNumberFormat="1" applyFont="1" applyFill="1" applyAlignment="1" applyProtection="1">
      <alignment horizontal="center"/>
      <protection locked="0"/>
    </xf>
    <xf numFmtId="2" fontId="7" fillId="8" borderId="0" xfId="4" applyNumberFormat="1" applyFont="1" applyFill="1" applyAlignment="1">
      <alignment horizontal="center"/>
    </xf>
    <xf numFmtId="171" fontId="7" fillId="4" borderId="0" xfId="6" applyNumberFormat="1" applyFont="1" applyFill="1" applyAlignment="1" applyProtection="1">
      <alignment horizontal="right"/>
      <protection locked="0"/>
    </xf>
    <xf numFmtId="41" fontId="7" fillId="4" borderId="0" xfId="6" applyNumberFormat="1" applyFont="1" applyFill="1" applyAlignment="1" applyProtection="1">
      <alignment horizontal="right"/>
      <protection locked="0"/>
    </xf>
    <xf numFmtId="43" fontId="7" fillId="4" borderId="0" xfId="6" applyFont="1" applyFill="1" applyAlignment="1" applyProtection="1">
      <alignment horizontal="right"/>
      <protection locked="0"/>
    </xf>
    <xf numFmtId="171" fontId="7" fillId="0" borderId="0" xfId="6" applyNumberFormat="1" applyFont="1" applyFill="1" applyAlignment="1" applyProtection="1">
      <alignment horizontal="right"/>
      <protection locked="0"/>
    </xf>
    <xf numFmtId="2" fontId="7" fillId="0" borderId="0" xfId="4" applyNumberFormat="1" applyFont="1" applyAlignment="1" applyProtection="1">
      <alignment horizontal="center"/>
      <protection locked="0"/>
    </xf>
    <xf numFmtId="41" fontId="7" fillId="0" borderId="0" xfId="6" applyNumberFormat="1" applyFont="1" applyFill="1" applyAlignment="1" applyProtection="1">
      <alignment horizontal="right"/>
      <protection locked="0"/>
    </xf>
    <xf numFmtId="43" fontId="7" fillId="4" borderId="0" xfId="6" applyFont="1" applyFill="1" applyAlignment="1">
      <alignment horizontal="right"/>
    </xf>
    <xf numFmtId="41" fontId="7" fillId="4" borderId="0" xfId="6" applyNumberFormat="1" applyFont="1" applyFill="1" applyAlignment="1">
      <alignment horizontal="right"/>
    </xf>
    <xf numFmtId="171" fontId="7" fillId="0" borderId="0" xfId="6" applyNumberFormat="1" applyFont="1" applyFill="1" applyAlignment="1">
      <alignment horizontal="right"/>
    </xf>
    <xf numFmtId="2" fontId="7" fillId="0" borderId="0" xfId="4" applyNumberFormat="1" applyFont="1" applyAlignment="1">
      <alignment horizontal="fill"/>
    </xf>
    <xf numFmtId="0" fontId="7" fillId="8" borderId="0" xfId="4" applyFont="1" applyFill="1" applyAlignment="1">
      <alignment horizontal="fill"/>
    </xf>
    <xf numFmtId="164" fontId="7" fillId="8" borderId="0" xfId="4" applyNumberFormat="1" applyFont="1" applyFill="1" applyAlignment="1">
      <alignment horizontal="fill"/>
    </xf>
    <xf numFmtId="3" fontId="7" fillId="8" borderId="0" xfId="4" applyNumberFormat="1" applyFont="1" applyFill="1" applyAlignment="1">
      <alignment horizontal="fill"/>
    </xf>
    <xf numFmtId="43" fontId="7" fillId="8" borderId="0" xfId="6" applyFont="1" applyFill="1" applyAlignment="1" applyProtection="1">
      <alignment horizontal="center"/>
      <protection locked="0"/>
    </xf>
    <xf numFmtId="164" fontId="7" fillId="8" borderId="0" xfId="4" applyNumberFormat="1" applyFont="1" applyFill="1"/>
    <xf numFmtId="3" fontId="7" fillId="8" borderId="0" xfId="4" applyNumberFormat="1" applyFont="1" applyFill="1"/>
    <xf numFmtId="0" fontId="16" fillId="0" borderId="0" xfId="4" applyFont="1" applyAlignment="1">
      <alignment horizontal="center"/>
    </xf>
    <xf numFmtId="3" fontId="23" fillId="0" borderId="0" xfId="4" applyNumberFormat="1" applyFont="1" applyAlignment="1">
      <alignment horizontal="left"/>
    </xf>
    <xf numFmtId="0" fontId="32" fillId="2" borderId="1" xfId="5" applyFont="1" applyFill="1" applyBorder="1"/>
    <xf numFmtId="41" fontId="2" fillId="0" borderId="0" xfId="4" applyNumberFormat="1" applyFont="1" applyAlignment="1">
      <alignment horizontal="fill"/>
    </xf>
    <xf numFmtId="3" fontId="2" fillId="0" borderId="0" xfId="4" applyNumberFormat="1" applyFont="1" applyAlignment="1"/>
    <xf numFmtId="41" fontId="2" fillId="2" borderId="0" xfId="4" applyNumberFormat="1" applyFont="1" applyFill="1" applyAlignment="1">
      <alignment horizontal="center"/>
    </xf>
    <xf numFmtId="41" fontId="2" fillId="4" borderId="0" xfId="4" applyNumberFormat="1" applyFont="1" applyFill="1" applyAlignment="1">
      <alignment horizontal="center"/>
    </xf>
    <xf numFmtId="43" fontId="2" fillId="0" borderId="0" xfId="4" applyNumberFormat="1" applyFont="1"/>
    <xf numFmtId="41" fontId="2" fillId="0" borderId="0" xfId="4" applyNumberFormat="1" applyFont="1"/>
    <xf numFmtId="0" fontId="2" fillId="2" borderId="0" xfId="4" applyFont="1" applyFill="1"/>
    <xf numFmtId="0" fontId="2" fillId="2" borderId="0" xfId="4" applyFont="1" applyFill="1" applyAlignment="1">
      <alignment horizontal="left"/>
    </xf>
    <xf numFmtId="39" fontId="2" fillId="2" borderId="0" xfId="4" applyNumberFormat="1" applyFont="1" applyFill="1"/>
    <xf numFmtId="166" fontId="2" fillId="2" borderId="0" xfId="4" applyNumberFormat="1" applyFont="1" applyFill="1" applyAlignment="1">
      <alignment horizontal="center"/>
    </xf>
    <xf numFmtId="2" fontId="2" fillId="2" borderId="0" xfId="4" applyNumberFormat="1" applyFont="1" applyFill="1" applyAlignment="1">
      <alignment horizontal="center"/>
    </xf>
    <xf numFmtId="166" fontId="2" fillId="2" borderId="0" xfId="4" applyNumberFormat="1" applyFont="1" applyFill="1" applyAlignment="1">
      <alignment horizontal="left"/>
    </xf>
    <xf numFmtId="39" fontId="2" fillId="6" borderId="0" xfId="4" applyNumberFormat="1" applyFont="1" applyFill="1"/>
    <xf numFmtId="2" fontId="2" fillId="6" borderId="0" xfId="4" applyNumberFormat="1" applyFont="1" applyFill="1" applyAlignment="1">
      <alignment horizontal="center"/>
    </xf>
    <xf numFmtId="164" fontId="2" fillId="6" borderId="0" xfId="4" applyNumberFormat="1" applyFont="1" applyFill="1"/>
    <xf numFmtId="2" fontId="2" fillId="6" borderId="0" xfId="4" applyNumberFormat="1" applyFont="1" applyFill="1" applyAlignment="1">
      <alignment horizontal="right"/>
    </xf>
    <xf numFmtId="168" fontId="2" fillId="3" borderId="0" xfId="4" applyNumberFormat="1" applyFont="1" applyFill="1" applyAlignment="1">
      <alignment horizontal="center"/>
    </xf>
    <xf numFmtId="37" fontId="2" fillId="0" borderId="0" xfId="4" applyNumberFormat="1" applyFont="1"/>
    <xf numFmtId="165" fontId="3" fillId="0" borderId="0" xfId="4" applyNumberFormat="1" applyFont="1" applyAlignment="1">
      <alignment horizontal="center"/>
    </xf>
    <xf numFmtId="39" fontId="3" fillId="0" borderId="0" xfId="4" applyNumberFormat="1" applyFont="1"/>
    <xf numFmtId="37" fontId="3" fillId="0" borderId="0" xfId="4" applyNumberFormat="1" applyFont="1"/>
    <xf numFmtId="164" fontId="9" fillId="0" borderId="0" xfId="4" applyNumberFormat="1" applyFont="1" applyAlignment="1">
      <alignment horizontal="left"/>
    </xf>
    <xf numFmtId="169" fontId="2" fillId="4" borderId="0" xfId="6" applyNumberFormat="1" applyFont="1" applyFill="1" applyAlignment="1" applyProtection="1">
      <alignment horizontal="center"/>
      <protection locked="0"/>
    </xf>
    <xf numFmtId="41" fontId="2" fillId="4" borderId="0" xfId="6" applyNumberFormat="1" applyFont="1" applyFill="1" applyAlignment="1" applyProtection="1">
      <alignment horizontal="center"/>
      <protection locked="0"/>
    </xf>
    <xf numFmtId="43" fontId="2" fillId="0" borderId="0" xfId="6" applyFont="1" applyFill="1" applyAlignment="1" applyProtection="1">
      <alignment horizontal="center"/>
      <protection locked="0"/>
    </xf>
    <xf numFmtId="43" fontId="2" fillId="4" borderId="0" xfId="6" applyFont="1" applyFill="1" applyAlignment="1" applyProtection="1">
      <alignment horizontal="center"/>
      <protection locked="0"/>
    </xf>
    <xf numFmtId="169" fontId="2" fillId="0" borderId="0" xfId="4" applyNumberFormat="1" applyFont="1" applyAlignment="1">
      <alignment horizontal="fill"/>
    </xf>
    <xf numFmtId="43" fontId="2" fillId="0" borderId="0" xfId="4" applyNumberFormat="1" applyFont="1" applyAlignment="1">
      <alignment horizontal="fill"/>
    </xf>
    <xf numFmtId="167" fontId="2" fillId="0" borderId="0" xfId="6" applyNumberFormat="1" applyFont="1" applyFill="1" applyAlignment="1" applyProtection="1">
      <alignment horizontal="center"/>
      <protection locked="0"/>
    </xf>
    <xf numFmtId="169" fontId="2" fillId="0" borderId="0" xfId="6" applyNumberFormat="1" applyFont="1" applyFill="1" applyAlignment="1" applyProtection="1">
      <alignment horizontal="center"/>
      <protection locked="0"/>
    </xf>
    <xf numFmtId="41" fontId="2" fillId="0" borderId="0" xfId="6" applyNumberFormat="1" applyFont="1" applyFill="1" applyAlignment="1" applyProtection="1">
      <alignment horizontal="center"/>
      <protection locked="0"/>
    </xf>
    <xf numFmtId="167" fontId="2" fillId="0" borderId="0" xfId="6" applyNumberFormat="1" applyFont="1" applyFill="1" applyAlignment="1">
      <alignment horizontal="center"/>
    </xf>
    <xf numFmtId="167" fontId="2" fillId="0" borderId="0" xfId="6" applyNumberFormat="1" applyFont="1" applyFill="1" applyAlignment="1" applyProtection="1">
      <alignment horizontal="center"/>
    </xf>
    <xf numFmtId="169" fontId="2" fillId="0" borderId="0" xfId="6" applyNumberFormat="1" applyFont="1" applyFill="1" applyAlignment="1" applyProtection="1">
      <alignment horizontal="center"/>
    </xf>
    <xf numFmtId="43" fontId="2" fillId="0" borderId="0" xfId="6" applyFont="1" applyFill="1" applyAlignment="1" applyProtection="1">
      <alignment horizontal="center"/>
    </xf>
    <xf numFmtId="169" fontId="2" fillId="0" borderId="0" xfId="6" applyNumberFormat="1" applyFont="1" applyFill="1" applyAlignment="1">
      <alignment horizontal="center"/>
    </xf>
    <xf numFmtId="41" fontId="2" fillId="0" borderId="0" xfId="6" applyNumberFormat="1" applyFont="1" applyFill="1" applyAlignment="1">
      <alignment horizontal="center"/>
    </xf>
    <xf numFmtId="43" fontId="2" fillId="0" borderId="0" xfId="6" applyFont="1" applyFill="1" applyAlignment="1">
      <alignment horizontal="center"/>
    </xf>
    <xf numFmtId="0" fontId="2" fillId="0" borderId="0" xfId="4" applyFont="1" applyAlignment="1">
      <alignment horizontal="left" wrapText="1"/>
    </xf>
    <xf numFmtId="168" fontId="2" fillId="0" borderId="0" xfId="4" applyNumberFormat="1" applyFont="1" applyAlignment="1">
      <alignment horizontal="fill"/>
    </xf>
    <xf numFmtId="0" fontId="33" fillId="0" borderId="0" xfId="4" applyFont="1" applyAlignment="1">
      <alignment horizontal="justify"/>
    </xf>
    <xf numFmtId="167" fontId="2" fillId="4" borderId="0" xfId="6" applyNumberFormat="1" applyFont="1" applyFill="1" applyAlignment="1" applyProtection="1">
      <alignment horizontal="center"/>
      <protection locked="0"/>
    </xf>
    <xf numFmtId="170" fontId="2" fillId="0" borderId="0" xfId="4" applyNumberFormat="1" applyFont="1"/>
    <xf numFmtId="167" fontId="2" fillId="0" borderId="0" xfId="6" applyNumberFormat="1" applyFont="1" applyFill="1" applyAlignment="1" applyProtection="1">
      <alignment horizontal="right"/>
    </xf>
    <xf numFmtId="10" fontId="2" fillId="0" borderId="0" xfId="3" applyNumberFormat="1" applyFont="1"/>
    <xf numFmtId="167" fontId="2" fillId="0" borderId="0" xfId="4" applyNumberFormat="1" applyFont="1"/>
    <xf numFmtId="167" fontId="2" fillId="0" borderId="0" xfId="6" applyNumberFormat="1" applyFont="1" applyFill="1" applyAlignment="1">
      <alignment horizontal="right"/>
    </xf>
    <xf numFmtId="43" fontId="2" fillId="0" borderId="0" xfId="6" applyFont="1" applyFill="1" applyAlignment="1">
      <alignment horizontal="right"/>
    </xf>
    <xf numFmtId="167" fontId="34" fillId="0" borderId="0" xfId="6" applyNumberFormat="1" applyFont="1" applyFill="1" applyAlignment="1">
      <alignment horizontal="right"/>
    </xf>
    <xf numFmtId="43" fontId="34" fillId="0" borderId="0" xfId="6" applyFont="1" applyFill="1" applyAlignment="1">
      <alignment horizontal="right"/>
    </xf>
    <xf numFmtId="167" fontId="2" fillId="0" borderId="0" xfId="6" applyNumberFormat="1" applyFont="1" applyFill="1" applyAlignment="1">
      <alignment horizontal="left"/>
    </xf>
    <xf numFmtId="167" fontId="2" fillId="2" borderId="0" xfId="6" applyNumberFormat="1" applyFont="1" applyFill="1" applyAlignment="1">
      <alignment horizontal="right"/>
    </xf>
    <xf numFmtId="167" fontId="2" fillId="0" borderId="0" xfId="6" applyNumberFormat="1" applyFont="1" applyFill="1" applyAlignment="1" applyProtection="1">
      <alignment horizontal="right"/>
      <protection locked="0"/>
    </xf>
    <xf numFmtId="43" fontId="2" fillId="0" borderId="0" xfId="6" applyFont="1" applyFill="1" applyAlignment="1" applyProtection="1">
      <alignment horizontal="right"/>
      <protection locked="0"/>
    </xf>
    <xf numFmtId="167" fontId="35" fillId="0" borderId="0" xfId="1" applyNumberFormat="1" applyFont="1" applyAlignment="1">
      <alignment vertical="center"/>
    </xf>
    <xf numFmtId="168" fontId="2" fillId="0" borderId="0" xfId="4" applyNumberFormat="1" applyFont="1"/>
    <xf numFmtId="43" fontId="2" fillId="0" borderId="0" xfId="6" applyFont="1" applyFill="1" applyAlignment="1" applyProtection="1">
      <alignment horizontal="right"/>
    </xf>
    <xf numFmtId="0" fontId="2" fillId="7" borderId="0" xfId="4" applyFont="1" applyFill="1" applyAlignment="1">
      <alignment horizontal="left" wrapText="1"/>
    </xf>
    <xf numFmtId="0" fontId="3" fillId="0" borderId="0" xfId="4" quotePrefix="1" applyFont="1" applyAlignment="1">
      <alignment horizontal="left"/>
    </xf>
    <xf numFmtId="37" fontId="3" fillId="0" borderId="0" xfId="4" applyNumberFormat="1" applyFont="1" applyAlignment="1">
      <alignment horizontal="center"/>
    </xf>
    <xf numFmtId="168" fontId="3" fillId="0" borderId="0" xfId="4" applyNumberFormat="1" applyFont="1" applyAlignment="1">
      <alignment horizontal="center"/>
    </xf>
    <xf numFmtId="169" fontId="2" fillId="2" borderId="0" xfId="6" applyNumberFormat="1" applyFont="1" applyFill="1" applyAlignment="1">
      <alignment horizontal="right"/>
    </xf>
    <xf numFmtId="43" fontId="2" fillId="2" borderId="0" xfId="6" applyFont="1" applyFill="1" applyAlignment="1" applyProtection="1">
      <alignment horizontal="right"/>
    </xf>
    <xf numFmtId="169" fontId="2" fillId="0" borderId="0" xfId="6" applyNumberFormat="1" applyFont="1" applyFill="1" applyAlignment="1">
      <alignment horizontal="right"/>
    </xf>
    <xf numFmtId="167" fontId="2" fillId="4" borderId="0" xfId="6" applyNumberFormat="1" applyFont="1" applyFill="1" applyAlignment="1">
      <alignment horizontal="right"/>
    </xf>
    <xf numFmtId="43" fontId="2" fillId="2" borderId="0" xfId="6" applyFont="1" applyFill="1" applyAlignment="1">
      <alignment horizontal="right"/>
    </xf>
    <xf numFmtId="2" fontId="2" fillId="0" borderId="0" xfId="4" applyNumberFormat="1" applyFont="1"/>
    <xf numFmtId="167" fontId="2" fillId="0" borderId="0" xfId="4" applyNumberFormat="1" applyFont="1" applyAlignment="1">
      <alignment horizontal="right"/>
    </xf>
    <xf numFmtId="43" fontId="2" fillId="2" borderId="0" xfId="4" applyNumberFormat="1" applyFont="1" applyFill="1" applyAlignment="1">
      <alignment horizontal="right"/>
    </xf>
    <xf numFmtId="43" fontId="2" fillId="0" borderId="0" xfId="4" applyNumberFormat="1" applyFont="1" applyAlignment="1">
      <alignment horizontal="right"/>
    </xf>
    <xf numFmtId="168" fontId="2" fillId="2" borderId="0" xfId="4" applyNumberFormat="1" applyFont="1" applyFill="1" applyAlignment="1">
      <alignment horizontal="right"/>
    </xf>
    <xf numFmtId="164" fontId="9" fillId="0" borderId="0" xfId="4" applyNumberFormat="1" applyFont="1"/>
    <xf numFmtId="3" fontId="9" fillId="0" borderId="0" xfId="4" applyNumberFormat="1" applyFont="1"/>
    <xf numFmtId="0" fontId="2" fillId="0" borderId="0" xfId="4" applyFont="1" applyAlignment="1">
      <alignment horizontal="right" wrapText="1"/>
    </xf>
    <xf numFmtId="167" fontId="2" fillId="4" borderId="0" xfId="6" applyNumberFormat="1" applyFont="1" applyFill="1" applyAlignment="1" applyProtection="1">
      <alignment horizontal="right"/>
      <protection locked="0"/>
    </xf>
    <xf numFmtId="37" fontId="2" fillId="0" borderId="0" xfId="4" applyNumberFormat="1" applyFont="1" applyProtection="1">
      <protection locked="0"/>
    </xf>
    <xf numFmtId="0" fontId="2" fillId="9" borderId="0" xfId="4" applyFont="1" applyFill="1"/>
    <xf numFmtId="3" fontId="3" fillId="0" borderId="0" xfId="4" applyNumberFormat="1" applyFont="1" applyAlignment="1">
      <alignment horizontal="left"/>
    </xf>
    <xf numFmtId="0" fontId="9" fillId="0" borderId="0" xfId="4" applyFont="1"/>
    <xf numFmtId="1" fontId="2" fillId="0" borderId="0" xfId="4" applyNumberFormat="1" applyFont="1"/>
    <xf numFmtId="3" fontId="2" fillId="4" borderId="0" xfId="4" applyNumberFormat="1" applyFont="1" applyFill="1"/>
    <xf numFmtId="167" fontId="2" fillId="4" borderId="0" xfId="6" applyNumberFormat="1" applyFont="1" applyFill="1" applyAlignment="1" applyProtection="1">
      <alignment horizontal="right"/>
    </xf>
    <xf numFmtId="43" fontId="2" fillId="4" borderId="0" xfId="6" applyFont="1" applyFill="1" applyAlignment="1" applyProtection="1">
      <alignment horizontal="fill"/>
    </xf>
    <xf numFmtId="43" fontId="2" fillId="0" borderId="0" xfId="6" applyFont="1" applyFill="1" applyAlignment="1" applyProtection="1">
      <alignment horizontal="fill"/>
    </xf>
    <xf numFmtId="167" fontId="2" fillId="4" borderId="0" xfId="6" applyNumberFormat="1" applyFont="1" applyFill="1" applyAlignment="1" applyProtection="1">
      <alignment horizontal="fill"/>
    </xf>
    <xf numFmtId="3" fontId="2" fillId="4" borderId="0" xfId="4" applyNumberFormat="1" applyFont="1" applyFill="1" applyAlignment="1">
      <alignment horizontal="fill"/>
    </xf>
    <xf numFmtId="1" fontId="2" fillId="0" borderId="0" xfId="4" applyNumberFormat="1" applyFont="1" applyAlignment="1">
      <alignment horizontal="right"/>
    </xf>
    <xf numFmtId="3" fontId="2" fillId="4" borderId="0" xfId="4" applyNumberFormat="1" applyFont="1" applyFill="1" applyProtection="1">
      <protection locked="0"/>
    </xf>
    <xf numFmtId="167" fontId="2" fillId="0" borderId="0" xfId="6" applyNumberFormat="1" applyFont="1" applyFill="1" applyProtection="1">
      <protection locked="0"/>
    </xf>
    <xf numFmtId="167" fontId="2" fillId="4" borderId="0" xfId="6" applyNumberFormat="1" applyFont="1" applyFill="1" applyProtection="1">
      <protection locked="0"/>
    </xf>
    <xf numFmtId="172" fontId="2" fillId="0" borderId="0" xfId="2" applyNumberFormat="1" applyFont="1"/>
    <xf numFmtId="41" fontId="2" fillId="4" borderId="0" xfId="6" applyNumberFormat="1" applyFont="1" applyFill="1" applyAlignment="1" applyProtection="1">
      <alignment horizontal="fill"/>
    </xf>
    <xf numFmtId="43" fontId="3" fillId="4" borderId="0" xfId="6" applyFont="1" applyFill="1" applyAlignment="1" applyProtection="1">
      <alignment horizontal="center"/>
      <protection locked="0"/>
    </xf>
    <xf numFmtId="169" fontId="2" fillId="2" borderId="0" xfId="6" applyNumberFormat="1" applyFont="1" applyFill="1" applyAlignment="1" applyProtection="1">
      <alignment horizontal="center"/>
      <protection locked="0"/>
    </xf>
    <xf numFmtId="41" fontId="2" fillId="2" borderId="0" xfId="6" applyNumberFormat="1" applyFont="1" applyFill="1" applyAlignment="1" applyProtection="1">
      <alignment horizontal="center"/>
      <protection locked="0"/>
    </xf>
    <xf numFmtId="167" fontId="2" fillId="2" borderId="0" xfId="6" applyNumberFormat="1" applyFont="1" applyFill="1" applyAlignment="1" applyProtection="1">
      <alignment horizontal="center"/>
      <protection locked="0"/>
    </xf>
    <xf numFmtId="43" fontId="2" fillId="2" borderId="0" xfId="6" applyFont="1" applyFill="1" applyAlignment="1" applyProtection="1">
      <alignment horizontal="center"/>
      <protection locked="0"/>
    </xf>
    <xf numFmtId="0" fontId="2" fillId="8" borderId="0" xfId="4" applyFont="1" applyFill="1"/>
    <xf numFmtId="0" fontId="2" fillId="8" borderId="0" xfId="4" applyFont="1" applyFill="1" applyProtection="1">
      <protection locked="0"/>
    </xf>
    <xf numFmtId="171" fontId="2" fillId="8" borderId="0" xfId="6" applyNumberFormat="1" applyFont="1" applyFill="1" applyAlignment="1" applyProtection="1">
      <alignment horizontal="right"/>
      <protection locked="0"/>
    </xf>
    <xf numFmtId="167" fontId="2" fillId="8" borderId="0" xfId="6" applyNumberFormat="1" applyFont="1" applyFill="1" applyAlignment="1" applyProtection="1">
      <alignment horizontal="right"/>
      <protection locked="0"/>
    </xf>
    <xf numFmtId="2" fontId="2" fillId="8" borderId="0" xfId="4" applyNumberFormat="1" applyFont="1" applyFill="1" applyAlignment="1" applyProtection="1">
      <alignment horizontal="center"/>
      <protection locked="0"/>
    </xf>
    <xf numFmtId="43" fontId="2" fillId="8" borderId="0" xfId="6" applyFont="1" applyFill="1" applyAlignment="1" applyProtection="1">
      <alignment horizontal="right"/>
      <protection locked="0"/>
    </xf>
    <xf numFmtId="167" fontId="2" fillId="8" borderId="0" xfId="6" applyNumberFormat="1" applyFont="1" applyFill="1" applyAlignment="1" applyProtection="1">
      <alignment horizontal="center"/>
      <protection locked="0"/>
    </xf>
    <xf numFmtId="2" fontId="2" fillId="8" borderId="0" xfId="4" applyNumberFormat="1" applyFont="1" applyFill="1" applyAlignment="1">
      <alignment horizontal="center"/>
    </xf>
    <xf numFmtId="169" fontId="2" fillId="4" borderId="0" xfId="6" applyNumberFormat="1" applyFont="1" applyFill="1" applyAlignment="1" applyProtection="1">
      <alignment horizontal="right"/>
      <protection locked="0"/>
    </xf>
    <xf numFmtId="41" fontId="2" fillId="4" borderId="0" xfId="6" applyNumberFormat="1" applyFont="1" applyFill="1" applyAlignment="1" applyProtection="1">
      <alignment horizontal="right"/>
      <protection locked="0"/>
    </xf>
    <xf numFmtId="43" fontId="2" fillId="4" borderId="0" xfId="6" applyFont="1" applyFill="1" applyAlignment="1" applyProtection="1">
      <alignment horizontal="right"/>
      <protection locked="0"/>
    </xf>
    <xf numFmtId="169" fontId="2" fillId="0" borderId="0" xfId="6" applyNumberFormat="1" applyFont="1" applyFill="1" applyAlignment="1" applyProtection="1">
      <alignment horizontal="right"/>
      <protection locked="0"/>
    </xf>
    <xf numFmtId="2" fontId="2" fillId="0" borderId="0" xfId="4" applyNumberFormat="1" applyFont="1" applyAlignment="1" applyProtection="1">
      <alignment horizontal="center"/>
      <protection locked="0"/>
    </xf>
    <xf numFmtId="41" fontId="2" fillId="0" borderId="0" xfId="6" applyNumberFormat="1" applyFont="1" applyFill="1" applyAlignment="1" applyProtection="1">
      <alignment horizontal="right"/>
      <protection locked="0"/>
    </xf>
    <xf numFmtId="171" fontId="2" fillId="0" borderId="0" xfId="6" applyNumberFormat="1" applyFont="1" applyFill="1" applyAlignment="1" applyProtection="1">
      <alignment horizontal="right"/>
      <protection locked="0"/>
    </xf>
    <xf numFmtId="169" fontId="2" fillId="4" borderId="0" xfId="6" applyNumberFormat="1" applyFont="1" applyFill="1" applyAlignment="1">
      <alignment horizontal="right"/>
    </xf>
    <xf numFmtId="41" fontId="2" fillId="4" borderId="0" xfId="6" applyNumberFormat="1" applyFont="1" applyFill="1" applyAlignment="1">
      <alignment horizontal="right"/>
    </xf>
    <xf numFmtId="43" fontId="2" fillId="4" borderId="0" xfId="6" applyFont="1" applyFill="1" applyAlignment="1">
      <alignment horizontal="right"/>
    </xf>
    <xf numFmtId="2" fontId="2" fillId="0" borderId="0" xfId="4" applyNumberFormat="1" applyFont="1" applyAlignment="1">
      <alignment horizontal="fill"/>
    </xf>
    <xf numFmtId="43" fontId="2" fillId="4" borderId="0" xfId="6" applyNumberFormat="1" applyFont="1" applyFill="1" applyAlignment="1" applyProtection="1">
      <alignment horizontal="right"/>
      <protection locked="0"/>
    </xf>
    <xf numFmtId="43" fontId="2" fillId="0" borderId="0" xfId="6" applyNumberFormat="1" applyFont="1" applyFill="1" applyAlignment="1" applyProtection="1">
      <alignment horizontal="right"/>
      <protection locked="0"/>
    </xf>
    <xf numFmtId="43" fontId="2" fillId="4" borderId="0" xfId="6" applyNumberFormat="1" applyFont="1" applyFill="1" applyAlignment="1">
      <alignment horizontal="right"/>
    </xf>
    <xf numFmtId="43" fontId="2" fillId="0" borderId="0" xfId="6" applyNumberFormat="1" applyFont="1" applyFill="1" applyAlignment="1">
      <alignment horizontal="right"/>
    </xf>
    <xf numFmtId="0" fontId="2" fillId="8" borderId="0" xfId="4" applyFont="1" applyFill="1" applyAlignment="1">
      <alignment horizontal="fill"/>
    </xf>
    <xf numFmtId="164" fontId="2" fillId="8" borderId="0" xfId="4" applyNumberFormat="1" applyFont="1" applyFill="1" applyAlignment="1">
      <alignment horizontal="fill"/>
    </xf>
    <xf numFmtId="3" fontId="2" fillId="8" borderId="0" xfId="4" applyNumberFormat="1" applyFont="1" applyFill="1" applyAlignment="1">
      <alignment horizontal="fill"/>
    </xf>
    <xf numFmtId="43" fontId="2" fillId="8" borderId="0" xfId="6" applyFont="1" applyFill="1" applyAlignment="1" applyProtection="1">
      <alignment horizontal="center"/>
      <protection locked="0"/>
    </xf>
    <xf numFmtId="164" fontId="2" fillId="8" borderId="0" xfId="4" applyNumberFormat="1" applyFont="1" applyFill="1"/>
    <xf numFmtId="3" fontId="2" fillId="8" borderId="0" xfId="4" applyNumberFormat="1" applyFont="1" applyFill="1"/>
    <xf numFmtId="0" fontId="3" fillId="0" borderId="0" xfId="4" applyFont="1" applyAlignment="1">
      <alignment horizontal="center"/>
    </xf>
    <xf numFmtId="3" fontId="9" fillId="0" borderId="0" xfId="4" applyNumberFormat="1" applyFont="1" applyAlignment="1">
      <alignment horizontal="left"/>
    </xf>
    <xf numFmtId="41" fontId="7" fillId="0" borderId="0" xfId="4" applyNumberFormat="1" applyFont="1"/>
    <xf numFmtId="41" fontId="7" fillId="5" borderId="0" xfId="4" applyNumberFormat="1" applyFont="1" applyFill="1"/>
    <xf numFmtId="0" fontId="7" fillId="0" borderId="0" xfId="6" applyNumberFormat="1" applyFont="1" applyFill="1" applyAlignment="1">
      <alignment horizontal="right"/>
    </xf>
    <xf numFmtId="0" fontId="36" fillId="0" borderId="0" xfId="0" applyFont="1" applyAlignment="1">
      <alignment horizontal="left"/>
    </xf>
    <xf numFmtId="43" fontId="36" fillId="0" borderId="0" xfId="1" applyFont="1" applyBorder="1"/>
    <xf numFmtId="0" fontId="0" fillId="0" borderId="0" xfId="0" applyAlignment="1">
      <alignment horizontal="left" indent="1"/>
    </xf>
    <xf numFmtId="43" fontId="0" fillId="0" borderId="0" xfId="1" applyFont="1" applyBorder="1"/>
    <xf numFmtId="43" fontId="7" fillId="0" borderId="0" xfId="4" applyNumberFormat="1" applyFont="1"/>
    <xf numFmtId="43" fontId="16" fillId="0" borderId="0" xfId="4" applyNumberFormat="1" applyFont="1"/>
    <xf numFmtId="43" fontId="0" fillId="0" borderId="0" xfId="1" applyFont="1"/>
    <xf numFmtId="173" fontId="0" fillId="0" borderId="0" xfId="0" applyNumberFormat="1"/>
    <xf numFmtId="3" fontId="0" fillId="0" borderId="0" xfId="0" applyNumberFormat="1"/>
    <xf numFmtId="173" fontId="36" fillId="0" borderId="0" xfId="0" applyNumberFormat="1" applyFont="1"/>
    <xf numFmtId="43" fontId="7" fillId="0" borderId="0" xfId="1" applyFont="1" applyFill="1" applyAlignment="1">
      <alignment horizontal="right"/>
    </xf>
  </cellXfs>
  <cellStyles count="7">
    <cellStyle name="Comma" xfId="1" builtinId="3"/>
    <cellStyle name="Comma 10" xfId="6"/>
    <cellStyle name="Currency" xfId="2" builtinId="4"/>
    <cellStyle name="Hyperlink" xfId="5" builtinId="8"/>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and%20Finance/Institutional%20Research/Regent%20Priorities/CU%20Metrics%20FY2023/Data/FY%2022%20BDB%20%20File%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2-23 CSM BDB Template"/>
      <sheetName val="Mandatory Fees CSM"/>
      <sheetName val="Mandatory Fees Data CSM"/>
      <sheetName val="BOG CSU"/>
      <sheetName val="CSU System"/>
      <sheetName val="CSU E&amp;G"/>
      <sheetName val="CSU PVM"/>
      <sheetName val="CSU AES"/>
      <sheetName val="CSU Ext upd 11-10-2022"/>
      <sheetName val="CSU FS"/>
      <sheetName val="CSUP upd 11-10-2022"/>
      <sheetName val="Mandatory Fees CSUP"/>
      <sheetName val="Mandatory Fees Data CSUP "/>
      <sheetName val="Mandatory Fees CSU"/>
      <sheetName val="Mandatory Fees Data CSU"/>
      <sheetName val="FY22-23 UNC BDB Template"/>
      <sheetName val="Mandatory Fees UNC"/>
      <sheetName val="Mandatory Fees Data UNC"/>
      <sheetName val="FY22-23 BDB CU Consolidated"/>
      <sheetName val="FY22-23 BDB Anschutz"/>
      <sheetName val="FY22-23 BDB Boulder"/>
      <sheetName val="FY22-23 BDB UCCS"/>
      <sheetName val="FY22-23 BDB CU Denver"/>
      <sheetName val="FY22-23 BDB CU System Admin"/>
      <sheetName val="Mandatory Fees UCD"/>
      <sheetName val="Mandatory Fees Data C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lina.duran@cu.ed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atthew.artley@colorado.ed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116"/>
  <sheetViews>
    <sheetView showGridLines="0" tabSelected="1" view="pageBreakPreview" zoomScale="75" zoomScaleNormal="90" zoomScaleSheetLayoutView="75" workbookViewId="0">
      <selection activeCell="A2" sqref="A2"/>
    </sheetView>
  </sheetViews>
  <sheetFormatPr defaultColWidth="9.625" defaultRowHeight="12.75" x14ac:dyDescent="0.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12" width="11.25" style="1" bestFit="1" customWidth="1"/>
    <col min="13"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x14ac:dyDescent="0.2">
      <c r="K2" s="4" t="s">
        <v>0</v>
      </c>
    </row>
    <row r="3" spans="1:11" x14ac:dyDescent="0.2">
      <c r="K3" s="4" t="s">
        <v>1</v>
      </c>
    </row>
    <row r="5" spans="1:11" x14ac:dyDescent="0.2">
      <c r="A5" s="5" t="s">
        <v>2</v>
      </c>
      <c r="B5" s="5"/>
      <c r="C5" s="5"/>
      <c r="D5" s="5"/>
      <c r="E5" s="5"/>
      <c r="F5" s="5"/>
      <c r="G5" s="5"/>
      <c r="H5" s="5"/>
      <c r="I5" s="5"/>
      <c r="J5" s="5"/>
      <c r="K5" s="5"/>
    </row>
    <row r="8" spans="1:11" x14ac:dyDescent="0.2">
      <c r="A8" s="6" t="s">
        <v>3</v>
      </c>
      <c r="B8" s="6"/>
      <c r="C8" s="6"/>
      <c r="D8" s="6"/>
      <c r="E8" s="6"/>
      <c r="F8" s="6"/>
      <c r="G8" s="6"/>
      <c r="H8" s="6"/>
      <c r="I8" s="6"/>
      <c r="J8" s="6"/>
      <c r="K8" s="6"/>
    </row>
    <row r="9" spans="1:11" x14ac:dyDescent="0.2">
      <c r="A9" s="6" t="s">
        <v>4</v>
      </c>
      <c r="B9" s="6"/>
      <c r="C9" s="6"/>
      <c r="D9" s="6"/>
      <c r="E9" s="6"/>
      <c r="F9" s="6"/>
      <c r="G9" s="6"/>
      <c r="H9" s="6"/>
      <c r="I9" s="6"/>
      <c r="J9" s="6"/>
      <c r="K9" s="6"/>
    </row>
    <row r="20" spans="1:11" ht="14.25" thickBot="1" x14ac:dyDescent="0.3">
      <c r="A20" s="7" t="s">
        <v>5</v>
      </c>
      <c r="B20" s="7"/>
      <c r="C20" s="7"/>
      <c r="D20" s="8" t="s">
        <v>6</v>
      </c>
      <c r="E20" s="9"/>
      <c r="F20" s="9"/>
      <c r="G20" s="9"/>
      <c r="H20" s="9"/>
      <c r="I20" s="9"/>
      <c r="J20" s="9"/>
      <c r="K20" s="9"/>
    </row>
    <row r="21" spans="1:11" ht="13.5" thickBot="1" x14ac:dyDescent="0.25">
      <c r="C21" s="10" t="s">
        <v>7</v>
      </c>
      <c r="D21" s="11" t="s">
        <v>8</v>
      </c>
    </row>
    <row r="22" spans="1:11" ht="13.5" thickBot="1" x14ac:dyDescent="0.25">
      <c r="C22" s="10" t="s">
        <v>9</v>
      </c>
      <c r="D22" s="11"/>
    </row>
    <row r="23" spans="1:11" ht="15" thickBot="1" x14ac:dyDescent="0.25">
      <c r="C23" s="10" t="s">
        <v>10</v>
      </c>
      <c r="D23" s="12" t="s">
        <v>11</v>
      </c>
    </row>
    <row r="31" spans="1:11" x14ac:dyDescent="0.2">
      <c r="C31" s="1" t="s">
        <v>12</v>
      </c>
    </row>
    <row r="36" spans="1:11" x14ac:dyDescent="0.2">
      <c r="A36" s="6" t="s">
        <v>13</v>
      </c>
      <c r="B36" s="6"/>
      <c r="C36" s="6"/>
      <c r="D36" s="6"/>
      <c r="E36" s="6"/>
      <c r="F36" s="6"/>
      <c r="G36" s="6"/>
      <c r="H36" s="6"/>
      <c r="I36" s="6"/>
      <c r="J36" s="6"/>
      <c r="K36" s="6"/>
    </row>
    <row r="39" spans="1:11" x14ac:dyDescent="0.2">
      <c r="C39" s="13"/>
      <c r="F39" s="14"/>
      <c r="G39" s="15"/>
      <c r="H39" s="16"/>
      <c r="I39" s="14"/>
      <c r="J39" s="15"/>
      <c r="K39" s="16"/>
    </row>
    <row r="40" spans="1:11" x14ac:dyDescent="0.2">
      <c r="A40" s="17"/>
      <c r="K40" s="4" t="s">
        <v>14</v>
      </c>
    </row>
    <row r="41" spans="1:11" x14ac:dyDescent="0.2">
      <c r="A41" s="18" t="s">
        <v>15</v>
      </c>
      <c r="B41" s="18"/>
      <c r="C41" s="18"/>
      <c r="D41" s="18"/>
      <c r="E41" s="18"/>
      <c r="F41" s="18"/>
      <c r="G41" s="18"/>
      <c r="H41" s="18"/>
      <c r="I41" s="18"/>
      <c r="J41" s="18"/>
      <c r="K41" s="18"/>
    </row>
    <row r="42" spans="1:11" x14ac:dyDescent="0.2">
      <c r="A42" s="19" t="s">
        <v>16</v>
      </c>
      <c r="C42" s="1" t="str">
        <f>$D$20</f>
        <v>University of Colorado</v>
      </c>
      <c r="I42" s="20"/>
      <c r="K42" s="21" t="str">
        <f>$K$3</f>
        <v>Due Date: October 18, 2022</v>
      </c>
    </row>
    <row r="43" spans="1:11" x14ac:dyDescent="0.2">
      <c r="A43" s="22" t="s">
        <v>17</v>
      </c>
      <c r="B43" s="22" t="s">
        <v>17</v>
      </c>
      <c r="C43" s="22" t="s">
        <v>17</v>
      </c>
      <c r="D43" s="22" t="s">
        <v>17</v>
      </c>
      <c r="E43" s="22" t="s">
        <v>17</v>
      </c>
      <c r="F43" s="22" t="s">
        <v>17</v>
      </c>
      <c r="G43" s="23" t="s">
        <v>17</v>
      </c>
      <c r="H43" s="24" t="s">
        <v>17</v>
      </c>
      <c r="I43" s="22" t="s">
        <v>17</v>
      </c>
      <c r="J43" s="23" t="s">
        <v>17</v>
      </c>
      <c r="K43" s="24" t="s">
        <v>17</v>
      </c>
    </row>
    <row r="44" spans="1:11" x14ac:dyDescent="0.2">
      <c r="A44" s="25" t="s">
        <v>18</v>
      </c>
      <c r="C44" s="13" t="s">
        <v>19</v>
      </c>
      <c r="E44" s="25" t="s">
        <v>18</v>
      </c>
      <c r="F44" s="26"/>
      <c r="G44" s="27"/>
      <c r="H44" s="28" t="s">
        <v>20</v>
      </c>
      <c r="I44" s="26"/>
      <c r="J44" s="27"/>
      <c r="K44" s="28" t="s">
        <v>21</v>
      </c>
    </row>
    <row r="45" spans="1:11" x14ac:dyDescent="0.2">
      <c r="A45" s="25" t="s">
        <v>22</v>
      </c>
      <c r="C45" s="26" t="s">
        <v>23</v>
      </c>
      <c r="E45" s="25" t="s">
        <v>22</v>
      </c>
      <c r="F45" s="26"/>
      <c r="G45" s="27" t="s">
        <v>24</v>
      </c>
      <c r="H45" s="28" t="s">
        <v>25</v>
      </c>
      <c r="I45" s="26"/>
      <c r="J45" s="27" t="s">
        <v>24</v>
      </c>
      <c r="K45" s="28" t="s">
        <v>26</v>
      </c>
    </row>
    <row r="46" spans="1:11" x14ac:dyDescent="0.2">
      <c r="A46" s="22" t="s">
        <v>17</v>
      </c>
      <c r="B46" s="22" t="s">
        <v>17</v>
      </c>
      <c r="C46" s="22" t="s">
        <v>17</v>
      </c>
      <c r="D46" s="22" t="s">
        <v>17</v>
      </c>
      <c r="E46" s="22" t="s">
        <v>17</v>
      </c>
      <c r="F46" s="22" t="s">
        <v>17</v>
      </c>
      <c r="G46" s="23" t="s">
        <v>17</v>
      </c>
      <c r="H46" s="24" t="s">
        <v>17</v>
      </c>
      <c r="I46" s="22" t="s">
        <v>17</v>
      </c>
      <c r="J46" s="23" t="s">
        <v>17</v>
      </c>
      <c r="K46" s="24" t="s">
        <v>17</v>
      </c>
    </row>
    <row r="47" spans="1:11" x14ac:dyDescent="0.2">
      <c r="A47" s="1">
        <v>1</v>
      </c>
      <c r="C47" s="13" t="s">
        <v>27</v>
      </c>
      <c r="D47" s="29" t="s">
        <v>28</v>
      </c>
      <c r="E47" s="1">
        <v>1</v>
      </c>
      <c r="G47" s="30">
        <f>Anschutz!G90+Boulder!G90+UCCS!G90+Denver!G90</f>
        <v>5576.778867278008</v>
      </c>
      <c r="H47" s="30">
        <f>Anschutz!H90+Boulder!H90+UCCS!H90+Denver!H90</f>
        <v>802706535.65521479</v>
      </c>
      <c r="I47" s="31"/>
      <c r="J47" s="30">
        <f>Anschutz!J90+Boulder!J90+UCCS!J90+Denver!J90</f>
        <v>5701.9394228114716</v>
      </c>
      <c r="K47" s="30">
        <f>Anschutz!K90+Boulder!K90+UCCS!K90+Denver!K90</f>
        <v>857183269.09879649</v>
      </c>
    </row>
    <row r="48" spans="1:11" x14ac:dyDescent="0.2">
      <c r="A48" s="1">
        <v>2</v>
      </c>
      <c r="C48" s="13" t="s">
        <v>29</v>
      </c>
      <c r="D48" s="29" t="s">
        <v>30</v>
      </c>
      <c r="E48" s="1">
        <v>2</v>
      </c>
      <c r="G48" s="30">
        <f>Anschutz!G91+Boulder!G91+UCCS!G91+Denver!G91</f>
        <v>84.55</v>
      </c>
      <c r="H48" s="30">
        <f>Anschutz!H91+Boulder!H91+UCCS!H91+Denver!H91</f>
        <v>26567414.770000003</v>
      </c>
      <c r="I48" s="31"/>
      <c r="J48" s="30">
        <f>Anschutz!J91+Boulder!J91+UCCS!J91+Denver!J91</f>
        <v>87.75</v>
      </c>
      <c r="K48" s="30">
        <f>Anschutz!K91+Boulder!K91+UCCS!K91+Denver!K91</f>
        <v>27097444.4727</v>
      </c>
    </row>
    <row r="49" spans="1:15" x14ac:dyDescent="0.2">
      <c r="A49" s="1">
        <v>3</v>
      </c>
      <c r="C49" s="13" t="s">
        <v>31</v>
      </c>
      <c r="D49" s="29" t="s">
        <v>32</v>
      </c>
      <c r="E49" s="1">
        <v>3</v>
      </c>
      <c r="G49" s="30">
        <f>Anschutz!G92+Boulder!G92+UCCS!G92+Denver!G92</f>
        <v>4.4000000000000004</v>
      </c>
      <c r="H49" s="30">
        <f>Anschutz!H92+Boulder!H92+UCCS!H92+Denver!H92</f>
        <v>836461.15</v>
      </c>
      <c r="I49" s="31"/>
      <c r="J49" s="30">
        <f>Anschutz!J92+Boulder!J92+UCCS!J92+Denver!J92</f>
        <v>4.42</v>
      </c>
      <c r="K49" s="30">
        <f>Anschutz!K92+Boulder!K92+UCCS!K92+Denver!K92</f>
        <v>711097.17220000003</v>
      </c>
    </row>
    <row r="50" spans="1:15" x14ac:dyDescent="0.2">
      <c r="A50" s="1">
        <v>4</v>
      </c>
      <c r="C50" s="13" t="s">
        <v>33</v>
      </c>
      <c r="D50" s="29" t="s">
        <v>34</v>
      </c>
      <c r="E50" s="1">
        <v>4</v>
      </c>
      <c r="G50" s="30">
        <f>Anschutz!G93+Boulder!G93+UCCS!G93+Denver!G93</f>
        <v>1299.6046024289383</v>
      </c>
      <c r="H50" s="30">
        <f>Anschutz!H93+Boulder!H93+UCCS!H93+Denver!H93</f>
        <v>201868781.91000003</v>
      </c>
      <c r="I50" s="31"/>
      <c r="J50" s="30">
        <f>Anschutz!J93+Boulder!J93+UCCS!J93+Denver!J93</f>
        <v>1316.9937915521502</v>
      </c>
      <c r="K50" s="30">
        <f>Anschutz!K93+Boulder!K93+UCCS!K93+Denver!K93</f>
        <v>227718324.70440006</v>
      </c>
    </row>
    <row r="51" spans="1:15" x14ac:dyDescent="0.2">
      <c r="A51" s="1">
        <v>5</v>
      </c>
      <c r="C51" s="13" t="s">
        <v>35</v>
      </c>
      <c r="D51" s="29" t="s">
        <v>36</v>
      </c>
      <c r="E51" s="1">
        <v>5</v>
      </c>
      <c r="G51" s="30">
        <f>Anschutz!G94+Boulder!G94+UCCS!G94+Denver!G94</f>
        <v>680.79757742037361</v>
      </c>
      <c r="H51" s="30">
        <f>Anschutz!H94+Boulder!H94+UCCS!H94+Denver!H94</f>
        <v>71269399.560000017</v>
      </c>
      <c r="I51" s="31"/>
      <c r="J51" s="30">
        <f>Anschutz!J94+Boulder!J94+UCCS!J94+Denver!J94</f>
        <v>692.9875486960425</v>
      </c>
      <c r="K51" s="30">
        <f>Anschutz!K94+Boulder!K94+UCCS!K94+Denver!K94</f>
        <v>75754069.032700017</v>
      </c>
    </row>
    <row r="52" spans="1:15" x14ac:dyDescent="0.2">
      <c r="A52" s="1">
        <v>6</v>
      </c>
      <c r="C52" s="13" t="s">
        <v>37</v>
      </c>
      <c r="D52" s="29" t="s">
        <v>38</v>
      </c>
      <c r="E52" s="1">
        <v>6</v>
      </c>
      <c r="G52" s="30">
        <f>Anschutz!G95+Boulder!G95+UCCS!G95+Denver!G95</f>
        <v>1177.5096004828015</v>
      </c>
      <c r="H52" s="30">
        <f>Anschutz!H95+Boulder!H95+UCCS!H95+Denver!H95</f>
        <v>194379266.49388897</v>
      </c>
      <c r="I52" s="31"/>
      <c r="J52" s="30">
        <f>Anschutz!J95+Boulder!J95+UCCS!J95+Denver!J95</f>
        <v>1232.8596049356111</v>
      </c>
      <c r="K52" s="30">
        <f>Anschutz!K95+Boulder!K95+UCCS!K95+Denver!K95</f>
        <v>202306583.37711909</v>
      </c>
    </row>
    <row r="53" spans="1:15" x14ac:dyDescent="0.2">
      <c r="A53" s="1">
        <v>7</v>
      </c>
      <c r="C53" s="13" t="s">
        <v>39</v>
      </c>
      <c r="D53" s="29" t="s">
        <v>40</v>
      </c>
      <c r="E53" s="1">
        <v>7</v>
      </c>
      <c r="G53" s="30">
        <f>Anschutz!G96+Boulder!G96+UCCS!G96+Denver!G96</f>
        <v>857.73663901102225</v>
      </c>
      <c r="H53" s="30">
        <f>Anschutz!H96+Boulder!H96+UCCS!H96+Denver!H96</f>
        <v>147317503.37139922</v>
      </c>
      <c r="I53" s="31"/>
      <c r="J53" s="30">
        <f>Anschutz!J96+Boulder!J96+UCCS!J96+Denver!J96</f>
        <v>863.1396130340604</v>
      </c>
      <c r="K53" s="30">
        <f>Anschutz!K96+Boulder!K96+UCCS!K96+Denver!K96</f>
        <v>160963396.84899998</v>
      </c>
    </row>
    <row r="54" spans="1:15" x14ac:dyDescent="0.2">
      <c r="A54" s="1">
        <v>8</v>
      </c>
      <c r="C54" s="13" t="s">
        <v>41</v>
      </c>
      <c r="D54" s="29" t="s">
        <v>42</v>
      </c>
      <c r="E54" s="1">
        <v>8</v>
      </c>
      <c r="G54" s="30">
        <f>Anschutz!G97+Boulder!G97+UCCS!G97+Denver!G97</f>
        <v>0</v>
      </c>
      <c r="H54" s="30">
        <f>Anschutz!H97+Boulder!H97+UCCS!H97+Denver!H97</f>
        <v>130965795.50999999</v>
      </c>
      <c r="I54" s="31"/>
      <c r="J54" s="30">
        <f>Anschutz!J97+Boulder!J97+UCCS!J97+Denver!J97</f>
        <v>0</v>
      </c>
      <c r="K54" s="30">
        <f>Anschutz!K97+Boulder!K97+UCCS!K97+Denver!K97</f>
        <v>132542788</v>
      </c>
    </row>
    <row r="55" spans="1:15" x14ac:dyDescent="0.2">
      <c r="A55" s="1">
        <v>9</v>
      </c>
      <c r="C55" s="13" t="s">
        <v>43</v>
      </c>
      <c r="D55" s="29" t="s">
        <v>44</v>
      </c>
      <c r="E55" s="1">
        <v>9</v>
      </c>
      <c r="G55" s="30">
        <f>Anschutz!G98+Boulder!G98+UCCS!G98+Denver!G98</f>
        <v>7.44</v>
      </c>
      <c r="H55" s="30">
        <f>Anschutz!H98+Boulder!H98+UCCS!H98+Denver!H98</f>
        <v>1934383.6600000001</v>
      </c>
      <c r="I55" s="31" t="s">
        <v>45</v>
      </c>
      <c r="J55" s="30">
        <f>Anschutz!J98+Boulder!J98+UCCS!J98+Denver!J98</f>
        <v>7.44</v>
      </c>
      <c r="K55" s="30">
        <f>Anschutz!K98+Boulder!K98+UCCS!K98+Denver!K98</f>
        <v>2000000</v>
      </c>
    </row>
    <row r="56" spans="1:15" x14ac:dyDescent="0.2">
      <c r="A56" s="1">
        <v>10</v>
      </c>
      <c r="C56" s="13" t="s">
        <v>46</v>
      </c>
      <c r="D56" s="29" t="s">
        <v>47</v>
      </c>
      <c r="E56" s="1">
        <v>10</v>
      </c>
      <c r="G56" s="30">
        <f>Anschutz!G99+Boulder!G99+UCCS!G99+Denver!G99</f>
        <v>0</v>
      </c>
      <c r="H56" s="30">
        <f>Anschutz!H99+Boulder!H99+UCCS!H99+Denver!H99</f>
        <v>146926676.73151308</v>
      </c>
      <c r="I56" s="31"/>
      <c r="J56" s="30">
        <f>Anschutz!J99+Boulder!J99+UCCS!J99+Denver!J99</f>
        <v>0</v>
      </c>
      <c r="K56" s="30">
        <f>Anschutz!K99+Boulder!K99+UCCS!K99+Denver!K99</f>
        <v>132616746.42000003</v>
      </c>
    </row>
    <row r="57" spans="1:15" x14ac:dyDescent="0.2">
      <c r="C57" s="13"/>
      <c r="D57" s="29"/>
      <c r="F57" s="22" t="s">
        <v>17</v>
      </c>
      <c r="G57" s="23" t="s">
        <v>17</v>
      </c>
      <c r="H57" s="23" t="s">
        <v>17</v>
      </c>
      <c r="I57" s="32"/>
      <c r="J57" s="23" t="s">
        <v>17</v>
      </c>
      <c r="K57" s="23" t="s">
        <v>17</v>
      </c>
    </row>
    <row r="58" spans="1:15" ht="15" customHeight="1" x14ac:dyDescent="0.2">
      <c r="A58" s="1">
        <v>11</v>
      </c>
      <c r="C58" s="13" t="s">
        <v>48</v>
      </c>
      <c r="E58" s="1">
        <v>11</v>
      </c>
      <c r="G58" s="28">
        <f>SUM(G47:G56)</f>
        <v>9688.8172866211426</v>
      </c>
      <c r="H58" s="28">
        <f>SUM(H47:H56)</f>
        <v>1724772218.8120158</v>
      </c>
      <c r="I58" s="28"/>
      <c r="J58" s="28">
        <f>SUM(J47:J56)</f>
        <v>9907.5299810293363</v>
      </c>
      <c r="K58" s="28">
        <f>SUM(K47:K56)</f>
        <v>1818893719.1269157</v>
      </c>
    </row>
    <row r="59" spans="1:15" x14ac:dyDescent="0.2">
      <c r="F59" s="22" t="s">
        <v>17</v>
      </c>
      <c r="G59" s="24" t="s">
        <v>17</v>
      </c>
      <c r="H59" s="24"/>
      <c r="I59" s="24"/>
      <c r="J59" s="24"/>
      <c r="K59" s="24"/>
    </row>
    <row r="60" spans="1:15" x14ac:dyDescent="0.2">
      <c r="F60" s="22"/>
      <c r="H60" s="24"/>
      <c r="I60" s="32"/>
      <c r="K60" s="24"/>
    </row>
    <row r="61" spans="1:15" x14ac:dyDescent="0.2">
      <c r="A61" s="1">
        <v>12</v>
      </c>
      <c r="C61" s="13" t="s">
        <v>49</v>
      </c>
      <c r="E61" s="1">
        <v>12</v>
      </c>
      <c r="G61" s="31"/>
      <c r="H61" s="31"/>
      <c r="I61" s="31"/>
      <c r="J61" s="33"/>
      <c r="K61" s="31"/>
    </row>
    <row r="62" spans="1:15" x14ac:dyDescent="0.2">
      <c r="A62" s="1">
        <v>13</v>
      </c>
      <c r="C62" s="13" t="s">
        <v>50</v>
      </c>
      <c r="D62" s="29" t="s">
        <v>51</v>
      </c>
      <c r="E62" s="1">
        <v>13</v>
      </c>
      <c r="G62" s="30">
        <f>Anschutz!G105+Boulder!G105+UCCS!G105+Denver!G105</f>
        <v>0</v>
      </c>
      <c r="H62" s="30">
        <f>Anschutz!H105+Boulder!H105+UCCS!H105+Denver!H105</f>
        <v>39578805</v>
      </c>
      <c r="I62" s="31"/>
      <c r="J62" s="30">
        <f>Anschutz!J105+Boulder!J105+UCCS!J105+Denver!J105</f>
        <v>0</v>
      </c>
      <c r="K62" s="30">
        <f>Anschutz!K105+Boulder!K105+UCCS!K105+Denver!K105</f>
        <v>47348114</v>
      </c>
      <c r="O62" s="1" t="s">
        <v>45</v>
      </c>
    </row>
    <row r="63" spans="1:15" x14ac:dyDescent="0.2">
      <c r="A63" s="1">
        <v>14</v>
      </c>
      <c r="C63" s="13" t="s">
        <v>52</v>
      </c>
      <c r="D63" s="29" t="s">
        <v>53</v>
      </c>
      <c r="E63" s="1">
        <v>14</v>
      </c>
      <c r="G63" s="30">
        <f>Anschutz!G106+Boulder!G106+UCCS!G106+Denver!G106</f>
        <v>0</v>
      </c>
      <c r="H63" s="30">
        <f>Anschutz!H106+Boulder!H106+UCCS!H106+Denver!H106</f>
        <v>177099355</v>
      </c>
      <c r="I63" s="31"/>
      <c r="J63" s="30">
        <f>Anschutz!J106+Boulder!J106+UCCS!J106+Denver!J106</f>
        <v>0</v>
      </c>
      <c r="K63" s="30">
        <f>Anschutz!K106+Boulder!K106+UCCS!K106+Denver!K106</f>
        <v>188899079</v>
      </c>
    </row>
    <row r="64" spans="1:15" x14ac:dyDescent="0.2">
      <c r="A64" s="1">
        <v>15</v>
      </c>
      <c r="C64" s="13" t="s">
        <v>54</v>
      </c>
      <c r="D64" s="29"/>
      <c r="E64" s="1">
        <v>15</v>
      </c>
      <c r="G64" s="30">
        <f>Anschutz!G107+Boulder!G107+UCCS!G107+Denver!G107</f>
        <v>27052.941843971632</v>
      </c>
      <c r="H64" s="30">
        <f>Anschutz!H107+Boulder!H107+UCCS!H107+Denver!H107</f>
        <v>76292995</v>
      </c>
      <c r="I64" s="31"/>
      <c r="J64" s="34">
        <v>28968.42435897436</v>
      </c>
      <c r="K64" s="30">
        <f>Anschutz!K107+Boulder!K107+UCCS!K107+Denver!K107</f>
        <v>90381484</v>
      </c>
    </row>
    <row r="65" spans="1:254" x14ac:dyDescent="0.2">
      <c r="A65" s="1">
        <v>16</v>
      </c>
      <c r="C65" s="13" t="s">
        <v>55</v>
      </c>
      <c r="D65" s="29"/>
      <c r="E65" s="1">
        <v>16</v>
      </c>
      <c r="G65" s="30">
        <f>Anschutz!G108+Boulder!G108+UCCS!G108+Denver!G108</f>
        <v>0</v>
      </c>
      <c r="H65" s="30">
        <f>Anschutz!H108+Boulder!H108+UCCS!H108+Denver!H108</f>
        <v>357125822.82377625</v>
      </c>
      <c r="I65" s="31"/>
      <c r="J65" s="30">
        <f>Anschutz!J108+Boulder!J108+UCCS!J108+Denver!J108</f>
        <v>0</v>
      </c>
      <c r="K65" s="30">
        <f>Anschutz!K108+Boulder!K108+UCCS!K108+Denver!K108</f>
        <v>381539190.75</v>
      </c>
    </row>
    <row r="66" spans="1:254" x14ac:dyDescent="0.2">
      <c r="A66" s="29">
        <v>17</v>
      </c>
      <c r="B66" s="29"/>
      <c r="C66" s="35" t="s">
        <v>56</v>
      </c>
      <c r="D66" s="29"/>
      <c r="E66" s="29">
        <v>17</v>
      </c>
      <c r="F66" s="29"/>
      <c r="G66" s="30">
        <f>Anschutz!G109+Boulder!G109+UCCS!G109+Denver!G109</f>
        <v>0</v>
      </c>
      <c r="H66" s="30">
        <f>Anschutz!H109+Boulder!H109+UCCS!H109+Denver!H109</f>
        <v>433418817.82377625</v>
      </c>
      <c r="I66" s="35"/>
      <c r="J66" s="30">
        <f>Anschutz!J109+Boulder!J109+UCCS!J109+Denver!J109</f>
        <v>0</v>
      </c>
      <c r="K66" s="30">
        <f>Anschutz!K109+Boulder!K109+UCCS!K109+Denver!K109</f>
        <v>471920674.75</v>
      </c>
      <c r="L66" s="29"/>
      <c r="M66" s="35"/>
      <c r="N66" s="29"/>
      <c r="O66" s="35"/>
      <c r="P66" s="29"/>
      <c r="Q66" s="35"/>
      <c r="R66" s="29"/>
      <c r="S66" s="35"/>
      <c r="T66" s="29"/>
      <c r="U66" s="35"/>
      <c r="V66" s="29"/>
      <c r="W66" s="35"/>
      <c r="X66" s="29"/>
      <c r="Y66" s="35"/>
      <c r="Z66" s="29"/>
      <c r="AA66" s="35"/>
      <c r="AB66" s="29"/>
      <c r="AC66" s="35"/>
      <c r="AD66" s="29"/>
      <c r="AE66" s="35"/>
      <c r="AF66" s="29"/>
      <c r="AG66" s="35"/>
      <c r="AH66" s="29"/>
      <c r="AI66" s="35"/>
      <c r="AJ66" s="29"/>
      <c r="AK66" s="35"/>
      <c r="AL66" s="29"/>
      <c r="AM66" s="35"/>
      <c r="AN66" s="29"/>
      <c r="AO66" s="35"/>
      <c r="AP66" s="29"/>
      <c r="AQ66" s="35"/>
      <c r="AR66" s="29"/>
      <c r="AS66" s="35"/>
      <c r="AT66" s="29"/>
      <c r="AU66" s="35"/>
      <c r="AV66" s="29"/>
      <c r="AW66" s="35"/>
      <c r="AX66" s="29"/>
      <c r="AY66" s="35"/>
      <c r="AZ66" s="29"/>
      <c r="BA66" s="35"/>
      <c r="BB66" s="29"/>
      <c r="BC66" s="35"/>
      <c r="BD66" s="29"/>
      <c r="BE66" s="35"/>
      <c r="BF66" s="29"/>
      <c r="BG66" s="35"/>
      <c r="BH66" s="29"/>
      <c r="BI66" s="35"/>
      <c r="BJ66" s="29"/>
      <c r="BK66" s="35"/>
      <c r="BL66" s="29"/>
      <c r="BM66" s="35"/>
      <c r="BN66" s="29"/>
      <c r="BO66" s="35"/>
      <c r="BP66" s="29"/>
      <c r="BQ66" s="35"/>
      <c r="BR66" s="29"/>
      <c r="BS66" s="35"/>
      <c r="BT66" s="29"/>
      <c r="BU66" s="35"/>
      <c r="BV66" s="29"/>
      <c r="BW66" s="35"/>
      <c r="BX66" s="29"/>
      <c r="BY66" s="35"/>
      <c r="BZ66" s="29"/>
      <c r="CA66" s="35"/>
      <c r="CB66" s="29"/>
      <c r="CC66" s="35"/>
      <c r="CD66" s="29"/>
      <c r="CE66" s="35"/>
      <c r="CF66" s="29"/>
      <c r="CG66" s="35"/>
      <c r="CH66" s="29"/>
      <c r="CI66" s="35"/>
      <c r="CJ66" s="29"/>
      <c r="CK66" s="35"/>
      <c r="CL66" s="29"/>
      <c r="CM66" s="35"/>
      <c r="CN66" s="29"/>
      <c r="CO66" s="35"/>
      <c r="CP66" s="29"/>
      <c r="CQ66" s="35"/>
      <c r="CR66" s="29"/>
      <c r="CS66" s="35"/>
      <c r="CT66" s="29"/>
      <c r="CU66" s="35"/>
      <c r="CV66" s="29"/>
      <c r="CW66" s="35"/>
      <c r="CX66" s="29"/>
      <c r="CY66" s="35"/>
      <c r="CZ66" s="29"/>
      <c r="DA66" s="35"/>
      <c r="DB66" s="29"/>
      <c r="DC66" s="35"/>
      <c r="DD66" s="29"/>
      <c r="DE66" s="35"/>
      <c r="DF66" s="29"/>
      <c r="DG66" s="35"/>
      <c r="DH66" s="29"/>
      <c r="DI66" s="35"/>
      <c r="DJ66" s="29"/>
      <c r="DK66" s="35"/>
      <c r="DL66" s="29"/>
      <c r="DM66" s="35"/>
      <c r="DN66" s="29"/>
      <c r="DO66" s="35"/>
      <c r="DP66" s="29"/>
      <c r="DQ66" s="35"/>
      <c r="DR66" s="29"/>
      <c r="DS66" s="35"/>
      <c r="DT66" s="29"/>
      <c r="DU66" s="35"/>
      <c r="DV66" s="29"/>
      <c r="DW66" s="35"/>
      <c r="DX66" s="29"/>
      <c r="DY66" s="35"/>
      <c r="DZ66" s="29"/>
      <c r="EA66" s="35"/>
      <c r="EB66" s="29"/>
      <c r="EC66" s="35"/>
      <c r="ED66" s="29"/>
      <c r="EE66" s="35"/>
      <c r="EF66" s="29"/>
      <c r="EG66" s="35"/>
      <c r="EH66" s="29"/>
      <c r="EI66" s="35"/>
      <c r="EJ66" s="29"/>
      <c r="EK66" s="35"/>
      <c r="EL66" s="29"/>
      <c r="EM66" s="35"/>
      <c r="EN66" s="29"/>
      <c r="EO66" s="35"/>
      <c r="EP66" s="29"/>
      <c r="EQ66" s="35"/>
      <c r="ER66" s="29"/>
      <c r="ES66" s="35"/>
      <c r="ET66" s="29"/>
      <c r="EU66" s="35"/>
      <c r="EV66" s="29"/>
      <c r="EW66" s="35"/>
      <c r="EX66" s="29"/>
      <c r="EY66" s="35"/>
      <c r="EZ66" s="29"/>
      <c r="FA66" s="35"/>
      <c r="FB66" s="29"/>
      <c r="FC66" s="35"/>
      <c r="FD66" s="29"/>
      <c r="FE66" s="35"/>
      <c r="FF66" s="29"/>
      <c r="FG66" s="35"/>
      <c r="FH66" s="29"/>
      <c r="FI66" s="35"/>
      <c r="FJ66" s="29"/>
      <c r="FK66" s="35"/>
      <c r="FL66" s="29"/>
      <c r="FM66" s="35"/>
      <c r="FN66" s="29"/>
      <c r="FO66" s="35"/>
      <c r="FP66" s="29"/>
      <c r="FQ66" s="35"/>
      <c r="FR66" s="29"/>
      <c r="FS66" s="35"/>
      <c r="FT66" s="29"/>
      <c r="FU66" s="35"/>
      <c r="FV66" s="29"/>
      <c r="FW66" s="35"/>
      <c r="FX66" s="29"/>
      <c r="FY66" s="35"/>
      <c r="FZ66" s="29"/>
      <c r="GA66" s="35"/>
      <c r="GB66" s="29"/>
      <c r="GC66" s="35"/>
      <c r="GD66" s="29"/>
      <c r="GE66" s="35"/>
      <c r="GF66" s="29"/>
      <c r="GG66" s="35"/>
      <c r="GH66" s="29"/>
      <c r="GI66" s="35"/>
      <c r="GJ66" s="29"/>
      <c r="GK66" s="35"/>
      <c r="GL66" s="29"/>
      <c r="GM66" s="35"/>
      <c r="GN66" s="29"/>
      <c r="GO66" s="35"/>
      <c r="GP66" s="29"/>
      <c r="GQ66" s="35"/>
      <c r="GR66" s="29"/>
      <c r="GS66" s="35"/>
      <c r="GT66" s="29"/>
      <c r="GU66" s="35"/>
      <c r="GV66" s="29"/>
      <c r="GW66" s="35"/>
      <c r="GX66" s="29"/>
      <c r="GY66" s="35"/>
      <c r="GZ66" s="29"/>
      <c r="HA66" s="35"/>
      <c r="HB66" s="29"/>
      <c r="HC66" s="35"/>
      <c r="HD66" s="29"/>
      <c r="HE66" s="35"/>
      <c r="HF66" s="29"/>
      <c r="HG66" s="35"/>
      <c r="HH66" s="29"/>
      <c r="HI66" s="35"/>
      <c r="HJ66" s="29"/>
      <c r="HK66" s="35"/>
      <c r="HL66" s="29"/>
      <c r="HM66" s="35"/>
      <c r="HN66" s="29"/>
      <c r="HO66" s="35"/>
      <c r="HP66" s="29"/>
      <c r="HQ66" s="35"/>
      <c r="HR66" s="29"/>
      <c r="HS66" s="35"/>
      <c r="HT66" s="29"/>
      <c r="HU66" s="35"/>
      <c r="HV66" s="29"/>
      <c r="HW66" s="35"/>
      <c r="HX66" s="29"/>
      <c r="HY66" s="35"/>
      <c r="HZ66" s="29"/>
      <c r="IA66" s="35"/>
      <c r="IB66" s="29"/>
      <c r="IC66" s="35"/>
      <c r="ID66" s="29"/>
      <c r="IE66" s="35"/>
      <c r="IF66" s="29"/>
      <c r="IG66" s="35"/>
      <c r="IH66" s="29"/>
      <c r="II66" s="35"/>
      <c r="IJ66" s="29"/>
      <c r="IK66" s="35"/>
      <c r="IL66" s="29"/>
      <c r="IM66" s="35"/>
      <c r="IN66" s="29"/>
      <c r="IO66" s="35"/>
      <c r="IP66" s="29"/>
      <c r="IQ66" s="35"/>
      <c r="IR66" s="29"/>
      <c r="IS66" s="35"/>
      <c r="IT66" s="29"/>
    </row>
    <row r="67" spans="1:254" x14ac:dyDescent="0.2">
      <c r="A67" s="1">
        <v>18</v>
      </c>
      <c r="C67" s="13" t="s">
        <v>57</v>
      </c>
      <c r="D67" s="29"/>
      <c r="E67" s="1">
        <v>18</v>
      </c>
      <c r="G67" s="30">
        <f>Anschutz!G110+Boulder!G110+UCCS!G110+Denver!G110</f>
        <v>0</v>
      </c>
      <c r="H67" s="30">
        <f>Anschutz!H110+Boulder!H110+UCCS!H110+Denver!H110</f>
        <v>151518679.40741548</v>
      </c>
      <c r="I67" s="31"/>
      <c r="J67" s="30">
        <f>Anschutz!J110+Boulder!J110+UCCS!J110+Denver!J110</f>
        <v>0</v>
      </c>
      <c r="K67" s="30">
        <f>Anschutz!K110+Boulder!K110+UCCS!K110+Denver!K110</f>
        <v>160207636.34999999</v>
      </c>
    </row>
    <row r="68" spans="1:254" x14ac:dyDescent="0.2">
      <c r="A68" s="1">
        <v>19</v>
      </c>
      <c r="C68" s="13" t="s">
        <v>58</v>
      </c>
      <c r="D68" s="29"/>
      <c r="E68" s="1">
        <v>19</v>
      </c>
      <c r="G68" s="30">
        <f>Anschutz!G111+Boulder!G111+UCCS!G111+Denver!G111</f>
        <v>0</v>
      </c>
      <c r="H68" s="30">
        <f>Anschutz!H111+Boulder!H111+UCCS!H111+Denver!H111</f>
        <v>652496388.30880845</v>
      </c>
      <c r="I68" s="31"/>
      <c r="J68" s="30">
        <f>Anschutz!J111+Boulder!J111+UCCS!J111+Denver!J111</f>
        <v>0</v>
      </c>
      <c r="K68" s="30">
        <f>Anschutz!K111+Boulder!K111+UCCS!K111+Denver!K111</f>
        <v>686659370.45000005</v>
      </c>
    </row>
    <row r="69" spans="1:254" x14ac:dyDescent="0.2">
      <c r="A69" s="1">
        <v>20</v>
      </c>
      <c r="C69" s="13" t="s">
        <v>59</v>
      </c>
      <c r="D69" s="29"/>
      <c r="E69" s="1">
        <v>20</v>
      </c>
      <c r="G69" s="30">
        <f>Anschutz!G112+Boulder!G112+UCCS!G112+Denver!G112</f>
        <v>0</v>
      </c>
      <c r="H69" s="30">
        <f>Anschutz!H112+Boulder!H112+UCCS!H112+Denver!H112</f>
        <v>1237433885.54</v>
      </c>
      <c r="I69" s="31"/>
      <c r="J69" s="30">
        <f>Anschutz!J112+Boulder!J112+UCCS!J112+Denver!J112</f>
        <v>0</v>
      </c>
      <c r="K69" s="30">
        <f>Anschutz!K112+Boulder!K112+UCCS!K112+Denver!K112</f>
        <v>1318787681.55</v>
      </c>
    </row>
    <row r="70" spans="1:254" x14ac:dyDescent="0.2">
      <c r="A70" s="29">
        <v>21</v>
      </c>
      <c r="C70" s="13" t="s">
        <v>60</v>
      </c>
      <c r="D70" s="29"/>
      <c r="E70" s="1">
        <v>21</v>
      </c>
      <c r="G70" s="30">
        <f>Anschutz!G113+Boulder!G113+UCCS!G113+Denver!G113</f>
        <v>0</v>
      </c>
      <c r="H70" s="30">
        <f>Anschutz!H113+Boulder!H113+UCCS!H113+Denver!H113</f>
        <v>15150572</v>
      </c>
      <c r="I70" s="31"/>
      <c r="J70" s="30">
        <f>Anschutz!J113+Boulder!J113+UCCS!J113+Denver!J113</f>
        <v>0</v>
      </c>
      <c r="K70" s="30">
        <f>Anschutz!K113+Boulder!K113+UCCS!K113+Denver!K113</f>
        <v>15206425</v>
      </c>
    </row>
    <row r="71" spans="1:254" x14ac:dyDescent="0.2">
      <c r="A71" s="29">
        <v>22</v>
      </c>
      <c r="C71" s="13"/>
      <c r="D71" s="29"/>
      <c r="E71" s="1">
        <v>22</v>
      </c>
      <c r="G71" s="30">
        <f>Anschutz!G114+Boulder!G114+UCCS!G114+Denver!G114</f>
        <v>0</v>
      </c>
      <c r="H71" s="30">
        <f>Anschutz!H114+Boulder!H114+UCCS!H114+Denver!H114</f>
        <v>8325000</v>
      </c>
      <c r="I71" s="31" t="s">
        <v>45</v>
      </c>
      <c r="J71" s="30">
        <f>Anschutz!J114+Boulder!J114+UCCS!J114+Denver!J114</f>
        <v>0</v>
      </c>
      <c r="K71" s="30">
        <f>Anschutz!K114+Boulder!K114+UCCS!K114+Denver!K114</f>
        <v>6825000</v>
      </c>
    </row>
    <row r="72" spans="1:254" x14ac:dyDescent="0.2">
      <c r="A72" s="1">
        <v>23</v>
      </c>
      <c r="C72" s="36"/>
      <c r="E72" s="1">
        <v>23</v>
      </c>
      <c r="F72" s="22" t="s">
        <v>17</v>
      </c>
      <c r="G72" s="23"/>
      <c r="H72" s="24"/>
      <c r="I72" s="32"/>
      <c r="J72" s="23"/>
      <c r="K72" s="24"/>
    </row>
    <row r="73" spans="1:254" x14ac:dyDescent="0.2">
      <c r="A73" s="1">
        <v>24</v>
      </c>
      <c r="C73" s="36"/>
      <c r="D73" s="13"/>
      <c r="E73" s="1">
        <v>24</v>
      </c>
    </row>
    <row r="74" spans="1:254" x14ac:dyDescent="0.2">
      <c r="A74" s="1">
        <v>25</v>
      </c>
      <c r="C74" s="13" t="s">
        <v>61</v>
      </c>
      <c r="D74" s="29"/>
      <c r="E74" s="1">
        <v>25</v>
      </c>
      <c r="G74" s="33"/>
      <c r="H74" s="30">
        <f>Anschutz!H117</f>
        <v>165839464.24430656</v>
      </c>
      <c r="I74" s="31"/>
      <c r="J74" s="33"/>
      <c r="K74" s="30">
        <f>Anschutz!K117</f>
        <v>173137518</v>
      </c>
    </row>
    <row r="75" spans="1:254" x14ac:dyDescent="0.2">
      <c r="A75" s="1">
        <v>26</v>
      </c>
      <c r="E75" s="1">
        <v>26</v>
      </c>
      <c r="F75" s="22" t="s">
        <v>17</v>
      </c>
      <c r="G75" s="23"/>
      <c r="H75" s="24"/>
      <c r="I75" s="32"/>
      <c r="J75" s="23"/>
      <c r="K75" s="24"/>
    </row>
    <row r="76" spans="1:254" ht="15" customHeight="1" x14ac:dyDescent="0.2">
      <c r="A76" s="1">
        <v>27</v>
      </c>
      <c r="C76" s="13" t="s">
        <v>62</v>
      </c>
      <c r="E76" s="1">
        <v>27</v>
      </c>
      <c r="F76" s="20"/>
      <c r="G76" s="33"/>
      <c r="H76" s="30">
        <f>Anschutz!H119+Boulder!H119+UCCS!H119+Denver!H119</f>
        <v>1724772218.8000002</v>
      </c>
      <c r="I76" s="31"/>
      <c r="J76" s="33"/>
      <c r="K76" s="30">
        <f>Anschutz!K119+Boulder!K119+UCCS!K119+Denver!K119</f>
        <v>1818893718.5439401</v>
      </c>
    </row>
    <row r="77" spans="1:254" x14ac:dyDescent="0.2">
      <c r="F77" s="22"/>
      <c r="G77" s="23"/>
      <c r="H77" s="24"/>
      <c r="I77" s="32"/>
      <c r="J77" s="23"/>
      <c r="K77" s="24"/>
    </row>
    <row r="78" spans="1:254" x14ac:dyDescent="0.2">
      <c r="F78" s="37"/>
      <c r="G78" s="37"/>
      <c r="H78" s="37"/>
      <c r="I78" s="37"/>
      <c r="J78" s="37"/>
      <c r="K78" s="37"/>
    </row>
    <row r="79" spans="1:254" ht="30.75" customHeight="1" x14ac:dyDescent="0.2">
      <c r="A79" s="38"/>
      <c r="B79" s="38"/>
      <c r="C79" s="39" t="s">
        <v>63</v>
      </c>
      <c r="D79" s="39"/>
      <c r="E79" s="39"/>
      <c r="F79" s="39"/>
      <c r="G79" s="39"/>
      <c r="H79" s="39"/>
      <c r="I79" s="39"/>
      <c r="J79" s="39"/>
      <c r="K79" s="40"/>
    </row>
    <row r="80" spans="1:254" x14ac:dyDescent="0.2">
      <c r="D80" s="29"/>
      <c r="F80" s="22"/>
      <c r="G80" s="23"/>
      <c r="I80" s="32"/>
      <c r="J80" s="23"/>
      <c r="K80" s="24"/>
    </row>
    <row r="81" spans="1:11" x14ac:dyDescent="0.2">
      <c r="C81" s="1" t="s">
        <v>64</v>
      </c>
      <c r="D81" s="29"/>
      <c r="F81" s="22"/>
      <c r="G81" s="23"/>
      <c r="I81" s="32"/>
      <c r="J81" s="23"/>
      <c r="K81" s="24"/>
    </row>
    <row r="82" spans="1:11" x14ac:dyDescent="0.2">
      <c r="C82" s="13"/>
      <c r="F82" s="14"/>
      <c r="G82" s="15"/>
      <c r="H82" s="16"/>
      <c r="I82" s="14"/>
      <c r="J82" s="15"/>
      <c r="K82" s="16"/>
    </row>
    <row r="83" spans="1:11" x14ac:dyDescent="0.2">
      <c r="E83" s="41"/>
    </row>
    <row r="84" spans="1:11" x14ac:dyDescent="0.2">
      <c r="A84" s="42" t="s">
        <v>65</v>
      </c>
    </row>
    <row r="85" spans="1:11" x14ac:dyDescent="0.2">
      <c r="A85" s="19" t="e">
        <f>#REF!</f>
        <v>#REF!</v>
      </c>
      <c r="B85" s="42"/>
      <c r="C85" s="42"/>
      <c r="D85" s="42"/>
      <c r="E85" s="43"/>
      <c r="F85" s="42"/>
      <c r="G85" s="44"/>
      <c r="H85" s="45"/>
      <c r="I85" s="42"/>
      <c r="J85" s="44"/>
      <c r="K85" s="4" t="s">
        <v>66</v>
      </c>
    </row>
    <row r="86" spans="1:11" ht="15.75" x14ac:dyDescent="0.2">
      <c r="A86" s="46" t="s">
        <v>67</v>
      </c>
      <c r="B86" s="46"/>
      <c r="C86" s="46"/>
      <c r="D86" s="46"/>
      <c r="E86" s="46"/>
      <c r="F86" s="46"/>
      <c r="G86" s="46"/>
      <c r="H86" s="46"/>
      <c r="I86" s="46"/>
      <c r="J86" s="46"/>
      <c r="K86" s="46"/>
    </row>
    <row r="87" spans="1:11" x14ac:dyDescent="0.2">
      <c r="A87" s="19" t="str">
        <f>$A$42</f>
        <v xml:space="preserve">NAME: </v>
      </c>
      <c r="C87" s="1" t="str">
        <f>$D$20</f>
        <v>University of Colorado</v>
      </c>
      <c r="K87" s="21" t="str">
        <f>$K$3</f>
        <v>Due Date: October 18, 2022</v>
      </c>
    </row>
    <row r="88" spans="1:11" x14ac:dyDescent="0.2">
      <c r="A88" s="22" t="s">
        <v>17</v>
      </c>
      <c r="B88" s="22" t="s">
        <v>17</v>
      </c>
      <c r="C88" s="22" t="s">
        <v>17</v>
      </c>
      <c r="D88" s="22" t="s">
        <v>17</v>
      </c>
      <c r="E88" s="22" t="s">
        <v>17</v>
      </c>
      <c r="F88" s="22" t="s">
        <v>17</v>
      </c>
      <c r="G88" s="23" t="s">
        <v>17</v>
      </c>
      <c r="H88" s="24" t="s">
        <v>17</v>
      </c>
      <c r="I88" s="22" t="s">
        <v>17</v>
      </c>
      <c r="J88" s="23" t="s">
        <v>17</v>
      </c>
      <c r="K88" s="24" t="s">
        <v>17</v>
      </c>
    </row>
    <row r="89" spans="1:11" x14ac:dyDescent="0.2">
      <c r="A89" s="25" t="s">
        <v>18</v>
      </c>
      <c r="E89" s="25" t="s">
        <v>18</v>
      </c>
      <c r="F89" s="26"/>
      <c r="G89" s="27"/>
      <c r="H89" s="28" t="str">
        <f>H44</f>
        <v>2021-22</v>
      </c>
      <c r="I89" s="26"/>
      <c r="J89" s="27"/>
      <c r="K89" s="28" t="str">
        <f>K44</f>
        <v>2022-23</v>
      </c>
    </row>
    <row r="90" spans="1:11" x14ac:dyDescent="0.2">
      <c r="A90" s="25" t="s">
        <v>22</v>
      </c>
      <c r="C90" s="26" t="s">
        <v>68</v>
      </c>
      <c r="E90" s="25" t="s">
        <v>22</v>
      </c>
      <c r="F90" s="26"/>
      <c r="G90" s="27"/>
      <c r="H90" s="28" t="s">
        <v>25</v>
      </c>
      <c r="I90" s="26"/>
      <c r="J90" s="27"/>
      <c r="K90" s="28" t="s">
        <v>26</v>
      </c>
    </row>
    <row r="91" spans="1:11" x14ac:dyDescent="0.2">
      <c r="A91" s="22" t="s">
        <v>17</v>
      </c>
      <c r="B91" s="22" t="s">
        <v>17</v>
      </c>
      <c r="C91" s="22" t="s">
        <v>17</v>
      </c>
      <c r="D91" s="22" t="s">
        <v>17</v>
      </c>
      <c r="E91" s="22" t="s">
        <v>17</v>
      </c>
      <c r="F91" s="22" t="s">
        <v>17</v>
      </c>
      <c r="G91" s="23" t="s">
        <v>17</v>
      </c>
      <c r="H91" s="24" t="s">
        <v>17</v>
      </c>
      <c r="I91" s="22" t="s">
        <v>17</v>
      </c>
      <c r="J91" s="23" t="s">
        <v>17</v>
      </c>
      <c r="K91" s="24" t="s">
        <v>17</v>
      </c>
    </row>
    <row r="92" spans="1:11" x14ac:dyDescent="0.2">
      <c r="A92" s="1">
        <v>1</v>
      </c>
      <c r="C92" s="1" t="s">
        <v>69</v>
      </c>
      <c r="E92" s="1">
        <v>1</v>
      </c>
    </row>
    <row r="93" spans="1:11" ht="33.75" customHeight="1" x14ac:dyDescent="0.2">
      <c r="A93" s="47">
        <v>2</v>
      </c>
      <c r="C93" s="48" t="s">
        <v>70</v>
      </c>
      <c r="D93" s="48"/>
      <c r="E93" s="47">
        <v>2</v>
      </c>
      <c r="G93" s="49"/>
      <c r="H93" s="50">
        <f>H63-H95</f>
        <v>104228014</v>
      </c>
      <c r="I93" s="51"/>
      <c r="J93" s="51"/>
      <c r="K93" s="50">
        <f>K63-K95</f>
        <v>107852737</v>
      </c>
    </row>
    <row r="94" spans="1:11" ht="15.75" customHeight="1" x14ac:dyDescent="0.2">
      <c r="A94" s="1">
        <v>3</v>
      </c>
      <c r="C94" s="1" t="s">
        <v>71</v>
      </c>
      <c r="E94" s="1">
        <v>3</v>
      </c>
      <c r="G94" s="49"/>
      <c r="H94" s="52">
        <v>0</v>
      </c>
      <c r="I94" s="49"/>
      <c r="J94" s="49"/>
      <c r="K94" s="52">
        <v>0</v>
      </c>
    </row>
    <row r="95" spans="1:11" x14ac:dyDescent="0.2">
      <c r="A95" s="1">
        <v>4</v>
      </c>
      <c r="C95" s="1" t="s">
        <v>72</v>
      </c>
      <c r="E95" s="1">
        <v>4</v>
      </c>
      <c r="G95" s="49"/>
      <c r="H95" s="52">
        <f>Anschutz!H106</f>
        <v>72871341</v>
      </c>
      <c r="I95" s="49"/>
      <c r="J95" s="49"/>
      <c r="K95" s="52">
        <f>Anschutz!K106</f>
        <v>81046342</v>
      </c>
    </row>
    <row r="96" spans="1:11" x14ac:dyDescent="0.2">
      <c r="A96" s="1">
        <v>5</v>
      </c>
      <c r="C96" s="1" t="s">
        <v>73</v>
      </c>
      <c r="E96" s="1">
        <v>5</v>
      </c>
      <c r="G96" s="49"/>
      <c r="H96" s="52">
        <v>0</v>
      </c>
      <c r="I96" s="49"/>
      <c r="J96" s="49"/>
      <c r="K96" s="52">
        <v>0</v>
      </c>
    </row>
    <row r="97" spans="1:11" ht="47.25" customHeight="1" x14ac:dyDescent="0.2">
      <c r="A97" s="47">
        <v>6</v>
      </c>
      <c r="C97" s="48" t="s">
        <v>74</v>
      </c>
      <c r="D97" s="48"/>
      <c r="E97" s="47">
        <v>6</v>
      </c>
      <c r="G97" s="49"/>
      <c r="H97" s="50">
        <v>0</v>
      </c>
      <c r="I97" s="51"/>
      <c r="J97" s="51"/>
      <c r="K97" s="50">
        <v>0</v>
      </c>
    </row>
    <row r="98" spans="1:11" x14ac:dyDescent="0.2">
      <c r="A98" s="1">
        <v>7</v>
      </c>
      <c r="E98" s="1">
        <v>7</v>
      </c>
      <c r="G98" s="49"/>
      <c r="H98" s="49"/>
      <c r="I98" s="49"/>
      <c r="J98" s="49"/>
      <c r="K98" s="49"/>
    </row>
    <row r="99" spans="1:11" x14ac:dyDescent="0.2">
      <c r="A99" s="1">
        <v>8</v>
      </c>
      <c r="E99" s="1">
        <v>8</v>
      </c>
      <c r="G99" s="49"/>
      <c r="H99" s="49"/>
      <c r="I99" s="49"/>
      <c r="J99" s="49"/>
      <c r="K99" s="49"/>
    </row>
    <row r="100" spans="1:11" x14ac:dyDescent="0.2">
      <c r="A100" s="1">
        <v>9</v>
      </c>
      <c r="E100" s="1">
        <v>9</v>
      </c>
      <c r="G100" s="49"/>
      <c r="H100" s="49"/>
      <c r="I100" s="49"/>
      <c r="J100" s="49"/>
      <c r="K100" s="49"/>
    </row>
    <row r="101" spans="1:11" x14ac:dyDescent="0.2">
      <c r="A101" s="1">
        <v>10</v>
      </c>
      <c r="E101" s="1">
        <v>10</v>
      </c>
      <c r="G101" s="49"/>
      <c r="H101" s="49"/>
      <c r="I101" s="49"/>
      <c r="J101" s="49"/>
      <c r="K101" s="49"/>
    </row>
    <row r="102" spans="1:11" x14ac:dyDescent="0.2">
      <c r="A102" s="1">
        <v>11</v>
      </c>
      <c r="E102" s="1">
        <v>11</v>
      </c>
      <c r="G102" s="49"/>
      <c r="H102" s="49"/>
      <c r="I102" s="49"/>
      <c r="J102" s="49"/>
      <c r="K102" s="49"/>
    </row>
    <row r="103" spans="1:11" x14ac:dyDescent="0.2">
      <c r="A103" s="1">
        <v>12</v>
      </c>
      <c r="C103" s="1" t="s">
        <v>75</v>
      </c>
      <c r="E103" s="1">
        <v>12</v>
      </c>
      <c r="G103" s="49"/>
      <c r="H103" s="49">
        <f>SUM(H93:H102)</f>
        <v>177099355</v>
      </c>
      <c r="I103" s="49"/>
      <c r="J103" s="49"/>
      <c r="K103" s="49">
        <f>SUM(K93:K102)</f>
        <v>188899079</v>
      </c>
    </row>
    <row r="104" spans="1:11" x14ac:dyDescent="0.2">
      <c r="E104" s="41"/>
    </row>
    <row r="105" spans="1:11" x14ac:dyDescent="0.2">
      <c r="E105" s="41"/>
    </row>
    <row r="106" spans="1:11" x14ac:dyDescent="0.2">
      <c r="E106" s="41"/>
    </row>
    <row r="107" spans="1:11" x14ac:dyDescent="0.2">
      <c r="E107" s="41"/>
    </row>
    <row r="108" spans="1:11" x14ac:dyDescent="0.2">
      <c r="E108" s="41"/>
    </row>
    <row r="109" spans="1:11" x14ac:dyDescent="0.2">
      <c r="E109" s="41"/>
    </row>
    <row r="110" spans="1:11" x14ac:dyDescent="0.2">
      <c r="E110" s="41"/>
    </row>
    <row r="112" spans="1:11" x14ac:dyDescent="0.2">
      <c r="D112" s="53"/>
      <c r="F112" s="53"/>
      <c r="G112" s="54"/>
      <c r="H112" s="55"/>
    </row>
    <row r="113" spans="3:5" x14ac:dyDescent="0.2">
      <c r="E113" s="41"/>
    </row>
    <row r="114" spans="3:5" x14ac:dyDescent="0.2">
      <c r="E114" s="41"/>
    </row>
    <row r="115" spans="3:5" x14ac:dyDescent="0.2">
      <c r="E115" s="41"/>
    </row>
    <row r="116" spans="3:5" ht="15.75" x14ac:dyDescent="0.2">
      <c r="C116" s="1" t="s">
        <v>76</v>
      </c>
      <c r="E116" s="41"/>
    </row>
  </sheetData>
  <mergeCells count="10">
    <mergeCell ref="C79:J79"/>
    <mergeCell ref="A86:K86"/>
    <mergeCell ref="C93:D93"/>
    <mergeCell ref="C97:D97"/>
    <mergeCell ref="A5:K5"/>
    <mergeCell ref="A8:K8"/>
    <mergeCell ref="A9:K9"/>
    <mergeCell ref="A20:C20"/>
    <mergeCell ref="A36:K36"/>
    <mergeCell ref="A41:K41"/>
  </mergeCells>
  <hyperlinks>
    <hyperlink ref="D23" r:id="rId1"/>
  </hyperlinks>
  <printOptions horizontalCentered="1"/>
  <pageMargins left="0.25" right="0.25" top="0.75" bottom="0.75" header="0.3" footer="0.3"/>
  <pageSetup scale="75" fitToHeight="0" orientation="landscape" r:id="rId2"/>
  <headerFooter alignWithMargins="0"/>
  <rowBreaks count="2" manualBreakCount="2">
    <brk id="39" max="11" man="1"/>
    <brk id="82"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1" transitionEvaluation="1">
    <pageSetUpPr fitToPage="1"/>
  </sheetPr>
  <dimension ref="A2:IT970"/>
  <sheetViews>
    <sheetView showGridLines="0" view="pageBreakPreview" zoomScale="75" zoomScaleNormal="75" zoomScaleSheetLayoutView="75" workbookViewId="0">
      <selection activeCell="A8" sqref="A8:K8"/>
    </sheetView>
  </sheetViews>
  <sheetFormatPr defaultColWidth="9.625" defaultRowHeight="12" x14ac:dyDescent="0.2"/>
  <cols>
    <col min="1" max="1" width="4.625" style="56" customWidth="1"/>
    <col min="2" max="2" width="1.75" style="56" customWidth="1"/>
    <col min="3" max="3" width="30.625" style="56" customWidth="1"/>
    <col min="4" max="4" width="28.625" style="56" customWidth="1"/>
    <col min="5" max="5" width="8.125" style="56" customWidth="1"/>
    <col min="6" max="6" width="7.5" style="56" customWidth="1"/>
    <col min="7" max="7" width="14.75" style="57" customWidth="1"/>
    <col min="8" max="8" width="14.75" style="58" customWidth="1"/>
    <col min="9" max="9" width="6.625" style="56" customWidth="1"/>
    <col min="10" max="10" width="13.25" style="57" customWidth="1"/>
    <col min="11" max="11" width="21.625" style="58" customWidth="1"/>
    <col min="12" max="256" width="9.625" style="56"/>
    <col min="257" max="257" width="4.625" style="56" customWidth="1"/>
    <col min="258" max="258" width="1.75" style="56" customWidth="1"/>
    <col min="259" max="259" width="30.625" style="56" customWidth="1"/>
    <col min="260" max="260" width="28.625" style="56" customWidth="1"/>
    <col min="261" max="261" width="8.125" style="56" customWidth="1"/>
    <col min="262" max="262" width="7.5" style="56" customWidth="1"/>
    <col min="263" max="264" width="14.75" style="56" customWidth="1"/>
    <col min="265" max="265" width="6.625" style="56" customWidth="1"/>
    <col min="266" max="266" width="13.25" style="56" customWidth="1"/>
    <col min="267" max="267" width="17" style="56" customWidth="1"/>
    <col min="268" max="512" width="9.625" style="56"/>
    <col min="513" max="513" width="4.625" style="56" customWidth="1"/>
    <col min="514" max="514" width="1.75" style="56" customWidth="1"/>
    <col min="515" max="515" width="30.625" style="56" customWidth="1"/>
    <col min="516" max="516" width="28.625" style="56" customWidth="1"/>
    <col min="517" max="517" width="8.125" style="56" customWidth="1"/>
    <col min="518" max="518" width="7.5" style="56" customWidth="1"/>
    <col min="519" max="520" width="14.75" style="56" customWidth="1"/>
    <col min="521" max="521" width="6.625" style="56" customWidth="1"/>
    <col min="522" max="522" width="13.25" style="56" customWidth="1"/>
    <col min="523" max="523" width="17" style="56" customWidth="1"/>
    <col min="524" max="768" width="9.625" style="56"/>
    <col min="769" max="769" width="4.625" style="56" customWidth="1"/>
    <col min="770" max="770" width="1.75" style="56" customWidth="1"/>
    <col min="771" max="771" width="30.625" style="56" customWidth="1"/>
    <col min="772" max="772" width="28.625" style="56" customWidth="1"/>
    <col min="773" max="773" width="8.125" style="56" customWidth="1"/>
    <col min="774" max="774" width="7.5" style="56" customWidth="1"/>
    <col min="775" max="776" width="14.75" style="56" customWidth="1"/>
    <col min="777" max="777" width="6.625" style="56" customWidth="1"/>
    <col min="778" max="778" width="13.25" style="56" customWidth="1"/>
    <col min="779" max="779" width="17" style="56" customWidth="1"/>
    <col min="780" max="1024" width="9.625" style="56"/>
    <col min="1025" max="1025" width="4.625" style="56" customWidth="1"/>
    <col min="1026" max="1026" width="1.75" style="56" customWidth="1"/>
    <col min="1027" max="1027" width="30.625" style="56" customWidth="1"/>
    <col min="1028" max="1028" width="28.625" style="56" customWidth="1"/>
    <col min="1029" max="1029" width="8.125" style="56" customWidth="1"/>
    <col min="1030" max="1030" width="7.5" style="56" customWidth="1"/>
    <col min="1031" max="1032" width="14.75" style="56" customWidth="1"/>
    <col min="1033" max="1033" width="6.625" style="56" customWidth="1"/>
    <col min="1034" max="1034" width="13.25" style="56" customWidth="1"/>
    <col min="1035" max="1035" width="17" style="56" customWidth="1"/>
    <col min="1036" max="1280" width="9.625" style="56"/>
    <col min="1281" max="1281" width="4.625" style="56" customWidth="1"/>
    <col min="1282" max="1282" width="1.75" style="56" customWidth="1"/>
    <col min="1283" max="1283" width="30.625" style="56" customWidth="1"/>
    <col min="1284" max="1284" width="28.625" style="56" customWidth="1"/>
    <col min="1285" max="1285" width="8.125" style="56" customWidth="1"/>
    <col min="1286" max="1286" width="7.5" style="56" customWidth="1"/>
    <col min="1287" max="1288" width="14.75" style="56" customWidth="1"/>
    <col min="1289" max="1289" width="6.625" style="56" customWidth="1"/>
    <col min="1290" max="1290" width="13.25" style="56" customWidth="1"/>
    <col min="1291" max="1291" width="17" style="56" customWidth="1"/>
    <col min="1292" max="1536" width="9.625" style="56"/>
    <col min="1537" max="1537" width="4.625" style="56" customWidth="1"/>
    <col min="1538" max="1538" width="1.75" style="56" customWidth="1"/>
    <col min="1539" max="1539" width="30.625" style="56" customWidth="1"/>
    <col min="1540" max="1540" width="28.625" style="56" customWidth="1"/>
    <col min="1541" max="1541" width="8.125" style="56" customWidth="1"/>
    <col min="1542" max="1542" width="7.5" style="56" customWidth="1"/>
    <col min="1543" max="1544" width="14.75" style="56" customWidth="1"/>
    <col min="1545" max="1545" width="6.625" style="56" customWidth="1"/>
    <col min="1546" max="1546" width="13.25" style="56" customWidth="1"/>
    <col min="1547" max="1547" width="17" style="56" customWidth="1"/>
    <col min="1548" max="1792" width="9.625" style="56"/>
    <col min="1793" max="1793" width="4.625" style="56" customWidth="1"/>
    <col min="1794" max="1794" width="1.75" style="56" customWidth="1"/>
    <col min="1795" max="1795" width="30.625" style="56" customWidth="1"/>
    <col min="1796" max="1796" width="28.625" style="56" customWidth="1"/>
    <col min="1797" max="1797" width="8.125" style="56" customWidth="1"/>
    <col min="1798" max="1798" width="7.5" style="56" customWidth="1"/>
    <col min="1799" max="1800" width="14.75" style="56" customWidth="1"/>
    <col min="1801" max="1801" width="6.625" style="56" customWidth="1"/>
    <col min="1802" max="1802" width="13.25" style="56" customWidth="1"/>
    <col min="1803" max="1803" width="17" style="56" customWidth="1"/>
    <col min="1804" max="2048" width="9.625" style="56"/>
    <col min="2049" max="2049" width="4.625" style="56" customWidth="1"/>
    <col min="2050" max="2050" width="1.75" style="56" customWidth="1"/>
    <col min="2051" max="2051" width="30.625" style="56" customWidth="1"/>
    <col min="2052" max="2052" width="28.625" style="56" customWidth="1"/>
    <col min="2053" max="2053" width="8.125" style="56" customWidth="1"/>
    <col min="2054" max="2054" width="7.5" style="56" customWidth="1"/>
    <col min="2055" max="2056" width="14.75" style="56" customWidth="1"/>
    <col min="2057" max="2057" width="6.625" style="56" customWidth="1"/>
    <col min="2058" max="2058" width="13.25" style="56" customWidth="1"/>
    <col min="2059" max="2059" width="17" style="56" customWidth="1"/>
    <col min="2060" max="2304" width="9.625" style="56"/>
    <col min="2305" max="2305" width="4.625" style="56" customWidth="1"/>
    <col min="2306" max="2306" width="1.75" style="56" customWidth="1"/>
    <col min="2307" max="2307" width="30.625" style="56" customWidth="1"/>
    <col min="2308" max="2308" width="28.625" style="56" customWidth="1"/>
    <col min="2309" max="2309" width="8.125" style="56" customWidth="1"/>
    <col min="2310" max="2310" width="7.5" style="56" customWidth="1"/>
    <col min="2311" max="2312" width="14.75" style="56" customWidth="1"/>
    <col min="2313" max="2313" width="6.625" style="56" customWidth="1"/>
    <col min="2314" max="2314" width="13.25" style="56" customWidth="1"/>
    <col min="2315" max="2315" width="17" style="56" customWidth="1"/>
    <col min="2316" max="2560" width="9.625" style="56"/>
    <col min="2561" max="2561" width="4.625" style="56" customWidth="1"/>
    <col min="2562" max="2562" width="1.75" style="56" customWidth="1"/>
    <col min="2563" max="2563" width="30.625" style="56" customWidth="1"/>
    <col min="2564" max="2564" width="28.625" style="56" customWidth="1"/>
    <col min="2565" max="2565" width="8.125" style="56" customWidth="1"/>
    <col min="2566" max="2566" width="7.5" style="56" customWidth="1"/>
    <col min="2567" max="2568" width="14.75" style="56" customWidth="1"/>
    <col min="2569" max="2569" width="6.625" style="56" customWidth="1"/>
    <col min="2570" max="2570" width="13.25" style="56" customWidth="1"/>
    <col min="2571" max="2571" width="17" style="56" customWidth="1"/>
    <col min="2572" max="2816" width="9.625" style="56"/>
    <col min="2817" max="2817" width="4.625" style="56" customWidth="1"/>
    <col min="2818" max="2818" width="1.75" style="56" customWidth="1"/>
    <col min="2819" max="2819" width="30.625" style="56" customWidth="1"/>
    <col min="2820" max="2820" width="28.625" style="56" customWidth="1"/>
    <col min="2821" max="2821" width="8.125" style="56" customWidth="1"/>
    <col min="2822" max="2822" width="7.5" style="56" customWidth="1"/>
    <col min="2823" max="2824" width="14.75" style="56" customWidth="1"/>
    <col min="2825" max="2825" width="6.625" style="56" customWidth="1"/>
    <col min="2826" max="2826" width="13.25" style="56" customWidth="1"/>
    <col min="2827" max="2827" width="17" style="56" customWidth="1"/>
    <col min="2828" max="3072" width="9.625" style="56"/>
    <col min="3073" max="3073" width="4.625" style="56" customWidth="1"/>
    <col min="3074" max="3074" width="1.75" style="56" customWidth="1"/>
    <col min="3075" max="3075" width="30.625" style="56" customWidth="1"/>
    <col min="3076" max="3076" width="28.625" style="56" customWidth="1"/>
    <col min="3077" max="3077" width="8.125" style="56" customWidth="1"/>
    <col min="3078" max="3078" width="7.5" style="56" customWidth="1"/>
    <col min="3079" max="3080" width="14.75" style="56" customWidth="1"/>
    <col min="3081" max="3081" width="6.625" style="56" customWidth="1"/>
    <col min="3082" max="3082" width="13.25" style="56" customWidth="1"/>
    <col min="3083" max="3083" width="17" style="56" customWidth="1"/>
    <col min="3084" max="3328" width="9.625" style="56"/>
    <col min="3329" max="3329" width="4.625" style="56" customWidth="1"/>
    <col min="3330" max="3330" width="1.75" style="56" customWidth="1"/>
    <col min="3331" max="3331" width="30.625" style="56" customWidth="1"/>
    <col min="3332" max="3332" width="28.625" style="56" customWidth="1"/>
    <col min="3333" max="3333" width="8.125" style="56" customWidth="1"/>
    <col min="3334" max="3334" width="7.5" style="56" customWidth="1"/>
    <col min="3335" max="3336" width="14.75" style="56" customWidth="1"/>
    <col min="3337" max="3337" width="6.625" style="56" customWidth="1"/>
    <col min="3338" max="3338" width="13.25" style="56" customWidth="1"/>
    <col min="3339" max="3339" width="17" style="56" customWidth="1"/>
    <col min="3340" max="3584" width="9.625" style="56"/>
    <col min="3585" max="3585" width="4.625" style="56" customWidth="1"/>
    <col min="3586" max="3586" width="1.75" style="56" customWidth="1"/>
    <col min="3587" max="3587" width="30.625" style="56" customWidth="1"/>
    <col min="3588" max="3588" width="28.625" style="56" customWidth="1"/>
    <col min="3589" max="3589" width="8.125" style="56" customWidth="1"/>
    <col min="3590" max="3590" width="7.5" style="56" customWidth="1"/>
    <col min="3591" max="3592" width="14.75" style="56" customWidth="1"/>
    <col min="3593" max="3593" width="6.625" style="56" customWidth="1"/>
    <col min="3594" max="3594" width="13.25" style="56" customWidth="1"/>
    <col min="3595" max="3595" width="17" style="56" customWidth="1"/>
    <col min="3596" max="3840" width="9.625" style="56"/>
    <col min="3841" max="3841" width="4.625" style="56" customWidth="1"/>
    <col min="3842" max="3842" width="1.75" style="56" customWidth="1"/>
    <col min="3843" max="3843" width="30.625" style="56" customWidth="1"/>
    <col min="3844" max="3844" width="28.625" style="56" customWidth="1"/>
    <col min="3845" max="3845" width="8.125" style="56" customWidth="1"/>
    <col min="3846" max="3846" width="7.5" style="56" customWidth="1"/>
    <col min="3847" max="3848" width="14.75" style="56" customWidth="1"/>
    <col min="3849" max="3849" width="6.625" style="56" customWidth="1"/>
    <col min="3850" max="3850" width="13.25" style="56" customWidth="1"/>
    <col min="3851" max="3851" width="17" style="56" customWidth="1"/>
    <col min="3852" max="4096" width="9.625" style="56"/>
    <col min="4097" max="4097" width="4.625" style="56" customWidth="1"/>
    <col min="4098" max="4098" width="1.75" style="56" customWidth="1"/>
    <col min="4099" max="4099" width="30.625" style="56" customWidth="1"/>
    <col min="4100" max="4100" width="28.625" style="56" customWidth="1"/>
    <col min="4101" max="4101" width="8.125" style="56" customWidth="1"/>
    <col min="4102" max="4102" width="7.5" style="56" customWidth="1"/>
    <col min="4103" max="4104" width="14.75" style="56" customWidth="1"/>
    <col min="4105" max="4105" width="6.625" style="56" customWidth="1"/>
    <col min="4106" max="4106" width="13.25" style="56" customWidth="1"/>
    <col min="4107" max="4107" width="17" style="56" customWidth="1"/>
    <col min="4108" max="4352" width="9.625" style="56"/>
    <col min="4353" max="4353" width="4.625" style="56" customWidth="1"/>
    <col min="4354" max="4354" width="1.75" style="56" customWidth="1"/>
    <col min="4355" max="4355" width="30.625" style="56" customWidth="1"/>
    <col min="4356" max="4356" width="28.625" style="56" customWidth="1"/>
    <col min="4357" max="4357" width="8.125" style="56" customWidth="1"/>
    <col min="4358" max="4358" width="7.5" style="56" customWidth="1"/>
    <col min="4359" max="4360" width="14.75" style="56" customWidth="1"/>
    <col min="4361" max="4361" width="6.625" style="56" customWidth="1"/>
    <col min="4362" max="4362" width="13.25" style="56" customWidth="1"/>
    <col min="4363" max="4363" width="17" style="56" customWidth="1"/>
    <col min="4364" max="4608" width="9.625" style="56"/>
    <col min="4609" max="4609" width="4.625" style="56" customWidth="1"/>
    <col min="4610" max="4610" width="1.75" style="56" customWidth="1"/>
    <col min="4611" max="4611" width="30.625" style="56" customWidth="1"/>
    <col min="4612" max="4612" width="28.625" style="56" customWidth="1"/>
    <col min="4613" max="4613" width="8.125" style="56" customWidth="1"/>
    <col min="4614" max="4614" width="7.5" style="56" customWidth="1"/>
    <col min="4615" max="4616" width="14.75" style="56" customWidth="1"/>
    <col min="4617" max="4617" width="6.625" style="56" customWidth="1"/>
    <col min="4618" max="4618" width="13.25" style="56" customWidth="1"/>
    <col min="4619" max="4619" width="17" style="56" customWidth="1"/>
    <col min="4620" max="4864" width="9.625" style="56"/>
    <col min="4865" max="4865" width="4.625" style="56" customWidth="1"/>
    <col min="4866" max="4866" width="1.75" style="56" customWidth="1"/>
    <col min="4867" max="4867" width="30.625" style="56" customWidth="1"/>
    <col min="4868" max="4868" width="28.625" style="56" customWidth="1"/>
    <col min="4869" max="4869" width="8.125" style="56" customWidth="1"/>
    <col min="4870" max="4870" width="7.5" style="56" customWidth="1"/>
    <col min="4871" max="4872" width="14.75" style="56" customWidth="1"/>
    <col min="4873" max="4873" width="6.625" style="56" customWidth="1"/>
    <col min="4874" max="4874" width="13.25" style="56" customWidth="1"/>
    <col min="4875" max="4875" width="17" style="56" customWidth="1"/>
    <col min="4876" max="5120" width="9.625" style="56"/>
    <col min="5121" max="5121" width="4.625" style="56" customWidth="1"/>
    <col min="5122" max="5122" width="1.75" style="56" customWidth="1"/>
    <col min="5123" max="5123" width="30.625" style="56" customWidth="1"/>
    <col min="5124" max="5124" width="28.625" style="56" customWidth="1"/>
    <col min="5125" max="5125" width="8.125" style="56" customWidth="1"/>
    <col min="5126" max="5126" width="7.5" style="56" customWidth="1"/>
    <col min="5127" max="5128" width="14.75" style="56" customWidth="1"/>
    <col min="5129" max="5129" width="6.625" style="56" customWidth="1"/>
    <col min="5130" max="5130" width="13.25" style="56" customWidth="1"/>
    <col min="5131" max="5131" width="17" style="56" customWidth="1"/>
    <col min="5132" max="5376" width="9.625" style="56"/>
    <col min="5377" max="5377" width="4.625" style="56" customWidth="1"/>
    <col min="5378" max="5378" width="1.75" style="56" customWidth="1"/>
    <col min="5379" max="5379" width="30.625" style="56" customWidth="1"/>
    <col min="5380" max="5380" width="28.625" style="56" customWidth="1"/>
    <col min="5381" max="5381" width="8.125" style="56" customWidth="1"/>
    <col min="5382" max="5382" width="7.5" style="56" customWidth="1"/>
    <col min="5383" max="5384" width="14.75" style="56" customWidth="1"/>
    <col min="5385" max="5385" width="6.625" style="56" customWidth="1"/>
    <col min="5386" max="5386" width="13.25" style="56" customWidth="1"/>
    <col min="5387" max="5387" width="17" style="56" customWidth="1"/>
    <col min="5388" max="5632" width="9.625" style="56"/>
    <col min="5633" max="5633" width="4.625" style="56" customWidth="1"/>
    <col min="5634" max="5634" width="1.75" style="56" customWidth="1"/>
    <col min="5635" max="5635" width="30.625" style="56" customWidth="1"/>
    <col min="5636" max="5636" width="28.625" style="56" customWidth="1"/>
    <col min="5637" max="5637" width="8.125" style="56" customWidth="1"/>
    <col min="5638" max="5638" width="7.5" style="56" customWidth="1"/>
    <col min="5639" max="5640" width="14.75" style="56" customWidth="1"/>
    <col min="5641" max="5641" width="6.625" style="56" customWidth="1"/>
    <col min="5642" max="5642" width="13.25" style="56" customWidth="1"/>
    <col min="5643" max="5643" width="17" style="56" customWidth="1"/>
    <col min="5644" max="5888" width="9.625" style="56"/>
    <col min="5889" max="5889" width="4.625" style="56" customWidth="1"/>
    <col min="5890" max="5890" width="1.75" style="56" customWidth="1"/>
    <col min="5891" max="5891" width="30.625" style="56" customWidth="1"/>
    <col min="5892" max="5892" width="28.625" style="56" customWidth="1"/>
    <col min="5893" max="5893" width="8.125" style="56" customWidth="1"/>
    <col min="5894" max="5894" width="7.5" style="56" customWidth="1"/>
    <col min="5895" max="5896" width="14.75" style="56" customWidth="1"/>
    <col min="5897" max="5897" width="6.625" style="56" customWidth="1"/>
    <col min="5898" max="5898" width="13.25" style="56" customWidth="1"/>
    <col min="5899" max="5899" width="17" style="56" customWidth="1"/>
    <col min="5900" max="6144" width="9.625" style="56"/>
    <col min="6145" max="6145" width="4.625" style="56" customWidth="1"/>
    <col min="6146" max="6146" width="1.75" style="56" customWidth="1"/>
    <col min="6147" max="6147" width="30.625" style="56" customWidth="1"/>
    <col min="6148" max="6148" width="28.625" style="56" customWidth="1"/>
    <col min="6149" max="6149" width="8.125" style="56" customWidth="1"/>
    <col min="6150" max="6150" width="7.5" style="56" customWidth="1"/>
    <col min="6151" max="6152" width="14.75" style="56" customWidth="1"/>
    <col min="6153" max="6153" width="6.625" style="56" customWidth="1"/>
    <col min="6154" max="6154" width="13.25" style="56" customWidth="1"/>
    <col min="6155" max="6155" width="17" style="56" customWidth="1"/>
    <col min="6156" max="6400" width="9.625" style="56"/>
    <col min="6401" max="6401" width="4.625" style="56" customWidth="1"/>
    <col min="6402" max="6402" width="1.75" style="56" customWidth="1"/>
    <col min="6403" max="6403" width="30.625" style="56" customWidth="1"/>
    <col min="6404" max="6404" width="28.625" style="56" customWidth="1"/>
    <col min="6405" max="6405" width="8.125" style="56" customWidth="1"/>
    <col min="6406" max="6406" width="7.5" style="56" customWidth="1"/>
    <col min="6407" max="6408" width="14.75" style="56" customWidth="1"/>
    <col min="6409" max="6409" width="6.625" style="56" customWidth="1"/>
    <col min="6410" max="6410" width="13.25" style="56" customWidth="1"/>
    <col min="6411" max="6411" width="17" style="56" customWidth="1"/>
    <col min="6412" max="6656" width="9.625" style="56"/>
    <col min="6657" max="6657" width="4.625" style="56" customWidth="1"/>
    <col min="6658" max="6658" width="1.75" style="56" customWidth="1"/>
    <col min="6659" max="6659" width="30.625" style="56" customWidth="1"/>
    <col min="6660" max="6660" width="28.625" style="56" customWidth="1"/>
    <col min="6661" max="6661" width="8.125" style="56" customWidth="1"/>
    <col min="6662" max="6662" width="7.5" style="56" customWidth="1"/>
    <col min="6663" max="6664" width="14.75" style="56" customWidth="1"/>
    <col min="6665" max="6665" width="6.625" style="56" customWidth="1"/>
    <col min="6666" max="6666" width="13.25" style="56" customWidth="1"/>
    <col min="6667" max="6667" width="17" style="56" customWidth="1"/>
    <col min="6668" max="6912" width="9.625" style="56"/>
    <col min="6913" max="6913" width="4.625" style="56" customWidth="1"/>
    <col min="6914" max="6914" width="1.75" style="56" customWidth="1"/>
    <col min="6915" max="6915" width="30.625" style="56" customWidth="1"/>
    <col min="6916" max="6916" width="28.625" style="56" customWidth="1"/>
    <col min="6917" max="6917" width="8.125" style="56" customWidth="1"/>
    <col min="6918" max="6918" width="7.5" style="56" customWidth="1"/>
    <col min="6919" max="6920" width="14.75" style="56" customWidth="1"/>
    <col min="6921" max="6921" width="6.625" style="56" customWidth="1"/>
    <col min="6922" max="6922" width="13.25" style="56" customWidth="1"/>
    <col min="6923" max="6923" width="17" style="56" customWidth="1"/>
    <col min="6924" max="7168" width="9.625" style="56"/>
    <col min="7169" max="7169" width="4.625" style="56" customWidth="1"/>
    <col min="7170" max="7170" width="1.75" style="56" customWidth="1"/>
    <col min="7171" max="7171" width="30.625" style="56" customWidth="1"/>
    <col min="7172" max="7172" width="28.625" style="56" customWidth="1"/>
    <col min="7173" max="7173" width="8.125" style="56" customWidth="1"/>
    <col min="7174" max="7174" width="7.5" style="56" customWidth="1"/>
    <col min="7175" max="7176" width="14.75" style="56" customWidth="1"/>
    <col min="7177" max="7177" width="6.625" style="56" customWidth="1"/>
    <col min="7178" max="7178" width="13.25" style="56" customWidth="1"/>
    <col min="7179" max="7179" width="17" style="56" customWidth="1"/>
    <col min="7180" max="7424" width="9.625" style="56"/>
    <col min="7425" max="7425" width="4.625" style="56" customWidth="1"/>
    <col min="7426" max="7426" width="1.75" style="56" customWidth="1"/>
    <col min="7427" max="7427" width="30.625" style="56" customWidth="1"/>
    <col min="7428" max="7428" width="28.625" style="56" customWidth="1"/>
    <col min="7429" max="7429" width="8.125" style="56" customWidth="1"/>
    <col min="7430" max="7430" width="7.5" style="56" customWidth="1"/>
    <col min="7431" max="7432" width="14.75" style="56" customWidth="1"/>
    <col min="7433" max="7433" width="6.625" style="56" customWidth="1"/>
    <col min="7434" max="7434" width="13.25" style="56" customWidth="1"/>
    <col min="7435" max="7435" width="17" style="56" customWidth="1"/>
    <col min="7436" max="7680" width="9.625" style="56"/>
    <col min="7681" max="7681" width="4.625" style="56" customWidth="1"/>
    <col min="7682" max="7682" width="1.75" style="56" customWidth="1"/>
    <col min="7683" max="7683" width="30.625" style="56" customWidth="1"/>
    <col min="7684" max="7684" width="28.625" style="56" customWidth="1"/>
    <col min="7685" max="7685" width="8.125" style="56" customWidth="1"/>
    <col min="7686" max="7686" width="7.5" style="56" customWidth="1"/>
    <col min="7687" max="7688" width="14.75" style="56" customWidth="1"/>
    <col min="7689" max="7689" width="6.625" style="56" customWidth="1"/>
    <col min="7690" max="7690" width="13.25" style="56" customWidth="1"/>
    <col min="7691" max="7691" width="17" style="56" customWidth="1"/>
    <col min="7692" max="7936" width="9.625" style="56"/>
    <col min="7937" max="7937" width="4.625" style="56" customWidth="1"/>
    <col min="7938" max="7938" width="1.75" style="56" customWidth="1"/>
    <col min="7939" max="7939" width="30.625" style="56" customWidth="1"/>
    <col min="7940" max="7940" width="28.625" style="56" customWidth="1"/>
    <col min="7941" max="7941" width="8.125" style="56" customWidth="1"/>
    <col min="7942" max="7942" width="7.5" style="56" customWidth="1"/>
    <col min="7943" max="7944" width="14.75" style="56" customWidth="1"/>
    <col min="7945" max="7945" width="6.625" style="56" customWidth="1"/>
    <col min="7946" max="7946" width="13.25" style="56" customWidth="1"/>
    <col min="7947" max="7947" width="17" style="56" customWidth="1"/>
    <col min="7948" max="8192" width="9.625" style="56"/>
    <col min="8193" max="8193" width="4.625" style="56" customWidth="1"/>
    <col min="8194" max="8194" width="1.75" style="56" customWidth="1"/>
    <col min="8195" max="8195" width="30.625" style="56" customWidth="1"/>
    <col min="8196" max="8196" width="28.625" style="56" customWidth="1"/>
    <col min="8197" max="8197" width="8.125" style="56" customWidth="1"/>
    <col min="8198" max="8198" width="7.5" style="56" customWidth="1"/>
    <col min="8199" max="8200" width="14.75" style="56" customWidth="1"/>
    <col min="8201" max="8201" width="6.625" style="56" customWidth="1"/>
    <col min="8202" max="8202" width="13.25" style="56" customWidth="1"/>
    <col min="8203" max="8203" width="17" style="56" customWidth="1"/>
    <col min="8204" max="8448" width="9.625" style="56"/>
    <col min="8449" max="8449" width="4.625" style="56" customWidth="1"/>
    <col min="8450" max="8450" width="1.75" style="56" customWidth="1"/>
    <col min="8451" max="8451" width="30.625" style="56" customWidth="1"/>
    <col min="8452" max="8452" width="28.625" style="56" customWidth="1"/>
    <col min="8453" max="8453" width="8.125" style="56" customWidth="1"/>
    <col min="8454" max="8454" width="7.5" style="56" customWidth="1"/>
    <col min="8455" max="8456" width="14.75" style="56" customWidth="1"/>
    <col min="8457" max="8457" width="6.625" style="56" customWidth="1"/>
    <col min="8458" max="8458" width="13.25" style="56" customWidth="1"/>
    <col min="8459" max="8459" width="17" style="56" customWidth="1"/>
    <col min="8460" max="8704" width="9.625" style="56"/>
    <col min="8705" max="8705" width="4.625" style="56" customWidth="1"/>
    <col min="8706" max="8706" width="1.75" style="56" customWidth="1"/>
    <col min="8707" max="8707" width="30.625" style="56" customWidth="1"/>
    <col min="8708" max="8708" width="28.625" style="56" customWidth="1"/>
    <col min="8709" max="8709" width="8.125" style="56" customWidth="1"/>
    <col min="8710" max="8710" width="7.5" style="56" customWidth="1"/>
    <col min="8711" max="8712" width="14.75" style="56" customWidth="1"/>
    <col min="8713" max="8713" width="6.625" style="56" customWidth="1"/>
    <col min="8714" max="8714" width="13.25" style="56" customWidth="1"/>
    <col min="8715" max="8715" width="17" style="56" customWidth="1"/>
    <col min="8716" max="8960" width="9.625" style="56"/>
    <col min="8961" max="8961" width="4.625" style="56" customWidth="1"/>
    <col min="8962" max="8962" width="1.75" style="56" customWidth="1"/>
    <col min="8963" max="8963" width="30.625" style="56" customWidth="1"/>
    <col min="8964" max="8964" width="28.625" style="56" customWidth="1"/>
    <col min="8965" max="8965" width="8.125" style="56" customWidth="1"/>
    <col min="8966" max="8966" width="7.5" style="56" customWidth="1"/>
    <col min="8967" max="8968" width="14.75" style="56" customWidth="1"/>
    <col min="8969" max="8969" width="6.625" style="56" customWidth="1"/>
    <col min="8970" max="8970" width="13.25" style="56" customWidth="1"/>
    <col min="8971" max="8971" width="17" style="56" customWidth="1"/>
    <col min="8972" max="9216" width="9.625" style="56"/>
    <col min="9217" max="9217" width="4.625" style="56" customWidth="1"/>
    <col min="9218" max="9218" width="1.75" style="56" customWidth="1"/>
    <col min="9219" max="9219" width="30.625" style="56" customWidth="1"/>
    <col min="9220" max="9220" width="28.625" style="56" customWidth="1"/>
    <col min="9221" max="9221" width="8.125" style="56" customWidth="1"/>
    <col min="9222" max="9222" width="7.5" style="56" customWidth="1"/>
    <col min="9223" max="9224" width="14.75" style="56" customWidth="1"/>
    <col min="9225" max="9225" width="6.625" style="56" customWidth="1"/>
    <col min="9226" max="9226" width="13.25" style="56" customWidth="1"/>
    <col min="9227" max="9227" width="17" style="56" customWidth="1"/>
    <col min="9228" max="9472" width="9.625" style="56"/>
    <col min="9473" max="9473" width="4.625" style="56" customWidth="1"/>
    <col min="9474" max="9474" width="1.75" style="56" customWidth="1"/>
    <col min="9475" max="9475" width="30.625" style="56" customWidth="1"/>
    <col min="9476" max="9476" width="28.625" style="56" customWidth="1"/>
    <col min="9477" max="9477" width="8.125" style="56" customWidth="1"/>
    <col min="9478" max="9478" width="7.5" style="56" customWidth="1"/>
    <col min="9479" max="9480" width="14.75" style="56" customWidth="1"/>
    <col min="9481" max="9481" width="6.625" style="56" customWidth="1"/>
    <col min="9482" max="9482" width="13.25" style="56" customWidth="1"/>
    <col min="9483" max="9483" width="17" style="56" customWidth="1"/>
    <col min="9484" max="9728" width="9.625" style="56"/>
    <col min="9729" max="9729" width="4.625" style="56" customWidth="1"/>
    <col min="9730" max="9730" width="1.75" style="56" customWidth="1"/>
    <col min="9731" max="9731" width="30.625" style="56" customWidth="1"/>
    <col min="9732" max="9732" width="28.625" style="56" customWidth="1"/>
    <col min="9733" max="9733" width="8.125" style="56" customWidth="1"/>
    <col min="9734" max="9734" width="7.5" style="56" customWidth="1"/>
    <col min="9735" max="9736" width="14.75" style="56" customWidth="1"/>
    <col min="9737" max="9737" width="6.625" style="56" customWidth="1"/>
    <col min="9738" max="9738" width="13.25" style="56" customWidth="1"/>
    <col min="9739" max="9739" width="17" style="56" customWidth="1"/>
    <col min="9740" max="9984" width="9.625" style="56"/>
    <col min="9985" max="9985" width="4.625" style="56" customWidth="1"/>
    <col min="9986" max="9986" width="1.75" style="56" customWidth="1"/>
    <col min="9987" max="9987" width="30.625" style="56" customWidth="1"/>
    <col min="9988" max="9988" width="28.625" style="56" customWidth="1"/>
    <col min="9989" max="9989" width="8.125" style="56" customWidth="1"/>
    <col min="9990" max="9990" width="7.5" style="56" customWidth="1"/>
    <col min="9991" max="9992" width="14.75" style="56" customWidth="1"/>
    <col min="9993" max="9993" width="6.625" style="56" customWidth="1"/>
    <col min="9994" max="9994" width="13.25" style="56" customWidth="1"/>
    <col min="9995" max="9995" width="17" style="56" customWidth="1"/>
    <col min="9996" max="10240" width="9.625" style="56"/>
    <col min="10241" max="10241" width="4.625" style="56" customWidth="1"/>
    <col min="10242" max="10242" width="1.75" style="56" customWidth="1"/>
    <col min="10243" max="10243" width="30.625" style="56" customWidth="1"/>
    <col min="10244" max="10244" width="28.625" style="56" customWidth="1"/>
    <col min="10245" max="10245" width="8.125" style="56" customWidth="1"/>
    <col min="10246" max="10246" width="7.5" style="56" customWidth="1"/>
    <col min="10247" max="10248" width="14.75" style="56" customWidth="1"/>
    <col min="10249" max="10249" width="6.625" style="56" customWidth="1"/>
    <col min="10250" max="10250" width="13.25" style="56" customWidth="1"/>
    <col min="10251" max="10251" width="17" style="56" customWidth="1"/>
    <col min="10252" max="10496" width="9.625" style="56"/>
    <col min="10497" max="10497" width="4.625" style="56" customWidth="1"/>
    <col min="10498" max="10498" width="1.75" style="56" customWidth="1"/>
    <col min="10499" max="10499" width="30.625" style="56" customWidth="1"/>
    <col min="10500" max="10500" width="28.625" style="56" customWidth="1"/>
    <col min="10501" max="10501" width="8.125" style="56" customWidth="1"/>
    <col min="10502" max="10502" width="7.5" style="56" customWidth="1"/>
    <col min="10503" max="10504" width="14.75" style="56" customWidth="1"/>
    <col min="10505" max="10505" width="6.625" style="56" customWidth="1"/>
    <col min="10506" max="10506" width="13.25" style="56" customWidth="1"/>
    <col min="10507" max="10507" width="17" style="56" customWidth="1"/>
    <col min="10508" max="10752" width="9.625" style="56"/>
    <col min="10753" max="10753" width="4.625" style="56" customWidth="1"/>
    <col min="10754" max="10754" width="1.75" style="56" customWidth="1"/>
    <col min="10755" max="10755" width="30.625" style="56" customWidth="1"/>
    <col min="10756" max="10756" width="28.625" style="56" customWidth="1"/>
    <col min="10757" max="10757" width="8.125" style="56" customWidth="1"/>
    <col min="10758" max="10758" width="7.5" style="56" customWidth="1"/>
    <col min="10759" max="10760" width="14.75" style="56" customWidth="1"/>
    <col min="10761" max="10761" width="6.625" style="56" customWidth="1"/>
    <col min="10762" max="10762" width="13.25" style="56" customWidth="1"/>
    <col min="10763" max="10763" width="17" style="56" customWidth="1"/>
    <col min="10764" max="11008" width="9.625" style="56"/>
    <col min="11009" max="11009" width="4.625" style="56" customWidth="1"/>
    <col min="11010" max="11010" width="1.75" style="56" customWidth="1"/>
    <col min="11011" max="11011" width="30.625" style="56" customWidth="1"/>
    <col min="11012" max="11012" width="28.625" style="56" customWidth="1"/>
    <col min="11013" max="11013" width="8.125" style="56" customWidth="1"/>
    <col min="11014" max="11014" width="7.5" style="56" customWidth="1"/>
    <col min="11015" max="11016" width="14.75" style="56" customWidth="1"/>
    <col min="11017" max="11017" width="6.625" style="56" customWidth="1"/>
    <col min="11018" max="11018" width="13.25" style="56" customWidth="1"/>
    <col min="11019" max="11019" width="17" style="56" customWidth="1"/>
    <col min="11020" max="11264" width="9.625" style="56"/>
    <col min="11265" max="11265" width="4.625" style="56" customWidth="1"/>
    <col min="11266" max="11266" width="1.75" style="56" customWidth="1"/>
    <col min="11267" max="11267" width="30.625" style="56" customWidth="1"/>
    <col min="11268" max="11268" width="28.625" style="56" customWidth="1"/>
    <col min="11269" max="11269" width="8.125" style="56" customWidth="1"/>
    <col min="11270" max="11270" width="7.5" style="56" customWidth="1"/>
    <col min="11271" max="11272" width="14.75" style="56" customWidth="1"/>
    <col min="11273" max="11273" width="6.625" style="56" customWidth="1"/>
    <col min="11274" max="11274" width="13.25" style="56" customWidth="1"/>
    <col min="11275" max="11275" width="17" style="56" customWidth="1"/>
    <col min="11276" max="11520" width="9.625" style="56"/>
    <col min="11521" max="11521" width="4.625" style="56" customWidth="1"/>
    <col min="11522" max="11522" width="1.75" style="56" customWidth="1"/>
    <col min="11523" max="11523" width="30.625" style="56" customWidth="1"/>
    <col min="11524" max="11524" width="28.625" style="56" customWidth="1"/>
    <col min="11525" max="11525" width="8.125" style="56" customWidth="1"/>
    <col min="11526" max="11526" width="7.5" style="56" customWidth="1"/>
    <col min="11527" max="11528" width="14.75" style="56" customWidth="1"/>
    <col min="11529" max="11529" width="6.625" style="56" customWidth="1"/>
    <col min="11530" max="11530" width="13.25" style="56" customWidth="1"/>
    <col min="11531" max="11531" width="17" style="56" customWidth="1"/>
    <col min="11532" max="11776" width="9.625" style="56"/>
    <col min="11777" max="11777" width="4.625" style="56" customWidth="1"/>
    <col min="11778" max="11778" width="1.75" style="56" customWidth="1"/>
    <col min="11779" max="11779" width="30.625" style="56" customWidth="1"/>
    <col min="11780" max="11780" width="28.625" style="56" customWidth="1"/>
    <col min="11781" max="11781" width="8.125" style="56" customWidth="1"/>
    <col min="11782" max="11782" width="7.5" style="56" customWidth="1"/>
    <col min="11783" max="11784" width="14.75" style="56" customWidth="1"/>
    <col min="11785" max="11785" width="6.625" style="56" customWidth="1"/>
    <col min="11786" max="11786" width="13.25" style="56" customWidth="1"/>
    <col min="11787" max="11787" width="17" style="56" customWidth="1"/>
    <col min="11788" max="12032" width="9.625" style="56"/>
    <col min="12033" max="12033" width="4.625" style="56" customWidth="1"/>
    <col min="12034" max="12034" width="1.75" style="56" customWidth="1"/>
    <col min="12035" max="12035" width="30.625" style="56" customWidth="1"/>
    <col min="12036" max="12036" width="28.625" style="56" customWidth="1"/>
    <col min="12037" max="12037" width="8.125" style="56" customWidth="1"/>
    <col min="12038" max="12038" width="7.5" style="56" customWidth="1"/>
    <col min="12039" max="12040" width="14.75" style="56" customWidth="1"/>
    <col min="12041" max="12041" width="6.625" style="56" customWidth="1"/>
    <col min="12042" max="12042" width="13.25" style="56" customWidth="1"/>
    <col min="12043" max="12043" width="17" style="56" customWidth="1"/>
    <col min="12044" max="12288" width="9.625" style="56"/>
    <col min="12289" max="12289" width="4.625" style="56" customWidth="1"/>
    <col min="12290" max="12290" width="1.75" style="56" customWidth="1"/>
    <col min="12291" max="12291" width="30.625" style="56" customWidth="1"/>
    <col min="12292" max="12292" width="28.625" style="56" customWidth="1"/>
    <col min="12293" max="12293" width="8.125" style="56" customWidth="1"/>
    <col min="12294" max="12294" width="7.5" style="56" customWidth="1"/>
    <col min="12295" max="12296" width="14.75" style="56" customWidth="1"/>
    <col min="12297" max="12297" width="6.625" style="56" customWidth="1"/>
    <col min="12298" max="12298" width="13.25" style="56" customWidth="1"/>
    <col min="12299" max="12299" width="17" style="56" customWidth="1"/>
    <col min="12300" max="12544" width="9.625" style="56"/>
    <col min="12545" max="12545" width="4.625" style="56" customWidth="1"/>
    <col min="12546" max="12546" width="1.75" style="56" customWidth="1"/>
    <col min="12547" max="12547" width="30.625" style="56" customWidth="1"/>
    <col min="12548" max="12548" width="28.625" style="56" customWidth="1"/>
    <col min="12549" max="12549" width="8.125" style="56" customWidth="1"/>
    <col min="12550" max="12550" width="7.5" style="56" customWidth="1"/>
    <col min="12551" max="12552" width="14.75" style="56" customWidth="1"/>
    <col min="12553" max="12553" width="6.625" style="56" customWidth="1"/>
    <col min="12554" max="12554" width="13.25" style="56" customWidth="1"/>
    <col min="12555" max="12555" width="17" style="56" customWidth="1"/>
    <col min="12556" max="12800" width="9.625" style="56"/>
    <col min="12801" max="12801" width="4.625" style="56" customWidth="1"/>
    <col min="12802" max="12802" width="1.75" style="56" customWidth="1"/>
    <col min="12803" max="12803" width="30.625" style="56" customWidth="1"/>
    <col min="12804" max="12804" width="28.625" style="56" customWidth="1"/>
    <col min="12805" max="12805" width="8.125" style="56" customWidth="1"/>
    <col min="12806" max="12806" width="7.5" style="56" customWidth="1"/>
    <col min="12807" max="12808" width="14.75" style="56" customWidth="1"/>
    <col min="12809" max="12809" width="6.625" style="56" customWidth="1"/>
    <col min="12810" max="12810" width="13.25" style="56" customWidth="1"/>
    <col min="12811" max="12811" width="17" style="56" customWidth="1"/>
    <col min="12812" max="13056" width="9.625" style="56"/>
    <col min="13057" max="13057" width="4.625" style="56" customWidth="1"/>
    <col min="13058" max="13058" width="1.75" style="56" customWidth="1"/>
    <col min="13059" max="13059" width="30.625" style="56" customWidth="1"/>
    <col min="13060" max="13060" width="28.625" style="56" customWidth="1"/>
    <col min="13061" max="13061" width="8.125" style="56" customWidth="1"/>
    <col min="13062" max="13062" width="7.5" style="56" customWidth="1"/>
    <col min="13063" max="13064" width="14.75" style="56" customWidth="1"/>
    <col min="13065" max="13065" width="6.625" style="56" customWidth="1"/>
    <col min="13066" max="13066" width="13.25" style="56" customWidth="1"/>
    <col min="13067" max="13067" width="17" style="56" customWidth="1"/>
    <col min="13068" max="13312" width="9.625" style="56"/>
    <col min="13313" max="13313" width="4.625" style="56" customWidth="1"/>
    <col min="13314" max="13314" width="1.75" style="56" customWidth="1"/>
    <col min="13315" max="13315" width="30.625" style="56" customWidth="1"/>
    <col min="13316" max="13316" width="28.625" style="56" customWidth="1"/>
    <col min="13317" max="13317" width="8.125" style="56" customWidth="1"/>
    <col min="13318" max="13318" width="7.5" style="56" customWidth="1"/>
    <col min="13319" max="13320" width="14.75" style="56" customWidth="1"/>
    <col min="13321" max="13321" width="6.625" style="56" customWidth="1"/>
    <col min="13322" max="13322" width="13.25" style="56" customWidth="1"/>
    <col min="13323" max="13323" width="17" style="56" customWidth="1"/>
    <col min="13324" max="13568" width="9.625" style="56"/>
    <col min="13569" max="13569" width="4.625" style="56" customWidth="1"/>
    <col min="13570" max="13570" width="1.75" style="56" customWidth="1"/>
    <col min="13571" max="13571" width="30.625" style="56" customWidth="1"/>
    <col min="13572" max="13572" width="28.625" style="56" customWidth="1"/>
    <col min="13573" max="13573" width="8.125" style="56" customWidth="1"/>
    <col min="13574" max="13574" width="7.5" style="56" customWidth="1"/>
    <col min="13575" max="13576" width="14.75" style="56" customWidth="1"/>
    <col min="13577" max="13577" width="6.625" style="56" customWidth="1"/>
    <col min="13578" max="13578" width="13.25" style="56" customWidth="1"/>
    <col min="13579" max="13579" width="17" style="56" customWidth="1"/>
    <col min="13580" max="13824" width="9.625" style="56"/>
    <col min="13825" max="13825" width="4.625" style="56" customWidth="1"/>
    <col min="13826" max="13826" width="1.75" style="56" customWidth="1"/>
    <col min="13827" max="13827" width="30.625" style="56" customWidth="1"/>
    <col min="13828" max="13828" width="28.625" style="56" customWidth="1"/>
    <col min="13829" max="13829" width="8.125" style="56" customWidth="1"/>
    <col min="13830" max="13830" width="7.5" style="56" customWidth="1"/>
    <col min="13831" max="13832" width="14.75" style="56" customWidth="1"/>
    <col min="13833" max="13833" width="6.625" style="56" customWidth="1"/>
    <col min="13834" max="13834" width="13.25" style="56" customWidth="1"/>
    <col min="13835" max="13835" width="17" style="56" customWidth="1"/>
    <col min="13836" max="14080" width="9.625" style="56"/>
    <col min="14081" max="14081" width="4.625" style="56" customWidth="1"/>
    <col min="14082" max="14082" width="1.75" style="56" customWidth="1"/>
    <col min="14083" max="14083" width="30.625" style="56" customWidth="1"/>
    <col min="14084" max="14084" width="28.625" style="56" customWidth="1"/>
    <col min="14085" max="14085" width="8.125" style="56" customWidth="1"/>
    <col min="14086" max="14086" width="7.5" style="56" customWidth="1"/>
    <col min="14087" max="14088" width="14.75" style="56" customWidth="1"/>
    <col min="14089" max="14089" width="6.625" style="56" customWidth="1"/>
    <col min="14090" max="14090" width="13.25" style="56" customWidth="1"/>
    <col min="14091" max="14091" width="17" style="56" customWidth="1"/>
    <col min="14092" max="14336" width="9.625" style="56"/>
    <col min="14337" max="14337" width="4.625" style="56" customWidth="1"/>
    <col min="14338" max="14338" width="1.75" style="56" customWidth="1"/>
    <col min="14339" max="14339" width="30.625" style="56" customWidth="1"/>
    <col min="14340" max="14340" width="28.625" style="56" customWidth="1"/>
    <col min="14341" max="14341" width="8.125" style="56" customWidth="1"/>
    <col min="14342" max="14342" width="7.5" style="56" customWidth="1"/>
    <col min="14343" max="14344" width="14.75" style="56" customWidth="1"/>
    <col min="14345" max="14345" width="6.625" style="56" customWidth="1"/>
    <col min="14346" max="14346" width="13.25" style="56" customWidth="1"/>
    <col min="14347" max="14347" width="17" style="56" customWidth="1"/>
    <col min="14348" max="14592" width="9.625" style="56"/>
    <col min="14593" max="14593" width="4.625" style="56" customWidth="1"/>
    <col min="14594" max="14594" width="1.75" style="56" customWidth="1"/>
    <col min="14595" max="14595" width="30.625" style="56" customWidth="1"/>
    <col min="14596" max="14596" width="28.625" style="56" customWidth="1"/>
    <col min="14597" max="14597" width="8.125" style="56" customWidth="1"/>
    <col min="14598" max="14598" width="7.5" style="56" customWidth="1"/>
    <col min="14599" max="14600" width="14.75" style="56" customWidth="1"/>
    <col min="14601" max="14601" width="6.625" style="56" customWidth="1"/>
    <col min="14602" max="14602" width="13.25" style="56" customWidth="1"/>
    <col min="14603" max="14603" width="17" style="56" customWidth="1"/>
    <col min="14604" max="14848" width="9.625" style="56"/>
    <col min="14849" max="14849" width="4.625" style="56" customWidth="1"/>
    <col min="14850" max="14850" width="1.75" style="56" customWidth="1"/>
    <col min="14851" max="14851" width="30.625" style="56" customWidth="1"/>
    <col min="14852" max="14852" width="28.625" style="56" customWidth="1"/>
    <col min="14853" max="14853" width="8.125" style="56" customWidth="1"/>
    <col min="14854" max="14854" width="7.5" style="56" customWidth="1"/>
    <col min="14855" max="14856" width="14.75" style="56" customWidth="1"/>
    <col min="14857" max="14857" width="6.625" style="56" customWidth="1"/>
    <col min="14858" max="14858" width="13.25" style="56" customWidth="1"/>
    <col min="14859" max="14859" width="17" style="56" customWidth="1"/>
    <col min="14860" max="15104" width="9.625" style="56"/>
    <col min="15105" max="15105" width="4.625" style="56" customWidth="1"/>
    <col min="15106" max="15106" width="1.75" style="56" customWidth="1"/>
    <col min="15107" max="15107" width="30.625" style="56" customWidth="1"/>
    <col min="15108" max="15108" width="28.625" style="56" customWidth="1"/>
    <col min="15109" max="15109" width="8.125" style="56" customWidth="1"/>
    <col min="15110" max="15110" width="7.5" style="56" customWidth="1"/>
    <col min="15111" max="15112" width="14.75" style="56" customWidth="1"/>
    <col min="15113" max="15113" width="6.625" style="56" customWidth="1"/>
    <col min="15114" max="15114" width="13.25" style="56" customWidth="1"/>
    <col min="15115" max="15115" width="17" style="56" customWidth="1"/>
    <col min="15116" max="15360" width="9.625" style="56"/>
    <col min="15361" max="15361" width="4.625" style="56" customWidth="1"/>
    <col min="15362" max="15362" width="1.75" style="56" customWidth="1"/>
    <col min="15363" max="15363" width="30.625" style="56" customWidth="1"/>
    <col min="15364" max="15364" width="28.625" style="56" customWidth="1"/>
    <col min="15365" max="15365" width="8.125" style="56" customWidth="1"/>
    <col min="15366" max="15366" width="7.5" style="56" customWidth="1"/>
    <col min="15367" max="15368" width="14.75" style="56" customWidth="1"/>
    <col min="15369" max="15369" width="6.625" style="56" customWidth="1"/>
    <col min="15370" max="15370" width="13.25" style="56" customWidth="1"/>
    <col min="15371" max="15371" width="17" style="56" customWidth="1"/>
    <col min="15372" max="15616" width="9.625" style="56"/>
    <col min="15617" max="15617" width="4.625" style="56" customWidth="1"/>
    <col min="15618" max="15618" width="1.75" style="56" customWidth="1"/>
    <col min="15619" max="15619" width="30.625" style="56" customWidth="1"/>
    <col min="15620" max="15620" width="28.625" style="56" customWidth="1"/>
    <col min="15621" max="15621" width="8.125" style="56" customWidth="1"/>
    <col min="15622" max="15622" width="7.5" style="56" customWidth="1"/>
    <col min="15623" max="15624" width="14.75" style="56" customWidth="1"/>
    <col min="15625" max="15625" width="6.625" style="56" customWidth="1"/>
    <col min="15626" max="15626" width="13.25" style="56" customWidth="1"/>
    <col min="15627" max="15627" width="17" style="56" customWidth="1"/>
    <col min="15628" max="15872" width="9.625" style="56"/>
    <col min="15873" max="15873" width="4.625" style="56" customWidth="1"/>
    <col min="15874" max="15874" width="1.75" style="56" customWidth="1"/>
    <col min="15875" max="15875" width="30.625" style="56" customWidth="1"/>
    <col min="15876" max="15876" width="28.625" style="56" customWidth="1"/>
    <col min="15877" max="15877" width="8.125" style="56" customWidth="1"/>
    <col min="15878" max="15878" width="7.5" style="56" customWidth="1"/>
    <col min="15879" max="15880" width="14.75" style="56" customWidth="1"/>
    <col min="15881" max="15881" width="6.625" style="56" customWidth="1"/>
    <col min="15882" max="15882" width="13.25" style="56" customWidth="1"/>
    <col min="15883" max="15883" width="17" style="56" customWidth="1"/>
    <col min="15884" max="16128" width="9.625" style="56"/>
    <col min="16129" max="16129" width="4.625" style="56" customWidth="1"/>
    <col min="16130" max="16130" width="1.75" style="56" customWidth="1"/>
    <col min="16131" max="16131" width="30.625" style="56" customWidth="1"/>
    <col min="16132" max="16132" width="28.625" style="56" customWidth="1"/>
    <col min="16133" max="16133" width="8.125" style="56" customWidth="1"/>
    <col min="16134" max="16134" width="7.5" style="56" customWidth="1"/>
    <col min="16135" max="16136" width="14.75" style="56" customWidth="1"/>
    <col min="16137" max="16137" width="6.625" style="56" customWidth="1"/>
    <col min="16138" max="16138" width="13.25" style="56" customWidth="1"/>
    <col min="16139" max="16139" width="17" style="56" customWidth="1"/>
    <col min="16140" max="16384" width="9.625" style="56"/>
  </cols>
  <sheetData>
    <row r="2" spans="1:11" x14ac:dyDescent="0.2">
      <c r="K2" s="59" t="s">
        <v>0</v>
      </c>
    </row>
    <row r="3" spans="1:11" x14ac:dyDescent="0.2">
      <c r="K3" s="60" t="s">
        <v>1</v>
      </c>
    </row>
    <row r="5" spans="1:11" ht="45" x14ac:dyDescent="0.6">
      <c r="A5" s="61" t="s">
        <v>2</v>
      </c>
      <c r="B5" s="61"/>
      <c r="C5" s="61"/>
      <c r="D5" s="61"/>
      <c r="E5" s="61"/>
      <c r="F5" s="61"/>
      <c r="G5" s="61"/>
      <c r="H5" s="61"/>
      <c r="I5" s="61"/>
      <c r="J5" s="61"/>
      <c r="K5" s="61"/>
    </row>
    <row r="8" spans="1:11" s="63" customFormat="1" ht="33" x14ac:dyDescent="0.45">
      <c r="A8" s="62" t="s">
        <v>3</v>
      </c>
      <c r="B8" s="62"/>
      <c r="C8" s="62"/>
      <c r="D8" s="62"/>
      <c r="E8" s="62"/>
      <c r="F8" s="62"/>
      <c r="G8" s="62"/>
      <c r="H8" s="62"/>
      <c r="I8" s="62"/>
      <c r="J8" s="62"/>
      <c r="K8" s="62"/>
    </row>
    <row r="9" spans="1:11" s="63" customFormat="1" ht="33" x14ac:dyDescent="0.45">
      <c r="A9" s="62" t="s">
        <v>4</v>
      </c>
      <c r="B9" s="62"/>
      <c r="C9" s="62"/>
      <c r="D9" s="62"/>
      <c r="E9" s="62"/>
      <c r="F9" s="62"/>
      <c r="G9" s="62"/>
      <c r="H9" s="62"/>
      <c r="I9" s="62"/>
      <c r="J9" s="62"/>
      <c r="K9" s="62"/>
    </row>
    <row r="20" spans="1:11" ht="12.75" thickBot="1" x14ac:dyDescent="0.25">
      <c r="A20" s="64" t="s">
        <v>5</v>
      </c>
      <c r="B20" s="64"/>
      <c r="C20" s="64"/>
      <c r="D20" s="8" t="s">
        <v>6</v>
      </c>
      <c r="E20" s="65"/>
      <c r="F20" s="65"/>
      <c r="G20" s="65"/>
      <c r="H20" s="65"/>
      <c r="I20" s="65"/>
      <c r="J20" s="65"/>
      <c r="K20" s="65"/>
    </row>
    <row r="21" spans="1:11" ht="12.75" thickBot="1" x14ac:dyDescent="0.25">
      <c r="C21" s="66" t="s">
        <v>7</v>
      </c>
      <c r="D21" s="11" t="s">
        <v>77</v>
      </c>
    </row>
    <row r="22" spans="1:11" ht="12.75" thickBot="1" x14ac:dyDescent="0.25">
      <c r="C22" s="66" t="s">
        <v>9</v>
      </c>
      <c r="D22" s="11"/>
    </row>
    <row r="23" spans="1:11" ht="12.75" thickBot="1" x14ac:dyDescent="0.25">
      <c r="C23" s="66" t="s">
        <v>10</v>
      </c>
      <c r="D23" s="11"/>
    </row>
    <row r="31" spans="1:11" x14ac:dyDescent="0.2">
      <c r="C31" s="56" t="s">
        <v>12</v>
      </c>
    </row>
    <row r="36" spans="1:11" ht="30" x14ac:dyDescent="0.4">
      <c r="A36" s="67" t="s">
        <v>78</v>
      </c>
      <c r="B36" s="67"/>
      <c r="C36" s="67"/>
      <c r="D36" s="67"/>
      <c r="E36" s="67"/>
      <c r="F36" s="67"/>
      <c r="G36" s="67"/>
      <c r="H36" s="67"/>
      <c r="I36" s="67"/>
      <c r="J36" s="67"/>
      <c r="K36" s="67"/>
    </row>
    <row r="39" spans="1:11" x14ac:dyDescent="0.2">
      <c r="C39" s="68"/>
      <c r="F39" s="69"/>
      <c r="G39" s="70"/>
      <c r="H39" s="71"/>
      <c r="I39" s="69"/>
      <c r="J39" s="70"/>
      <c r="K39" s="71"/>
    </row>
    <row r="40" spans="1:11" x14ac:dyDescent="0.2">
      <c r="A40" s="72"/>
      <c r="K40" s="59" t="s">
        <v>14</v>
      </c>
    </row>
    <row r="41" spans="1:11" x14ac:dyDescent="0.2">
      <c r="A41" s="73" t="s">
        <v>15</v>
      </c>
      <c r="B41" s="73"/>
      <c r="C41" s="73"/>
      <c r="D41" s="73"/>
      <c r="E41" s="73"/>
      <c r="F41" s="73"/>
      <c r="G41" s="73"/>
      <c r="H41" s="73"/>
      <c r="I41" s="73"/>
      <c r="J41" s="73"/>
      <c r="K41" s="73"/>
    </row>
    <row r="42" spans="1:11" x14ac:dyDescent="0.2">
      <c r="A42" s="74" t="s">
        <v>16</v>
      </c>
      <c r="C42" s="56" t="str">
        <f>$D$20</f>
        <v>University of Colorado</v>
      </c>
      <c r="I42" s="75"/>
      <c r="K42" s="76" t="str">
        <f>$K$3</f>
        <v>Due Date: October 18, 2022</v>
      </c>
    </row>
    <row r="43" spans="1:11" x14ac:dyDescent="0.2">
      <c r="A43" s="77" t="s">
        <v>17</v>
      </c>
      <c r="B43" s="77" t="s">
        <v>17</v>
      </c>
      <c r="C43" s="77" t="s">
        <v>17</v>
      </c>
      <c r="D43" s="77" t="s">
        <v>17</v>
      </c>
      <c r="E43" s="77" t="s">
        <v>17</v>
      </c>
      <c r="F43" s="77" t="s">
        <v>17</v>
      </c>
      <c r="G43" s="78" t="s">
        <v>17</v>
      </c>
      <c r="H43" s="79" t="s">
        <v>17</v>
      </c>
      <c r="I43" s="77" t="s">
        <v>17</v>
      </c>
      <c r="J43" s="78" t="s">
        <v>17</v>
      </c>
      <c r="K43" s="79" t="s">
        <v>17</v>
      </c>
    </row>
    <row r="44" spans="1:11" x14ac:dyDescent="0.2">
      <c r="A44" s="80" t="s">
        <v>18</v>
      </c>
      <c r="C44" s="68" t="s">
        <v>19</v>
      </c>
      <c r="E44" s="80" t="s">
        <v>18</v>
      </c>
      <c r="F44" s="81"/>
      <c r="G44" s="82"/>
      <c r="H44" s="83" t="s">
        <v>20</v>
      </c>
      <c r="I44" s="81"/>
      <c r="J44" s="82"/>
      <c r="K44" s="83" t="s">
        <v>21</v>
      </c>
    </row>
    <row r="45" spans="1:11" x14ac:dyDescent="0.2">
      <c r="A45" s="80" t="s">
        <v>22</v>
      </c>
      <c r="C45" s="81" t="s">
        <v>23</v>
      </c>
      <c r="E45" s="80" t="s">
        <v>22</v>
      </c>
      <c r="F45" s="81"/>
      <c r="G45" s="82" t="s">
        <v>24</v>
      </c>
      <c r="H45" s="83" t="s">
        <v>25</v>
      </c>
      <c r="I45" s="81"/>
      <c r="J45" s="82" t="s">
        <v>24</v>
      </c>
      <c r="K45" s="83" t="s">
        <v>26</v>
      </c>
    </row>
    <row r="46" spans="1:11" x14ac:dyDescent="0.2">
      <c r="A46" s="77" t="s">
        <v>17</v>
      </c>
      <c r="B46" s="77" t="s">
        <v>17</v>
      </c>
      <c r="C46" s="77" t="s">
        <v>17</v>
      </c>
      <c r="D46" s="77" t="s">
        <v>17</v>
      </c>
      <c r="E46" s="77" t="s">
        <v>17</v>
      </c>
      <c r="F46" s="77" t="s">
        <v>17</v>
      </c>
      <c r="G46" s="78" t="s">
        <v>17</v>
      </c>
      <c r="H46" s="79" t="s">
        <v>17</v>
      </c>
      <c r="I46" s="77" t="s">
        <v>17</v>
      </c>
      <c r="J46" s="78" t="s">
        <v>17</v>
      </c>
      <c r="K46" s="79" t="s">
        <v>17</v>
      </c>
    </row>
    <row r="47" spans="1:11" x14ac:dyDescent="0.2">
      <c r="A47" s="56">
        <v>1</v>
      </c>
      <c r="C47" s="68" t="s">
        <v>27</v>
      </c>
      <c r="D47" s="84" t="s">
        <v>28</v>
      </c>
      <c r="E47" s="56">
        <v>1</v>
      </c>
      <c r="G47" s="85">
        <v>0</v>
      </c>
      <c r="H47" s="85">
        <v>0</v>
      </c>
      <c r="I47" s="86"/>
      <c r="J47" s="85">
        <v>0</v>
      </c>
      <c r="K47" s="85">
        <v>0</v>
      </c>
    </row>
    <row r="48" spans="1:11" x14ac:dyDescent="0.2">
      <c r="A48" s="56">
        <v>2</v>
      </c>
      <c r="C48" s="68" t="s">
        <v>29</v>
      </c>
      <c r="D48" s="84" t="s">
        <v>30</v>
      </c>
      <c r="E48" s="56">
        <v>2</v>
      </c>
      <c r="G48" s="85">
        <v>0</v>
      </c>
      <c r="H48" s="85">
        <v>0</v>
      </c>
      <c r="I48" s="86"/>
      <c r="J48" s="85">
        <v>0</v>
      </c>
      <c r="K48" s="85">
        <v>0</v>
      </c>
    </row>
    <row r="49" spans="1:15" x14ac:dyDescent="0.2">
      <c r="A49" s="56">
        <v>3</v>
      </c>
      <c r="C49" s="68" t="s">
        <v>31</v>
      </c>
      <c r="D49" s="84" t="s">
        <v>32</v>
      </c>
      <c r="E49" s="56">
        <v>3</v>
      </c>
      <c r="G49" s="85">
        <v>0</v>
      </c>
      <c r="H49" s="85">
        <v>0</v>
      </c>
      <c r="I49" s="86"/>
      <c r="J49" s="85">
        <v>0</v>
      </c>
      <c r="K49" s="85">
        <v>0</v>
      </c>
    </row>
    <row r="50" spans="1:15" x14ac:dyDescent="0.2">
      <c r="A50" s="56">
        <v>4</v>
      </c>
      <c r="C50" s="68" t="s">
        <v>33</v>
      </c>
      <c r="D50" s="84" t="s">
        <v>34</v>
      </c>
      <c r="E50" s="56">
        <v>4</v>
      </c>
      <c r="G50" s="85">
        <v>0</v>
      </c>
      <c r="H50" s="85">
        <v>0</v>
      </c>
      <c r="I50" s="86"/>
      <c r="J50" s="85">
        <v>0</v>
      </c>
      <c r="K50" s="85">
        <v>0</v>
      </c>
    </row>
    <row r="51" spans="1:15" x14ac:dyDescent="0.2">
      <c r="A51" s="56">
        <v>5</v>
      </c>
      <c r="C51" s="68" t="s">
        <v>35</v>
      </c>
      <c r="D51" s="84" t="s">
        <v>36</v>
      </c>
      <c r="E51" s="56">
        <v>5</v>
      </c>
      <c r="G51" s="85">
        <v>0</v>
      </c>
      <c r="H51" s="85">
        <v>0</v>
      </c>
      <c r="I51" s="86"/>
      <c r="J51" s="85">
        <v>0</v>
      </c>
      <c r="K51" s="85">
        <v>0</v>
      </c>
    </row>
    <row r="52" spans="1:15" x14ac:dyDescent="0.2">
      <c r="A52" s="56">
        <v>6</v>
      </c>
      <c r="C52" s="68" t="s">
        <v>37</v>
      </c>
      <c r="D52" s="84" t="s">
        <v>38</v>
      </c>
      <c r="E52" s="56">
        <v>6</v>
      </c>
      <c r="G52" s="85">
        <v>0</v>
      </c>
      <c r="H52" s="85">
        <v>0</v>
      </c>
      <c r="I52" s="86"/>
      <c r="J52" s="85">
        <v>0</v>
      </c>
      <c r="K52" s="85">
        <v>0</v>
      </c>
    </row>
    <row r="53" spans="1:15" x14ac:dyDescent="0.2">
      <c r="A53" s="56">
        <v>7</v>
      </c>
      <c r="C53" s="68" t="s">
        <v>39</v>
      </c>
      <c r="D53" s="84" t="s">
        <v>40</v>
      </c>
      <c r="E53" s="56">
        <v>7</v>
      </c>
      <c r="G53" s="85">
        <v>0</v>
      </c>
      <c r="H53" s="85">
        <v>0</v>
      </c>
      <c r="I53" s="86"/>
      <c r="J53" s="85">
        <v>0</v>
      </c>
      <c r="K53" s="85">
        <v>0</v>
      </c>
    </row>
    <row r="54" spans="1:15" x14ac:dyDescent="0.2">
      <c r="A54" s="56">
        <v>8</v>
      </c>
      <c r="C54" s="68" t="s">
        <v>41</v>
      </c>
      <c r="D54" s="84" t="s">
        <v>42</v>
      </c>
      <c r="E54" s="56">
        <v>8</v>
      </c>
      <c r="G54" s="85">
        <v>0</v>
      </c>
      <c r="H54" s="85">
        <v>0</v>
      </c>
      <c r="I54" s="86"/>
      <c r="J54" s="85">
        <v>0</v>
      </c>
      <c r="K54" s="85">
        <v>0</v>
      </c>
    </row>
    <row r="55" spans="1:15" x14ac:dyDescent="0.2">
      <c r="A55" s="56">
        <v>9</v>
      </c>
      <c r="C55" s="68" t="s">
        <v>43</v>
      </c>
      <c r="D55" s="84" t="s">
        <v>44</v>
      </c>
      <c r="E55" s="56">
        <v>9</v>
      </c>
      <c r="G55" s="87">
        <v>0</v>
      </c>
      <c r="H55" s="87">
        <v>0</v>
      </c>
      <c r="I55" s="86" t="s">
        <v>45</v>
      </c>
      <c r="J55" s="87">
        <v>0</v>
      </c>
      <c r="K55" s="87">
        <v>0</v>
      </c>
    </row>
    <row r="56" spans="1:15" x14ac:dyDescent="0.2">
      <c r="A56" s="56">
        <v>10</v>
      </c>
      <c r="C56" s="68" t="s">
        <v>46</v>
      </c>
      <c r="D56" s="84" t="s">
        <v>47</v>
      </c>
      <c r="E56" s="56">
        <v>10</v>
      </c>
      <c r="G56" s="85">
        <v>0</v>
      </c>
      <c r="H56" s="85">
        <v>0</v>
      </c>
      <c r="I56" s="86"/>
      <c r="J56" s="85">
        <v>0</v>
      </c>
      <c r="K56" s="85">
        <v>0</v>
      </c>
    </row>
    <row r="57" spans="1:15" x14ac:dyDescent="0.2">
      <c r="C57" s="68"/>
      <c r="D57" s="84"/>
      <c r="F57" s="77" t="s">
        <v>17</v>
      </c>
      <c r="G57" s="78" t="s">
        <v>17</v>
      </c>
      <c r="H57" s="88"/>
      <c r="I57" s="89"/>
      <c r="J57" s="78"/>
      <c r="K57" s="88"/>
    </row>
    <row r="58" spans="1:15" ht="15" customHeight="1" x14ac:dyDescent="0.2">
      <c r="A58" s="56">
        <v>11</v>
      </c>
      <c r="C58" s="68" t="s">
        <v>79</v>
      </c>
      <c r="E58" s="56">
        <v>11</v>
      </c>
      <c r="G58" s="85">
        <v>0</v>
      </c>
      <c r="H58" s="87">
        <v>0</v>
      </c>
      <c r="I58" s="86"/>
      <c r="J58" s="85">
        <v>0</v>
      </c>
      <c r="K58" s="87">
        <v>0</v>
      </c>
    </row>
    <row r="59" spans="1:15" x14ac:dyDescent="0.2">
      <c r="F59" s="77" t="s">
        <v>17</v>
      </c>
      <c r="G59" s="78" t="s">
        <v>17</v>
      </c>
      <c r="H59" s="79"/>
      <c r="I59" s="89"/>
      <c r="J59" s="78"/>
      <c r="K59" s="79"/>
    </row>
    <row r="60" spans="1:15" x14ac:dyDescent="0.2">
      <c r="F60" s="77"/>
      <c r="H60" s="79"/>
      <c r="I60" s="89"/>
      <c r="K60" s="79"/>
    </row>
    <row r="61" spans="1:15" x14ac:dyDescent="0.2">
      <c r="A61" s="56">
        <v>12</v>
      </c>
      <c r="C61" s="68" t="s">
        <v>49</v>
      </c>
      <c r="E61" s="56">
        <v>12</v>
      </c>
      <c r="G61" s="86"/>
      <c r="H61" s="86"/>
      <c r="I61" s="86"/>
      <c r="J61" s="85"/>
      <c r="K61" s="86"/>
    </row>
    <row r="62" spans="1:15" x14ac:dyDescent="0.2">
      <c r="A62" s="56">
        <v>13</v>
      </c>
      <c r="C62" s="68" t="s">
        <v>50</v>
      </c>
      <c r="D62" s="84" t="s">
        <v>51</v>
      </c>
      <c r="E62" s="56">
        <v>13</v>
      </c>
      <c r="G62" s="85"/>
      <c r="H62" s="87">
        <v>0</v>
      </c>
      <c r="I62" s="86"/>
      <c r="J62" s="85"/>
      <c r="K62" s="87">
        <v>0</v>
      </c>
      <c r="O62" s="56" t="s">
        <v>45</v>
      </c>
    </row>
    <row r="63" spans="1:15" x14ac:dyDescent="0.2">
      <c r="A63" s="56">
        <v>14</v>
      </c>
      <c r="C63" s="68" t="s">
        <v>52</v>
      </c>
      <c r="D63" s="84" t="s">
        <v>53</v>
      </c>
      <c r="E63" s="56">
        <v>14</v>
      </c>
      <c r="G63" s="85"/>
      <c r="H63" s="87">
        <v>0</v>
      </c>
      <c r="I63" s="86"/>
      <c r="J63" s="85"/>
      <c r="K63" s="87">
        <v>0</v>
      </c>
    </row>
    <row r="64" spans="1:15" x14ac:dyDescent="0.2">
      <c r="A64" s="56">
        <v>15</v>
      </c>
      <c r="C64" s="68" t="s">
        <v>54</v>
      </c>
      <c r="D64" s="84"/>
      <c r="E64" s="56">
        <v>15</v>
      </c>
      <c r="G64" s="85">
        <v>0</v>
      </c>
      <c r="H64" s="87">
        <v>0</v>
      </c>
      <c r="I64" s="86"/>
      <c r="J64" s="85">
        <v>0</v>
      </c>
      <c r="K64" s="87">
        <v>0</v>
      </c>
    </row>
    <row r="65" spans="1:254" x14ac:dyDescent="0.2">
      <c r="A65" s="56">
        <v>16</v>
      </c>
      <c r="C65" s="68" t="s">
        <v>55</v>
      </c>
      <c r="D65" s="84"/>
      <c r="E65" s="56">
        <v>16</v>
      </c>
      <c r="G65" s="85"/>
      <c r="H65" s="87">
        <v>0</v>
      </c>
      <c r="I65" s="86"/>
      <c r="J65" s="85"/>
      <c r="K65" s="87">
        <v>0</v>
      </c>
    </row>
    <row r="66" spans="1:254" x14ac:dyDescent="0.2">
      <c r="A66" s="84">
        <v>17</v>
      </c>
      <c r="B66" s="84"/>
      <c r="C66" s="90" t="s">
        <v>56</v>
      </c>
      <c r="D66" s="84"/>
      <c r="E66" s="84">
        <v>17</v>
      </c>
      <c r="F66" s="84"/>
      <c r="G66" s="85"/>
      <c r="H66" s="87">
        <v>0</v>
      </c>
      <c r="I66" s="90"/>
      <c r="J66" s="85"/>
      <c r="K66" s="87">
        <v>0</v>
      </c>
      <c r="L66" s="84"/>
      <c r="M66" s="90"/>
      <c r="N66" s="84"/>
      <c r="O66" s="90"/>
      <c r="P66" s="84"/>
      <c r="Q66" s="90"/>
      <c r="R66" s="84"/>
      <c r="S66" s="90"/>
      <c r="T66" s="84"/>
      <c r="U66" s="90"/>
      <c r="V66" s="84"/>
      <c r="W66" s="90"/>
      <c r="X66" s="84"/>
      <c r="Y66" s="90"/>
      <c r="Z66" s="84"/>
      <c r="AA66" s="90"/>
      <c r="AB66" s="84"/>
      <c r="AC66" s="90"/>
      <c r="AD66" s="84"/>
      <c r="AE66" s="90"/>
      <c r="AF66" s="84"/>
      <c r="AG66" s="90"/>
      <c r="AH66" s="84"/>
      <c r="AI66" s="90"/>
      <c r="AJ66" s="84"/>
      <c r="AK66" s="90"/>
      <c r="AL66" s="84"/>
      <c r="AM66" s="90"/>
      <c r="AN66" s="84"/>
      <c r="AO66" s="90"/>
      <c r="AP66" s="84"/>
      <c r="AQ66" s="90"/>
      <c r="AR66" s="84"/>
      <c r="AS66" s="90"/>
      <c r="AT66" s="84"/>
      <c r="AU66" s="90"/>
      <c r="AV66" s="84"/>
      <c r="AW66" s="90"/>
      <c r="AX66" s="84"/>
      <c r="AY66" s="90"/>
      <c r="AZ66" s="84"/>
      <c r="BA66" s="90"/>
      <c r="BB66" s="84"/>
      <c r="BC66" s="90"/>
      <c r="BD66" s="84"/>
      <c r="BE66" s="90"/>
      <c r="BF66" s="84"/>
      <c r="BG66" s="90"/>
      <c r="BH66" s="84"/>
      <c r="BI66" s="90"/>
      <c r="BJ66" s="84"/>
      <c r="BK66" s="90"/>
      <c r="BL66" s="84"/>
      <c r="BM66" s="90"/>
      <c r="BN66" s="84"/>
      <c r="BO66" s="90"/>
      <c r="BP66" s="84"/>
      <c r="BQ66" s="90"/>
      <c r="BR66" s="84"/>
      <c r="BS66" s="90"/>
      <c r="BT66" s="84"/>
      <c r="BU66" s="90"/>
      <c r="BV66" s="84"/>
      <c r="BW66" s="90"/>
      <c r="BX66" s="84"/>
      <c r="BY66" s="90"/>
      <c r="BZ66" s="84"/>
      <c r="CA66" s="90"/>
      <c r="CB66" s="84"/>
      <c r="CC66" s="90"/>
      <c r="CD66" s="84"/>
      <c r="CE66" s="90"/>
      <c r="CF66" s="84"/>
      <c r="CG66" s="90"/>
      <c r="CH66" s="84"/>
      <c r="CI66" s="90"/>
      <c r="CJ66" s="84"/>
      <c r="CK66" s="90"/>
      <c r="CL66" s="84"/>
      <c r="CM66" s="90"/>
      <c r="CN66" s="84"/>
      <c r="CO66" s="90"/>
      <c r="CP66" s="84"/>
      <c r="CQ66" s="90"/>
      <c r="CR66" s="84"/>
      <c r="CS66" s="90"/>
      <c r="CT66" s="84"/>
      <c r="CU66" s="90"/>
      <c r="CV66" s="84"/>
      <c r="CW66" s="90"/>
      <c r="CX66" s="84"/>
      <c r="CY66" s="90"/>
      <c r="CZ66" s="84"/>
      <c r="DA66" s="90"/>
      <c r="DB66" s="84"/>
      <c r="DC66" s="90"/>
      <c r="DD66" s="84"/>
      <c r="DE66" s="90"/>
      <c r="DF66" s="84"/>
      <c r="DG66" s="90"/>
      <c r="DH66" s="84"/>
      <c r="DI66" s="90"/>
      <c r="DJ66" s="84"/>
      <c r="DK66" s="90"/>
      <c r="DL66" s="84"/>
      <c r="DM66" s="90"/>
      <c r="DN66" s="84"/>
      <c r="DO66" s="90"/>
      <c r="DP66" s="84"/>
      <c r="DQ66" s="90"/>
      <c r="DR66" s="84"/>
      <c r="DS66" s="90"/>
      <c r="DT66" s="84"/>
      <c r="DU66" s="90"/>
      <c r="DV66" s="84"/>
      <c r="DW66" s="90"/>
      <c r="DX66" s="84"/>
      <c r="DY66" s="90"/>
      <c r="DZ66" s="84"/>
      <c r="EA66" s="90"/>
      <c r="EB66" s="84"/>
      <c r="EC66" s="90"/>
      <c r="ED66" s="84"/>
      <c r="EE66" s="90"/>
      <c r="EF66" s="84"/>
      <c r="EG66" s="90"/>
      <c r="EH66" s="84"/>
      <c r="EI66" s="90"/>
      <c r="EJ66" s="84"/>
      <c r="EK66" s="90"/>
      <c r="EL66" s="84"/>
      <c r="EM66" s="90"/>
      <c r="EN66" s="84"/>
      <c r="EO66" s="90"/>
      <c r="EP66" s="84"/>
      <c r="EQ66" s="90"/>
      <c r="ER66" s="84"/>
      <c r="ES66" s="90"/>
      <c r="ET66" s="84"/>
      <c r="EU66" s="90"/>
      <c r="EV66" s="84"/>
      <c r="EW66" s="90"/>
      <c r="EX66" s="84"/>
      <c r="EY66" s="90"/>
      <c r="EZ66" s="84"/>
      <c r="FA66" s="90"/>
      <c r="FB66" s="84"/>
      <c r="FC66" s="90"/>
      <c r="FD66" s="84"/>
      <c r="FE66" s="90"/>
      <c r="FF66" s="84"/>
      <c r="FG66" s="90"/>
      <c r="FH66" s="84"/>
      <c r="FI66" s="90"/>
      <c r="FJ66" s="84"/>
      <c r="FK66" s="90"/>
      <c r="FL66" s="84"/>
      <c r="FM66" s="90"/>
      <c r="FN66" s="84"/>
      <c r="FO66" s="90"/>
      <c r="FP66" s="84"/>
      <c r="FQ66" s="90"/>
      <c r="FR66" s="84"/>
      <c r="FS66" s="90"/>
      <c r="FT66" s="84"/>
      <c r="FU66" s="90"/>
      <c r="FV66" s="84"/>
      <c r="FW66" s="90"/>
      <c r="FX66" s="84"/>
      <c r="FY66" s="90"/>
      <c r="FZ66" s="84"/>
      <c r="GA66" s="90"/>
      <c r="GB66" s="84"/>
      <c r="GC66" s="90"/>
      <c r="GD66" s="84"/>
      <c r="GE66" s="90"/>
      <c r="GF66" s="84"/>
      <c r="GG66" s="90"/>
      <c r="GH66" s="84"/>
      <c r="GI66" s="90"/>
      <c r="GJ66" s="84"/>
      <c r="GK66" s="90"/>
      <c r="GL66" s="84"/>
      <c r="GM66" s="90"/>
      <c r="GN66" s="84"/>
      <c r="GO66" s="90"/>
      <c r="GP66" s="84"/>
      <c r="GQ66" s="90"/>
      <c r="GR66" s="84"/>
      <c r="GS66" s="90"/>
      <c r="GT66" s="84"/>
      <c r="GU66" s="90"/>
      <c r="GV66" s="84"/>
      <c r="GW66" s="90"/>
      <c r="GX66" s="84"/>
      <c r="GY66" s="90"/>
      <c r="GZ66" s="84"/>
      <c r="HA66" s="90"/>
      <c r="HB66" s="84"/>
      <c r="HC66" s="90"/>
      <c r="HD66" s="84"/>
      <c r="HE66" s="90"/>
      <c r="HF66" s="84"/>
      <c r="HG66" s="90"/>
      <c r="HH66" s="84"/>
      <c r="HI66" s="90"/>
      <c r="HJ66" s="84"/>
      <c r="HK66" s="90"/>
      <c r="HL66" s="84"/>
      <c r="HM66" s="90"/>
      <c r="HN66" s="84"/>
      <c r="HO66" s="90"/>
      <c r="HP66" s="84"/>
      <c r="HQ66" s="90"/>
      <c r="HR66" s="84"/>
      <c r="HS66" s="90"/>
      <c r="HT66" s="84"/>
      <c r="HU66" s="90"/>
      <c r="HV66" s="84"/>
      <c r="HW66" s="90"/>
      <c r="HX66" s="84"/>
      <c r="HY66" s="90"/>
      <c r="HZ66" s="84"/>
      <c r="IA66" s="90"/>
      <c r="IB66" s="84"/>
      <c r="IC66" s="90"/>
      <c r="ID66" s="84"/>
      <c r="IE66" s="90"/>
      <c r="IF66" s="84"/>
      <c r="IG66" s="90"/>
      <c r="IH66" s="84"/>
      <c r="II66" s="90"/>
      <c r="IJ66" s="84"/>
      <c r="IK66" s="90"/>
      <c r="IL66" s="84"/>
      <c r="IM66" s="90"/>
      <c r="IN66" s="84"/>
      <c r="IO66" s="90"/>
      <c r="IP66" s="84"/>
      <c r="IQ66" s="90"/>
      <c r="IR66" s="84"/>
      <c r="IS66" s="90"/>
      <c r="IT66" s="84"/>
    </row>
    <row r="67" spans="1:254" x14ac:dyDescent="0.2">
      <c r="A67" s="56">
        <v>18</v>
      </c>
      <c r="C67" s="68" t="s">
        <v>57</v>
      </c>
      <c r="D67" s="84"/>
      <c r="E67" s="56">
        <v>18</v>
      </c>
      <c r="G67" s="85"/>
      <c r="H67" s="87">
        <v>0</v>
      </c>
      <c r="I67" s="86"/>
      <c r="J67" s="85"/>
      <c r="K67" s="87">
        <v>0</v>
      </c>
    </row>
    <row r="68" spans="1:254" x14ac:dyDescent="0.2">
      <c r="A68" s="56">
        <v>19</v>
      </c>
      <c r="C68" s="68" t="s">
        <v>58</v>
      </c>
      <c r="D68" s="84"/>
      <c r="E68" s="56">
        <v>19</v>
      </c>
      <c r="G68" s="85"/>
      <c r="H68" s="87">
        <v>0</v>
      </c>
      <c r="I68" s="86"/>
      <c r="J68" s="85"/>
      <c r="K68" s="87">
        <v>0</v>
      </c>
    </row>
    <row r="69" spans="1:254" x14ac:dyDescent="0.2">
      <c r="A69" s="56">
        <v>20</v>
      </c>
      <c r="C69" s="68" t="s">
        <v>59</v>
      </c>
      <c r="D69" s="84"/>
      <c r="E69" s="56">
        <v>20</v>
      </c>
      <c r="G69" s="85"/>
      <c r="H69" s="87">
        <v>0</v>
      </c>
      <c r="I69" s="86"/>
      <c r="J69" s="85"/>
      <c r="K69" s="87">
        <v>0</v>
      </c>
    </row>
    <row r="70" spans="1:254" x14ac:dyDescent="0.2">
      <c r="A70" s="84">
        <v>21</v>
      </c>
      <c r="C70" s="68" t="s">
        <v>60</v>
      </c>
      <c r="D70" s="84"/>
      <c r="E70" s="56">
        <v>21</v>
      </c>
      <c r="G70" s="85"/>
      <c r="H70" s="87">
        <v>0</v>
      </c>
      <c r="I70" s="86"/>
      <c r="J70" s="85"/>
      <c r="K70" s="87">
        <v>0</v>
      </c>
    </row>
    <row r="71" spans="1:254" x14ac:dyDescent="0.2">
      <c r="A71" s="84">
        <v>22</v>
      </c>
      <c r="C71" s="68"/>
      <c r="D71" s="84"/>
      <c r="E71" s="56">
        <v>22</v>
      </c>
      <c r="G71" s="85"/>
      <c r="H71" s="87">
        <v>0</v>
      </c>
      <c r="I71" s="86" t="s">
        <v>45</v>
      </c>
      <c r="J71" s="85"/>
      <c r="K71" s="87">
        <v>0</v>
      </c>
    </row>
    <row r="72" spans="1:254" x14ac:dyDescent="0.2">
      <c r="A72" s="56">
        <v>23</v>
      </c>
      <c r="C72" s="91"/>
      <c r="E72" s="56">
        <v>23</v>
      </c>
      <c r="F72" s="77" t="s">
        <v>17</v>
      </c>
      <c r="G72" s="78"/>
      <c r="H72" s="79"/>
      <c r="I72" s="89"/>
      <c r="J72" s="78"/>
      <c r="K72" s="79"/>
    </row>
    <row r="73" spans="1:254" x14ac:dyDescent="0.2">
      <c r="A73" s="56">
        <v>24</v>
      </c>
      <c r="C73" s="91"/>
      <c r="D73" s="68"/>
      <c r="E73" s="56">
        <v>24</v>
      </c>
    </row>
    <row r="74" spans="1:254" x14ac:dyDescent="0.2">
      <c r="A74" s="56">
        <v>25</v>
      </c>
      <c r="C74" s="68" t="s">
        <v>61</v>
      </c>
      <c r="D74" s="84"/>
      <c r="E74" s="56">
        <v>25</v>
      </c>
      <c r="G74" s="85"/>
      <c r="H74" s="87">
        <v>0</v>
      </c>
      <c r="I74" s="86"/>
      <c r="J74" s="85"/>
      <c r="K74" s="87">
        <v>0</v>
      </c>
    </row>
    <row r="75" spans="1:254" x14ac:dyDescent="0.2">
      <c r="A75" s="56">
        <v>26</v>
      </c>
      <c r="E75" s="56">
        <v>26</v>
      </c>
      <c r="F75" s="77" t="s">
        <v>17</v>
      </c>
      <c r="G75" s="78"/>
      <c r="H75" s="79"/>
      <c r="I75" s="89"/>
      <c r="J75" s="78"/>
      <c r="K75" s="79"/>
    </row>
    <row r="76" spans="1:254" ht="15" customHeight="1" x14ac:dyDescent="0.2">
      <c r="A76" s="56">
        <v>27</v>
      </c>
      <c r="C76" s="68" t="s">
        <v>80</v>
      </c>
      <c r="E76" s="56">
        <v>27</v>
      </c>
      <c r="F76" s="75"/>
      <c r="G76" s="85"/>
      <c r="H76" s="87">
        <v>0</v>
      </c>
      <c r="I76" s="86"/>
      <c r="J76" s="85"/>
      <c r="K76" s="87">
        <v>0</v>
      </c>
    </row>
    <row r="77" spans="1:254" x14ac:dyDescent="0.2">
      <c r="F77" s="77"/>
      <c r="G77" s="78"/>
      <c r="H77" s="79"/>
      <c r="I77" s="89"/>
      <c r="J77" s="78"/>
      <c r="K77" s="79"/>
    </row>
    <row r="78" spans="1:254" ht="14.25" x14ac:dyDescent="0.2">
      <c r="F78"/>
      <c r="G78"/>
      <c r="H78"/>
      <c r="I78"/>
      <c r="J78"/>
      <c r="K78"/>
    </row>
    <row r="79" spans="1:254" ht="30.75" customHeight="1" x14ac:dyDescent="0.2">
      <c r="A79" s="92"/>
      <c r="B79" s="92"/>
      <c r="C79" s="93" t="s">
        <v>63</v>
      </c>
      <c r="D79" s="93"/>
      <c r="E79" s="93"/>
      <c r="F79" s="93"/>
      <c r="G79" s="93"/>
      <c r="H79" s="93"/>
      <c r="I79" s="93"/>
      <c r="J79" s="93"/>
      <c r="K79" s="94"/>
    </row>
    <row r="80" spans="1:254" x14ac:dyDescent="0.2">
      <c r="D80" s="84"/>
      <c r="F80" s="77"/>
      <c r="G80" s="78"/>
      <c r="I80" s="89"/>
      <c r="J80" s="78"/>
      <c r="K80" s="79"/>
    </row>
    <row r="81" spans="1:15" x14ac:dyDescent="0.2">
      <c r="C81" s="56" t="s">
        <v>64</v>
      </c>
      <c r="D81" s="84"/>
      <c r="F81" s="77"/>
      <c r="G81" s="78"/>
      <c r="I81" s="89"/>
      <c r="J81" s="78"/>
      <c r="K81" s="79"/>
    </row>
    <row r="82" spans="1:15" x14ac:dyDescent="0.2">
      <c r="C82" s="68"/>
      <c r="F82" s="69"/>
      <c r="G82" s="70"/>
      <c r="H82" s="71"/>
      <c r="I82" s="69"/>
      <c r="J82" s="70"/>
      <c r="K82" s="71"/>
    </row>
    <row r="83" spans="1:15" x14ac:dyDescent="0.2">
      <c r="A83" s="74" t="s">
        <v>81</v>
      </c>
      <c r="K83" s="59" t="s">
        <v>82</v>
      </c>
    </row>
    <row r="84" spans="1:15" s="95" customFormat="1" x14ac:dyDescent="0.2">
      <c r="A84" s="73" t="s">
        <v>83</v>
      </c>
      <c r="B84" s="73"/>
      <c r="C84" s="73"/>
      <c r="D84" s="73"/>
      <c r="E84" s="73"/>
      <c r="F84" s="73"/>
      <c r="G84" s="73"/>
      <c r="H84" s="73"/>
      <c r="I84" s="73"/>
      <c r="J84" s="73"/>
      <c r="K84" s="73"/>
    </row>
    <row r="85" spans="1:15" x14ac:dyDescent="0.2">
      <c r="A85" s="74" t="str">
        <f>$A$42</f>
        <v xml:space="preserve">NAME: </v>
      </c>
      <c r="C85" s="56" t="str">
        <f>$D$20</f>
        <v>University of Colorado</v>
      </c>
      <c r="I85" s="75"/>
      <c r="K85" s="76" t="str">
        <f>$K$3</f>
        <v>Due Date: October 18, 2022</v>
      </c>
    </row>
    <row r="86" spans="1:15" x14ac:dyDescent="0.2">
      <c r="A86" s="77" t="s">
        <v>17</v>
      </c>
      <c r="B86" s="77" t="s">
        <v>17</v>
      </c>
      <c r="C86" s="77" t="s">
        <v>17</v>
      </c>
      <c r="D86" s="77" t="s">
        <v>17</v>
      </c>
      <c r="E86" s="77" t="s">
        <v>17</v>
      </c>
      <c r="F86" s="77" t="s">
        <v>17</v>
      </c>
      <c r="G86" s="78" t="s">
        <v>17</v>
      </c>
      <c r="H86" s="79" t="s">
        <v>17</v>
      </c>
      <c r="I86" s="77" t="s">
        <v>17</v>
      </c>
      <c r="J86" s="78" t="s">
        <v>17</v>
      </c>
      <c r="K86" s="79" t="s">
        <v>17</v>
      </c>
    </row>
    <row r="87" spans="1:15" x14ac:dyDescent="0.2">
      <c r="A87" s="80" t="s">
        <v>18</v>
      </c>
      <c r="C87" s="68" t="s">
        <v>19</v>
      </c>
      <c r="E87" s="80" t="s">
        <v>18</v>
      </c>
      <c r="F87" s="81"/>
      <c r="G87" s="82"/>
      <c r="H87" s="83" t="str">
        <f>H44</f>
        <v>2021-22</v>
      </c>
      <c r="I87" s="81"/>
      <c r="J87" s="82"/>
      <c r="K87" s="83" t="str">
        <f>K44</f>
        <v>2022-23</v>
      </c>
    </row>
    <row r="88" spans="1:15" x14ac:dyDescent="0.2">
      <c r="A88" s="80" t="s">
        <v>22</v>
      </c>
      <c r="C88" s="81" t="s">
        <v>23</v>
      </c>
      <c r="E88" s="80" t="s">
        <v>22</v>
      </c>
      <c r="F88" s="81"/>
      <c r="G88" s="82" t="s">
        <v>24</v>
      </c>
      <c r="H88" s="83" t="s">
        <v>25</v>
      </c>
      <c r="I88" s="81"/>
      <c r="J88" s="82" t="s">
        <v>24</v>
      </c>
      <c r="K88" s="83" t="s">
        <v>26</v>
      </c>
    </row>
    <row r="89" spans="1:15" x14ac:dyDescent="0.2">
      <c r="A89" s="77" t="s">
        <v>17</v>
      </c>
      <c r="B89" s="77" t="s">
        <v>17</v>
      </c>
      <c r="C89" s="77" t="s">
        <v>17</v>
      </c>
      <c r="D89" s="77" t="s">
        <v>17</v>
      </c>
      <c r="E89" s="77" t="s">
        <v>17</v>
      </c>
      <c r="F89" s="77" t="s">
        <v>17</v>
      </c>
      <c r="G89" s="78" t="s">
        <v>17</v>
      </c>
      <c r="H89" s="78" t="s">
        <v>17</v>
      </c>
      <c r="I89" s="77" t="s">
        <v>17</v>
      </c>
      <c r="J89" s="78" t="s">
        <v>17</v>
      </c>
      <c r="K89" s="79" t="s">
        <v>17</v>
      </c>
    </row>
    <row r="90" spans="1:15" x14ac:dyDescent="0.2">
      <c r="A90" s="56">
        <v>1</v>
      </c>
      <c r="C90" s="68" t="s">
        <v>27</v>
      </c>
      <c r="D90" s="84" t="s">
        <v>28</v>
      </c>
      <c r="E90" s="56">
        <v>1</v>
      </c>
      <c r="G90" s="85">
        <f>+G569</f>
        <v>839.31</v>
      </c>
      <c r="H90" s="87">
        <f>+H569</f>
        <v>154090619.18984285</v>
      </c>
      <c r="I90" s="86"/>
      <c r="J90" s="85">
        <f>+J569</f>
        <v>860.59</v>
      </c>
      <c r="K90" s="87">
        <f>+K569</f>
        <v>165359821.80361772</v>
      </c>
    </row>
    <row r="91" spans="1:15" x14ac:dyDescent="0.2">
      <c r="A91" s="56">
        <v>2</v>
      </c>
      <c r="C91" s="68" t="s">
        <v>29</v>
      </c>
      <c r="D91" s="84" t="s">
        <v>30</v>
      </c>
      <c r="E91" s="56">
        <v>2</v>
      </c>
      <c r="G91" s="85">
        <f>+G608</f>
        <v>0.05</v>
      </c>
      <c r="H91" s="87">
        <f>+H608</f>
        <v>9800</v>
      </c>
      <c r="I91" s="86"/>
      <c r="J91" s="85">
        <f>+J608</f>
        <v>0.05</v>
      </c>
      <c r="K91" s="87">
        <f>+K608</f>
        <v>10269</v>
      </c>
    </row>
    <row r="92" spans="1:15" x14ac:dyDescent="0.2">
      <c r="A92" s="56">
        <v>3</v>
      </c>
      <c r="C92" s="68" t="s">
        <v>31</v>
      </c>
      <c r="D92" s="84" t="s">
        <v>32</v>
      </c>
      <c r="E92" s="56">
        <v>3</v>
      </c>
      <c r="G92" s="85">
        <f>+G645</f>
        <v>0</v>
      </c>
      <c r="H92" s="85">
        <f>+H645</f>
        <v>0</v>
      </c>
      <c r="I92" s="86"/>
      <c r="J92" s="85">
        <f>+J645</f>
        <v>0</v>
      </c>
      <c r="K92" s="87">
        <f>+K645</f>
        <v>0</v>
      </c>
    </row>
    <row r="93" spans="1:15" x14ac:dyDescent="0.2">
      <c r="A93" s="56">
        <v>4</v>
      </c>
      <c r="C93" s="68" t="s">
        <v>33</v>
      </c>
      <c r="D93" s="84" t="s">
        <v>34</v>
      </c>
      <c r="E93" s="56">
        <v>4</v>
      </c>
      <c r="G93" s="85">
        <f>+G682</f>
        <v>253.62</v>
      </c>
      <c r="H93" s="87">
        <f>+H682</f>
        <v>47318976.920539767</v>
      </c>
      <c r="I93" s="86"/>
      <c r="J93" s="85">
        <f>+J682</f>
        <v>246.9</v>
      </c>
      <c r="K93" s="87">
        <f>+K682</f>
        <v>53376683.94788906</v>
      </c>
    </row>
    <row r="94" spans="1:15" x14ac:dyDescent="0.2">
      <c r="A94" s="56">
        <v>5</v>
      </c>
      <c r="C94" s="68" t="s">
        <v>35</v>
      </c>
      <c r="D94" s="84" t="s">
        <v>36</v>
      </c>
      <c r="E94" s="56">
        <v>5</v>
      </c>
      <c r="G94" s="85">
        <f>+G719</f>
        <v>34.26</v>
      </c>
      <c r="H94" s="87">
        <f>+H719</f>
        <v>5906411.78041205</v>
      </c>
      <c r="I94" s="86"/>
      <c r="J94" s="85">
        <f>+J719</f>
        <v>37.33</v>
      </c>
      <c r="K94" s="87">
        <f>+K719</f>
        <v>5834021.2727991529</v>
      </c>
    </row>
    <row r="95" spans="1:15" x14ac:dyDescent="0.2">
      <c r="A95" s="56">
        <v>6</v>
      </c>
      <c r="C95" s="68" t="s">
        <v>37</v>
      </c>
      <c r="D95" s="84" t="s">
        <v>38</v>
      </c>
      <c r="E95" s="56">
        <v>6</v>
      </c>
      <c r="G95" s="85">
        <f>+G756</f>
        <v>281.31</v>
      </c>
      <c r="H95" s="87">
        <f>+H756</f>
        <v>47850751.379331127</v>
      </c>
      <c r="I95" s="86"/>
      <c r="J95" s="85">
        <f>+J756</f>
        <v>295.05</v>
      </c>
      <c r="K95" s="87">
        <f>+K756</f>
        <v>52569873.319965854</v>
      </c>
    </row>
    <row r="96" spans="1:15" x14ac:dyDescent="0.2">
      <c r="A96" s="56">
        <v>7</v>
      </c>
      <c r="C96" s="68" t="s">
        <v>39</v>
      </c>
      <c r="D96" s="84" t="s">
        <v>40</v>
      </c>
      <c r="E96" s="56">
        <v>7</v>
      </c>
      <c r="G96" s="85">
        <f>+G793</f>
        <v>193.43</v>
      </c>
      <c r="H96" s="87">
        <f>+H793</f>
        <v>27478704.062586166</v>
      </c>
      <c r="I96" s="86"/>
      <c r="J96" s="85">
        <f>+J793</f>
        <v>204.06</v>
      </c>
      <c r="K96" s="87">
        <f>+K793</f>
        <v>33045767.953200888</v>
      </c>
      <c r="O96" s="56" t="s">
        <v>45</v>
      </c>
    </row>
    <row r="97" spans="1:254" x14ac:dyDescent="0.2">
      <c r="A97" s="56">
        <v>8</v>
      </c>
      <c r="C97" s="68" t="s">
        <v>41</v>
      </c>
      <c r="D97" s="84" t="s">
        <v>42</v>
      </c>
      <c r="E97" s="56">
        <v>8</v>
      </c>
      <c r="G97" s="85">
        <f>+G830</f>
        <v>0</v>
      </c>
      <c r="H97" s="87">
        <f>+H830</f>
        <v>2090584</v>
      </c>
      <c r="I97" s="86"/>
      <c r="J97" s="85">
        <f>+J830</f>
        <v>0</v>
      </c>
      <c r="K97" s="87">
        <f>+K830</f>
        <v>1192178</v>
      </c>
    </row>
    <row r="98" spans="1:254" x14ac:dyDescent="0.2">
      <c r="A98" s="56">
        <v>9</v>
      </c>
      <c r="C98" s="68" t="s">
        <v>43</v>
      </c>
      <c r="D98" s="84" t="s">
        <v>44</v>
      </c>
      <c r="E98" s="56">
        <v>9</v>
      </c>
      <c r="G98" s="85">
        <f>+G868</f>
        <v>7.44</v>
      </c>
      <c r="H98" s="87">
        <f>+H868</f>
        <v>1934383.6600000001</v>
      </c>
      <c r="I98" s="86" t="s">
        <v>45</v>
      </c>
      <c r="J98" s="85">
        <f>+J868</f>
        <v>7.44</v>
      </c>
      <c r="K98" s="87">
        <f>+K868</f>
        <v>2000000</v>
      </c>
    </row>
    <row r="99" spans="1:254" x14ac:dyDescent="0.2">
      <c r="A99" s="56">
        <v>10</v>
      </c>
      <c r="C99" s="68" t="s">
        <v>46</v>
      </c>
      <c r="D99" s="84" t="s">
        <v>47</v>
      </c>
      <c r="E99" s="56">
        <v>10</v>
      </c>
      <c r="G99" s="85">
        <f>+G904</f>
        <v>0</v>
      </c>
      <c r="H99" s="87">
        <f>+H904</f>
        <v>79188351.820000008</v>
      </c>
      <c r="I99" s="86"/>
      <c r="J99" s="85">
        <f>+J904</f>
        <v>0</v>
      </c>
      <c r="K99" s="87">
        <f>+K904</f>
        <v>66484254.698106036</v>
      </c>
    </row>
    <row r="100" spans="1:254" x14ac:dyDescent="0.2">
      <c r="C100" s="68"/>
      <c r="D100" s="84"/>
      <c r="F100" s="77" t="s">
        <v>17</v>
      </c>
      <c r="G100" s="78" t="s">
        <v>17</v>
      </c>
      <c r="H100" s="88"/>
      <c r="I100" s="89"/>
      <c r="J100" s="78"/>
      <c r="K100" s="88"/>
    </row>
    <row r="101" spans="1:254" x14ac:dyDescent="0.2">
      <c r="A101" s="56">
        <v>11</v>
      </c>
      <c r="C101" s="68" t="s">
        <v>84</v>
      </c>
      <c r="E101" s="56">
        <v>11</v>
      </c>
      <c r="G101" s="85">
        <f>SUM(G90:G99)</f>
        <v>1609.42</v>
      </c>
      <c r="H101" s="87">
        <f>SUM(H90:H99)</f>
        <v>365868582.81271201</v>
      </c>
      <c r="I101" s="86"/>
      <c r="J101" s="85">
        <f>SUM(J90:J99)</f>
        <v>1651.4199999999998</v>
      </c>
      <c r="K101" s="87">
        <f>SUM(K90:K99)</f>
        <v>379872869.99557871</v>
      </c>
    </row>
    <row r="102" spans="1:254" x14ac:dyDescent="0.2">
      <c r="F102" s="77" t="s">
        <v>17</v>
      </c>
      <c r="G102" s="78" t="s">
        <v>17</v>
      </c>
      <c r="H102" s="79"/>
      <c r="I102" s="89"/>
      <c r="J102" s="78"/>
      <c r="K102" s="79"/>
    </row>
    <row r="103" spans="1:254" x14ac:dyDescent="0.2">
      <c r="F103" s="77"/>
      <c r="H103" s="79"/>
      <c r="I103" s="89"/>
      <c r="K103" s="79"/>
    </row>
    <row r="104" spans="1:254" x14ac:dyDescent="0.2">
      <c r="A104" s="56">
        <v>12</v>
      </c>
      <c r="C104" s="68" t="s">
        <v>49</v>
      </c>
      <c r="E104" s="56">
        <v>12</v>
      </c>
      <c r="G104" s="86"/>
      <c r="H104" s="86"/>
      <c r="I104" s="86"/>
      <c r="J104" s="85"/>
      <c r="K104" s="86"/>
    </row>
    <row r="105" spans="1:254" x14ac:dyDescent="0.2">
      <c r="A105" s="56">
        <v>13</v>
      </c>
      <c r="C105" s="68" t="s">
        <v>50</v>
      </c>
      <c r="D105" s="84" t="s">
        <v>51</v>
      </c>
      <c r="E105" s="56">
        <v>13</v>
      </c>
      <c r="G105" s="85"/>
      <c r="H105" s="96"/>
      <c r="I105" s="86"/>
      <c r="J105" s="85"/>
      <c r="K105" s="87">
        <f>+K531</f>
        <v>0</v>
      </c>
    </row>
    <row r="106" spans="1:254" x14ac:dyDescent="0.2">
      <c r="A106" s="56">
        <v>14</v>
      </c>
      <c r="C106" s="68" t="s">
        <v>52</v>
      </c>
      <c r="D106" s="84" t="s">
        <v>85</v>
      </c>
      <c r="E106" s="56">
        <v>14</v>
      </c>
      <c r="G106" s="85"/>
      <c r="H106" s="97">
        <f>72546053+85510+239778</f>
        <v>72871341</v>
      </c>
      <c r="I106" s="86"/>
      <c r="J106" s="85"/>
      <c r="K106" s="98">
        <v>81046342</v>
      </c>
    </row>
    <row r="107" spans="1:254" x14ac:dyDescent="0.2">
      <c r="A107" s="56">
        <v>15</v>
      </c>
      <c r="C107" s="68" t="s">
        <v>54</v>
      </c>
      <c r="D107" s="84"/>
      <c r="E107" s="56">
        <v>15</v>
      </c>
      <c r="G107" s="85">
        <f>H248</f>
        <v>428</v>
      </c>
      <c r="H107" s="99">
        <f>1209559-1410</f>
        <v>1208149</v>
      </c>
      <c r="I107" s="86"/>
      <c r="J107" s="85">
        <f>K248</f>
        <v>461</v>
      </c>
      <c r="K107" s="99">
        <v>1362078</v>
      </c>
    </row>
    <row r="108" spans="1:254" x14ac:dyDescent="0.2">
      <c r="A108" s="56">
        <v>16</v>
      </c>
      <c r="C108" s="68" t="s">
        <v>55</v>
      </c>
      <c r="D108" s="84"/>
      <c r="E108" s="56">
        <v>16</v>
      </c>
      <c r="G108" s="85"/>
      <c r="H108" s="87">
        <f>+H352-H107</f>
        <v>7061557.5600000005</v>
      </c>
      <c r="I108" s="86"/>
      <c r="J108" s="85"/>
      <c r="K108" s="99">
        <v>8046746</v>
      </c>
    </row>
    <row r="109" spans="1:254" x14ac:dyDescent="0.2">
      <c r="A109" s="84">
        <v>17</v>
      </c>
      <c r="B109" s="84"/>
      <c r="C109" s="90" t="s">
        <v>86</v>
      </c>
      <c r="D109" s="84" t="s">
        <v>87</v>
      </c>
      <c r="E109" s="84">
        <v>17</v>
      </c>
      <c r="F109" s="84"/>
      <c r="G109" s="85"/>
      <c r="H109" s="87">
        <f>SUM(H107:H108)</f>
        <v>8269706.5600000005</v>
      </c>
      <c r="I109" s="90"/>
      <c r="J109" s="85"/>
      <c r="K109" s="87">
        <f>SUM(K107:K108)</f>
        <v>9408824</v>
      </c>
      <c r="L109" s="84"/>
      <c r="M109" s="90"/>
      <c r="N109" s="84"/>
      <c r="O109" s="90"/>
      <c r="P109" s="84"/>
      <c r="Q109" s="90"/>
      <c r="R109" s="84"/>
      <c r="S109" s="90"/>
      <c r="T109" s="84"/>
      <c r="U109" s="90"/>
      <c r="V109" s="84"/>
      <c r="W109" s="90"/>
      <c r="X109" s="84"/>
      <c r="Y109" s="90"/>
      <c r="Z109" s="84"/>
      <c r="AA109" s="90"/>
      <c r="AB109" s="84"/>
      <c r="AC109" s="90"/>
      <c r="AD109" s="84"/>
      <c r="AE109" s="90"/>
      <c r="AF109" s="84"/>
      <c r="AG109" s="90"/>
      <c r="AH109" s="84"/>
      <c r="AI109" s="90"/>
      <c r="AJ109" s="84"/>
      <c r="AK109" s="90"/>
      <c r="AL109" s="84"/>
      <c r="AM109" s="90"/>
      <c r="AN109" s="84"/>
      <c r="AO109" s="90"/>
      <c r="AP109" s="84"/>
      <c r="AQ109" s="90"/>
      <c r="AR109" s="84"/>
      <c r="AS109" s="90"/>
      <c r="AT109" s="84"/>
      <c r="AU109" s="90"/>
      <c r="AV109" s="84"/>
      <c r="AW109" s="90"/>
      <c r="AX109" s="84"/>
      <c r="AY109" s="90"/>
      <c r="AZ109" s="84"/>
      <c r="BA109" s="90"/>
      <c r="BB109" s="84"/>
      <c r="BC109" s="90"/>
      <c r="BD109" s="84"/>
      <c r="BE109" s="90"/>
      <c r="BF109" s="84"/>
      <c r="BG109" s="90"/>
      <c r="BH109" s="84"/>
      <c r="BI109" s="90"/>
      <c r="BJ109" s="84"/>
      <c r="BK109" s="90"/>
      <c r="BL109" s="84"/>
      <c r="BM109" s="90"/>
      <c r="BN109" s="84"/>
      <c r="BO109" s="90"/>
      <c r="BP109" s="84"/>
      <c r="BQ109" s="90"/>
      <c r="BR109" s="84"/>
      <c r="BS109" s="90"/>
      <c r="BT109" s="84"/>
      <c r="BU109" s="90"/>
      <c r="BV109" s="84"/>
      <c r="BW109" s="90"/>
      <c r="BX109" s="84"/>
      <c r="BY109" s="90"/>
      <c r="BZ109" s="84"/>
      <c r="CA109" s="90"/>
      <c r="CB109" s="84"/>
      <c r="CC109" s="90"/>
      <c r="CD109" s="84"/>
      <c r="CE109" s="90"/>
      <c r="CF109" s="84"/>
      <c r="CG109" s="90"/>
      <c r="CH109" s="84"/>
      <c r="CI109" s="90"/>
      <c r="CJ109" s="84"/>
      <c r="CK109" s="90"/>
      <c r="CL109" s="84"/>
      <c r="CM109" s="90"/>
      <c r="CN109" s="84"/>
      <c r="CO109" s="90"/>
      <c r="CP109" s="84"/>
      <c r="CQ109" s="90"/>
      <c r="CR109" s="84"/>
      <c r="CS109" s="90"/>
      <c r="CT109" s="84"/>
      <c r="CU109" s="90"/>
      <c r="CV109" s="84"/>
      <c r="CW109" s="90"/>
      <c r="CX109" s="84"/>
      <c r="CY109" s="90"/>
      <c r="CZ109" s="84"/>
      <c r="DA109" s="90"/>
      <c r="DB109" s="84"/>
      <c r="DC109" s="90"/>
      <c r="DD109" s="84"/>
      <c r="DE109" s="90"/>
      <c r="DF109" s="84"/>
      <c r="DG109" s="90"/>
      <c r="DH109" s="84"/>
      <c r="DI109" s="90"/>
      <c r="DJ109" s="84"/>
      <c r="DK109" s="90"/>
      <c r="DL109" s="84"/>
      <c r="DM109" s="90"/>
      <c r="DN109" s="84"/>
      <c r="DO109" s="90"/>
      <c r="DP109" s="84"/>
      <c r="DQ109" s="90"/>
      <c r="DR109" s="84"/>
      <c r="DS109" s="90"/>
      <c r="DT109" s="84"/>
      <c r="DU109" s="90"/>
      <c r="DV109" s="84"/>
      <c r="DW109" s="90"/>
      <c r="DX109" s="84"/>
      <c r="DY109" s="90"/>
      <c r="DZ109" s="84"/>
      <c r="EA109" s="90"/>
      <c r="EB109" s="84"/>
      <c r="EC109" s="90"/>
      <c r="ED109" s="84"/>
      <c r="EE109" s="90"/>
      <c r="EF109" s="84"/>
      <c r="EG109" s="90"/>
      <c r="EH109" s="84"/>
      <c r="EI109" s="90"/>
      <c r="EJ109" s="84"/>
      <c r="EK109" s="90"/>
      <c r="EL109" s="84"/>
      <c r="EM109" s="90"/>
      <c r="EN109" s="84"/>
      <c r="EO109" s="90"/>
      <c r="EP109" s="84"/>
      <c r="EQ109" s="90"/>
      <c r="ER109" s="84"/>
      <c r="ES109" s="90"/>
      <c r="ET109" s="84"/>
      <c r="EU109" s="90"/>
      <c r="EV109" s="84"/>
      <c r="EW109" s="90"/>
      <c r="EX109" s="84"/>
      <c r="EY109" s="90"/>
      <c r="EZ109" s="84"/>
      <c r="FA109" s="90"/>
      <c r="FB109" s="84"/>
      <c r="FC109" s="90"/>
      <c r="FD109" s="84"/>
      <c r="FE109" s="90"/>
      <c r="FF109" s="84"/>
      <c r="FG109" s="90"/>
      <c r="FH109" s="84"/>
      <c r="FI109" s="90"/>
      <c r="FJ109" s="84"/>
      <c r="FK109" s="90"/>
      <c r="FL109" s="84"/>
      <c r="FM109" s="90"/>
      <c r="FN109" s="84"/>
      <c r="FO109" s="90"/>
      <c r="FP109" s="84"/>
      <c r="FQ109" s="90"/>
      <c r="FR109" s="84"/>
      <c r="FS109" s="90"/>
      <c r="FT109" s="84"/>
      <c r="FU109" s="90"/>
      <c r="FV109" s="84"/>
      <c r="FW109" s="90"/>
      <c r="FX109" s="84"/>
      <c r="FY109" s="90"/>
      <c r="FZ109" s="84"/>
      <c r="GA109" s="90"/>
      <c r="GB109" s="84"/>
      <c r="GC109" s="90"/>
      <c r="GD109" s="84"/>
      <c r="GE109" s="90"/>
      <c r="GF109" s="84"/>
      <c r="GG109" s="90"/>
      <c r="GH109" s="84"/>
      <c r="GI109" s="90"/>
      <c r="GJ109" s="84"/>
      <c r="GK109" s="90"/>
      <c r="GL109" s="84"/>
      <c r="GM109" s="90"/>
      <c r="GN109" s="84"/>
      <c r="GO109" s="90"/>
      <c r="GP109" s="84"/>
      <c r="GQ109" s="90"/>
      <c r="GR109" s="84"/>
      <c r="GS109" s="90"/>
      <c r="GT109" s="84"/>
      <c r="GU109" s="90"/>
      <c r="GV109" s="84"/>
      <c r="GW109" s="90"/>
      <c r="GX109" s="84"/>
      <c r="GY109" s="90"/>
      <c r="GZ109" s="84"/>
      <c r="HA109" s="90"/>
      <c r="HB109" s="84"/>
      <c r="HC109" s="90"/>
      <c r="HD109" s="84"/>
      <c r="HE109" s="90"/>
      <c r="HF109" s="84"/>
      <c r="HG109" s="90"/>
      <c r="HH109" s="84"/>
      <c r="HI109" s="90"/>
      <c r="HJ109" s="84"/>
      <c r="HK109" s="90"/>
      <c r="HL109" s="84"/>
      <c r="HM109" s="90"/>
      <c r="HN109" s="84"/>
      <c r="HO109" s="90"/>
      <c r="HP109" s="84"/>
      <c r="HQ109" s="90"/>
      <c r="HR109" s="84"/>
      <c r="HS109" s="90"/>
      <c r="HT109" s="84"/>
      <c r="HU109" s="90"/>
      <c r="HV109" s="84"/>
      <c r="HW109" s="90"/>
      <c r="HX109" s="84"/>
      <c r="HY109" s="90"/>
      <c r="HZ109" s="84"/>
      <c r="IA109" s="90"/>
      <c r="IB109" s="84"/>
      <c r="IC109" s="90"/>
      <c r="ID109" s="84"/>
      <c r="IE109" s="90"/>
      <c r="IF109" s="84"/>
      <c r="IG109" s="90"/>
      <c r="IH109" s="84"/>
      <c r="II109" s="90"/>
      <c r="IJ109" s="84"/>
      <c r="IK109" s="90"/>
      <c r="IL109" s="84"/>
      <c r="IM109" s="90"/>
      <c r="IN109" s="84"/>
      <c r="IO109" s="90"/>
      <c r="IP109" s="84"/>
      <c r="IQ109" s="90"/>
      <c r="IR109" s="84"/>
      <c r="IS109" s="90"/>
      <c r="IT109" s="84"/>
    </row>
    <row r="110" spans="1:254" x14ac:dyDescent="0.2">
      <c r="A110" s="56">
        <v>18</v>
      </c>
      <c r="C110" s="68" t="s">
        <v>57</v>
      </c>
      <c r="D110" s="84" t="s">
        <v>87</v>
      </c>
      <c r="E110" s="56">
        <v>18</v>
      </c>
      <c r="G110" s="85"/>
      <c r="H110" s="87">
        <f>+H351</f>
        <v>58748176.980000004</v>
      </c>
      <c r="I110" s="86"/>
      <c r="J110" s="85"/>
      <c r="K110" s="99">
        <v>57212556</v>
      </c>
    </row>
    <row r="111" spans="1:254" x14ac:dyDescent="0.2">
      <c r="A111" s="56">
        <v>19</v>
      </c>
      <c r="C111" s="68" t="s">
        <v>58</v>
      </c>
      <c r="D111" s="84" t="s">
        <v>87</v>
      </c>
      <c r="E111" s="56">
        <v>19</v>
      </c>
      <c r="G111" s="85"/>
      <c r="H111" s="87">
        <f>+H357</f>
        <v>36664322.189999998</v>
      </c>
      <c r="I111" s="86"/>
      <c r="J111" s="85"/>
      <c r="K111" s="99">
        <v>37036205</v>
      </c>
    </row>
    <row r="112" spans="1:254" x14ac:dyDescent="0.2">
      <c r="A112" s="56">
        <v>20</v>
      </c>
      <c r="C112" s="68" t="s">
        <v>59</v>
      </c>
      <c r="D112" s="84" t="s">
        <v>87</v>
      </c>
      <c r="E112" s="56">
        <v>20</v>
      </c>
      <c r="G112" s="85"/>
      <c r="H112" s="87">
        <f>H109+H110+H111</f>
        <v>103682205.73</v>
      </c>
      <c r="I112" s="86"/>
      <c r="J112" s="85"/>
      <c r="K112" s="87">
        <f>K109+K110+K111</f>
        <v>103657585</v>
      </c>
    </row>
    <row r="113" spans="1:17" x14ac:dyDescent="0.2">
      <c r="A113" s="84">
        <v>21</v>
      </c>
      <c r="C113" s="100" t="s">
        <v>88</v>
      </c>
      <c r="D113" s="84"/>
      <c r="E113" s="56">
        <v>21</v>
      </c>
      <c r="G113" s="85"/>
      <c r="H113" s="96">
        <f>+H396</f>
        <v>15150572</v>
      </c>
      <c r="I113" s="86"/>
      <c r="J113" s="85"/>
      <c r="K113" s="96">
        <f>+K396</f>
        <v>15206425</v>
      </c>
      <c r="L113" s="56" t="s">
        <v>45</v>
      </c>
    </row>
    <row r="114" spans="1:17" x14ac:dyDescent="0.2">
      <c r="A114" s="84">
        <v>22</v>
      </c>
      <c r="C114" s="100" t="s">
        <v>89</v>
      </c>
      <c r="D114" s="84"/>
      <c r="E114" s="56">
        <v>22</v>
      </c>
      <c r="G114" s="85"/>
      <c r="H114" s="87">
        <f>H462</f>
        <v>8325000</v>
      </c>
      <c r="I114" s="86" t="s">
        <v>45</v>
      </c>
      <c r="J114" s="85"/>
      <c r="K114" s="87">
        <f>K462</f>
        <v>6825000</v>
      </c>
    </row>
    <row r="115" spans="1:17" x14ac:dyDescent="0.2">
      <c r="A115" s="56">
        <v>23</v>
      </c>
      <c r="C115" s="91"/>
      <c r="E115" s="56">
        <v>23</v>
      </c>
      <c r="F115" s="77" t="s">
        <v>17</v>
      </c>
      <c r="G115" s="78"/>
      <c r="H115" s="79"/>
      <c r="I115" s="89"/>
      <c r="J115" s="78"/>
      <c r="K115" s="79"/>
      <c r="Q115" s="56" t="s">
        <v>45</v>
      </c>
    </row>
    <row r="116" spans="1:17" x14ac:dyDescent="0.2">
      <c r="A116" s="56">
        <v>24</v>
      </c>
      <c r="C116" s="91"/>
      <c r="D116" s="68"/>
      <c r="E116" s="56">
        <v>24</v>
      </c>
    </row>
    <row r="117" spans="1:17" x14ac:dyDescent="0.2">
      <c r="A117" s="56">
        <v>25</v>
      </c>
      <c r="C117" s="68" t="s">
        <v>61</v>
      </c>
      <c r="D117" s="84" t="s">
        <v>90</v>
      </c>
      <c r="E117" s="56">
        <v>25</v>
      </c>
      <c r="G117" s="85"/>
      <c r="H117" s="87">
        <f>+H443</f>
        <v>165839464.24430656</v>
      </c>
      <c r="I117" s="86"/>
      <c r="J117" s="85"/>
      <c r="K117" s="87">
        <f>+K443</f>
        <v>173137518</v>
      </c>
    </row>
    <row r="118" spans="1:17" x14ac:dyDescent="0.2">
      <c r="A118" s="56">
        <v>26</v>
      </c>
      <c r="E118" s="56">
        <v>26</v>
      </c>
      <c r="F118" s="77" t="s">
        <v>17</v>
      </c>
      <c r="G118" s="78"/>
      <c r="H118" s="79"/>
      <c r="I118" s="89"/>
      <c r="J118" s="78"/>
      <c r="K118" s="79"/>
    </row>
    <row r="119" spans="1:17" x14ac:dyDescent="0.2">
      <c r="A119" s="56">
        <v>27</v>
      </c>
      <c r="C119" s="68" t="s">
        <v>80</v>
      </c>
      <c r="E119" s="56">
        <v>27</v>
      </c>
      <c r="F119" s="75"/>
      <c r="G119" s="85"/>
      <c r="H119" s="87">
        <f>H105+H106+H112+H113+H114+H117</f>
        <v>365868582.97430658</v>
      </c>
      <c r="I119" s="86"/>
      <c r="J119" s="101"/>
      <c r="K119" s="87">
        <f>K105+K106+K112+K113+K114+K117</f>
        <v>379872870</v>
      </c>
      <c r="L119" s="102"/>
      <c r="M119" s="102"/>
      <c r="N119" s="102"/>
      <c r="O119" s="102"/>
      <c r="P119" s="102"/>
      <c r="Q119" s="102"/>
    </row>
    <row r="120" spans="1:17" x14ac:dyDescent="0.2">
      <c r="C120" s="68"/>
      <c r="F120" s="103" t="s">
        <v>91</v>
      </c>
      <c r="G120" s="104"/>
      <c r="H120" s="104"/>
      <c r="I120" s="104"/>
      <c r="J120" s="105"/>
      <c r="K120" s="106"/>
    </row>
    <row r="121" spans="1:17" ht="29.25" customHeight="1" x14ac:dyDescent="0.2">
      <c r="C121" s="93" t="s">
        <v>63</v>
      </c>
      <c r="D121" s="93"/>
      <c r="E121" s="93"/>
      <c r="F121" s="93"/>
      <c r="G121" s="93"/>
      <c r="H121" s="93"/>
      <c r="I121" s="93"/>
      <c r="J121" s="93"/>
      <c r="K121" s="107"/>
    </row>
    <row r="122" spans="1:17" x14ac:dyDescent="0.2">
      <c r="D122" s="84"/>
      <c r="F122" s="77"/>
      <c r="G122" s="78"/>
      <c r="I122" s="89"/>
      <c r="J122" s="78"/>
      <c r="K122" s="79"/>
      <c r="M122" s="56" t="s">
        <v>45</v>
      </c>
    </row>
    <row r="123" spans="1:17" x14ac:dyDescent="0.2">
      <c r="C123" s="56" t="s">
        <v>64</v>
      </c>
      <c r="G123" s="56"/>
      <c r="H123" s="56"/>
      <c r="J123" s="56"/>
      <c r="K123" s="56"/>
    </row>
    <row r="124" spans="1:17" x14ac:dyDescent="0.2">
      <c r="D124" s="84"/>
      <c r="F124" s="77"/>
      <c r="G124" s="78"/>
      <c r="I124" s="89"/>
      <c r="J124" s="78"/>
      <c r="K124" s="79"/>
    </row>
    <row r="125" spans="1:17" x14ac:dyDescent="0.2">
      <c r="E125" s="108"/>
    </row>
    <row r="126" spans="1:17" x14ac:dyDescent="0.2">
      <c r="A126" s="95" t="s">
        <v>65</v>
      </c>
    </row>
    <row r="127" spans="1:17" x14ac:dyDescent="0.2">
      <c r="A127" s="74" t="str">
        <f>$A$83</f>
        <v xml:space="preserve">Institution No.:  </v>
      </c>
      <c r="B127" s="95"/>
      <c r="C127" s="95"/>
      <c r="D127" s="95"/>
      <c r="E127" s="109"/>
      <c r="F127" s="95"/>
      <c r="G127" s="110"/>
      <c r="H127" s="111"/>
      <c r="I127" s="95"/>
      <c r="J127" s="110"/>
      <c r="K127" s="59" t="s">
        <v>66</v>
      </c>
    </row>
    <row r="128" spans="1:17" ht="14.25" x14ac:dyDescent="0.2">
      <c r="A128" s="112" t="s">
        <v>92</v>
      </c>
      <c r="B128" s="112"/>
      <c r="C128" s="112"/>
      <c r="D128" s="112"/>
      <c r="E128" s="112"/>
      <c r="F128" s="112"/>
      <c r="G128" s="112"/>
      <c r="H128" s="112"/>
      <c r="I128" s="112"/>
      <c r="J128" s="112"/>
      <c r="K128" s="112"/>
    </row>
    <row r="129" spans="1:11" x14ac:dyDescent="0.2">
      <c r="A129" s="74" t="str">
        <f>$A$42</f>
        <v xml:space="preserve">NAME: </v>
      </c>
      <c r="C129" s="56" t="str">
        <f>$D$20</f>
        <v>University of Colorado</v>
      </c>
      <c r="K129" s="76" t="str">
        <f>$K$3</f>
        <v>Due Date: October 18, 2022</v>
      </c>
    </row>
    <row r="130" spans="1:11" x14ac:dyDescent="0.2">
      <c r="A130" s="77" t="s">
        <v>17</v>
      </c>
      <c r="B130" s="77" t="s">
        <v>17</v>
      </c>
      <c r="C130" s="77" t="s">
        <v>17</v>
      </c>
      <c r="D130" s="77" t="s">
        <v>17</v>
      </c>
      <c r="E130" s="77" t="s">
        <v>17</v>
      </c>
      <c r="F130" s="77" t="s">
        <v>17</v>
      </c>
      <c r="G130" s="78" t="s">
        <v>17</v>
      </c>
      <c r="H130" s="79" t="s">
        <v>17</v>
      </c>
      <c r="I130" s="77" t="s">
        <v>17</v>
      </c>
      <c r="J130" s="78" t="s">
        <v>17</v>
      </c>
      <c r="K130" s="79" t="s">
        <v>17</v>
      </c>
    </row>
    <row r="131" spans="1:11" x14ac:dyDescent="0.2">
      <c r="A131" s="80" t="s">
        <v>18</v>
      </c>
      <c r="E131" s="80" t="s">
        <v>18</v>
      </c>
      <c r="F131" s="81"/>
      <c r="G131" s="82"/>
      <c r="H131" s="83" t="str">
        <f>H87</f>
        <v>2021-22</v>
      </c>
      <c r="I131" s="81"/>
      <c r="J131" s="82"/>
      <c r="K131" s="83" t="str">
        <f>K87</f>
        <v>2022-23</v>
      </c>
    </row>
    <row r="132" spans="1:11" x14ac:dyDescent="0.2">
      <c r="A132" s="80" t="s">
        <v>22</v>
      </c>
      <c r="C132" s="81" t="s">
        <v>68</v>
      </c>
      <c r="E132" s="80" t="s">
        <v>22</v>
      </c>
      <c r="F132" s="81"/>
      <c r="G132" s="82"/>
      <c r="H132" s="83" t="s">
        <v>25</v>
      </c>
      <c r="I132" s="81"/>
      <c r="J132" s="82"/>
      <c r="K132" s="83" t="s">
        <v>26</v>
      </c>
    </row>
    <row r="133" spans="1:11" x14ac:dyDescent="0.2">
      <c r="A133" s="77" t="s">
        <v>17</v>
      </c>
      <c r="B133" s="77" t="s">
        <v>17</v>
      </c>
      <c r="C133" s="77" t="s">
        <v>17</v>
      </c>
      <c r="D133" s="77" t="s">
        <v>17</v>
      </c>
      <c r="E133" s="77" t="s">
        <v>17</v>
      </c>
      <c r="F133" s="77" t="s">
        <v>17</v>
      </c>
      <c r="G133" s="78" t="s">
        <v>17</v>
      </c>
      <c r="H133" s="79" t="s">
        <v>17</v>
      </c>
      <c r="I133" s="77" t="s">
        <v>17</v>
      </c>
      <c r="J133" s="78" t="s">
        <v>17</v>
      </c>
      <c r="K133" s="79" t="s">
        <v>17</v>
      </c>
    </row>
    <row r="134" spans="1:11" x14ac:dyDescent="0.2">
      <c r="A134" s="56">
        <v>1</v>
      </c>
      <c r="C134" s="56" t="s">
        <v>69</v>
      </c>
      <c r="E134" s="56">
        <v>1</v>
      </c>
    </row>
    <row r="135" spans="1:11" ht="33.75" customHeight="1" x14ac:dyDescent="0.2">
      <c r="A135" s="113">
        <v>2</v>
      </c>
      <c r="C135" s="114" t="s">
        <v>70</v>
      </c>
      <c r="D135" s="114"/>
      <c r="E135" s="113">
        <v>2</v>
      </c>
      <c r="G135" s="115"/>
      <c r="H135" s="116">
        <v>0</v>
      </c>
      <c r="I135" s="117"/>
      <c r="J135" s="117"/>
      <c r="K135" s="116">
        <v>0</v>
      </c>
    </row>
    <row r="136" spans="1:11" ht="15.75" customHeight="1" x14ac:dyDescent="0.2">
      <c r="A136" s="56">
        <v>3</v>
      </c>
      <c r="C136" s="56" t="s">
        <v>71</v>
      </c>
      <c r="E136" s="56">
        <v>3</v>
      </c>
      <c r="G136" s="115"/>
      <c r="H136" s="118">
        <v>0</v>
      </c>
      <c r="I136" s="115"/>
      <c r="J136" s="115"/>
      <c r="K136" s="118">
        <v>0</v>
      </c>
    </row>
    <row r="137" spans="1:11" x14ac:dyDescent="0.2">
      <c r="A137" s="56">
        <v>4</v>
      </c>
      <c r="C137" s="56" t="s">
        <v>72</v>
      </c>
      <c r="E137" s="56">
        <v>4</v>
      </c>
      <c r="G137" s="115"/>
      <c r="H137" s="118">
        <v>0</v>
      </c>
      <c r="I137" s="115"/>
      <c r="J137" s="115"/>
      <c r="K137" s="118">
        <v>0</v>
      </c>
    </row>
    <row r="138" spans="1:11" x14ac:dyDescent="0.2">
      <c r="A138" s="56">
        <v>5</v>
      </c>
      <c r="C138" s="56" t="s">
        <v>73</v>
      </c>
      <c r="E138" s="56">
        <v>5</v>
      </c>
      <c r="G138" s="115"/>
      <c r="H138" s="118">
        <v>0</v>
      </c>
      <c r="I138" s="115"/>
      <c r="J138" s="115"/>
      <c r="K138" s="118">
        <v>0</v>
      </c>
    </row>
    <row r="139" spans="1:11" ht="47.25" customHeight="1" x14ac:dyDescent="0.2">
      <c r="A139" s="113">
        <v>6</v>
      </c>
      <c r="C139" s="114" t="s">
        <v>74</v>
      </c>
      <c r="D139" s="114"/>
      <c r="E139" s="113">
        <v>6</v>
      </c>
      <c r="G139" s="115"/>
      <c r="H139" s="116">
        <v>0</v>
      </c>
      <c r="I139" s="117"/>
      <c r="J139" s="117"/>
      <c r="K139" s="116">
        <v>0</v>
      </c>
    </row>
    <row r="140" spans="1:11" x14ac:dyDescent="0.2">
      <c r="A140" s="56">
        <v>7</v>
      </c>
      <c r="E140" s="56">
        <v>7</v>
      </c>
      <c r="G140" s="115"/>
      <c r="H140" s="115"/>
      <c r="I140" s="115"/>
      <c r="J140" s="115"/>
      <c r="K140" s="115"/>
    </row>
    <row r="141" spans="1:11" x14ac:dyDescent="0.2">
      <c r="A141" s="56">
        <v>8</v>
      </c>
      <c r="E141" s="56">
        <v>8</v>
      </c>
      <c r="G141" s="115"/>
      <c r="H141" s="115"/>
      <c r="I141" s="115"/>
      <c r="J141" s="115"/>
      <c r="K141" s="115"/>
    </row>
    <row r="142" spans="1:11" x14ac:dyDescent="0.2">
      <c r="A142" s="56">
        <v>9</v>
      </c>
      <c r="E142" s="56">
        <v>9</v>
      </c>
      <c r="G142" s="115"/>
      <c r="H142" s="115"/>
      <c r="I142" s="115"/>
      <c r="J142" s="115"/>
      <c r="K142" s="115"/>
    </row>
    <row r="143" spans="1:11" x14ac:dyDescent="0.2">
      <c r="A143" s="56">
        <v>10</v>
      </c>
      <c r="E143" s="56">
        <v>10</v>
      </c>
      <c r="G143" s="115"/>
      <c r="H143" s="115"/>
      <c r="I143" s="115"/>
      <c r="J143" s="115"/>
      <c r="K143" s="115"/>
    </row>
    <row r="144" spans="1:11" x14ac:dyDescent="0.2">
      <c r="A144" s="56">
        <v>11</v>
      </c>
      <c r="E144" s="56">
        <v>11</v>
      </c>
      <c r="G144" s="115"/>
      <c r="H144" s="115"/>
      <c r="I144" s="115"/>
      <c r="J144" s="115"/>
      <c r="K144" s="115"/>
    </row>
    <row r="145" spans="1:11" x14ac:dyDescent="0.2">
      <c r="A145" s="56">
        <v>12</v>
      </c>
      <c r="C145" s="56" t="s">
        <v>75</v>
      </c>
      <c r="E145" s="56">
        <v>12</v>
      </c>
      <c r="G145" s="115"/>
      <c r="H145" s="115">
        <f>SUM(H135:H144)</f>
        <v>0</v>
      </c>
      <c r="I145" s="115"/>
      <c r="J145" s="115"/>
      <c r="K145" s="115">
        <f>SUM(K135:K144)</f>
        <v>0</v>
      </c>
    </row>
    <row r="146" spans="1:11" x14ac:dyDescent="0.2">
      <c r="E146" s="108"/>
    </row>
    <row r="147" spans="1:11" x14ac:dyDescent="0.2">
      <c r="E147" s="108"/>
    </row>
    <row r="148" spans="1:11" x14ac:dyDescent="0.2">
      <c r="E148" s="108"/>
    </row>
    <row r="149" spans="1:11" x14ac:dyDescent="0.2">
      <c r="E149" s="108"/>
    </row>
    <row r="150" spans="1:11" x14ac:dyDescent="0.2">
      <c r="E150" s="108"/>
    </row>
    <row r="151" spans="1:11" x14ac:dyDescent="0.2">
      <c r="E151" s="108"/>
    </row>
    <row r="152" spans="1:11" x14ac:dyDescent="0.2">
      <c r="E152" s="108"/>
    </row>
    <row r="154" spans="1:11" x14ac:dyDescent="0.2">
      <c r="D154" s="119"/>
      <c r="F154" s="119"/>
      <c r="G154" s="120"/>
      <c r="H154" s="121"/>
    </row>
    <row r="155" spans="1:11" x14ac:dyDescent="0.2">
      <c r="E155" s="108"/>
    </row>
    <row r="156" spans="1:11" x14ac:dyDescent="0.2">
      <c r="E156" s="108"/>
    </row>
    <row r="157" spans="1:11" x14ac:dyDescent="0.2">
      <c r="E157" s="108"/>
    </row>
    <row r="158" spans="1:11" ht="13.5" x14ac:dyDescent="0.2">
      <c r="C158" s="56" t="s">
        <v>93</v>
      </c>
      <c r="E158" s="108"/>
    </row>
    <row r="159" spans="1:11" x14ac:dyDescent="0.2">
      <c r="E159" s="108"/>
    </row>
    <row r="160" spans="1:11" x14ac:dyDescent="0.2">
      <c r="E160" s="108"/>
    </row>
    <row r="161" spans="1:13" x14ac:dyDescent="0.2">
      <c r="A161" s="74" t="str">
        <f>$A$83</f>
        <v xml:space="preserve">Institution No.:  </v>
      </c>
      <c r="B161" s="95"/>
      <c r="C161" s="95"/>
      <c r="D161" s="95"/>
      <c r="E161" s="109"/>
      <c r="F161" s="95"/>
      <c r="G161" s="110"/>
      <c r="H161" s="111"/>
      <c r="I161" s="95"/>
      <c r="J161" s="110"/>
      <c r="K161" s="59" t="s">
        <v>94</v>
      </c>
      <c r="L161" s="75"/>
      <c r="M161" s="122"/>
    </row>
    <row r="162" spans="1:13" s="95" customFormat="1" x14ac:dyDescent="0.2">
      <c r="A162" s="123" t="s">
        <v>95</v>
      </c>
      <c r="B162" s="123"/>
      <c r="C162" s="123"/>
      <c r="D162" s="123"/>
      <c r="E162" s="123"/>
      <c r="F162" s="123"/>
      <c r="G162" s="123"/>
      <c r="H162" s="123"/>
      <c r="I162" s="123"/>
      <c r="J162" s="123"/>
      <c r="K162" s="123"/>
      <c r="L162" s="124"/>
      <c r="M162" s="125"/>
    </row>
    <row r="163" spans="1:13" x14ac:dyDescent="0.2">
      <c r="A163" s="74" t="str">
        <f>$A$42</f>
        <v xml:space="preserve">NAME: </v>
      </c>
      <c r="C163" s="56" t="str">
        <f>$D$20</f>
        <v>University of Colorado</v>
      </c>
      <c r="G163" s="126"/>
      <c r="K163" s="76" t="str">
        <f>$K$3</f>
        <v>Due Date: October 18, 2022</v>
      </c>
      <c r="L163" s="75"/>
      <c r="M163" s="122"/>
    </row>
    <row r="164" spans="1:13" x14ac:dyDescent="0.2">
      <c r="A164" s="77" t="s">
        <v>17</v>
      </c>
      <c r="B164" s="77" t="s">
        <v>17</v>
      </c>
      <c r="C164" s="77" t="s">
        <v>17</v>
      </c>
      <c r="D164" s="77" t="s">
        <v>17</v>
      </c>
      <c r="E164" s="77" t="s">
        <v>17</v>
      </c>
      <c r="F164" s="77" t="s">
        <v>17</v>
      </c>
      <c r="G164" s="78" t="s">
        <v>17</v>
      </c>
      <c r="H164" s="79" t="s">
        <v>17</v>
      </c>
      <c r="I164" s="77" t="s">
        <v>17</v>
      </c>
      <c r="J164" s="78" t="s">
        <v>17</v>
      </c>
      <c r="K164" s="79" t="s">
        <v>17</v>
      </c>
    </row>
    <row r="165" spans="1:13" x14ac:dyDescent="0.2">
      <c r="A165" s="80" t="s">
        <v>18</v>
      </c>
      <c r="E165" s="80" t="s">
        <v>18</v>
      </c>
      <c r="F165" s="81"/>
      <c r="G165" s="82"/>
      <c r="H165" s="83" t="str">
        <f>H131</f>
        <v>2021-22</v>
      </c>
      <c r="I165" s="81"/>
      <c r="J165" s="82"/>
      <c r="K165" s="83" t="str">
        <f>K131</f>
        <v>2022-23</v>
      </c>
    </row>
    <row r="166" spans="1:13" x14ac:dyDescent="0.2">
      <c r="A166" s="80" t="s">
        <v>22</v>
      </c>
      <c r="C166" s="81" t="s">
        <v>68</v>
      </c>
      <c r="E166" s="80" t="s">
        <v>22</v>
      </c>
      <c r="F166" s="81"/>
      <c r="G166" s="82" t="s">
        <v>24</v>
      </c>
      <c r="H166" s="83" t="s">
        <v>25</v>
      </c>
      <c r="I166" s="81"/>
      <c r="J166" s="82" t="s">
        <v>24</v>
      </c>
      <c r="K166" s="83" t="s">
        <v>26</v>
      </c>
    </row>
    <row r="167" spans="1:13" x14ac:dyDescent="0.2">
      <c r="A167" s="77" t="s">
        <v>17</v>
      </c>
      <c r="B167" s="77" t="s">
        <v>17</v>
      </c>
      <c r="C167" s="77" t="s">
        <v>17</v>
      </c>
      <c r="D167" s="77" t="s">
        <v>17</v>
      </c>
      <c r="E167" s="77" t="s">
        <v>17</v>
      </c>
      <c r="F167" s="77" t="s">
        <v>17</v>
      </c>
      <c r="G167" s="78" t="s">
        <v>17</v>
      </c>
      <c r="H167" s="79" t="s">
        <v>17</v>
      </c>
      <c r="I167" s="77" t="s">
        <v>17</v>
      </c>
      <c r="J167" s="78" t="s">
        <v>17</v>
      </c>
      <c r="K167" s="79" t="s">
        <v>17</v>
      </c>
    </row>
    <row r="168" spans="1:13" x14ac:dyDescent="0.2">
      <c r="A168" s="56">
        <v>1</v>
      </c>
      <c r="B168" s="77"/>
      <c r="C168" s="68" t="s">
        <v>96</v>
      </c>
      <c r="D168" s="77"/>
      <c r="E168" s="56">
        <v>1</v>
      </c>
      <c r="F168" s="77"/>
      <c r="G168" s="127">
        <f>G208</f>
        <v>287.13</v>
      </c>
      <c r="H168" s="128">
        <f>H208</f>
        <v>54292043.410368733</v>
      </c>
      <c r="I168" s="129"/>
      <c r="J168" s="127">
        <f>J208</f>
        <v>294.03000000000003</v>
      </c>
      <c r="K168" s="128">
        <f>K208</f>
        <v>52271799.533454016</v>
      </c>
    </row>
    <row r="169" spans="1:13" x14ac:dyDescent="0.2">
      <c r="A169" s="56">
        <v>2</v>
      </c>
      <c r="B169" s="77"/>
      <c r="C169" s="68" t="s">
        <v>97</v>
      </c>
      <c r="D169" s="77"/>
      <c r="E169" s="56">
        <v>2</v>
      </c>
      <c r="F169" s="77"/>
      <c r="G169" s="130"/>
      <c r="H169" s="128">
        <f t="shared" ref="H169:H171" si="0">H209</f>
        <v>15278787.830881147</v>
      </c>
      <c r="I169" s="77"/>
      <c r="J169" s="130"/>
      <c r="K169" s="128">
        <f t="shared" ref="K169:K171" si="1">K209</f>
        <v>14750476.981197871</v>
      </c>
    </row>
    <row r="170" spans="1:13" x14ac:dyDescent="0.2">
      <c r="A170" s="56">
        <v>3</v>
      </c>
      <c r="C170" s="68" t="s">
        <v>98</v>
      </c>
      <c r="E170" s="56">
        <v>3</v>
      </c>
      <c r="F170" s="69"/>
      <c r="G170" s="127">
        <f>G210</f>
        <v>80.349999999999994</v>
      </c>
      <c r="H170" s="128">
        <f t="shared" si="0"/>
        <v>6942864.3819863014</v>
      </c>
      <c r="I170" s="131"/>
      <c r="J170" s="127">
        <f>J210</f>
        <v>83.55</v>
      </c>
      <c r="K170" s="128">
        <f t="shared" si="1"/>
        <v>10294601.173362978</v>
      </c>
    </row>
    <row r="171" spans="1:13" x14ac:dyDescent="0.2">
      <c r="A171" s="56">
        <v>4</v>
      </c>
      <c r="C171" s="68" t="s">
        <v>99</v>
      </c>
      <c r="E171" s="56">
        <v>4</v>
      </c>
      <c r="F171" s="69"/>
      <c r="G171" s="129"/>
      <c r="H171" s="128">
        <f t="shared" si="0"/>
        <v>2525928.8890278721</v>
      </c>
      <c r="I171" s="131"/>
      <c r="J171" s="129"/>
      <c r="K171" s="128">
        <f t="shared" si="1"/>
        <v>2722224</v>
      </c>
    </row>
    <row r="172" spans="1:13" x14ac:dyDescent="0.2">
      <c r="A172" s="56">
        <v>5</v>
      </c>
      <c r="C172" s="68" t="s">
        <v>100</v>
      </c>
      <c r="E172" s="56">
        <v>5</v>
      </c>
      <c r="F172" s="69"/>
      <c r="G172" s="129">
        <f>G168+G170</f>
        <v>367.48</v>
      </c>
      <c r="H172" s="132">
        <f>SUM(H168:H171)</f>
        <v>79039624.512264058</v>
      </c>
      <c r="I172" s="131"/>
      <c r="J172" s="129">
        <f>J168+J170</f>
        <v>377.58000000000004</v>
      </c>
      <c r="K172" s="132">
        <f>SUM(K168:K171)</f>
        <v>80039101.688014865</v>
      </c>
    </row>
    <row r="173" spans="1:13" x14ac:dyDescent="0.2">
      <c r="A173" s="56">
        <v>6</v>
      </c>
      <c r="C173" s="68" t="s">
        <v>101</v>
      </c>
      <c r="E173" s="56">
        <v>6</v>
      </c>
      <c r="F173" s="69"/>
      <c r="G173" s="127">
        <f>G213</f>
        <v>1052.6000000000001</v>
      </c>
      <c r="H173" s="128">
        <f t="shared" ref="H173:K174" si="2">H213</f>
        <v>91171139.471962646</v>
      </c>
      <c r="I173" s="129"/>
      <c r="J173" s="127">
        <f t="shared" si="2"/>
        <v>1074.0700000000002</v>
      </c>
      <c r="K173" s="128">
        <f t="shared" si="2"/>
        <v>93008007.010582089</v>
      </c>
    </row>
    <row r="174" spans="1:13" x14ac:dyDescent="0.2">
      <c r="A174" s="56">
        <v>7</v>
      </c>
      <c r="C174" s="68" t="s">
        <v>102</v>
      </c>
      <c r="E174" s="56">
        <v>7</v>
      </c>
      <c r="F174" s="69"/>
      <c r="G174" s="127">
        <f>G214</f>
        <v>0</v>
      </c>
      <c r="H174" s="128">
        <f>H214</f>
        <v>31929593.074176118</v>
      </c>
      <c r="I174" s="131"/>
      <c r="J174" s="127">
        <f t="shared" si="2"/>
        <v>0</v>
      </c>
      <c r="K174" s="128">
        <f t="shared" si="2"/>
        <v>33665965.389438853</v>
      </c>
    </row>
    <row r="175" spans="1:13" x14ac:dyDescent="0.2">
      <c r="A175" s="56">
        <v>8</v>
      </c>
      <c r="C175" s="68" t="s">
        <v>103</v>
      </c>
      <c r="E175" s="56">
        <v>8</v>
      </c>
      <c r="F175" s="69"/>
      <c r="G175" s="129">
        <f>G172+G173+G174</f>
        <v>1420.0800000000002</v>
      </c>
      <c r="H175" s="129">
        <f>H172+H173+H174</f>
        <v>202140357.05840284</v>
      </c>
      <c r="I175" s="129"/>
      <c r="J175" s="129">
        <f>J172+J173+J174</f>
        <v>1451.65</v>
      </c>
      <c r="K175" s="132">
        <f>K172+K173+K174</f>
        <v>206713074.08803582</v>
      </c>
    </row>
    <row r="176" spans="1:13" x14ac:dyDescent="0.2">
      <c r="A176" s="56">
        <v>9</v>
      </c>
      <c r="E176" s="56">
        <v>9</v>
      </c>
      <c r="F176" s="69"/>
      <c r="G176" s="129"/>
      <c r="H176" s="132"/>
      <c r="I176" s="133"/>
      <c r="J176" s="129"/>
      <c r="K176" s="132"/>
    </row>
    <row r="177" spans="1:11" x14ac:dyDescent="0.2">
      <c r="A177" s="56">
        <v>10</v>
      </c>
      <c r="C177" s="68" t="s">
        <v>104</v>
      </c>
      <c r="E177" s="56">
        <v>10</v>
      </c>
      <c r="F177" s="69"/>
      <c r="G177" s="127">
        <f>G217</f>
        <v>0</v>
      </c>
      <c r="H177" s="128">
        <f>H217</f>
        <v>0</v>
      </c>
      <c r="I177" s="131"/>
      <c r="J177" s="127">
        <f>J217</f>
        <v>0</v>
      </c>
      <c r="K177" s="128">
        <f>K217</f>
        <v>0</v>
      </c>
    </row>
    <row r="178" spans="1:11" x14ac:dyDescent="0.2">
      <c r="A178" s="56">
        <v>11</v>
      </c>
      <c r="C178" s="68" t="s">
        <v>105</v>
      </c>
      <c r="E178" s="56">
        <v>11</v>
      </c>
      <c r="F178" s="69"/>
      <c r="G178" s="127">
        <f>G218</f>
        <v>189.34</v>
      </c>
      <c r="H178" s="128">
        <f t="shared" ref="H178:H179" si="3">H218</f>
        <v>11577922.054462839</v>
      </c>
      <c r="I178" s="131"/>
      <c r="J178" s="127">
        <f>J218</f>
        <v>199.76999999999998</v>
      </c>
      <c r="K178" s="128">
        <f t="shared" ref="J178:L179" si="4">K218</f>
        <v>13317536.843345981</v>
      </c>
    </row>
    <row r="179" spans="1:11" x14ac:dyDescent="0.2">
      <c r="A179" s="56">
        <v>12</v>
      </c>
      <c r="C179" s="68" t="s">
        <v>106</v>
      </c>
      <c r="E179" s="56">
        <v>12</v>
      </c>
      <c r="F179" s="69"/>
      <c r="G179" s="127">
        <f>G219</f>
        <v>0</v>
      </c>
      <c r="H179" s="128">
        <f t="shared" si="3"/>
        <v>5671698.5355844833</v>
      </c>
      <c r="I179" s="131"/>
      <c r="J179" s="128">
        <f t="shared" si="4"/>
        <v>0</v>
      </c>
      <c r="K179" s="128">
        <f t="shared" si="4"/>
        <v>6578525.5174150821</v>
      </c>
    </row>
    <row r="180" spans="1:11" x14ac:dyDescent="0.2">
      <c r="A180" s="56">
        <v>13</v>
      </c>
      <c r="C180" s="68" t="s">
        <v>107</v>
      </c>
      <c r="E180" s="56">
        <v>13</v>
      </c>
      <c r="F180" s="69"/>
      <c r="G180" s="129">
        <f>SUM(G177:G179)</f>
        <v>189.34</v>
      </c>
      <c r="H180" s="132">
        <f>SUM(H177:H179)</f>
        <v>17249620.590047322</v>
      </c>
      <c r="I180" s="134"/>
      <c r="J180" s="129">
        <f>SUM(J177:J179)</f>
        <v>199.76999999999998</v>
      </c>
      <c r="K180" s="132">
        <f>SUM(K177:K179)</f>
        <v>19896062.360761061</v>
      </c>
    </row>
    <row r="181" spans="1:11" x14ac:dyDescent="0.2">
      <c r="A181" s="56">
        <v>14</v>
      </c>
      <c r="E181" s="56">
        <v>14</v>
      </c>
      <c r="F181" s="69"/>
      <c r="G181" s="135"/>
      <c r="H181" s="132"/>
      <c r="I181" s="133"/>
      <c r="J181" s="135"/>
      <c r="K181" s="132"/>
    </row>
    <row r="182" spans="1:11" x14ac:dyDescent="0.2">
      <c r="A182" s="56">
        <v>15</v>
      </c>
      <c r="C182" s="68" t="s">
        <v>108</v>
      </c>
      <c r="E182" s="56">
        <v>15</v>
      </c>
      <c r="G182" s="136">
        <f>SUM(G175+G180)</f>
        <v>1609.42</v>
      </c>
      <c r="H182" s="137">
        <f>SUM(H175+H180)</f>
        <v>219389977.64845017</v>
      </c>
      <c r="I182" s="133"/>
      <c r="J182" s="136">
        <f>SUM(J175+J180)</f>
        <v>1651.42</v>
      </c>
      <c r="K182" s="137">
        <f>SUM(K175+K180)</f>
        <v>226609136.44879687</v>
      </c>
    </row>
    <row r="183" spans="1:11" x14ac:dyDescent="0.2">
      <c r="A183" s="56">
        <v>16</v>
      </c>
      <c r="E183" s="56">
        <v>16</v>
      </c>
      <c r="G183" s="136"/>
      <c r="H183" s="137"/>
      <c r="I183" s="133"/>
      <c r="J183" s="136"/>
      <c r="K183" s="137"/>
    </row>
    <row r="184" spans="1:11" x14ac:dyDescent="0.2">
      <c r="A184" s="56">
        <v>17</v>
      </c>
      <c r="C184" s="68" t="s">
        <v>109</v>
      </c>
      <c r="E184" s="56">
        <v>17</v>
      </c>
      <c r="F184" s="69"/>
      <c r="G184" s="128">
        <f>G224</f>
        <v>0</v>
      </c>
      <c r="H184" s="128">
        <f>H224</f>
        <v>1815978.6643754763</v>
      </c>
      <c r="I184" s="131"/>
      <c r="J184" s="128">
        <f t="shared" ref="J184:K184" si="5">J224</f>
        <v>0</v>
      </c>
      <c r="K184" s="128">
        <f t="shared" si="5"/>
        <v>650320.01631734753</v>
      </c>
    </row>
    <row r="185" spans="1:11" x14ac:dyDescent="0.2">
      <c r="A185" s="56">
        <v>18</v>
      </c>
      <c r="E185" s="56">
        <v>18</v>
      </c>
      <c r="F185" s="69"/>
      <c r="G185" s="129"/>
      <c r="H185" s="132"/>
      <c r="I185" s="131"/>
      <c r="J185" s="129"/>
      <c r="K185" s="132"/>
    </row>
    <row r="186" spans="1:11" x14ac:dyDescent="0.2">
      <c r="A186" s="56">
        <v>19</v>
      </c>
      <c r="C186" s="68" t="s">
        <v>110</v>
      </c>
      <c r="E186" s="56">
        <v>19</v>
      </c>
      <c r="F186" s="69"/>
      <c r="G186" s="129"/>
      <c r="H186" s="132">
        <v>0</v>
      </c>
      <c r="I186" s="131"/>
      <c r="J186" s="129"/>
      <c r="K186" s="132"/>
    </row>
    <row r="187" spans="1:11" x14ac:dyDescent="0.2">
      <c r="A187" s="56">
        <v>20</v>
      </c>
      <c r="C187" s="138" t="s">
        <v>111</v>
      </c>
      <c r="E187" s="56">
        <v>20</v>
      </c>
      <c r="F187" s="69"/>
      <c r="G187" s="129"/>
      <c r="H187" s="132">
        <v>0</v>
      </c>
      <c r="I187" s="131"/>
      <c r="J187" s="129"/>
      <c r="K187" s="132">
        <v>0</v>
      </c>
    </row>
    <row r="188" spans="1:11" x14ac:dyDescent="0.2">
      <c r="A188" s="56">
        <v>21</v>
      </c>
      <c r="C188" s="138"/>
      <c r="E188" s="56">
        <v>21</v>
      </c>
      <c r="F188" s="69"/>
      <c r="G188" s="129"/>
      <c r="H188" s="132"/>
      <c r="I188" s="131"/>
      <c r="J188" s="129"/>
      <c r="K188" s="132"/>
    </row>
    <row r="189" spans="1:11" x14ac:dyDescent="0.2">
      <c r="A189" s="56">
        <v>22</v>
      </c>
      <c r="C189" s="68"/>
      <c r="E189" s="56">
        <v>22</v>
      </c>
      <c r="G189" s="129"/>
      <c r="H189" s="132"/>
      <c r="I189" s="131"/>
      <c r="J189" s="129"/>
      <c r="K189" s="132"/>
    </row>
    <row r="190" spans="1:11" x14ac:dyDescent="0.2">
      <c r="A190" s="56">
        <v>23</v>
      </c>
      <c r="C190" s="68" t="s">
        <v>112</v>
      </c>
      <c r="E190" s="56">
        <v>23</v>
      </c>
      <c r="G190" s="129"/>
      <c r="H190" s="132">
        <v>0</v>
      </c>
      <c r="I190" s="131"/>
      <c r="J190" s="129"/>
      <c r="K190" s="132">
        <v>0</v>
      </c>
    </row>
    <row r="191" spans="1:11" x14ac:dyDescent="0.2">
      <c r="A191" s="56">
        <v>24</v>
      </c>
      <c r="C191" s="68"/>
      <c r="E191" s="56">
        <v>24</v>
      </c>
      <c r="G191" s="129"/>
      <c r="H191" s="132"/>
      <c r="I191" s="131"/>
      <c r="J191" s="129"/>
      <c r="K191" s="132"/>
    </row>
    <row r="192" spans="1:11" x14ac:dyDescent="0.2">
      <c r="F192" s="139" t="s">
        <v>17</v>
      </c>
      <c r="G192" s="130"/>
      <c r="H192" s="88"/>
      <c r="I192" s="139"/>
      <c r="J192" s="130"/>
      <c r="K192" s="79"/>
    </row>
    <row r="193" spans="1:11" x14ac:dyDescent="0.2">
      <c r="A193" s="56">
        <v>25</v>
      </c>
      <c r="C193" s="68" t="s">
        <v>113</v>
      </c>
      <c r="E193" s="56">
        <v>25</v>
      </c>
      <c r="G193" s="140">
        <f>SUM(G182:G191)</f>
        <v>1609.42</v>
      </c>
      <c r="H193" s="137">
        <f>SUM(H182:H191)</f>
        <v>221205956.31282565</v>
      </c>
      <c r="I193" s="141"/>
      <c r="J193" s="136">
        <f>SUM(J182:J191)</f>
        <v>1651.42</v>
      </c>
      <c r="K193" s="133">
        <f>SUM(K182:K191)</f>
        <v>227259456.46511421</v>
      </c>
    </row>
    <row r="194" spans="1:11" x14ac:dyDescent="0.2">
      <c r="F194" s="139" t="s">
        <v>17</v>
      </c>
      <c r="G194" s="78"/>
      <c r="H194" s="79"/>
      <c r="I194" s="139"/>
      <c r="J194" s="130"/>
      <c r="K194" s="79"/>
    </row>
    <row r="195" spans="1:11" x14ac:dyDescent="0.2">
      <c r="F195" s="139"/>
      <c r="G195" s="78"/>
      <c r="H195" s="79"/>
      <c r="I195" s="139"/>
      <c r="J195" s="78"/>
      <c r="K195" s="79"/>
    </row>
    <row r="196" spans="1:11" ht="15.75" x14ac:dyDescent="0.25">
      <c r="C196" s="142"/>
      <c r="D196" s="142"/>
      <c r="E196" s="142"/>
      <c r="F196" s="139"/>
      <c r="G196" s="78"/>
      <c r="H196" s="79"/>
      <c r="I196" s="139"/>
      <c r="J196" s="78"/>
      <c r="K196" s="79"/>
    </row>
    <row r="197" spans="1:11" x14ac:dyDescent="0.2">
      <c r="C197" s="56" t="s">
        <v>64</v>
      </c>
      <c r="F197" s="139"/>
      <c r="G197" s="78"/>
      <c r="H197" s="79"/>
      <c r="I197" s="139"/>
      <c r="J197" s="78"/>
      <c r="K197" s="79"/>
    </row>
    <row r="198" spans="1:11" x14ac:dyDescent="0.2">
      <c r="A198" s="68"/>
    </row>
    <row r="199" spans="1:11" x14ac:dyDescent="0.2">
      <c r="E199" s="108"/>
    </row>
    <row r="200" spans="1:11" ht="30" customHeight="1" x14ac:dyDescent="0.2">
      <c r="E200" s="108"/>
    </row>
    <row r="201" spans="1:11" x14ac:dyDescent="0.2">
      <c r="A201" s="74" t="str">
        <f>$A$83</f>
        <v xml:space="preserve">Institution No.:  </v>
      </c>
      <c r="B201" s="95"/>
      <c r="C201" s="95"/>
      <c r="D201" s="95"/>
      <c r="E201" s="109"/>
      <c r="F201" s="95"/>
      <c r="G201" s="110"/>
      <c r="H201" s="111"/>
      <c r="I201" s="95"/>
      <c r="J201" s="110"/>
      <c r="K201" s="59" t="s">
        <v>114</v>
      </c>
    </row>
    <row r="202" spans="1:11" x14ac:dyDescent="0.2">
      <c r="A202" s="123" t="s">
        <v>115</v>
      </c>
      <c r="B202" s="123"/>
      <c r="C202" s="123"/>
      <c r="D202" s="123"/>
      <c r="E202" s="123"/>
      <c r="F202" s="123"/>
      <c r="G202" s="123"/>
      <c r="H202" s="123"/>
      <c r="I202" s="123"/>
      <c r="J202" s="123"/>
      <c r="K202" s="123"/>
    </row>
    <row r="203" spans="1:11" x14ac:dyDescent="0.2">
      <c r="A203" s="74" t="str">
        <f>$A$42</f>
        <v xml:space="preserve">NAME: </v>
      </c>
      <c r="C203" s="56" t="str">
        <f>$D$20</f>
        <v>University of Colorado</v>
      </c>
      <c r="G203" s="126"/>
      <c r="K203" s="76" t="str">
        <f>$K$3</f>
        <v>Due Date: October 18, 2022</v>
      </c>
    </row>
    <row r="204" spans="1:11" x14ac:dyDescent="0.2">
      <c r="A204" s="77" t="s">
        <v>17</v>
      </c>
      <c r="B204" s="77" t="s">
        <v>17</v>
      </c>
      <c r="C204" s="77" t="s">
        <v>17</v>
      </c>
      <c r="D204" s="77" t="s">
        <v>17</v>
      </c>
      <c r="E204" s="77" t="s">
        <v>17</v>
      </c>
      <c r="F204" s="77" t="s">
        <v>17</v>
      </c>
      <c r="G204" s="78" t="s">
        <v>17</v>
      </c>
      <c r="H204" s="79" t="s">
        <v>17</v>
      </c>
      <c r="I204" s="77" t="s">
        <v>17</v>
      </c>
      <c r="J204" s="78" t="s">
        <v>17</v>
      </c>
      <c r="K204" s="79" t="s">
        <v>17</v>
      </c>
    </row>
    <row r="205" spans="1:11" x14ac:dyDescent="0.2">
      <c r="A205" s="80" t="s">
        <v>18</v>
      </c>
      <c r="E205" s="80" t="s">
        <v>18</v>
      </c>
      <c r="F205" s="81"/>
      <c r="G205" s="82"/>
      <c r="H205" s="83" t="str">
        <f>H165</f>
        <v>2021-22</v>
      </c>
      <c r="I205" s="81"/>
      <c r="J205" s="82"/>
      <c r="K205" s="83" t="str">
        <f>K165</f>
        <v>2022-23</v>
      </c>
    </row>
    <row r="206" spans="1:11" x14ac:dyDescent="0.2">
      <c r="A206" s="80" t="s">
        <v>22</v>
      </c>
      <c r="C206" s="81" t="s">
        <v>68</v>
      </c>
      <c r="E206" s="80" t="s">
        <v>22</v>
      </c>
      <c r="F206" s="81"/>
      <c r="G206" s="82" t="s">
        <v>24</v>
      </c>
      <c r="H206" s="83" t="s">
        <v>25</v>
      </c>
      <c r="I206" s="81"/>
      <c r="J206" s="82" t="s">
        <v>24</v>
      </c>
      <c r="K206" s="83" t="s">
        <v>26</v>
      </c>
    </row>
    <row r="207" spans="1:11" x14ac:dyDescent="0.2">
      <c r="A207" s="77" t="s">
        <v>17</v>
      </c>
      <c r="B207" s="77" t="s">
        <v>17</v>
      </c>
      <c r="C207" s="77" t="s">
        <v>17</v>
      </c>
      <c r="D207" s="77" t="s">
        <v>17</v>
      </c>
      <c r="E207" s="77" t="s">
        <v>17</v>
      </c>
      <c r="F207" s="77" t="s">
        <v>17</v>
      </c>
      <c r="G207" s="78" t="s">
        <v>17</v>
      </c>
      <c r="H207" s="79" t="s">
        <v>17</v>
      </c>
      <c r="I207" s="77" t="s">
        <v>17</v>
      </c>
      <c r="J207" s="78" t="s">
        <v>17</v>
      </c>
      <c r="K207" s="79" t="s">
        <v>17</v>
      </c>
    </row>
    <row r="208" spans="1:11" x14ac:dyDescent="0.2">
      <c r="A208" s="56">
        <v>1</v>
      </c>
      <c r="B208" s="77"/>
      <c r="C208" s="68" t="s">
        <v>96</v>
      </c>
      <c r="D208" s="77"/>
      <c r="E208" s="56">
        <v>1</v>
      </c>
      <c r="F208" s="77"/>
      <c r="G208" s="127">
        <f>SUM(G544+G583)</f>
        <v>287.13</v>
      </c>
      <c r="H208" s="128">
        <f>SUM(H544+H583)</f>
        <v>54292043.410368733</v>
      </c>
      <c r="I208" s="129"/>
      <c r="J208" s="127">
        <f>SUM(J544+J583)</f>
        <v>294.03000000000003</v>
      </c>
      <c r="K208" s="128">
        <f t="shared" ref="K208:K211" si="6">SUM(K544+K583)</f>
        <v>52271799.533454016</v>
      </c>
    </row>
    <row r="209" spans="1:13" x14ac:dyDescent="0.2">
      <c r="A209" s="56">
        <v>2</v>
      </c>
      <c r="B209" s="77"/>
      <c r="C209" s="68" t="s">
        <v>97</v>
      </c>
      <c r="D209" s="77"/>
      <c r="E209" s="56">
        <v>2</v>
      </c>
      <c r="F209" s="77"/>
      <c r="G209" s="129"/>
      <c r="H209" s="128">
        <f>SUM(H545+H584)</f>
        <v>15278787.830881147</v>
      </c>
      <c r="I209" s="77"/>
      <c r="J209" s="129"/>
      <c r="K209" s="128">
        <f t="shared" si="6"/>
        <v>14750476.981197871</v>
      </c>
    </row>
    <row r="210" spans="1:13" x14ac:dyDescent="0.2">
      <c r="A210" s="56">
        <v>3</v>
      </c>
      <c r="C210" s="68" t="s">
        <v>98</v>
      </c>
      <c r="E210" s="56">
        <v>3</v>
      </c>
      <c r="F210" s="69"/>
      <c r="G210" s="127">
        <f>SUM(G546+G585)</f>
        <v>80.349999999999994</v>
      </c>
      <c r="H210" s="128">
        <f>SUM(H546+H585)</f>
        <v>6942864.3819863014</v>
      </c>
      <c r="I210" s="131"/>
      <c r="J210" s="127">
        <f t="shared" ref="J210" si="7">SUM(J546+J585)</f>
        <v>83.55</v>
      </c>
      <c r="K210" s="128">
        <f t="shared" si="6"/>
        <v>10294601.173362978</v>
      </c>
    </row>
    <row r="211" spans="1:13" x14ac:dyDescent="0.2">
      <c r="A211" s="56">
        <v>4</v>
      </c>
      <c r="C211" s="68" t="s">
        <v>99</v>
      </c>
      <c r="E211" s="56">
        <v>4</v>
      </c>
      <c r="F211" s="69"/>
      <c r="G211" s="129"/>
      <c r="H211" s="128">
        <f>SUM(H547+H586)</f>
        <v>2525928.8890278721</v>
      </c>
      <c r="I211" s="131"/>
      <c r="J211" s="129"/>
      <c r="K211" s="128">
        <f t="shared" si="6"/>
        <v>2722224</v>
      </c>
      <c r="M211" s="122"/>
    </row>
    <row r="212" spans="1:13" x14ac:dyDescent="0.2">
      <c r="A212" s="56">
        <v>5</v>
      </c>
      <c r="C212" s="68" t="s">
        <v>100</v>
      </c>
      <c r="E212" s="56">
        <v>5</v>
      </c>
      <c r="F212" s="69"/>
      <c r="G212" s="129">
        <f>G208+G210</f>
        <v>367.48</v>
      </c>
      <c r="H212" s="132">
        <f>SUM(H208:H211)</f>
        <v>79039624.512264058</v>
      </c>
      <c r="I212" s="131"/>
      <c r="J212" s="129">
        <f>J208+J210</f>
        <v>377.58000000000004</v>
      </c>
      <c r="K212" s="132">
        <f>SUM(K208:K211)</f>
        <v>80039101.688014865</v>
      </c>
    </row>
    <row r="213" spans="1:13" x14ac:dyDescent="0.2">
      <c r="A213" s="56">
        <v>6</v>
      </c>
      <c r="C213" s="68" t="s">
        <v>101</v>
      </c>
      <c r="E213" s="56">
        <v>6</v>
      </c>
      <c r="F213" s="69"/>
      <c r="G213" s="143">
        <f>(SUM(G549+G588+G625+G662+G699+G736+G773+G848))</f>
        <v>1052.6000000000001</v>
      </c>
      <c r="H213" s="143">
        <f>(SUM(H549+H588+H625+H662+H699+H736+H773+H848))</f>
        <v>91171139.471962646</v>
      </c>
      <c r="I213" s="131"/>
      <c r="J213" s="143">
        <f t="shared" ref="J213:K214" si="8">(SUM(J549+J588+J625+J662+J699+J736+J773+J848))</f>
        <v>1074.0700000000002</v>
      </c>
      <c r="K213" s="143">
        <f t="shared" si="8"/>
        <v>93008007.010582089</v>
      </c>
    </row>
    <row r="214" spans="1:13" x14ac:dyDescent="0.2">
      <c r="A214" s="56">
        <v>7</v>
      </c>
      <c r="C214" s="68" t="s">
        <v>102</v>
      </c>
      <c r="E214" s="56">
        <v>7</v>
      </c>
      <c r="F214" s="69"/>
      <c r="G214" s="132"/>
      <c r="H214" s="128">
        <f>(SUM(H550+H589+H626+H663+H700+H737+H774+H849))</f>
        <v>31929593.074176118</v>
      </c>
      <c r="I214" s="131"/>
      <c r="J214" s="131"/>
      <c r="K214" s="128">
        <f t="shared" si="8"/>
        <v>33665965.389438853</v>
      </c>
    </row>
    <row r="215" spans="1:13" x14ac:dyDescent="0.2">
      <c r="A215" s="56">
        <v>8</v>
      </c>
      <c r="C215" s="68" t="s">
        <v>103</v>
      </c>
      <c r="E215" s="56">
        <v>8</v>
      </c>
      <c r="F215" s="69"/>
      <c r="G215" s="129">
        <f>G212+G213+G214</f>
        <v>1420.0800000000002</v>
      </c>
      <c r="H215" s="129">
        <f>H212+H213+H214</f>
        <v>202140357.05840284</v>
      </c>
      <c r="I215" s="129"/>
      <c r="J215" s="129">
        <f>J212+J213+J214</f>
        <v>1451.65</v>
      </c>
      <c r="K215" s="132">
        <f>K212+K213+K214</f>
        <v>206713074.08803582</v>
      </c>
    </row>
    <row r="216" spans="1:13" x14ac:dyDescent="0.2">
      <c r="A216" s="56">
        <v>9</v>
      </c>
      <c r="E216" s="56">
        <v>9</v>
      </c>
      <c r="F216" s="69"/>
      <c r="G216" s="129"/>
      <c r="H216" s="132"/>
      <c r="I216" s="133"/>
      <c r="J216" s="129"/>
      <c r="K216" s="132"/>
    </row>
    <row r="217" spans="1:13" x14ac:dyDescent="0.2">
      <c r="A217" s="56">
        <v>10</v>
      </c>
      <c r="C217" s="68" t="s">
        <v>104</v>
      </c>
      <c r="E217" s="56">
        <v>10</v>
      </c>
      <c r="F217" s="69"/>
      <c r="G217" s="143">
        <f>SUM(G553+G592)</f>
        <v>0</v>
      </c>
      <c r="H217" s="128">
        <f>SUM(H553+H592)</f>
        <v>0</v>
      </c>
      <c r="I217" s="131"/>
      <c r="J217" s="143">
        <f>SUM(J553+J592)</f>
        <v>0</v>
      </c>
      <c r="K217" s="128">
        <f t="shared" ref="K217" si="9">SUM(K553+K592)</f>
        <v>0</v>
      </c>
    </row>
    <row r="218" spans="1:13" x14ac:dyDescent="0.2">
      <c r="A218" s="56">
        <v>11</v>
      </c>
      <c r="C218" s="68" t="s">
        <v>105</v>
      </c>
      <c r="E218" s="56">
        <v>11</v>
      </c>
      <c r="F218" s="69"/>
      <c r="G218" s="143">
        <f>SUM(G554+G593+G630+G667+G704+G741+G778+G853)</f>
        <v>189.34</v>
      </c>
      <c r="H218" s="128">
        <f>SUM(H554+H593+H630+H667+H704+H741+H778+H853)</f>
        <v>11577922.054462839</v>
      </c>
      <c r="I218" s="131"/>
      <c r="J218" s="128">
        <f>SUM(J554+J593+J630+J667+J704+J741+J778+J853)</f>
        <v>199.76999999999998</v>
      </c>
      <c r="K218" s="128">
        <f>SUM(K554+K593+K630+K667+K704+K741+K778+K853)</f>
        <v>13317536.843345981</v>
      </c>
    </row>
    <row r="219" spans="1:13" x14ac:dyDescent="0.2">
      <c r="A219" s="56">
        <v>12</v>
      </c>
      <c r="C219" s="68" t="s">
        <v>106</v>
      </c>
      <c r="E219" s="56">
        <v>12</v>
      </c>
      <c r="F219" s="69"/>
      <c r="G219" s="131"/>
      <c r="H219" s="128">
        <f>SUM(H555+H594+H631+H668+H705+H742+H779+H854)</f>
        <v>5671698.5355844833</v>
      </c>
      <c r="I219" s="131"/>
      <c r="J219" s="132"/>
      <c r="K219" s="128">
        <f>SUM(K555+K594+K631+K668+K705+K742+K779+K854)</f>
        <v>6578525.5174150821</v>
      </c>
    </row>
    <row r="220" spans="1:13" x14ac:dyDescent="0.2">
      <c r="A220" s="56">
        <v>13</v>
      </c>
      <c r="C220" s="68" t="s">
        <v>107</v>
      </c>
      <c r="E220" s="56">
        <v>13</v>
      </c>
      <c r="F220" s="69"/>
      <c r="G220" s="129">
        <f>SUM(G217:G219)</f>
        <v>189.34</v>
      </c>
      <c r="H220" s="132">
        <f>SUM(H217:H219)</f>
        <v>17249620.590047322</v>
      </c>
      <c r="I220" s="134"/>
      <c r="J220" s="129">
        <f>SUM(J217:J219)</f>
        <v>199.76999999999998</v>
      </c>
      <c r="K220" s="132">
        <f>SUM(K217:K219)</f>
        <v>19896062.360761061</v>
      </c>
    </row>
    <row r="221" spans="1:13" x14ac:dyDescent="0.2">
      <c r="A221" s="56">
        <v>14</v>
      </c>
      <c r="E221" s="56">
        <v>14</v>
      </c>
      <c r="F221" s="69"/>
      <c r="G221" s="135"/>
      <c r="H221" s="132"/>
      <c r="I221" s="133"/>
      <c r="J221" s="135"/>
      <c r="K221" s="132"/>
    </row>
    <row r="222" spans="1:13" x14ac:dyDescent="0.2">
      <c r="A222" s="56">
        <v>15</v>
      </c>
      <c r="C222" s="68" t="s">
        <v>108</v>
      </c>
      <c r="E222" s="56">
        <v>15</v>
      </c>
      <c r="G222" s="133">
        <f>SUM(G558+G597+G634+G671+G708+G745+G782+G857)</f>
        <v>1609.42</v>
      </c>
      <c r="H222" s="137">
        <f>SUM(H558+H597+H634+H671+H708+H745+H782+H857)</f>
        <v>219389977.64845017</v>
      </c>
      <c r="I222" s="133"/>
      <c r="J222" s="133">
        <f t="shared" ref="J222:K222" si="10">SUM(J558+J597+J634+J671+J708+J745+J782+J857)</f>
        <v>1651.4199999999998</v>
      </c>
      <c r="K222" s="137">
        <f t="shared" si="10"/>
        <v>226609136.44879687</v>
      </c>
    </row>
    <row r="223" spans="1:13" x14ac:dyDescent="0.2">
      <c r="A223" s="56">
        <v>16</v>
      </c>
      <c r="E223" s="56">
        <v>16</v>
      </c>
      <c r="G223" s="136"/>
      <c r="H223" s="137"/>
      <c r="I223" s="133"/>
      <c r="J223" s="136"/>
      <c r="K223" s="137"/>
    </row>
    <row r="224" spans="1:13" x14ac:dyDescent="0.2">
      <c r="A224" s="56">
        <v>17</v>
      </c>
      <c r="C224" s="68" t="s">
        <v>109</v>
      </c>
      <c r="E224" s="56">
        <v>17</v>
      </c>
      <c r="F224" s="69"/>
      <c r="G224" s="133">
        <f t="shared" ref="G224:K224" si="11">SUM(G560+G599+G636+G673+G710+G747+G784+G859)</f>
        <v>0</v>
      </c>
      <c r="H224" s="137">
        <f t="shared" si="11"/>
        <v>1815978.6643754763</v>
      </c>
      <c r="I224" s="133"/>
      <c r="J224" s="133">
        <f t="shared" si="11"/>
        <v>0</v>
      </c>
      <c r="K224" s="137">
        <f t="shared" si="11"/>
        <v>650320.01631734753</v>
      </c>
    </row>
    <row r="225" spans="1:11" x14ac:dyDescent="0.2">
      <c r="A225" s="56">
        <v>18</v>
      </c>
      <c r="E225" s="56">
        <v>18</v>
      </c>
      <c r="F225" s="69"/>
      <c r="G225" s="129"/>
      <c r="H225" s="132"/>
      <c r="I225" s="131"/>
      <c r="J225" s="129"/>
      <c r="K225" s="132"/>
    </row>
    <row r="226" spans="1:11" x14ac:dyDescent="0.2">
      <c r="A226" s="56">
        <v>19</v>
      </c>
      <c r="C226" s="68" t="s">
        <v>110</v>
      </c>
      <c r="E226" s="56">
        <v>19</v>
      </c>
      <c r="F226" s="69"/>
      <c r="G226" s="129"/>
      <c r="H226" s="132">
        <v>0</v>
      </c>
      <c r="I226" s="131"/>
      <c r="J226" s="129"/>
      <c r="K226" s="132"/>
    </row>
    <row r="227" spans="1:11" x14ac:dyDescent="0.2">
      <c r="A227" s="56">
        <v>20</v>
      </c>
      <c r="C227" s="138" t="s">
        <v>111</v>
      </c>
      <c r="E227" s="56">
        <v>20</v>
      </c>
      <c r="F227" s="69"/>
      <c r="G227" s="129"/>
      <c r="H227" s="132">
        <v>0</v>
      </c>
      <c r="I227" s="131"/>
      <c r="J227" s="129"/>
      <c r="K227" s="132">
        <v>0</v>
      </c>
    </row>
    <row r="228" spans="1:11" x14ac:dyDescent="0.2">
      <c r="A228" s="56">
        <v>21</v>
      </c>
      <c r="C228" s="138"/>
      <c r="E228" s="56">
        <v>21</v>
      </c>
      <c r="F228" s="69"/>
      <c r="G228" s="129"/>
      <c r="H228" s="132"/>
      <c r="I228" s="131"/>
      <c r="J228" s="129"/>
      <c r="K228" s="132"/>
    </row>
    <row r="229" spans="1:11" x14ac:dyDescent="0.2">
      <c r="A229" s="56">
        <v>22</v>
      </c>
      <c r="C229" s="68"/>
      <c r="E229" s="56">
        <v>22</v>
      </c>
      <c r="G229" s="129"/>
      <c r="H229" s="132"/>
      <c r="I229" s="131"/>
      <c r="J229" s="129"/>
      <c r="K229" s="132"/>
    </row>
    <row r="230" spans="1:11" x14ac:dyDescent="0.2">
      <c r="A230" s="56">
        <v>23</v>
      </c>
      <c r="C230" s="68" t="s">
        <v>112</v>
      </c>
      <c r="E230" s="56">
        <v>23</v>
      </c>
      <c r="G230" s="129"/>
      <c r="H230" s="132">
        <v>0</v>
      </c>
      <c r="I230" s="131"/>
      <c r="J230" s="129"/>
      <c r="K230" s="132">
        <v>0</v>
      </c>
    </row>
    <row r="231" spans="1:11" x14ac:dyDescent="0.2">
      <c r="A231" s="56">
        <v>24</v>
      </c>
      <c r="C231" s="68"/>
      <c r="E231" s="56">
        <v>24</v>
      </c>
      <c r="G231" s="129"/>
      <c r="H231" s="132"/>
      <c r="I231" s="131"/>
      <c r="J231" s="129"/>
      <c r="K231" s="132"/>
    </row>
    <row r="232" spans="1:11" x14ac:dyDescent="0.2">
      <c r="F232" s="139" t="s">
        <v>17</v>
      </c>
      <c r="G232" s="130"/>
      <c r="H232" s="88"/>
      <c r="I232" s="139"/>
      <c r="J232" s="130"/>
      <c r="K232" s="88"/>
    </row>
    <row r="233" spans="1:11" x14ac:dyDescent="0.2">
      <c r="A233" s="56">
        <v>25</v>
      </c>
      <c r="C233" s="68" t="s">
        <v>113</v>
      </c>
      <c r="E233" s="56">
        <v>25</v>
      </c>
      <c r="G233" s="133">
        <f>SUM(G222:G231)</f>
        <v>1609.42</v>
      </c>
      <c r="H233" s="137">
        <f>SUM(H222:H231)</f>
        <v>221205956.31282565</v>
      </c>
      <c r="I233" s="141"/>
      <c r="J233" s="133">
        <f>SUM(J222:J231)</f>
        <v>1651.4199999999998</v>
      </c>
      <c r="K233" s="137">
        <f>SUM(K222:K231)</f>
        <v>227259456.46511421</v>
      </c>
    </row>
    <row r="234" spans="1:11" x14ac:dyDescent="0.2">
      <c r="F234" s="139" t="s">
        <v>17</v>
      </c>
      <c r="G234" s="78"/>
      <c r="H234" s="88"/>
      <c r="I234" s="139"/>
      <c r="J234" s="78"/>
      <c r="K234" s="79"/>
    </row>
    <row r="235" spans="1:11" x14ac:dyDescent="0.2">
      <c r="F235" s="139"/>
      <c r="G235" s="78"/>
      <c r="H235" s="79"/>
      <c r="I235" s="139"/>
      <c r="J235" s="78"/>
      <c r="K235" s="79"/>
    </row>
    <row r="236" spans="1:11" ht="15.75" x14ac:dyDescent="0.25">
      <c r="C236" s="142"/>
      <c r="D236" s="142"/>
      <c r="E236" s="142"/>
      <c r="F236" s="139"/>
      <c r="G236" s="78"/>
      <c r="H236" s="79"/>
      <c r="I236" s="139"/>
      <c r="J236" s="78"/>
      <c r="K236" s="79"/>
    </row>
    <row r="237" spans="1:11" x14ac:dyDescent="0.2">
      <c r="C237" s="56" t="s">
        <v>64</v>
      </c>
      <c r="F237" s="139"/>
      <c r="G237" s="78"/>
      <c r="H237" s="79"/>
      <c r="I237" s="139"/>
      <c r="J237" s="78"/>
      <c r="K237" s="79"/>
    </row>
    <row r="238" spans="1:11" x14ac:dyDescent="0.2">
      <c r="A238" s="68"/>
    </row>
    <row r="239" spans="1:11" x14ac:dyDescent="0.2">
      <c r="E239" s="108"/>
    </row>
    <row r="240" spans="1:11" x14ac:dyDescent="0.2">
      <c r="A240" s="74" t="str">
        <f>$A$83</f>
        <v xml:space="preserve">Institution No.:  </v>
      </c>
      <c r="E240" s="108"/>
      <c r="K240" s="59" t="s">
        <v>116</v>
      </c>
    </row>
    <row r="241" spans="1:11" x14ac:dyDescent="0.2">
      <c r="A241" s="112" t="s">
        <v>117</v>
      </c>
      <c r="B241" s="112"/>
      <c r="C241" s="112"/>
      <c r="D241" s="112"/>
      <c r="E241" s="112"/>
      <c r="F241" s="112"/>
      <c r="G241" s="112"/>
      <c r="H241" s="112"/>
      <c r="I241" s="112"/>
      <c r="J241" s="112"/>
      <c r="K241" s="112"/>
    </row>
    <row r="242" spans="1:11" x14ac:dyDescent="0.2">
      <c r="A242" s="74" t="str">
        <f>$A$42</f>
        <v xml:space="preserve">NAME: </v>
      </c>
      <c r="C242" s="56" t="str">
        <f>$D$20</f>
        <v>University of Colorado</v>
      </c>
      <c r="K242" s="76" t="str">
        <f>$K$3</f>
        <v>Due Date: October 18, 2022</v>
      </c>
    </row>
    <row r="243" spans="1:11" x14ac:dyDescent="0.2">
      <c r="A243" s="77" t="s">
        <v>17</v>
      </c>
      <c r="B243" s="77" t="s">
        <v>17</v>
      </c>
      <c r="C243" s="77" t="s">
        <v>17</v>
      </c>
      <c r="D243" s="77" t="s">
        <v>17</v>
      </c>
      <c r="E243" s="77" t="s">
        <v>17</v>
      </c>
      <c r="F243" s="77" t="s">
        <v>17</v>
      </c>
      <c r="G243" s="78" t="s">
        <v>17</v>
      </c>
      <c r="H243" s="79" t="s">
        <v>17</v>
      </c>
      <c r="I243" s="77" t="s">
        <v>17</v>
      </c>
      <c r="J243" s="78" t="s">
        <v>17</v>
      </c>
      <c r="K243" s="79" t="s">
        <v>17</v>
      </c>
    </row>
    <row r="244" spans="1:11" x14ac:dyDescent="0.2">
      <c r="A244" s="80" t="s">
        <v>18</v>
      </c>
      <c r="E244" s="80" t="s">
        <v>18</v>
      </c>
      <c r="G244" s="82"/>
      <c r="H244" s="83" t="str">
        <f>H131</f>
        <v>2021-22</v>
      </c>
      <c r="I244" s="81"/>
      <c r="J244" s="56"/>
      <c r="K244" s="83" t="str">
        <f>K205</f>
        <v>2022-23</v>
      </c>
    </row>
    <row r="245" spans="1:11" x14ac:dyDescent="0.2">
      <c r="A245" s="80" t="s">
        <v>22</v>
      </c>
      <c r="E245" s="80" t="s">
        <v>22</v>
      </c>
      <c r="G245" s="82"/>
      <c r="H245" s="83" t="s">
        <v>25</v>
      </c>
      <c r="I245" s="81"/>
      <c r="J245" s="56"/>
      <c r="K245" s="83" t="str">
        <f>K132</f>
        <v>Estimate</v>
      </c>
    </row>
    <row r="246" spans="1:11" x14ac:dyDescent="0.2">
      <c r="A246" s="77" t="s">
        <v>17</v>
      </c>
      <c r="B246" s="77" t="s">
        <v>17</v>
      </c>
      <c r="C246" s="77" t="s">
        <v>17</v>
      </c>
      <c r="D246" s="77" t="s">
        <v>17</v>
      </c>
      <c r="E246" s="77" t="s">
        <v>17</v>
      </c>
      <c r="F246" s="77" t="s">
        <v>17</v>
      </c>
      <c r="G246" s="78" t="s">
        <v>17</v>
      </c>
      <c r="H246" s="79" t="s">
        <v>17</v>
      </c>
      <c r="I246" s="77" t="s">
        <v>17</v>
      </c>
      <c r="J246" s="78" t="s">
        <v>17</v>
      </c>
      <c r="K246" s="78" t="s">
        <v>17</v>
      </c>
    </row>
    <row r="247" spans="1:11" x14ac:dyDescent="0.2">
      <c r="A247" s="56">
        <v>1</v>
      </c>
      <c r="C247" s="68" t="s">
        <v>118</v>
      </c>
      <c r="E247" s="56">
        <v>1</v>
      </c>
      <c r="H247" s="86"/>
      <c r="J247" s="56"/>
      <c r="K247" s="56"/>
    </row>
    <row r="248" spans="1:11" x14ac:dyDescent="0.2">
      <c r="A248" s="84" t="s">
        <v>119</v>
      </c>
      <c r="C248" s="68" t="s">
        <v>120</v>
      </c>
      <c r="E248" s="84" t="s">
        <v>119</v>
      </c>
      <c r="F248" s="144"/>
      <c r="G248" s="145"/>
      <c r="H248" s="146">
        <v>428</v>
      </c>
      <c r="I248" s="145"/>
      <c r="J248" s="56"/>
      <c r="K248" s="146">
        <v>461</v>
      </c>
    </row>
    <row r="249" spans="1:11" x14ac:dyDescent="0.2">
      <c r="A249" s="84" t="s">
        <v>121</v>
      </c>
      <c r="C249" s="68" t="s">
        <v>122</v>
      </c>
      <c r="E249" s="84" t="s">
        <v>121</v>
      </c>
      <c r="F249" s="144"/>
      <c r="G249" s="145"/>
      <c r="H249" s="147"/>
      <c r="I249" s="145"/>
      <c r="J249" s="56"/>
      <c r="K249" s="147"/>
    </row>
    <row r="250" spans="1:11" x14ac:dyDescent="0.2">
      <c r="A250" s="84" t="s">
        <v>123</v>
      </c>
      <c r="C250" s="68" t="s">
        <v>124</v>
      </c>
      <c r="E250" s="84" t="s">
        <v>123</v>
      </c>
      <c r="F250" s="144"/>
      <c r="G250" s="145"/>
      <c r="H250" s="146">
        <f>SUM(H248:H249)</f>
        <v>428</v>
      </c>
      <c r="I250" s="145"/>
      <c r="J250" s="56"/>
      <c r="K250" s="146">
        <f>SUM(K248:K249)</f>
        <v>461</v>
      </c>
    </row>
    <row r="251" spans="1:11" x14ac:dyDescent="0.2">
      <c r="A251" s="56">
        <v>3</v>
      </c>
      <c r="C251" s="68" t="s">
        <v>125</v>
      </c>
      <c r="E251" s="56">
        <v>3</v>
      </c>
      <c r="F251" s="144"/>
      <c r="G251" s="145"/>
      <c r="H251" s="146">
        <v>3083</v>
      </c>
      <c r="I251" s="145"/>
      <c r="J251" s="56"/>
      <c r="K251" s="146">
        <v>3142</v>
      </c>
    </row>
    <row r="252" spans="1:11" x14ac:dyDescent="0.2">
      <c r="A252" s="56">
        <v>4</v>
      </c>
      <c r="C252" s="68" t="s">
        <v>126</v>
      </c>
      <c r="E252" s="56">
        <v>4</v>
      </c>
      <c r="F252" s="144"/>
      <c r="G252" s="145"/>
      <c r="H252" s="146">
        <f>SUM(H250:H251)</f>
        <v>3511</v>
      </c>
      <c r="I252" s="145"/>
      <c r="J252" s="56"/>
      <c r="K252" s="146">
        <f>SUM(K250:K251)</f>
        <v>3603</v>
      </c>
    </row>
    <row r="253" spans="1:11" x14ac:dyDescent="0.2">
      <c r="A253" s="56">
        <v>5</v>
      </c>
      <c r="E253" s="56">
        <v>5</v>
      </c>
      <c r="F253" s="144"/>
      <c r="G253" s="145"/>
      <c r="H253" s="146"/>
      <c r="I253" s="145"/>
      <c r="J253" s="56"/>
      <c r="K253" s="146"/>
    </row>
    <row r="254" spans="1:11" x14ac:dyDescent="0.2">
      <c r="A254" s="56">
        <v>6</v>
      </c>
      <c r="C254" s="68" t="s">
        <v>127</v>
      </c>
      <c r="E254" s="56">
        <v>6</v>
      </c>
      <c r="F254" s="144"/>
      <c r="G254" s="145"/>
      <c r="H254" s="146">
        <v>35</v>
      </c>
      <c r="I254" s="145"/>
      <c r="J254" s="56"/>
      <c r="K254" s="146">
        <v>28</v>
      </c>
    </row>
    <row r="255" spans="1:11" x14ac:dyDescent="0.2">
      <c r="A255" s="56">
        <v>7</v>
      </c>
      <c r="C255" s="68" t="s">
        <v>128</v>
      </c>
      <c r="E255" s="56">
        <v>7</v>
      </c>
      <c r="F255" s="144"/>
      <c r="G255" s="145"/>
      <c r="H255" s="146">
        <v>990</v>
      </c>
      <c r="I255" s="145"/>
      <c r="J255" s="56"/>
      <c r="K255" s="146">
        <v>913</v>
      </c>
    </row>
    <row r="256" spans="1:11" x14ac:dyDescent="0.2">
      <c r="A256" s="56">
        <v>8</v>
      </c>
      <c r="C256" s="68" t="s">
        <v>129</v>
      </c>
      <c r="E256" s="56">
        <v>8</v>
      </c>
      <c r="F256" s="144"/>
      <c r="G256" s="145"/>
      <c r="H256" s="146">
        <f>SUM(H254:H255)</f>
        <v>1025</v>
      </c>
      <c r="I256" s="145"/>
      <c r="J256" s="56"/>
      <c r="K256" s="146">
        <f>SUM(K254:K255)</f>
        <v>941</v>
      </c>
    </row>
    <row r="257" spans="1:11" x14ac:dyDescent="0.2">
      <c r="A257" s="56">
        <v>9</v>
      </c>
      <c r="E257" s="56">
        <v>9</v>
      </c>
      <c r="F257" s="144"/>
      <c r="G257" s="145"/>
      <c r="H257" s="146"/>
      <c r="I257" s="145"/>
      <c r="J257" s="56"/>
      <c r="K257" s="146"/>
    </row>
    <row r="258" spans="1:11" x14ac:dyDescent="0.2">
      <c r="A258" s="56">
        <v>10</v>
      </c>
      <c r="C258" s="68" t="s">
        <v>130</v>
      </c>
      <c r="E258" s="56">
        <v>10</v>
      </c>
      <c r="F258" s="144"/>
      <c r="G258" s="145"/>
      <c r="H258" s="146">
        <f>H250+H254</f>
        <v>463</v>
      </c>
      <c r="I258" s="145"/>
      <c r="J258" s="56"/>
      <c r="K258" s="146">
        <f>K250+K254</f>
        <v>489</v>
      </c>
    </row>
    <row r="259" spans="1:11" x14ac:dyDescent="0.2">
      <c r="A259" s="56">
        <v>11</v>
      </c>
      <c r="C259" s="68" t="s">
        <v>131</v>
      </c>
      <c r="E259" s="56">
        <v>11</v>
      </c>
      <c r="F259" s="144"/>
      <c r="G259" s="145"/>
      <c r="H259" s="146">
        <f>H251+H255</f>
        <v>4073</v>
      </c>
      <c r="I259" s="145"/>
      <c r="J259" s="56"/>
      <c r="K259" s="146">
        <f>K251+K255</f>
        <v>4055</v>
      </c>
    </row>
    <row r="260" spans="1:11" x14ac:dyDescent="0.2">
      <c r="A260" s="56">
        <v>12</v>
      </c>
      <c r="C260" s="68" t="s">
        <v>132</v>
      </c>
      <c r="E260" s="56">
        <v>12</v>
      </c>
      <c r="F260" s="144"/>
      <c r="G260" s="145"/>
      <c r="H260" s="146">
        <f>H258+H259</f>
        <v>4536</v>
      </c>
      <c r="I260" s="145"/>
      <c r="J260" s="56"/>
      <c r="K260" s="146">
        <f>K258+K259</f>
        <v>4544</v>
      </c>
    </row>
    <row r="261" spans="1:11" x14ac:dyDescent="0.2">
      <c r="A261" s="56">
        <v>13</v>
      </c>
      <c r="E261" s="56">
        <v>13</v>
      </c>
      <c r="G261" s="145"/>
      <c r="H261" s="148"/>
      <c r="I261" s="149"/>
      <c r="J261" s="56"/>
      <c r="K261" s="148"/>
    </row>
    <row r="262" spans="1:11" s="95" customFormat="1" x14ac:dyDescent="0.2">
      <c r="A262" s="56">
        <v>15</v>
      </c>
      <c r="B262" s="56"/>
      <c r="C262" s="68" t="s">
        <v>133</v>
      </c>
      <c r="D262" s="56"/>
      <c r="E262" s="56">
        <v>15</v>
      </c>
      <c r="F262" s="56"/>
      <c r="G262" s="145"/>
      <c r="H262" s="150"/>
      <c r="I262" s="149"/>
      <c r="J262" s="56"/>
      <c r="K262" s="150"/>
    </row>
    <row r="263" spans="1:11" s="95" customFormat="1" x14ac:dyDescent="0.2">
      <c r="A263" s="56">
        <v>16</v>
      </c>
      <c r="B263" s="56"/>
      <c r="C263" s="68" t="s">
        <v>134</v>
      </c>
      <c r="D263" s="56"/>
      <c r="E263" s="56">
        <v>16</v>
      </c>
      <c r="F263" s="56"/>
      <c r="G263" s="145"/>
      <c r="H263" s="151">
        <f>(H119-H411)/H260</f>
        <v>53568.310558709563</v>
      </c>
      <c r="I263" s="152"/>
      <c r="J263" s="56"/>
      <c r="K263" s="148"/>
    </row>
    <row r="264" spans="1:11" x14ac:dyDescent="0.2">
      <c r="A264" s="56">
        <v>17</v>
      </c>
      <c r="C264" s="68" t="s">
        <v>135</v>
      </c>
      <c r="E264" s="56">
        <v>17</v>
      </c>
      <c r="G264" s="145"/>
      <c r="H264" s="153"/>
      <c r="I264" s="149"/>
      <c r="J264" s="56"/>
      <c r="K264" s="149"/>
    </row>
    <row r="265" spans="1:11" x14ac:dyDescent="0.2">
      <c r="A265" s="56">
        <v>18</v>
      </c>
      <c r="E265" s="56">
        <v>18</v>
      </c>
      <c r="G265" s="145"/>
      <c r="H265" s="149"/>
      <c r="I265" s="149"/>
      <c r="J265" s="56"/>
      <c r="K265" s="149"/>
    </row>
    <row r="266" spans="1:11" x14ac:dyDescent="0.2">
      <c r="A266" s="56">
        <v>19</v>
      </c>
      <c r="C266" s="68" t="s">
        <v>136</v>
      </c>
      <c r="E266" s="56">
        <v>19</v>
      </c>
      <c r="G266" s="145"/>
      <c r="H266" s="149"/>
      <c r="I266" s="149"/>
      <c r="J266" s="56"/>
      <c r="K266" s="149"/>
    </row>
    <row r="267" spans="1:11" ht="21" customHeight="1" x14ac:dyDescent="0.2">
      <c r="A267" s="56">
        <v>20</v>
      </c>
      <c r="C267" s="68" t="s">
        <v>137</v>
      </c>
      <c r="E267" s="56">
        <v>20</v>
      </c>
      <c r="F267" s="69"/>
      <c r="G267" s="154"/>
      <c r="H267" s="155">
        <f>G548+G587</f>
        <v>367.47999999999996</v>
      </c>
      <c r="I267" s="154"/>
      <c r="J267" s="56"/>
      <c r="K267" s="155"/>
    </row>
    <row r="268" spans="1:11" x14ac:dyDescent="0.2">
      <c r="A268" s="56">
        <v>21</v>
      </c>
      <c r="C268" s="68" t="s">
        <v>138</v>
      </c>
      <c r="E268" s="56">
        <v>21</v>
      </c>
      <c r="F268" s="69"/>
      <c r="G268" s="154"/>
      <c r="H268" s="155">
        <f>G544+G583</f>
        <v>287.13</v>
      </c>
      <c r="I268" s="154"/>
      <c r="J268" s="56"/>
      <c r="K268" s="155"/>
    </row>
    <row r="269" spans="1:11" x14ac:dyDescent="0.2">
      <c r="A269" s="56">
        <v>22</v>
      </c>
      <c r="C269" s="68" t="s">
        <v>139</v>
      </c>
      <c r="E269" s="56">
        <v>22</v>
      </c>
      <c r="F269" s="69"/>
      <c r="G269" s="154"/>
      <c r="H269" s="155">
        <f>G546+G585</f>
        <v>80.349999999999994</v>
      </c>
      <c r="I269" s="154"/>
      <c r="J269" s="56"/>
      <c r="K269" s="155"/>
    </row>
    <row r="270" spans="1:11" x14ac:dyDescent="0.2">
      <c r="A270" s="56">
        <v>23</v>
      </c>
      <c r="E270" s="56">
        <v>23</v>
      </c>
      <c r="F270" s="69"/>
      <c r="G270" s="154"/>
      <c r="H270" s="155"/>
      <c r="I270" s="154"/>
      <c r="J270" s="56"/>
      <c r="K270" s="155"/>
    </row>
    <row r="271" spans="1:11" x14ac:dyDescent="0.2">
      <c r="A271" s="56">
        <v>24</v>
      </c>
      <c r="C271" s="68" t="s">
        <v>140</v>
      </c>
      <c r="E271" s="56">
        <v>24</v>
      </c>
      <c r="F271" s="69"/>
      <c r="G271" s="154"/>
      <c r="H271" s="154"/>
      <c r="I271" s="154"/>
      <c r="K271" s="154"/>
    </row>
    <row r="272" spans="1:11" ht="15" x14ac:dyDescent="0.2">
      <c r="A272" s="56">
        <v>25</v>
      </c>
      <c r="C272" s="68" t="s">
        <v>141</v>
      </c>
      <c r="E272" s="56">
        <v>25</v>
      </c>
      <c r="G272" s="145"/>
      <c r="H272" s="149">
        <f>IF(OR(G548&gt;0,G587&gt;0),(H587+H548)/(G587+G548),0)</f>
        <v>215085.51353070661</v>
      </c>
      <c r="I272" s="149"/>
      <c r="K272" s="156"/>
    </row>
    <row r="273" spans="1:11" x14ac:dyDescent="0.2">
      <c r="A273" s="56">
        <v>26</v>
      </c>
      <c r="C273" s="68" t="s">
        <v>142</v>
      </c>
      <c r="E273" s="56">
        <v>26</v>
      </c>
      <c r="G273" s="145"/>
      <c r="H273" s="149">
        <f>IF(H268=0,0,(H544+H545+H583+H584)/H268)</f>
        <v>242297.32609358086</v>
      </c>
      <c r="I273" s="149"/>
      <c r="J273" s="56"/>
      <c r="K273" s="149"/>
    </row>
    <row r="274" spans="1:11" x14ac:dyDescent="0.2">
      <c r="A274" s="56">
        <v>27</v>
      </c>
      <c r="C274" s="68" t="s">
        <v>143</v>
      </c>
      <c r="E274" s="56">
        <v>27</v>
      </c>
      <c r="G274" s="145"/>
      <c r="H274" s="149">
        <f>IF(H269=0,0,(H546+H547+H585+H586)/H269)</f>
        <v>117844.34687012038</v>
      </c>
      <c r="I274" s="149"/>
      <c r="J274" s="56"/>
      <c r="K274" s="149"/>
    </row>
    <row r="275" spans="1:11" x14ac:dyDescent="0.2">
      <c r="A275" s="56">
        <v>28</v>
      </c>
      <c r="E275" s="56">
        <v>28</v>
      </c>
      <c r="G275" s="145"/>
      <c r="H275" s="149"/>
      <c r="I275" s="149"/>
      <c r="J275" s="56"/>
      <c r="K275" s="149"/>
    </row>
    <row r="276" spans="1:11" x14ac:dyDescent="0.2">
      <c r="A276" s="56">
        <v>29</v>
      </c>
      <c r="C276" s="68" t="s">
        <v>144</v>
      </c>
      <c r="E276" s="56">
        <v>29</v>
      </c>
      <c r="F276" s="157"/>
      <c r="G276" s="145"/>
      <c r="H276" s="146">
        <f>G101</f>
        <v>1609.42</v>
      </c>
      <c r="I276" s="145"/>
      <c r="J276" s="56"/>
      <c r="K276" s="146"/>
    </row>
    <row r="277" spans="1:11" x14ac:dyDescent="0.2">
      <c r="A277" s="68"/>
      <c r="J277" s="56"/>
      <c r="K277" s="56"/>
    </row>
    <row r="278" spans="1:11" x14ac:dyDescent="0.2">
      <c r="A278" s="68"/>
    </row>
    <row r="279" spans="1:11" x14ac:dyDescent="0.2">
      <c r="A279" s="68"/>
      <c r="C279" s="158" t="s">
        <v>145</v>
      </c>
      <c r="D279" s="158"/>
      <c r="E279" s="158"/>
      <c r="F279" s="158"/>
      <c r="G279" s="158"/>
      <c r="H279" s="158"/>
      <c r="I279" s="158"/>
    </row>
    <row r="280" spans="1:11" x14ac:dyDescent="0.2">
      <c r="A280" s="68"/>
    </row>
    <row r="281" spans="1:11" x14ac:dyDescent="0.2">
      <c r="A281" s="68"/>
    </row>
    <row r="282" spans="1:11" x14ac:dyDescent="0.2">
      <c r="E282" s="108"/>
      <c r="I282" s="75"/>
    </row>
    <row r="283" spans="1:11" x14ac:dyDescent="0.2">
      <c r="A283" s="68"/>
    </row>
    <row r="284" spans="1:11" x14ac:dyDescent="0.2">
      <c r="A284" s="74" t="str">
        <f>$A$83</f>
        <v xml:space="preserve">Institution No.:  </v>
      </c>
      <c r="C284" s="159"/>
      <c r="G284" s="56"/>
      <c r="H284" s="56"/>
      <c r="I284" s="90" t="s">
        <v>146</v>
      </c>
      <c r="J284" s="56"/>
      <c r="K284" s="56"/>
    </row>
    <row r="285" spans="1:11" x14ac:dyDescent="0.2">
      <c r="A285" s="160"/>
      <c r="B285" s="161" t="s">
        <v>147</v>
      </c>
      <c r="C285" s="161"/>
      <c r="D285" s="161"/>
      <c r="E285" s="161"/>
      <c r="F285" s="161"/>
      <c r="G285" s="161"/>
      <c r="H285" s="161"/>
      <c r="I285" s="161"/>
      <c r="J285" s="161"/>
      <c r="K285" s="161"/>
    </row>
    <row r="286" spans="1:11" x14ac:dyDescent="0.2">
      <c r="A286" s="74" t="str">
        <f>$A$42</f>
        <v xml:space="preserve">NAME: </v>
      </c>
      <c r="C286" s="56" t="str">
        <f>$D$20</f>
        <v>University of Colorado</v>
      </c>
      <c r="G286" s="56"/>
      <c r="H286" s="56"/>
      <c r="I286" s="76" t="str">
        <f>$K$3</f>
        <v>Due Date: October 18, 2022</v>
      </c>
      <c r="J286" s="56"/>
      <c r="K286" s="56"/>
    </row>
    <row r="287" spans="1:11" x14ac:dyDescent="0.2">
      <c r="A287" s="77"/>
      <c r="C287" s="77" t="s">
        <v>17</v>
      </c>
      <c r="D287" s="77" t="s">
        <v>17</v>
      </c>
      <c r="E287" s="77" t="s">
        <v>17</v>
      </c>
      <c r="F287" s="77" t="s">
        <v>17</v>
      </c>
      <c r="G287" s="77" t="s">
        <v>17</v>
      </c>
      <c r="H287" s="77" t="s">
        <v>17</v>
      </c>
      <c r="I287" s="77" t="s">
        <v>17</v>
      </c>
      <c r="J287" s="77" t="s">
        <v>17</v>
      </c>
      <c r="K287" s="56"/>
    </row>
    <row r="288" spans="1:11" x14ac:dyDescent="0.2">
      <c r="A288" s="80"/>
      <c r="D288" s="81" t="s">
        <v>20</v>
      </c>
      <c r="G288" s="56"/>
      <c r="H288" s="56"/>
      <c r="J288" s="56"/>
      <c r="K288" s="56"/>
    </row>
    <row r="289" spans="1:11" x14ac:dyDescent="0.2">
      <c r="A289" s="80"/>
      <c r="D289" s="81" t="s">
        <v>25</v>
      </c>
      <c r="G289" s="56"/>
      <c r="H289" s="56"/>
      <c r="J289" s="56"/>
      <c r="K289" s="56"/>
    </row>
    <row r="290" spans="1:11" x14ac:dyDescent="0.2">
      <c r="A290" s="77"/>
      <c r="D290" s="81" t="s">
        <v>148</v>
      </c>
      <c r="E290" s="81" t="s">
        <v>148</v>
      </c>
      <c r="F290" s="81" t="s">
        <v>149</v>
      </c>
      <c r="G290" s="81"/>
      <c r="H290" s="56"/>
      <c r="J290" s="56"/>
      <c r="K290" s="56"/>
    </row>
    <row r="291" spans="1:11" x14ac:dyDescent="0.2">
      <c r="A291" s="68"/>
      <c r="C291" s="81" t="s">
        <v>150</v>
      </c>
      <c r="D291" s="81" t="s">
        <v>151</v>
      </c>
      <c r="E291" s="81" t="s">
        <v>152</v>
      </c>
      <c r="F291" s="81" t="s">
        <v>153</v>
      </c>
      <c r="G291" s="81"/>
      <c r="H291" s="56"/>
      <c r="J291" s="56"/>
      <c r="K291" s="56"/>
    </row>
    <row r="292" spans="1:11" x14ac:dyDescent="0.2">
      <c r="A292" s="68"/>
      <c r="C292" s="77" t="s">
        <v>17</v>
      </c>
      <c r="D292" s="77" t="s">
        <v>17</v>
      </c>
      <c r="E292" s="77" t="s">
        <v>17</v>
      </c>
      <c r="F292" s="77" t="s">
        <v>17</v>
      </c>
      <c r="G292" s="77" t="s">
        <v>17</v>
      </c>
      <c r="H292" s="56"/>
      <c r="J292" s="56"/>
      <c r="K292" s="56"/>
    </row>
    <row r="293" spans="1:11" x14ac:dyDescent="0.2">
      <c r="A293" s="68"/>
      <c r="G293" s="56"/>
      <c r="H293" s="56"/>
      <c r="J293" s="56"/>
      <c r="K293" s="56"/>
    </row>
    <row r="294" spans="1:11" x14ac:dyDescent="0.2">
      <c r="A294" s="68"/>
      <c r="C294" s="68" t="s">
        <v>154</v>
      </c>
      <c r="D294" s="162">
        <v>0</v>
      </c>
      <c r="E294" s="162">
        <v>0</v>
      </c>
      <c r="F294" s="146" t="e">
        <f>D294/E294</f>
        <v>#DIV/0!</v>
      </c>
      <c r="G294" s="56"/>
      <c r="H294" s="56"/>
      <c r="J294" s="56"/>
      <c r="K294" s="56"/>
    </row>
    <row r="295" spans="1:11" x14ac:dyDescent="0.2">
      <c r="A295" s="68"/>
      <c r="D295" s="163"/>
      <c r="E295" s="163"/>
      <c r="F295" s="163"/>
      <c r="G295" s="56"/>
      <c r="H295" s="56"/>
      <c r="J295" s="56"/>
      <c r="K295" s="56"/>
    </row>
    <row r="296" spans="1:11" x14ac:dyDescent="0.2">
      <c r="A296" s="68"/>
      <c r="C296" s="68" t="s">
        <v>155</v>
      </c>
      <c r="D296" s="162">
        <v>0</v>
      </c>
      <c r="E296" s="162">
        <v>0</v>
      </c>
      <c r="F296" s="146" t="e">
        <f>D296/E296</f>
        <v>#DIV/0!</v>
      </c>
      <c r="G296" s="56"/>
      <c r="H296" s="56"/>
      <c r="J296" s="56"/>
      <c r="K296" s="56"/>
    </row>
    <row r="297" spans="1:11" x14ac:dyDescent="0.2">
      <c r="A297" s="68"/>
      <c r="D297" s="148"/>
      <c r="E297" s="148"/>
      <c r="F297" s="148"/>
      <c r="G297" s="56"/>
      <c r="H297" s="56"/>
      <c r="J297" s="56"/>
      <c r="K297" s="56"/>
    </row>
    <row r="298" spans="1:11" x14ac:dyDescent="0.2">
      <c r="A298" s="68"/>
      <c r="C298" s="68" t="s">
        <v>156</v>
      </c>
      <c r="D298" s="162">
        <v>441</v>
      </c>
      <c r="E298" s="162">
        <v>0</v>
      </c>
      <c r="F298" s="146" t="e">
        <f>D298/E298</f>
        <v>#DIV/0!</v>
      </c>
      <c r="G298" s="56"/>
      <c r="H298" s="56"/>
      <c r="J298" s="56"/>
      <c r="K298" s="56"/>
    </row>
    <row r="299" spans="1:11" x14ac:dyDescent="0.2">
      <c r="A299" s="68"/>
      <c r="D299" s="148"/>
      <c r="E299" s="148"/>
      <c r="F299" s="148"/>
      <c r="G299" s="56"/>
      <c r="H299" s="56"/>
      <c r="J299" s="56"/>
      <c r="K299" s="56"/>
    </row>
    <row r="300" spans="1:11" ht="36" customHeight="1" x14ac:dyDescent="0.2">
      <c r="A300" s="68"/>
      <c r="C300" s="68" t="s">
        <v>157</v>
      </c>
      <c r="D300" s="146">
        <f>SUM(D294:D298)</f>
        <v>441</v>
      </c>
      <c r="E300" s="146">
        <f>SUM(E294:E298)</f>
        <v>0</v>
      </c>
      <c r="F300" s="146" t="e">
        <f>D300/E300</f>
        <v>#DIV/0!</v>
      </c>
      <c r="G300" s="86"/>
      <c r="H300" s="164"/>
      <c r="J300" s="56"/>
      <c r="K300" s="56"/>
    </row>
    <row r="301" spans="1:11" x14ac:dyDescent="0.2">
      <c r="A301" s="68"/>
      <c r="D301" s="165"/>
      <c r="E301" s="165"/>
      <c r="F301" s="165"/>
      <c r="G301" s="56"/>
      <c r="H301" s="56"/>
      <c r="J301" s="56"/>
      <c r="K301" s="56"/>
    </row>
    <row r="302" spans="1:11" x14ac:dyDescent="0.2">
      <c r="A302" s="68"/>
      <c r="D302" s="165"/>
      <c r="E302" s="165"/>
      <c r="F302" s="165"/>
      <c r="G302" s="56"/>
      <c r="H302" s="56"/>
      <c r="J302" s="56"/>
      <c r="K302" s="56"/>
    </row>
    <row r="303" spans="1:11" x14ac:dyDescent="0.2">
      <c r="A303" s="68"/>
      <c r="C303" s="68" t="s">
        <v>158</v>
      </c>
      <c r="D303" s="162">
        <v>1644</v>
      </c>
      <c r="E303" s="162">
        <v>0</v>
      </c>
      <c r="F303" s="146" t="e">
        <f>D303/E303</f>
        <v>#DIV/0!</v>
      </c>
      <c r="G303" s="56"/>
      <c r="H303" s="56"/>
      <c r="J303" s="56"/>
      <c r="K303" s="56"/>
    </row>
    <row r="304" spans="1:11" s="95" customFormat="1" x14ac:dyDescent="0.2">
      <c r="A304" s="68"/>
      <c r="B304" s="56"/>
      <c r="C304" s="56"/>
      <c r="D304" s="148"/>
      <c r="E304" s="148"/>
      <c r="F304" s="146"/>
      <c r="G304" s="56"/>
      <c r="H304" s="56"/>
      <c r="I304" s="56"/>
      <c r="J304" s="56"/>
      <c r="K304" s="56"/>
    </row>
    <row r="305" spans="1:11" s="95" customFormat="1" x14ac:dyDescent="0.2">
      <c r="A305" s="68"/>
      <c r="B305" s="68" t="s">
        <v>45</v>
      </c>
      <c r="C305" s="68" t="s">
        <v>159</v>
      </c>
      <c r="D305" s="162">
        <v>2429</v>
      </c>
      <c r="E305" s="162">
        <v>0</v>
      </c>
      <c r="F305" s="146" t="e">
        <f>D305/E305</f>
        <v>#DIV/0!</v>
      </c>
      <c r="G305" s="56"/>
      <c r="H305" s="56"/>
      <c r="I305" s="56"/>
      <c r="J305" s="56"/>
      <c r="K305" s="56"/>
    </row>
    <row r="306" spans="1:11" x14ac:dyDescent="0.2">
      <c r="A306" s="68"/>
      <c r="D306" s="163"/>
      <c r="E306" s="163"/>
      <c r="F306" s="146"/>
      <c r="G306" s="56"/>
      <c r="H306" s="56"/>
      <c r="J306" s="56"/>
      <c r="K306" s="56"/>
    </row>
    <row r="307" spans="1:11" x14ac:dyDescent="0.2">
      <c r="A307" s="68"/>
      <c r="C307" s="68" t="s">
        <v>160</v>
      </c>
      <c r="D307" s="148">
        <f>SUM(D303:D305)</f>
        <v>4073</v>
      </c>
      <c r="E307" s="148">
        <f>SUM(E303:E305)</f>
        <v>0</v>
      </c>
      <c r="F307" s="146" t="e">
        <f>D307/E307</f>
        <v>#DIV/0!</v>
      </c>
      <c r="G307" s="56"/>
      <c r="H307" s="56"/>
      <c r="J307" s="56"/>
      <c r="K307" s="56"/>
    </row>
    <row r="308" spans="1:11" x14ac:dyDescent="0.2">
      <c r="A308" s="68"/>
      <c r="D308" s="84"/>
      <c r="E308" s="84"/>
      <c r="F308" s="146"/>
      <c r="G308" s="56"/>
      <c r="H308" s="56"/>
      <c r="J308" s="56"/>
      <c r="K308" s="56"/>
    </row>
    <row r="309" spans="1:11" x14ac:dyDescent="0.2">
      <c r="A309" s="68"/>
      <c r="C309" s="68" t="s">
        <v>161</v>
      </c>
      <c r="D309" s="166">
        <f>SUM(D300,D307)</f>
        <v>4514</v>
      </c>
      <c r="E309" s="166">
        <f>H267</f>
        <v>367.47999999999996</v>
      </c>
      <c r="F309" s="146">
        <f>D309/E309</f>
        <v>12.283661695874606</v>
      </c>
      <c r="G309" s="56"/>
      <c r="H309" s="56"/>
      <c r="J309" s="56"/>
      <c r="K309" s="56"/>
    </row>
    <row r="310" spans="1:11" x14ac:dyDescent="0.2">
      <c r="A310" s="68"/>
      <c r="G310" s="56"/>
      <c r="H310" s="56"/>
      <c r="J310" s="56"/>
      <c r="K310" s="56"/>
    </row>
    <row r="311" spans="1:11" x14ac:dyDescent="0.2">
      <c r="A311" s="68"/>
      <c r="G311" s="56"/>
      <c r="H311" s="56"/>
      <c r="J311" s="56"/>
      <c r="K311" s="56"/>
    </row>
    <row r="312" spans="1:11" x14ac:dyDescent="0.2">
      <c r="A312" s="68"/>
      <c r="G312" s="56"/>
      <c r="H312" s="56"/>
      <c r="J312" s="56"/>
      <c r="K312" s="56"/>
    </row>
    <row r="313" spans="1:11" x14ac:dyDescent="0.2">
      <c r="A313" s="68"/>
      <c r="G313" s="56"/>
      <c r="H313" s="56"/>
      <c r="J313" s="56"/>
      <c r="K313" s="56"/>
    </row>
    <row r="314" spans="1:11" x14ac:dyDescent="0.2">
      <c r="A314" s="68"/>
      <c r="C314" s="68" t="s">
        <v>162</v>
      </c>
      <c r="G314" s="56"/>
      <c r="H314" s="56"/>
      <c r="J314" s="56"/>
      <c r="K314" s="56"/>
    </row>
    <row r="315" spans="1:11" x14ac:dyDescent="0.2">
      <c r="A315" s="68"/>
      <c r="C315" s="68" t="s">
        <v>163</v>
      </c>
      <c r="G315" s="56"/>
      <c r="H315" s="56"/>
      <c r="J315" s="56"/>
      <c r="K315" s="56"/>
    </row>
    <row r="316" spans="1:11" x14ac:dyDescent="0.2">
      <c r="A316" s="68"/>
    </row>
    <row r="317" spans="1:11" x14ac:dyDescent="0.2">
      <c r="A317" s="68"/>
    </row>
    <row r="318" spans="1:11" x14ac:dyDescent="0.2">
      <c r="A318" s="68"/>
    </row>
    <row r="319" spans="1:11" x14ac:dyDescent="0.2">
      <c r="A319" s="74" t="str">
        <f>$A$83</f>
        <v xml:space="preserve">Institution No.:  </v>
      </c>
      <c r="B319" s="95"/>
      <c r="C319" s="95"/>
      <c r="D319" s="95"/>
      <c r="E319" s="109"/>
      <c r="F319" s="95"/>
      <c r="G319" s="110"/>
      <c r="H319" s="111"/>
      <c r="I319" s="95"/>
      <c r="J319" s="110"/>
      <c r="K319" s="59" t="s">
        <v>164</v>
      </c>
    </row>
    <row r="320" spans="1:11" x14ac:dyDescent="0.2">
      <c r="A320" s="95"/>
      <c r="B320" s="95"/>
      <c r="C320" s="95"/>
      <c r="D320" s="95"/>
      <c r="E320" s="109" t="s">
        <v>165</v>
      </c>
      <c r="F320" s="95"/>
      <c r="G320" s="110"/>
      <c r="H320" s="111"/>
      <c r="I320" s="95"/>
      <c r="J320" s="110"/>
      <c r="K320" s="111"/>
    </row>
    <row r="321" spans="1:11" x14ac:dyDescent="0.2">
      <c r="A321" s="74" t="str">
        <f>$A$42</f>
        <v xml:space="preserve">NAME: </v>
      </c>
      <c r="C321" s="56" t="str">
        <f>$D$20</f>
        <v>University of Colorado</v>
      </c>
      <c r="F321" s="91"/>
      <c r="G321" s="167"/>
      <c r="H321" s="168"/>
      <c r="K321" s="76" t="str">
        <f>$K$3</f>
        <v>Due Date: October 18, 2022</v>
      </c>
    </row>
    <row r="322" spans="1:11" x14ac:dyDescent="0.2">
      <c r="A322" s="77" t="s">
        <v>17</v>
      </c>
      <c r="B322" s="77" t="s">
        <v>17</v>
      </c>
      <c r="C322" s="77" t="s">
        <v>17</v>
      </c>
      <c r="D322" s="77" t="s">
        <v>17</v>
      </c>
      <c r="E322" s="77" t="s">
        <v>17</v>
      </c>
      <c r="F322" s="77" t="s">
        <v>17</v>
      </c>
      <c r="G322" s="78" t="s">
        <v>17</v>
      </c>
      <c r="H322" s="79" t="s">
        <v>17</v>
      </c>
      <c r="I322" s="77"/>
      <c r="J322" s="56"/>
      <c r="K322" s="79"/>
    </row>
    <row r="323" spans="1:11" s="95" customFormat="1" x14ac:dyDescent="0.2">
      <c r="A323" s="80" t="s">
        <v>18</v>
      </c>
      <c r="B323" s="56"/>
      <c r="C323" s="56"/>
      <c r="D323" s="56"/>
      <c r="E323" s="80" t="s">
        <v>18</v>
      </c>
      <c r="F323" s="81"/>
      <c r="G323" s="82"/>
      <c r="H323" s="83" t="str">
        <f>H244</f>
        <v>2021-22</v>
      </c>
      <c r="I323" s="81"/>
      <c r="J323" s="56"/>
      <c r="K323" s="83"/>
    </row>
    <row r="324" spans="1:11" s="95" customFormat="1" x14ac:dyDescent="0.2">
      <c r="A324" s="80" t="s">
        <v>22</v>
      </c>
      <c r="B324" s="56"/>
      <c r="C324" s="81" t="s">
        <v>68</v>
      </c>
      <c r="D324" s="169" t="s">
        <v>166</v>
      </c>
      <c r="E324" s="80" t="s">
        <v>22</v>
      </c>
      <c r="F324" s="81"/>
      <c r="G324" s="82" t="s">
        <v>24</v>
      </c>
      <c r="H324" s="83" t="s">
        <v>25</v>
      </c>
      <c r="I324" s="81"/>
      <c r="J324" s="56"/>
      <c r="K324" s="81"/>
    </row>
    <row r="325" spans="1:11" x14ac:dyDescent="0.2">
      <c r="A325" s="77" t="s">
        <v>17</v>
      </c>
      <c r="B325" s="77" t="s">
        <v>17</v>
      </c>
      <c r="C325" s="77" t="s">
        <v>17</v>
      </c>
      <c r="D325" s="77" t="s">
        <v>17</v>
      </c>
      <c r="E325" s="77" t="s">
        <v>17</v>
      </c>
      <c r="F325" s="77" t="s">
        <v>17</v>
      </c>
      <c r="G325" s="78" t="s">
        <v>17</v>
      </c>
      <c r="H325" s="79" t="s">
        <v>17</v>
      </c>
      <c r="I325" s="77"/>
      <c r="J325" s="56"/>
      <c r="K325" s="77"/>
    </row>
    <row r="326" spans="1:11" x14ac:dyDescent="0.2">
      <c r="A326" s="56">
        <v>1</v>
      </c>
      <c r="C326" s="68" t="s">
        <v>167</v>
      </c>
      <c r="E326" s="56">
        <v>1</v>
      </c>
      <c r="J326" s="56"/>
      <c r="K326" s="56"/>
    </row>
    <row r="327" spans="1:11" x14ac:dyDescent="0.2">
      <c r="A327" s="56">
        <f>(A326+1)</f>
        <v>2</v>
      </c>
      <c r="C327" s="68" t="s">
        <v>168</v>
      </c>
      <c r="D327" s="68" t="s">
        <v>169</v>
      </c>
      <c r="E327" s="56">
        <f>(E326+1)</f>
        <v>2</v>
      </c>
      <c r="F327" s="69"/>
      <c r="G327" s="170">
        <v>0</v>
      </c>
      <c r="H327" s="170">
        <v>12274016.680000002</v>
      </c>
      <c r="I327" s="154"/>
      <c r="J327" s="56"/>
      <c r="K327" s="56"/>
    </row>
    <row r="328" spans="1:11" x14ac:dyDescent="0.2">
      <c r="A328" s="56">
        <f>(A327+1)</f>
        <v>3</v>
      </c>
      <c r="D328" s="68" t="s">
        <v>170</v>
      </c>
      <c r="E328" s="56">
        <f>(E327+1)</f>
        <v>3</v>
      </c>
      <c r="F328" s="69"/>
      <c r="G328" s="170">
        <v>0</v>
      </c>
      <c r="H328" s="170">
        <v>1508142.0600000003</v>
      </c>
      <c r="I328" s="154"/>
      <c r="J328" s="56"/>
      <c r="K328" s="56"/>
    </row>
    <row r="329" spans="1:11" x14ac:dyDescent="0.2">
      <c r="A329" s="56">
        <v>4</v>
      </c>
      <c r="C329" s="68" t="s">
        <v>171</v>
      </c>
      <c r="D329" s="68" t="s">
        <v>172</v>
      </c>
      <c r="E329" s="56">
        <v>4</v>
      </c>
      <c r="F329" s="69"/>
      <c r="G329" s="170">
        <v>0</v>
      </c>
      <c r="H329" s="170">
        <v>7241158.4699999988</v>
      </c>
      <c r="I329" s="154"/>
      <c r="J329" s="56"/>
      <c r="K329" s="56"/>
    </row>
    <row r="330" spans="1:11" x14ac:dyDescent="0.2">
      <c r="A330" s="56">
        <f>(A329+1)</f>
        <v>5</v>
      </c>
      <c r="D330" s="68" t="s">
        <v>173</v>
      </c>
      <c r="E330" s="56">
        <f>(E329+1)</f>
        <v>5</v>
      </c>
      <c r="F330" s="69"/>
      <c r="G330" s="170">
        <v>0</v>
      </c>
      <c r="H330" s="170">
        <v>335338.49</v>
      </c>
      <c r="I330" s="154"/>
      <c r="J330" s="56"/>
      <c r="K330" s="56"/>
    </row>
    <row r="331" spans="1:11" x14ac:dyDescent="0.2">
      <c r="A331" s="56">
        <f>(A330+1)</f>
        <v>6</v>
      </c>
      <c r="C331" s="68" t="s">
        <v>174</v>
      </c>
      <c r="E331" s="56">
        <f>(E330+1)</f>
        <v>6</v>
      </c>
      <c r="G331" s="149">
        <f>SUM(G327:G330)</f>
        <v>0</v>
      </c>
      <c r="H331" s="149">
        <f>SUM(H327:H330)</f>
        <v>21358655.699999999</v>
      </c>
      <c r="I331" s="149"/>
      <c r="J331" s="56"/>
      <c r="K331" s="56"/>
    </row>
    <row r="332" spans="1:11" x14ac:dyDescent="0.2">
      <c r="A332" s="56">
        <f>(A331+1)</f>
        <v>7</v>
      </c>
      <c r="C332" s="68" t="s">
        <v>175</v>
      </c>
      <c r="E332" s="56">
        <f>(E331+1)</f>
        <v>7</v>
      </c>
      <c r="G332" s="146"/>
      <c r="H332" s="145"/>
      <c r="I332" s="149"/>
      <c r="J332" s="56"/>
      <c r="K332" s="56"/>
    </row>
    <row r="333" spans="1:11" x14ac:dyDescent="0.2">
      <c r="A333" s="56">
        <f>(A332+1)</f>
        <v>8</v>
      </c>
      <c r="C333" s="68" t="s">
        <v>168</v>
      </c>
      <c r="D333" s="68" t="s">
        <v>169</v>
      </c>
      <c r="E333" s="56">
        <f>(E332+1)</f>
        <v>8</v>
      </c>
      <c r="F333" s="69"/>
      <c r="G333" s="170">
        <v>0</v>
      </c>
      <c r="H333" s="170">
        <v>24412561.430000003</v>
      </c>
      <c r="I333" s="154"/>
      <c r="J333" s="56"/>
      <c r="K333" s="56"/>
    </row>
    <row r="334" spans="1:11" x14ac:dyDescent="0.2">
      <c r="A334" s="56">
        <v>9</v>
      </c>
      <c r="D334" s="68" t="s">
        <v>170</v>
      </c>
      <c r="E334" s="56">
        <v>9</v>
      </c>
      <c r="F334" s="69"/>
      <c r="G334" s="170">
        <v>0</v>
      </c>
      <c r="H334" s="170">
        <v>3340410.5</v>
      </c>
      <c r="I334" s="154"/>
      <c r="J334" s="56"/>
      <c r="K334" s="56"/>
    </row>
    <row r="335" spans="1:11" x14ac:dyDescent="0.2">
      <c r="A335" s="56">
        <v>10</v>
      </c>
      <c r="C335" s="68" t="s">
        <v>171</v>
      </c>
      <c r="D335" s="68" t="s">
        <v>172</v>
      </c>
      <c r="E335" s="56">
        <v>10</v>
      </c>
      <c r="F335" s="69"/>
      <c r="G335" s="170">
        <v>0</v>
      </c>
      <c r="H335" s="170">
        <v>14793469.829999998</v>
      </c>
      <c r="I335" s="154"/>
      <c r="J335" s="56"/>
      <c r="K335" s="56"/>
    </row>
    <row r="336" spans="1:11" x14ac:dyDescent="0.2">
      <c r="A336" s="56">
        <f>(A335+1)</f>
        <v>11</v>
      </c>
      <c r="D336" s="68" t="s">
        <v>173</v>
      </c>
      <c r="E336" s="56">
        <f>(E335+1)</f>
        <v>11</v>
      </c>
      <c r="F336" s="69"/>
      <c r="G336" s="170">
        <v>0</v>
      </c>
      <c r="H336" s="170">
        <v>479782</v>
      </c>
      <c r="I336" s="154"/>
      <c r="J336" s="56"/>
      <c r="K336" s="56"/>
    </row>
    <row r="337" spans="1:11" x14ac:dyDescent="0.2">
      <c r="A337" s="56">
        <f>(A336+1)</f>
        <v>12</v>
      </c>
      <c r="C337" s="68" t="s">
        <v>176</v>
      </c>
      <c r="E337" s="56">
        <f>(E336+1)</f>
        <v>12</v>
      </c>
      <c r="G337" s="148">
        <f>SUM(G333:G336)</f>
        <v>0</v>
      </c>
      <c r="H337" s="149">
        <f>SUM(H333:H336)</f>
        <v>43026223.760000005</v>
      </c>
      <c r="I337" s="149"/>
      <c r="J337" s="56"/>
      <c r="K337" s="56"/>
    </row>
    <row r="338" spans="1:11" x14ac:dyDescent="0.2">
      <c r="A338" s="56">
        <f>(A337+1)</f>
        <v>13</v>
      </c>
      <c r="C338" s="68" t="s">
        <v>177</v>
      </c>
      <c r="E338" s="56">
        <f>(E337+1)</f>
        <v>13</v>
      </c>
      <c r="G338" s="146"/>
      <c r="H338" s="145"/>
      <c r="I338" s="149"/>
      <c r="J338" s="56"/>
      <c r="K338" s="56"/>
    </row>
    <row r="339" spans="1:11" x14ac:dyDescent="0.2">
      <c r="A339" s="56">
        <f>(A338+1)</f>
        <v>14</v>
      </c>
      <c r="C339" s="68" t="s">
        <v>168</v>
      </c>
      <c r="D339" s="68" t="s">
        <v>169</v>
      </c>
      <c r="E339" s="56">
        <f>(E338+1)</f>
        <v>14</v>
      </c>
      <c r="F339" s="69"/>
      <c r="G339" s="170"/>
      <c r="H339" s="170">
        <v>0</v>
      </c>
      <c r="I339" s="154"/>
      <c r="J339" s="56"/>
      <c r="K339" s="56"/>
    </row>
    <row r="340" spans="1:11" x14ac:dyDescent="0.2">
      <c r="A340" s="56">
        <v>15</v>
      </c>
      <c r="C340" s="68"/>
      <c r="D340" s="68" t="s">
        <v>170</v>
      </c>
      <c r="E340" s="56">
        <v>15</v>
      </c>
      <c r="F340" s="69"/>
      <c r="G340" s="170"/>
      <c r="H340" s="170">
        <v>0</v>
      </c>
      <c r="I340" s="154"/>
      <c r="J340" s="56"/>
      <c r="K340" s="56"/>
    </row>
    <row r="341" spans="1:11" x14ac:dyDescent="0.2">
      <c r="A341" s="56">
        <v>16</v>
      </c>
      <c r="C341" s="68" t="s">
        <v>171</v>
      </c>
      <c r="D341" s="68" t="s">
        <v>172</v>
      </c>
      <c r="E341" s="56">
        <v>16</v>
      </c>
      <c r="F341" s="69"/>
      <c r="G341" s="170"/>
      <c r="H341" s="170">
        <v>0</v>
      </c>
      <c r="I341" s="154"/>
      <c r="J341" s="56"/>
      <c r="K341" s="56"/>
    </row>
    <row r="342" spans="1:11" x14ac:dyDescent="0.2">
      <c r="A342" s="56">
        <v>17</v>
      </c>
      <c r="C342" s="68"/>
      <c r="D342" s="68" t="s">
        <v>173</v>
      </c>
      <c r="E342" s="56">
        <v>17</v>
      </c>
      <c r="G342" s="153"/>
      <c r="H342" s="153">
        <v>0</v>
      </c>
      <c r="I342" s="149"/>
      <c r="J342" s="56"/>
      <c r="K342" s="56"/>
    </row>
    <row r="343" spans="1:11" x14ac:dyDescent="0.2">
      <c r="A343" s="56">
        <v>18</v>
      </c>
      <c r="C343" s="68" t="s">
        <v>178</v>
      </c>
      <c r="D343" s="68"/>
      <c r="E343" s="56">
        <v>18</v>
      </c>
      <c r="G343" s="148">
        <f>SUM(G339:G342)</f>
        <v>0</v>
      </c>
      <c r="H343" s="149">
        <f>SUM(H339:H342)</f>
        <v>0</v>
      </c>
      <c r="I343" s="149"/>
      <c r="J343" s="56"/>
      <c r="K343" s="56"/>
    </row>
    <row r="344" spans="1:11" x14ac:dyDescent="0.2">
      <c r="A344" s="56">
        <v>19</v>
      </c>
      <c r="C344" s="68" t="s">
        <v>179</v>
      </c>
      <c r="D344" s="68"/>
      <c r="E344" s="56">
        <v>19</v>
      </c>
      <c r="G344" s="148"/>
      <c r="H344" s="149"/>
      <c r="I344" s="149"/>
      <c r="J344" s="56"/>
      <c r="K344" s="56"/>
    </row>
    <row r="345" spans="1:11" x14ac:dyDescent="0.2">
      <c r="A345" s="56">
        <v>20</v>
      </c>
      <c r="C345" s="68" t="s">
        <v>168</v>
      </c>
      <c r="D345" s="68" t="s">
        <v>169</v>
      </c>
      <c r="E345" s="56">
        <v>20</v>
      </c>
      <c r="F345" s="171"/>
      <c r="G345" s="170">
        <v>0</v>
      </c>
      <c r="H345" s="170">
        <v>22061598.869999997</v>
      </c>
      <c r="I345" s="154"/>
      <c r="J345" s="56"/>
      <c r="K345" s="56"/>
    </row>
    <row r="346" spans="1:11" x14ac:dyDescent="0.2">
      <c r="A346" s="56">
        <v>21</v>
      </c>
      <c r="C346" s="68"/>
      <c r="D346" s="68" t="s">
        <v>170</v>
      </c>
      <c r="E346" s="56">
        <v>21</v>
      </c>
      <c r="F346" s="171"/>
      <c r="G346" s="170">
        <v>0</v>
      </c>
      <c r="H346" s="170">
        <v>3421154</v>
      </c>
      <c r="I346" s="154"/>
      <c r="J346" s="56"/>
      <c r="K346" s="56"/>
    </row>
    <row r="347" spans="1:11" x14ac:dyDescent="0.2">
      <c r="A347" s="56">
        <v>22</v>
      </c>
      <c r="C347" s="68" t="s">
        <v>171</v>
      </c>
      <c r="D347" s="68" t="s">
        <v>172</v>
      </c>
      <c r="E347" s="56">
        <v>22</v>
      </c>
      <c r="F347" s="171"/>
      <c r="G347" s="170">
        <v>0</v>
      </c>
      <c r="H347" s="170">
        <v>13125274.9</v>
      </c>
      <c r="I347" s="154"/>
      <c r="J347" s="56"/>
      <c r="K347" s="56"/>
    </row>
    <row r="348" spans="1:11" x14ac:dyDescent="0.2">
      <c r="A348" s="56">
        <v>23</v>
      </c>
      <c r="D348" s="68" t="s">
        <v>173</v>
      </c>
      <c r="E348" s="56">
        <v>23</v>
      </c>
      <c r="F348" s="171"/>
      <c r="G348" s="170">
        <v>0</v>
      </c>
      <c r="H348" s="170">
        <v>689298.5</v>
      </c>
      <c r="I348" s="154"/>
      <c r="J348" s="56"/>
      <c r="K348" s="56"/>
    </row>
    <row r="349" spans="1:11" x14ac:dyDescent="0.2">
      <c r="A349" s="56">
        <v>24</v>
      </c>
      <c r="C349" s="68" t="s">
        <v>180</v>
      </c>
      <c r="E349" s="56">
        <v>24</v>
      </c>
      <c r="F349" s="122"/>
      <c r="G349" s="146">
        <f>SUM(G345:G348)</f>
        <v>0</v>
      </c>
      <c r="H349" s="145">
        <f>SUM(H345:H348)</f>
        <v>39297326.269999996</v>
      </c>
      <c r="I349" s="145"/>
      <c r="J349" s="56"/>
      <c r="K349" s="56"/>
    </row>
    <row r="350" spans="1:11" x14ac:dyDescent="0.2">
      <c r="A350" s="56">
        <v>25</v>
      </c>
      <c r="C350" s="68" t="s">
        <v>181</v>
      </c>
      <c r="E350" s="56">
        <v>25</v>
      </c>
      <c r="G350" s="148"/>
      <c r="H350" s="149"/>
      <c r="I350" s="149"/>
      <c r="J350" s="56"/>
      <c r="K350" s="56"/>
    </row>
    <row r="351" spans="1:11" x14ac:dyDescent="0.2">
      <c r="A351" s="56">
        <v>26</v>
      </c>
      <c r="C351" s="68" t="s">
        <v>168</v>
      </c>
      <c r="D351" s="68" t="s">
        <v>169</v>
      </c>
      <c r="E351" s="56">
        <v>26</v>
      </c>
      <c r="G351" s="148">
        <f t="shared" ref="G351:H354" si="12">G327+G333+G339+G345</f>
        <v>0</v>
      </c>
      <c r="H351" s="149">
        <f t="shared" si="12"/>
        <v>58748176.980000004</v>
      </c>
      <c r="I351" s="149"/>
      <c r="J351" s="56"/>
      <c r="K351" s="148"/>
    </row>
    <row r="352" spans="1:11" x14ac:dyDescent="0.2">
      <c r="A352" s="56">
        <v>27</v>
      </c>
      <c r="C352" s="68"/>
      <c r="D352" s="68" t="s">
        <v>170</v>
      </c>
      <c r="E352" s="56">
        <v>27</v>
      </c>
      <c r="G352" s="148">
        <f t="shared" si="12"/>
        <v>0</v>
      </c>
      <c r="H352" s="149">
        <f t="shared" si="12"/>
        <v>8269706.5600000005</v>
      </c>
      <c r="I352" s="149"/>
      <c r="J352" s="56"/>
      <c r="K352" s="148"/>
    </row>
    <row r="353" spans="1:11" x14ac:dyDescent="0.2">
      <c r="A353" s="56">
        <v>28</v>
      </c>
      <c r="C353" s="68" t="s">
        <v>171</v>
      </c>
      <c r="D353" s="68" t="s">
        <v>172</v>
      </c>
      <c r="E353" s="56">
        <v>28</v>
      </c>
      <c r="G353" s="148">
        <f t="shared" si="12"/>
        <v>0</v>
      </c>
      <c r="H353" s="149">
        <f t="shared" si="12"/>
        <v>35159903.199999996</v>
      </c>
      <c r="I353" s="149"/>
      <c r="J353" s="56"/>
      <c r="K353" s="148"/>
    </row>
    <row r="354" spans="1:11" x14ac:dyDescent="0.2">
      <c r="A354" s="56">
        <v>29</v>
      </c>
      <c r="D354" s="68" t="s">
        <v>173</v>
      </c>
      <c r="E354" s="56">
        <v>29</v>
      </c>
      <c r="G354" s="148">
        <f t="shared" si="12"/>
        <v>0</v>
      </c>
      <c r="H354" s="149">
        <f t="shared" si="12"/>
        <v>1504418.99</v>
      </c>
      <c r="I354" s="149"/>
      <c r="J354" s="56"/>
      <c r="K354" s="148"/>
    </row>
    <row r="355" spans="1:11" x14ac:dyDescent="0.2">
      <c r="A355" s="56">
        <v>30</v>
      </c>
      <c r="E355" s="56">
        <v>30</v>
      </c>
      <c r="G355" s="146"/>
      <c r="H355" s="145"/>
      <c r="I355" s="149"/>
      <c r="J355" s="56"/>
      <c r="K355" s="146"/>
    </row>
    <row r="356" spans="1:11" x14ac:dyDescent="0.2">
      <c r="A356" s="56">
        <v>31</v>
      </c>
      <c r="C356" s="68" t="s">
        <v>182</v>
      </c>
      <c r="E356" s="56">
        <v>31</v>
      </c>
      <c r="G356" s="148">
        <f>SUM(G351:G352)</f>
        <v>0</v>
      </c>
      <c r="H356" s="149">
        <f>SUM(H351:H352)</f>
        <v>67017883.540000007</v>
      </c>
      <c r="I356" s="149"/>
      <c r="J356" s="56"/>
      <c r="K356" s="148"/>
    </row>
    <row r="357" spans="1:11" x14ac:dyDescent="0.2">
      <c r="A357" s="56">
        <v>32</v>
      </c>
      <c r="C357" s="68" t="s">
        <v>183</v>
      </c>
      <c r="E357" s="56">
        <v>32</v>
      </c>
      <c r="G357" s="148">
        <f>SUM(G353:G354)</f>
        <v>0</v>
      </c>
      <c r="H357" s="149">
        <f>SUM(H353:H354)</f>
        <v>36664322.189999998</v>
      </c>
      <c r="I357" s="149"/>
      <c r="J357" s="56"/>
      <c r="K357" s="148"/>
    </row>
    <row r="358" spans="1:11" x14ac:dyDescent="0.2">
      <c r="A358" s="56">
        <v>33</v>
      </c>
      <c r="C358" s="68" t="s">
        <v>184</v>
      </c>
      <c r="E358" s="56">
        <v>33</v>
      </c>
      <c r="F358" s="122"/>
      <c r="G358" s="146">
        <f>SUM(G351,G353)</f>
        <v>0</v>
      </c>
      <c r="H358" s="145">
        <f>SUM(H351,H353)</f>
        <v>93908080.180000007</v>
      </c>
      <c r="I358" s="145"/>
      <c r="J358" s="56"/>
      <c r="K358" s="146"/>
    </row>
    <row r="359" spans="1:11" x14ac:dyDescent="0.2">
      <c r="A359" s="56">
        <v>34</v>
      </c>
      <c r="C359" s="68" t="s">
        <v>185</v>
      </c>
      <c r="E359" s="56">
        <v>34</v>
      </c>
      <c r="F359" s="122"/>
      <c r="G359" s="146">
        <f>SUM(G352,G354)</f>
        <v>0</v>
      </c>
      <c r="H359" s="145">
        <f>SUM(H352,H354)</f>
        <v>9774125.5500000007</v>
      </c>
      <c r="I359" s="145"/>
      <c r="J359" s="56"/>
      <c r="K359" s="146"/>
    </row>
    <row r="360" spans="1:11" x14ac:dyDescent="0.2">
      <c r="A360" s="68"/>
      <c r="C360" s="77" t="s">
        <v>17</v>
      </c>
      <c r="D360" s="77" t="s">
        <v>17</v>
      </c>
      <c r="E360" s="77" t="s">
        <v>17</v>
      </c>
      <c r="F360" s="77" t="s">
        <v>17</v>
      </c>
      <c r="G360" s="77" t="s">
        <v>17</v>
      </c>
      <c r="H360" s="77" t="s">
        <v>17</v>
      </c>
      <c r="I360" s="77"/>
      <c r="J360" s="77"/>
      <c r="K360" s="77"/>
    </row>
    <row r="361" spans="1:11" x14ac:dyDescent="0.2">
      <c r="A361" s="56">
        <v>35</v>
      </c>
      <c r="C361" s="56" t="s">
        <v>186</v>
      </c>
      <c r="E361" s="56">
        <v>35</v>
      </c>
      <c r="G361" s="148">
        <f>SUM(G358:G359)</f>
        <v>0</v>
      </c>
      <c r="H361" s="149">
        <f>SUM(H358:H359)</f>
        <v>103682205.73</v>
      </c>
      <c r="I361" s="149"/>
      <c r="J361" s="149"/>
      <c r="K361" s="148"/>
    </row>
    <row r="362" spans="1:11" x14ac:dyDescent="0.2">
      <c r="C362" s="68" t="s">
        <v>187</v>
      </c>
      <c r="F362" s="139" t="s">
        <v>17</v>
      </c>
      <c r="G362" s="78"/>
      <c r="H362" s="79"/>
      <c r="I362" s="139"/>
      <c r="J362" s="139"/>
      <c r="K362" s="78"/>
    </row>
    <row r="363" spans="1:11" x14ac:dyDescent="0.2">
      <c r="C363" s="68"/>
      <c r="F363" s="139"/>
      <c r="G363" s="78"/>
      <c r="H363" s="79"/>
      <c r="I363" s="139"/>
      <c r="J363" s="56"/>
      <c r="K363" s="56"/>
    </row>
    <row r="364" spans="1:11" x14ac:dyDescent="0.2">
      <c r="J364" s="56"/>
      <c r="K364" s="56"/>
    </row>
    <row r="365" spans="1:11" x14ac:dyDescent="0.2">
      <c r="A365" s="56">
        <v>36</v>
      </c>
      <c r="B365" s="92"/>
      <c r="C365" s="93" t="s">
        <v>63</v>
      </c>
      <c r="D365" s="93"/>
      <c r="E365" s="93"/>
      <c r="F365" s="93"/>
      <c r="G365" s="93"/>
      <c r="H365" s="93"/>
      <c r="I365" s="93"/>
      <c r="J365" s="93"/>
      <c r="K365" s="56"/>
    </row>
    <row r="366" spans="1:11" x14ac:dyDescent="0.2">
      <c r="C366" s="56" t="s">
        <v>188</v>
      </c>
      <c r="F366" s="139"/>
      <c r="G366" s="78"/>
      <c r="I366" s="139"/>
      <c r="J366" s="78"/>
    </row>
    <row r="367" spans="1:11" x14ac:dyDescent="0.2">
      <c r="C367" s="56" t="s">
        <v>12</v>
      </c>
      <c r="F367" s="139"/>
      <c r="G367" s="78"/>
      <c r="I367" s="139"/>
      <c r="J367" s="78"/>
    </row>
    <row r="368" spans="1:11" x14ac:dyDescent="0.2">
      <c r="A368" s="68"/>
    </row>
    <row r="369" spans="1:11" x14ac:dyDescent="0.2">
      <c r="A369" s="74" t="str">
        <f>$A$83</f>
        <v xml:space="preserve">Institution No.:  </v>
      </c>
      <c r="B369" s="95"/>
      <c r="C369" s="95"/>
      <c r="D369" s="95"/>
      <c r="E369" s="109"/>
      <c r="F369" s="95"/>
      <c r="G369" s="110"/>
      <c r="H369" s="111"/>
      <c r="I369" s="95"/>
      <c r="J369" s="110"/>
      <c r="K369" s="172" t="s">
        <v>189</v>
      </c>
    </row>
    <row r="370" spans="1:11" ht="14.25" x14ac:dyDescent="0.2">
      <c r="A370" s="95"/>
      <c r="B370" s="95"/>
      <c r="C370" s="95"/>
      <c r="D370" s="124" t="s">
        <v>190</v>
      </c>
      <c r="E370" s="109"/>
      <c r="F370" s="95"/>
      <c r="G370" s="110"/>
      <c r="H370" s="111"/>
      <c r="I370" s="95"/>
      <c r="J370" s="110"/>
      <c r="K370" s="111"/>
    </row>
    <row r="371" spans="1:11" x14ac:dyDescent="0.2">
      <c r="A371" s="74" t="str">
        <f>$A$42</f>
        <v xml:space="preserve">NAME: </v>
      </c>
      <c r="C371" s="56" t="str">
        <f>$D$20</f>
        <v>University of Colorado</v>
      </c>
      <c r="F371" s="173"/>
      <c r="G371" s="167"/>
      <c r="H371" s="168"/>
      <c r="K371" s="76" t="str">
        <f>$K$3</f>
        <v>Due Date: October 18, 2022</v>
      </c>
    </row>
    <row r="372" spans="1:11" x14ac:dyDescent="0.2">
      <c r="A372" s="77" t="s">
        <v>17</v>
      </c>
      <c r="B372" s="77" t="s">
        <v>17</v>
      </c>
      <c r="C372" s="77" t="s">
        <v>17</v>
      </c>
      <c r="D372" s="77" t="s">
        <v>17</v>
      </c>
      <c r="E372" s="77" t="s">
        <v>17</v>
      </c>
      <c r="F372" s="77" t="s">
        <v>17</v>
      </c>
      <c r="G372" s="78" t="s">
        <v>17</v>
      </c>
      <c r="H372" s="79" t="s">
        <v>17</v>
      </c>
      <c r="I372" s="77" t="s">
        <v>17</v>
      </c>
      <c r="J372" s="78" t="s">
        <v>17</v>
      </c>
      <c r="K372" s="79" t="s">
        <v>17</v>
      </c>
    </row>
    <row r="373" spans="1:11" ht="9.75" customHeight="1" x14ac:dyDescent="0.2">
      <c r="A373" s="80" t="s">
        <v>18</v>
      </c>
      <c r="E373" s="80" t="s">
        <v>18</v>
      </c>
      <c r="G373" s="82"/>
      <c r="H373" s="83" t="str">
        <f>H323</f>
        <v>2021-22</v>
      </c>
      <c r="I373" s="81"/>
      <c r="J373" s="82"/>
      <c r="K373" s="83" t="str">
        <f>K244</f>
        <v>2022-23</v>
      </c>
    </row>
    <row r="374" spans="1:11" ht="13.5" customHeight="1" x14ac:dyDescent="0.2">
      <c r="A374" s="80" t="s">
        <v>22</v>
      </c>
      <c r="C374" s="81" t="s">
        <v>68</v>
      </c>
      <c r="E374" s="80" t="s">
        <v>22</v>
      </c>
      <c r="H374" s="83" t="s">
        <v>25</v>
      </c>
      <c r="K374" s="83" t="s">
        <v>26</v>
      </c>
    </row>
    <row r="375" spans="1:11" x14ac:dyDescent="0.2">
      <c r="A375" s="77" t="s">
        <v>17</v>
      </c>
      <c r="B375" s="77" t="s">
        <v>17</v>
      </c>
      <c r="C375" s="77" t="s">
        <v>17</v>
      </c>
      <c r="D375" s="77" t="s">
        <v>17</v>
      </c>
      <c r="E375" s="77" t="s">
        <v>17</v>
      </c>
      <c r="F375" s="77" t="s">
        <v>17</v>
      </c>
      <c r="G375" s="78" t="s">
        <v>17</v>
      </c>
      <c r="H375" s="79" t="s">
        <v>17</v>
      </c>
      <c r="I375" s="77" t="s">
        <v>17</v>
      </c>
      <c r="J375" s="78" t="s">
        <v>17</v>
      </c>
      <c r="K375" s="79" t="s">
        <v>17</v>
      </c>
    </row>
    <row r="376" spans="1:11" ht="13.5" x14ac:dyDescent="0.2">
      <c r="A376" s="174">
        <v>1</v>
      </c>
      <c r="C376" s="68" t="s">
        <v>191</v>
      </c>
      <c r="E376" s="174">
        <v>1</v>
      </c>
      <c r="H376" s="58" t="s">
        <v>192</v>
      </c>
      <c r="K376" s="58" t="s">
        <v>192</v>
      </c>
    </row>
    <row r="377" spans="1:11" s="95" customFormat="1" x14ac:dyDescent="0.2">
      <c r="A377" s="174">
        <v>2</v>
      </c>
      <c r="B377" s="56"/>
      <c r="C377" s="100"/>
      <c r="D377" s="56"/>
      <c r="E377" s="174">
        <v>2</v>
      </c>
      <c r="F377" s="56"/>
      <c r="G377" s="57"/>
      <c r="H377" s="175"/>
      <c r="I377" s="56"/>
      <c r="J377" s="57"/>
      <c r="K377" s="175"/>
    </row>
    <row r="378" spans="1:11" ht="12.75" customHeight="1" x14ac:dyDescent="0.2">
      <c r="A378" s="56">
        <v>3</v>
      </c>
      <c r="C378" s="56" t="s">
        <v>193</v>
      </c>
      <c r="E378" s="56">
        <v>3</v>
      </c>
      <c r="F378" s="58"/>
      <c r="G378" s="58"/>
      <c r="H378" s="58" t="s">
        <v>192</v>
      </c>
      <c r="I378" s="58"/>
      <c r="J378" s="58"/>
      <c r="K378" s="58" t="s">
        <v>192</v>
      </c>
    </row>
    <row r="379" spans="1:11" x14ac:dyDescent="0.2">
      <c r="A379" s="174">
        <v>4</v>
      </c>
      <c r="C379" s="56" t="s">
        <v>194</v>
      </c>
      <c r="E379" s="174">
        <v>4</v>
      </c>
      <c r="F379" s="58"/>
      <c r="G379" s="58"/>
      <c r="H379" s="175">
        <v>15150572</v>
      </c>
      <c r="I379" s="58"/>
      <c r="J379" s="58"/>
      <c r="K379" s="175">
        <v>15206425</v>
      </c>
    </row>
    <row r="380" spans="1:11" x14ac:dyDescent="0.2">
      <c r="A380" s="174">
        <v>5</v>
      </c>
      <c r="C380" s="56" t="s">
        <v>195</v>
      </c>
      <c r="E380" s="174">
        <v>5</v>
      </c>
      <c r="F380" s="58"/>
      <c r="G380" s="58"/>
      <c r="H380" s="175"/>
      <c r="I380" s="58"/>
      <c r="J380" s="58"/>
      <c r="K380" s="175"/>
    </row>
    <row r="381" spans="1:11" x14ac:dyDescent="0.2">
      <c r="A381" s="174">
        <v>6</v>
      </c>
      <c r="E381" s="174">
        <v>6</v>
      </c>
      <c r="F381" s="58"/>
      <c r="G381" s="58"/>
      <c r="H381" s="175"/>
      <c r="I381" s="58"/>
      <c r="J381" s="58"/>
      <c r="K381" s="175"/>
    </row>
    <row r="382" spans="1:11" x14ac:dyDescent="0.2">
      <c r="A382" s="174">
        <v>7</v>
      </c>
      <c r="E382" s="174">
        <v>7</v>
      </c>
      <c r="F382" s="58"/>
      <c r="G382" s="58"/>
      <c r="H382" s="175"/>
      <c r="I382" s="58"/>
      <c r="J382" s="58"/>
      <c r="K382" s="175"/>
    </row>
    <row r="383" spans="1:11" x14ac:dyDescent="0.2">
      <c r="A383" s="174">
        <v>8</v>
      </c>
      <c r="E383" s="174">
        <v>8</v>
      </c>
      <c r="F383" s="58"/>
      <c r="G383" s="58"/>
      <c r="H383" s="175"/>
      <c r="I383" s="58"/>
      <c r="J383" s="58"/>
      <c r="K383" s="175"/>
    </row>
    <row r="384" spans="1:11" x14ac:dyDescent="0.2">
      <c r="A384" s="174">
        <v>9</v>
      </c>
      <c r="E384" s="174">
        <v>9</v>
      </c>
      <c r="F384" s="58"/>
      <c r="G384" s="58"/>
      <c r="H384" s="175"/>
      <c r="I384" s="58"/>
      <c r="J384" s="58"/>
      <c r="K384" s="175"/>
    </row>
    <row r="385" spans="1:11" x14ac:dyDescent="0.2">
      <c r="A385" s="174">
        <v>10</v>
      </c>
      <c r="E385" s="174">
        <v>10</v>
      </c>
      <c r="F385" s="58"/>
      <c r="G385" s="58"/>
      <c r="H385" s="175"/>
      <c r="I385" s="58"/>
      <c r="J385" s="58"/>
      <c r="K385" s="175"/>
    </row>
    <row r="386" spans="1:11" x14ac:dyDescent="0.2">
      <c r="A386" s="174">
        <v>11</v>
      </c>
      <c r="E386" s="174">
        <v>11</v>
      </c>
      <c r="F386" s="58"/>
      <c r="G386" s="58"/>
      <c r="H386" s="175"/>
      <c r="I386" s="58"/>
      <c r="J386" s="58"/>
      <c r="K386" s="175"/>
    </row>
    <row r="387" spans="1:11" x14ac:dyDescent="0.2">
      <c r="A387" s="174">
        <v>12</v>
      </c>
      <c r="E387" s="174">
        <v>12</v>
      </c>
      <c r="F387" s="58"/>
      <c r="G387" s="58"/>
      <c r="H387" s="175"/>
      <c r="I387" s="58"/>
      <c r="J387" s="58"/>
      <c r="K387" s="175"/>
    </row>
    <row r="388" spans="1:11" x14ac:dyDescent="0.2">
      <c r="A388" s="174">
        <v>13</v>
      </c>
      <c r="E388" s="174">
        <v>13</v>
      </c>
      <c r="F388" s="58"/>
      <c r="G388" s="58"/>
      <c r="H388" s="175"/>
      <c r="I388" s="58"/>
      <c r="J388" s="58"/>
      <c r="K388" s="175"/>
    </row>
    <row r="389" spans="1:11" x14ac:dyDescent="0.2">
      <c r="A389" s="174">
        <v>14</v>
      </c>
      <c r="C389" s="68" t="s">
        <v>45</v>
      </c>
      <c r="E389" s="174">
        <v>14</v>
      </c>
      <c r="F389" s="58"/>
      <c r="G389" s="58"/>
      <c r="H389" s="175"/>
      <c r="I389" s="58"/>
      <c r="J389" s="58"/>
      <c r="K389" s="175"/>
    </row>
    <row r="390" spans="1:11" x14ac:dyDescent="0.2">
      <c r="A390" s="174">
        <v>15</v>
      </c>
      <c r="C390" s="68"/>
      <c r="E390" s="174">
        <v>15</v>
      </c>
      <c r="F390" s="58"/>
      <c r="G390" s="58"/>
      <c r="H390" s="175"/>
      <c r="I390" s="58"/>
      <c r="J390" s="58"/>
      <c r="K390" s="175"/>
    </row>
    <row r="391" spans="1:11" x14ac:dyDescent="0.2">
      <c r="A391" s="174">
        <v>16</v>
      </c>
      <c r="E391" s="174">
        <v>16</v>
      </c>
      <c r="F391" s="58"/>
      <c r="G391" s="58"/>
      <c r="H391" s="175"/>
      <c r="I391" s="58"/>
      <c r="J391" s="58"/>
      <c r="K391" s="175"/>
    </row>
    <row r="392" spans="1:11" x14ac:dyDescent="0.2">
      <c r="A392" s="174">
        <v>17</v>
      </c>
      <c r="C392" s="68" t="s">
        <v>45</v>
      </c>
      <c r="E392" s="174">
        <v>17</v>
      </c>
      <c r="F392" s="58"/>
      <c r="G392" s="58"/>
      <c r="H392" s="175"/>
      <c r="I392" s="58"/>
      <c r="J392" s="58"/>
      <c r="K392" s="175"/>
    </row>
    <row r="393" spans="1:11" x14ac:dyDescent="0.2">
      <c r="A393" s="174">
        <v>18</v>
      </c>
      <c r="E393" s="174">
        <v>18</v>
      </c>
      <c r="F393" s="58"/>
      <c r="G393" s="58"/>
      <c r="H393" s="175"/>
      <c r="I393" s="58"/>
      <c r="J393" s="58" t="s">
        <v>45</v>
      </c>
      <c r="K393" s="175"/>
    </row>
    <row r="394" spans="1:11" x14ac:dyDescent="0.2">
      <c r="A394" s="174">
        <v>19</v>
      </c>
      <c r="E394" s="174">
        <v>19</v>
      </c>
      <c r="F394" s="58"/>
      <c r="G394" s="58"/>
      <c r="H394" s="175"/>
      <c r="I394" s="58"/>
      <c r="J394" s="58"/>
      <c r="K394" s="175"/>
    </row>
    <row r="395" spans="1:11" x14ac:dyDescent="0.2">
      <c r="A395" s="174"/>
      <c r="C395" s="68"/>
      <c r="E395" s="174"/>
      <c r="F395" s="139" t="s">
        <v>17</v>
      </c>
      <c r="G395" s="78" t="s">
        <v>17</v>
      </c>
      <c r="H395" s="79" t="s">
        <v>17</v>
      </c>
      <c r="I395" s="139" t="s">
        <v>17</v>
      </c>
      <c r="J395" s="78" t="s">
        <v>17</v>
      </c>
      <c r="K395" s="79" t="s">
        <v>17</v>
      </c>
    </row>
    <row r="396" spans="1:11" x14ac:dyDescent="0.2">
      <c r="A396" s="174">
        <v>20</v>
      </c>
      <c r="C396" s="68" t="s">
        <v>196</v>
      </c>
      <c r="E396" s="174">
        <v>20</v>
      </c>
      <c r="G396" s="145"/>
      <c r="H396" s="149">
        <f>SUM(H376:H394)</f>
        <v>15150572</v>
      </c>
      <c r="I396" s="149"/>
      <c r="J396" s="145"/>
      <c r="K396" s="149">
        <f>SUM(K376:K394)</f>
        <v>15206425</v>
      </c>
    </row>
    <row r="397" spans="1:11" x14ac:dyDescent="0.2">
      <c r="A397" s="174"/>
      <c r="C397" s="68"/>
      <c r="E397" s="108"/>
      <c r="F397" s="139" t="s">
        <v>17</v>
      </c>
      <c r="G397" s="78" t="s">
        <v>17</v>
      </c>
      <c r="H397" s="79" t="s">
        <v>17</v>
      </c>
      <c r="I397" s="139" t="s">
        <v>17</v>
      </c>
      <c r="J397" s="78" t="s">
        <v>17</v>
      </c>
      <c r="K397" s="79" t="s">
        <v>17</v>
      </c>
    </row>
    <row r="398" spans="1:11" ht="13.5" x14ac:dyDescent="0.2">
      <c r="C398" s="56" t="s">
        <v>197</v>
      </c>
      <c r="F398" s="139"/>
      <c r="G398" s="78"/>
      <c r="I398" s="139"/>
      <c r="J398" s="78"/>
    </row>
    <row r="399" spans="1:11" ht="13.5" x14ac:dyDescent="0.2">
      <c r="C399" s="56" t="s">
        <v>198</v>
      </c>
      <c r="F399" s="139"/>
      <c r="G399" s="78"/>
      <c r="I399" s="139"/>
      <c r="J399" s="78"/>
    </row>
    <row r="400" spans="1:11" ht="13.5" x14ac:dyDescent="0.2">
      <c r="A400" s="68"/>
      <c r="C400" s="56" t="s">
        <v>199</v>
      </c>
    </row>
    <row r="401" spans="1:11" x14ac:dyDescent="0.2">
      <c r="A401" s="68"/>
      <c r="C401" s="56" t="s">
        <v>200</v>
      </c>
    </row>
    <row r="402" spans="1:11" x14ac:dyDescent="0.2">
      <c r="A402" s="74" t="str">
        <f>$A$83</f>
        <v xml:space="preserve">Institution No.:  </v>
      </c>
      <c r="B402" s="95"/>
      <c r="C402" s="95"/>
      <c r="D402" s="95"/>
      <c r="E402" s="109"/>
      <c r="F402" s="95"/>
      <c r="G402" s="110"/>
      <c r="H402" s="111"/>
      <c r="I402" s="95"/>
      <c r="J402" s="110"/>
      <c r="K402" s="59" t="s">
        <v>201</v>
      </c>
    </row>
    <row r="403" spans="1:11" ht="14.25" x14ac:dyDescent="0.2">
      <c r="A403" s="95"/>
      <c r="B403" s="95"/>
      <c r="C403" s="95"/>
      <c r="D403" s="124" t="s">
        <v>202</v>
      </c>
      <c r="E403" s="109"/>
      <c r="F403" s="95"/>
      <c r="G403" s="110"/>
      <c r="H403" s="111"/>
      <c r="I403" s="95"/>
      <c r="J403" s="110"/>
      <c r="K403" s="111"/>
    </row>
    <row r="404" spans="1:11" x14ac:dyDescent="0.2">
      <c r="A404" s="74" t="str">
        <f>$A$42</f>
        <v xml:space="preserve">NAME: </v>
      </c>
      <c r="C404" s="56" t="str">
        <f>$D$20</f>
        <v>University of Colorado</v>
      </c>
      <c r="F404" s="173"/>
      <c r="G404" s="167"/>
      <c r="K404" s="76" t="str">
        <f>$K$3</f>
        <v>Due Date: October 18, 2022</v>
      </c>
    </row>
    <row r="405" spans="1:11" x14ac:dyDescent="0.2">
      <c r="A405" s="77" t="s">
        <v>17</v>
      </c>
      <c r="B405" s="77" t="s">
        <v>17</v>
      </c>
      <c r="C405" s="77" t="s">
        <v>17</v>
      </c>
      <c r="D405" s="77" t="s">
        <v>17</v>
      </c>
      <c r="E405" s="77" t="s">
        <v>17</v>
      </c>
      <c r="F405" s="77" t="s">
        <v>17</v>
      </c>
      <c r="G405" s="78" t="s">
        <v>17</v>
      </c>
      <c r="H405" s="79" t="s">
        <v>17</v>
      </c>
      <c r="I405" s="77" t="s">
        <v>17</v>
      </c>
      <c r="J405" s="78" t="s">
        <v>17</v>
      </c>
      <c r="K405" s="79" t="s">
        <v>17</v>
      </c>
    </row>
    <row r="406" spans="1:11" x14ac:dyDescent="0.2">
      <c r="A406" s="80" t="s">
        <v>18</v>
      </c>
      <c r="E406" s="80" t="s">
        <v>18</v>
      </c>
      <c r="G406" s="82"/>
      <c r="H406" s="83" t="str">
        <f>H373</f>
        <v>2021-22</v>
      </c>
      <c r="I406" s="81"/>
      <c r="J406" s="82"/>
      <c r="K406" s="83" t="str">
        <f>K373</f>
        <v>2022-23</v>
      </c>
    </row>
    <row r="407" spans="1:11" x14ac:dyDescent="0.2">
      <c r="A407" s="80" t="s">
        <v>22</v>
      </c>
      <c r="C407" s="81" t="s">
        <v>68</v>
      </c>
      <c r="E407" s="80" t="s">
        <v>22</v>
      </c>
      <c r="H407" s="83" t="s">
        <v>25</v>
      </c>
      <c r="K407" s="83" t="s">
        <v>26</v>
      </c>
    </row>
    <row r="408" spans="1:11" x14ac:dyDescent="0.2">
      <c r="A408" s="77" t="s">
        <v>17</v>
      </c>
      <c r="B408" s="77" t="s">
        <v>17</v>
      </c>
      <c r="C408" s="77" t="s">
        <v>17</v>
      </c>
      <c r="D408" s="77" t="s">
        <v>17</v>
      </c>
      <c r="E408" s="77" t="s">
        <v>17</v>
      </c>
      <c r="F408" s="77" t="s">
        <v>17</v>
      </c>
      <c r="G408" s="78" t="s">
        <v>17</v>
      </c>
      <c r="H408" s="79" t="s">
        <v>17</v>
      </c>
      <c r="I408" s="77" t="s">
        <v>17</v>
      </c>
      <c r="J408" s="78" t="s">
        <v>17</v>
      </c>
      <c r="K408" s="79" t="s">
        <v>17</v>
      </c>
    </row>
    <row r="409" spans="1:11" x14ac:dyDescent="0.2">
      <c r="A409" s="174"/>
      <c r="C409" s="90" t="s">
        <v>203</v>
      </c>
      <c r="E409" s="174"/>
      <c r="G409" s="145"/>
      <c r="H409" s="145"/>
      <c r="I409" s="149"/>
      <c r="J409" s="145"/>
      <c r="K409" s="145"/>
    </row>
    <row r="410" spans="1:11" ht="13.5" x14ac:dyDescent="0.2">
      <c r="A410" s="174">
        <v>1</v>
      </c>
      <c r="C410" s="68" t="s">
        <v>204</v>
      </c>
      <c r="E410" s="174">
        <v>1</v>
      </c>
      <c r="G410" s="145"/>
      <c r="H410" s="176">
        <v>14424852.670416467</v>
      </c>
      <c r="I410" s="149"/>
      <c r="J410" s="145"/>
      <c r="K410" s="176">
        <v>14363109</v>
      </c>
    </row>
    <row r="411" spans="1:11" x14ac:dyDescent="0.2">
      <c r="A411" s="174">
        <v>2</v>
      </c>
      <c r="C411" s="69" t="s">
        <v>205</v>
      </c>
      <c r="E411" s="174">
        <v>2</v>
      </c>
      <c r="F411" s="69"/>
      <c r="G411" s="154"/>
      <c r="H411" s="176">
        <v>122882726.28</v>
      </c>
      <c r="I411" s="149"/>
      <c r="J411" s="145"/>
      <c r="K411" s="176">
        <v>132129417</v>
      </c>
    </row>
    <row r="412" spans="1:11" x14ac:dyDescent="0.2">
      <c r="A412" s="174">
        <v>3</v>
      </c>
      <c r="C412" s="69" t="s">
        <v>206</v>
      </c>
      <c r="E412" s="174">
        <v>3</v>
      </c>
      <c r="F412" s="69"/>
      <c r="G412" s="154"/>
      <c r="H412" s="177">
        <f>29118271.2938901+99200</f>
        <v>29217471.2938901</v>
      </c>
      <c r="I412" s="149"/>
      <c r="J412" s="145"/>
      <c r="K412" s="176">
        <v>26436992</v>
      </c>
    </row>
    <row r="413" spans="1:11" ht="13.5" x14ac:dyDescent="0.2">
      <c r="A413" s="174">
        <v>4</v>
      </c>
      <c r="C413" s="69" t="s">
        <v>207</v>
      </c>
      <c r="E413" s="174">
        <v>4</v>
      </c>
      <c r="F413" s="69"/>
      <c r="G413" s="154"/>
      <c r="H413" s="176"/>
      <c r="I413" s="149"/>
      <c r="J413" s="145"/>
      <c r="K413" s="176"/>
    </row>
    <row r="414" spans="1:11" x14ac:dyDescent="0.2">
      <c r="A414" s="174">
        <v>5</v>
      </c>
      <c r="C414" s="69" t="s">
        <v>208</v>
      </c>
      <c r="E414" s="174">
        <v>5</v>
      </c>
      <c r="F414" s="69"/>
      <c r="G414" s="154"/>
      <c r="H414" s="176"/>
      <c r="I414" s="149"/>
      <c r="J414" s="145"/>
      <c r="K414" s="176"/>
    </row>
    <row r="415" spans="1:11" s="95" customFormat="1" x14ac:dyDescent="0.2">
      <c r="A415" s="174">
        <v>6</v>
      </c>
      <c r="B415" s="56"/>
      <c r="C415" s="69" t="s">
        <v>209</v>
      </c>
      <c r="D415" s="56"/>
      <c r="E415" s="174">
        <v>6</v>
      </c>
      <c r="F415" s="69"/>
      <c r="G415" s="154"/>
      <c r="H415" s="176"/>
      <c r="I415" s="149"/>
      <c r="J415" s="145"/>
      <c r="K415" s="176"/>
    </row>
    <row r="416" spans="1:11" s="95" customFormat="1" x14ac:dyDescent="0.2">
      <c r="A416" s="174">
        <v>7</v>
      </c>
      <c r="B416" s="56"/>
      <c r="C416" s="69" t="s">
        <v>210</v>
      </c>
      <c r="D416" s="56"/>
      <c r="E416" s="174">
        <v>7</v>
      </c>
      <c r="F416" s="69"/>
      <c r="G416" s="154"/>
      <c r="H416" s="176"/>
      <c r="I416" s="149"/>
      <c r="J416" s="145"/>
      <c r="K416" s="176"/>
    </row>
    <row r="417" spans="1:11" x14ac:dyDescent="0.2">
      <c r="A417" s="174">
        <v>8</v>
      </c>
      <c r="C417" s="69" t="s">
        <v>211</v>
      </c>
      <c r="E417" s="174">
        <v>8</v>
      </c>
      <c r="F417" s="139"/>
      <c r="G417" s="78"/>
      <c r="H417" s="176"/>
      <c r="I417" s="149"/>
      <c r="J417" s="145"/>
      <c r="K417" s="176"/>
    </row>
    <row r="418" spans="1:11" ht="13.5" x14ac:dyDescent="0.2">
      <c r="A418" s="174">
        <v>9</v>
      </c>
      <c r="C418" s="56" t="s">
        <v>212</v>
      </c>
      <c r="E418" s="174">
        <v>9</v>
      </c>
      <c r="F418" s="139"/>
      <c r="G418" s="78"/>
      <c r="H418" s="176"/>
      <c r="I418" s="149"/>
      <c r="J418" s="145"/>
      <c r="K418" s="176"/>
    </row>
    <row r="419" spans="1:11" x14ac:dyDescent="0.2">
      <c r="A419" s="174">
        <v>10</v>
      </c>
      <c r="C419" s="69"/>
      <c r="E419" s="174">
        <v>10</v>
      </c>
      <c r="F419" s="139"/>
      <c r="G419" s="78"/>
      <c r="H419" s="178"/>
      <c r="I419" s="179"/>
      <c r="J419" s="179"/>
      <c r="K419" s="178"/>
    </row>
    <row r="420" spans="1:11" x14ac:dyDescent="0.2">
      <c r="A420" s="174">
        <v>11</v>
      </c>
      <c r="C420" s="69"/>
      <c r="E420" s="174">
        <v>11</v>
      </c>
      <c r="F420" s="139"/>
      <c r="G420" s="78"/>
      <c r="H420" s="180"/>
      <c r="I420" s="139"/>
      <c r="J420" s="78"/>
      <c r="K420" s="181"/>
    </row>
    <row r="421" spans="1:11" x14ac:dyDescent="0.2">
      <c r="A421" s="174">
        <v>12</v>
      </c>
      <c r="C421" s="69"/>
      <c r="E421" s="174">
        <v>12</v>
      </c>
      <c r="F421" s="139"/>
      <c r="G421" s="78"/>
      <c r="H421" s="181"/>
      <c r="I421" s="139"/>
      <c r="J421" s="78"/>
      <c r="K421" s="181"/>
    </row>
    <row r="422" spans="1:11" x14ac:dyDescent="0.2">
      <c r="A422" s="174">
        <v>13</v>
      </c>
      <c r="C422" s="69"/>
      <c r="E422" s="174">
        <v>13</v>
      </c>
      <c r="F422" s="139"/>
      <c r="G422" s="78"/>
      <c r="H422" s="181"/>
      <c r="I422" s="139"/>
      <c r="J422" s="78"/>
      <c r="K422" s="181"/>
    </row>
    <row r="423" spans="1:11" x14ac:dyDescent="0.2">
      <c r="A423" s="174">
        <v>14</v>
      </c>
      <c r="C423" s="69"/>
      <c r="E423" s="174">
        <v>14</v>
      </c>
      <c r="F423" s="139"/>
      <c r="G423" s="78"/>
      <c r="H423" s="181"/>
      <c r="I423" s="139"/>
      <c r="J423" s="78"/>
      <c r="K423" s="181"/>
    </row>
    <row r="424" spans="1:11" x14ac:dyDescent="0.2">
      <c r="A424" s="174">
        <v>15</v>
      </c>
      <c r="E424" s="174">
        <v>15</v>
      </c>
      <c r="F424" s="69"/>
      <c r="G424" s="154"/>
      <c r="H424" s="170"/>
      <c r="I424" s="154"/>
      <c r="J424" s="154"/>
      <c r="K424" s="170"/>
    </row>
    <row r="425" spans="1:11" x14ac:dyDescent="0.2">
      <c r="A425" s="174"/>
      <c r="C425" s="69"/>
      <c r="E425" s="174"/>
      <c r="F425" s="69"/>
      <c r="G425" s="154"/>
      <c r="H425" s="170"/>
      <c r="I425" s="154"/>
      <c r="J425" s="154"/>
      <c r="K425" s="170"/>
    </row>
    <row r="426" spans="1:11" x14ac:dyDescent="0.2">
      <c r="A426" s="174">
        <v>16</v>
      </c>
      <c r="C426" s="69" t="s">
        <v>213</v>
      </c>
      <c r="E426" s="174">
        <v>16</v>
      </c>
      <c r="F426" s="69"/>
      <c r="G426" s="154"/>
      <c r="H426" s="170">
        <v>119598</v>
      </c>
      <c r="I426" s="154"/>
      <c r="J426" s="154"/>
      <c r="K426" s="170">
        <v>208000</v>
      </c>
    </row>
    <row r="427" spans="1:11" x14ac:dyDescent="0.2">
      <c r="A427" s="174">
        <v>17</v>
      </c>
      <c r="C427" s="69" t="s">
        <v>214</v>
      </c>
      <c r="E427" s="174">
        <v>17</v>
      </c>
      <c r="F427" s="69"/>
      <c r="G427" s="154"/>
      <c r="H427" s="170"/>
      <c r="I427" s="154"/>
      <c r="J427" s="154"/>
      <c r="K427" s="170"/>
    </row>
    <row r="428" spans="1:11" x14ac:dyDescent="0.2">
      <c r="A428" s="174">
        <v>18</v>
      </c>
      <c r="C428" s="69" t="s">
        <v>215</v>
      </c>
      <c r="E428" s="174">
        <v>18</v>
      </c>
      <c r="F428" s="69"/>
      <c r="G428" s="154"/>
      <c r="H428" s="170"/>
      <c r="I428" s="154"/>
      <c r="J428" s="154"/>
      <c r="K428" s="170"/>
    </row>
    <row r="429" spans="1:11" x14ac:dyDescent="0.2">
      <c r="A429" s="174">
        <v>19</v>
      </c>
      <c r="C429" s="69" t="s">
        <v>45</v>
      </c>
      <c r="E429" s="174">
        <v>19</v>
      </c>
      <c r="F429" s="69"/>
      <c r="G429" s="154"/>
      <c r="H429" s="170"/>
      <c r="I429" s="154"/>
      <c r="J429" s="154"/>
      <c r="K429" s="170"/>
    </row>
    <row r="430" spans="1:11" x14ac:dyDescent="0.2">
      <c r="A430" s="56">
        <v>20</v>
      </c>
      <c r="C430" s="69"/>
      <c r="E430" s="56">
        <v>20</v>
      </c>
      <c r="F430" s="139"/>
      <c r="G430" s="78"/>
      <c r="H430" s="181"/>
      <c r="I430" s="139"/>
      <c r="J430" s="78"/>
      <c r="K430" s="181"/>
    </row>
    <row r="431" spans="1:11" x14ac:dyDescent="0.2">
      <c r="A431" s="56">
        <v>21</v>
      </c>
      <c r="C431" s="69"/>
      <c r="E431" s="56">
        <v>21</v>
      </c>
      <c r="F431" s="139"/>
      <c r="G431" s="78"/>
      <c r="H431" s="181"/>
      <c r="I431" s="139"/>
      <c r="J431" s="78"/>
      <c r="K431" s="181"/>
    </row>
    <row r="432" spans="1:11" x14ac:dyDescent="0.2">
      <c r="A432" s="56">
        <v>22</v>
      </c>
      <c r="C432" s="69"/>
      <c r="E432" s="56">
        <v>22</v>
      </c>
      <c r="F432" s="139"/>
      <c r="G432" s="78"/>
      <c r="H432" s="181"/>
      <c r="I432" s="139"/>
      <c r="J432" s="78"/>
      <c r="K432" s="181"/>
    </row>
    <row r="433" spans="1:11" x14ac:dyDescent="0.2">
      <c r="A433" s="56">
        <v>23</v>
      </c>
      <c r="C433" s="69"/>
      <c r="E433" s="56">
        <v>23</v>
      </c>
      <c r="F433" s="139"/>
      <c r="G433" s="78"/>
      <c r="H433" s="181"/>
      <c r="I433" s="139"/>
      <c r="J433" s="78"/>
      <c r="K433" s="181"/>
    </row>
    <row r="434" spans="1:11" x14ac:dyDescent="0.2">
      <c r="A434" s="56">
        <v>24</v>
      </c>
      <c r="C434" s="69"/>
      <c r="E434" s="56">
        <v>24</v>
      </c>
      <c r="F434" s="139"/>
      <c r="G434" s="78"/>
      <c r="H434" s="181"/>
      <c r="I434" s="139"/>
      <c r="J434" s="78"/>
      <c r="K434" s="181"/>
    </row>
    <row r="435" spans="1:11" x14ac:dyDescent="0.2">
      <c r="A435" s="174"/>
      <c r="C435" s="69"/>
      <c r="E435" s="174"/>
      <c r="F435" s="139" t="s">
        <v>17</v>
      </c>
      <c r="G435" s="78" t="s">
        <v>17</v>
      </c>
      <c r="H435" s="79"/>
      <c r="I435" s="139"/>
      <c r="J435" s="78"/>
      <c r="K435" s="79"/>
    </row>
    <row r="436" spans="1:11" x14ac:dyDescent="0.2">
      <c r="A436" s="174">
        <v>25</v>
      </c>
      <c r="C436" s="68" t="s">
        <v>216</v>
      </c>
      <c r="E436" s="174">
        <v>25</v>
      </c>
      <c r="G436" s="145"/>
      <c r="H436" s="149">
        <f>SUM(H410:H434)</f>
        <v>166644648.24430656</v>
      </c>
      <c r="I436" s="149"/>
      <c r="J436" s="145"/>
      <c r="K436" s="149">
        <f>SUM(K410:K434)</f>
        <v>173137518</v>
      </c>
    </row>
    <row r="437" spans="1:11" x14ac:dyDescent="0.2">
      <c r="A437" s="174"/>
      <c r="C437" s="68"/>
      <c r="E437" s="174"/>
      <c r="F437" s="139" t="s">
        <v>17</v>
      </c>
      <c r="G437" s="78" t="s">
        <v>17</v>
      </c>
      <c r="H437" s="79"/>
      <c r="I437" s="139"/>
      <c r="J437" s="78"/>
      <c r="K437" s="79"/>
    </row>
    <row r="438" spans="1:11" ht="13.5" x14ac:dyDescent="0.2">
      <c r="A438" s="174">
        <v>26</v>
      </c>
      <c r="C438" s="68" t="s">
        <v>217</v>
      </c>
      <c r="E438" s="174">
        <v>26</v>
      </c>
      <c r="G438" s="145"/>
      <c r="H438" s="145">
        <v>-805184</v>
      </c>
      <c r="I438" s="149"/>
      <c r="J438" s="145"/>
      <c r="K438" s="145">
        <v>0</v>
      </c>
    </row>
    <row r="439" spans="1:11" x14ac:dyDescent="0.2">
      <c r="A439" s="174">
        <v>27</v>
      </c>
      <c r="E439" s="174">
        <v>27</v>
      </c>
      <c r="G439" s="145"/>
      <c r="H439" s="145"/>
      <c r="I439" s="149"/>
      <c r="J439" s="145"/>
      <c r="K439" s="145"/>
    </row>
    <row r="440" spans="1:11" x14ac:dyDescent="0.2">
      <c r="A440" s="174">
        <v>28</v>
      </c>
      <c r="E440" s="174">
        <v>28</v>
      </c>
      <c r="G440" s="149"/>
      <c r="H440" s="149"/>
      <c r="I440" s="149"/>
      <c r="J440" s="149"/>
      <c r="K440" s="149"/>
    </row>
    <row r="441" spans="1:11" ht="12" customHeight="1" x14ac:dyDescent="0.2">
      <c r="A441" s="174">
        <v>29</v>
      </c>
      <c r="C441" s="56" t="s">
        <v>45</v>
      </c>
      <c r="E441" s="174">
        <v>29</v>
      </c>
      <c r="G441" s="149"/>
      <c r="H441" s="149"/>
      <c r="I441" s="149"/>
      <c r="J441" s="149"/>
      <c r="K441" s="149"/>
    </row>
    <row r="442" spans="1:11" s="182" customFormat="1" ht="12" customHeight="1" x14ac:dyDescent="0.2">
      <c r="A442" s="174"/>
      <c r="B442" s="56"/>
      <c r="C442" s="68"/>
      <c r="D442" s="56"/>
      <c r="E442" s="174"/>
      <c r="F442" s="139" t="s">
        <v>17</v>
      </c>
      <c r="G442" s="78" t="s">
        <v>17</v>
      </c>
      <c r="H442" s="79"/>
      <c r="I442" s="139"/>
      <c r="J442" s="78"/>
      <c r="K442" s="79"/>
    </row>
    <row r="443" spans="1:11" x14ac:dyDescent="0.2">
      <c r="A443" s="174">
        <v>30</v>
      </c>
      <c r="C443" s="68" t="s">
        <v>218</v>
      </c>
      <c r="E443" s="174">
        <v>30</v>
      </c>
      <c r="G443" s="145"/>
      <c r="H443" s="149">
        <f>SUM(H436:H441)</f>
        <v>165839464.24430656</v>
      </c>
      <c r="I443" s="149"/>
      <c r="J443" s="145"/>
      <c r="K443" s="149">
        <f>SUM(K436:K441)</f>
        <v>173137518</v>
      </c>
    </row>
    <row r="444" spans="1:11" x14ac:dyDescent="0.2">
      <c r="A444" s="174"/>
      <c r="C444" s="68"/>
      <c r="E444" s="108"/>
      <c r="F444" s="139" t="s">
        <v>17</v>
      </c>
      <c r="G444" s="78" t="s">
        <v>17</v>
      </c>
      <c r="H444" s="79" t="s">
        <v>17</v>
      </c>
      <c r="I444" s="139" t="s">
        <v>17</v>
      </c>
      <c r="J444" s="78" t="s">
        <v>17</v>
      </c>
      <c r="K444" s="79" t="s">
        <v>17</v>
      </c>
    </row>
    <row r="445" spans="1:11" ht="13.5" x14ac:dyDescent="0.2">
      <c r="C445" s="56" t="s">
        <v>197</v>
      </c>
      <c r="F445" s="139"/>
      <c r="G445" s="78"/>
      <c r="I445" s="139"/>
      <c r="J445" s="78"/>
    </row>
    <row r="446" spans="1:11" ht="13.5" x14ac:dyDescent="0.2">
      <c r="C446" s="56" t="s">
        <v>198</v>
      </c>
      <c r="F446" s="139"/>
      <c r="G446" s="78"/>
      <c r="I446" s="139"/>
      <c r="J446" s="78"/>
    </row>
    <row r="447" spans="1:11" ht="13.5" x14ac:dyDescent="0.2">
      <c r="C447" s="56" t="s">
        <v>219</v>
      </c>
      <c r="F447" s="139"/>
      <c r="G447" s="78"/>
      <c r="I447" s="139"/>
      <c r="J447" s="78"/>
    </row>
    <row r="448" spans="1:11" x14ac:dyDescent="0.2">
      <c r="C448" s="56" t="s">
        <v>220</v>
      </c>
      <c r="F448" s="139"/>
      <c r="G448" s="78"/>
      <c r="I448" s="139"/>
      <c r="J448" s="78"/>
    </row>
    <row r="449" spans="1:11" ht="13.5" x14ac:dyDescent="0.2">
      <c r="C449" s="56" t="s">
        <v>221</v>
      </c>
      <c r="F449" s="139"/>
      <c r="G449" s="78"/>
      <c r="I449" s="139"/>
      <c r="J449" s="78"/>
    </row>
    <row r="450" spans="1:11" ht="20.25" customHeight="1" x14ac:dyDescent="0.2">
      <c r="C450" s="56" t="s">
        <v>222</v>
      </c>
      <c r="F450" s="139"/>
      <c r="G450" s="78"/>
      <c r="I450" s="139"/>
      <c r="J450" s="78"/>
    </row>
    <row r="451" spans="1:11" ht="13.5" x14ac:dyDescent="0.2">
      <c r="C451" s="56" t="s">
        <v>223</v>
      </c>
      <c r="F451" s="139"/>
      <c r="G451" s="78"/>
      <c r="I451" s="139"/>
      <c r="J451" s="78"/>
    </row>
    <row r="452" spans="1:11" x14ac:dyDescent="0.2">
      <c r="A452" s="174"/>
      <c r="C452" s="56" t="s">
        <v>200</v>
      </c>
      <c r="E452" s="108"/>
      <c r="F452" s="139"/>
      <c r="G452" s="78"/>
      <c r="H452" s="79"/>
      <c r="I452" s="139"/>
      <c r="J452" s="78"/>
      <c r="K452" s="79"/>
    </row>
    <row r="454" spans="1:11" s="95" customFormat="1" x14ac:dyDescent="0.2">
      <c r="A454" s="74" t="str">
        <f>$A$83</f>
        <v xml:space="preserve">Institution No.:  </v>
      </c>
      <c r="E454" s="109"/>
      <c r="G454" s="110"/>
      <c r="H454" s="111"/>
      <c r="J454" s="110"/>
      <c r="K454" s="59" t="s">
        <v>224</v>
      </c>
    </row>
    <row r="455" spans="1:11" s="95" customFormat="1" x14ac:dyDescent="0.2">
      <c r="D455" s="124" t="s">
        <v>225</v>
      </c>
      <c r="E455" s="109"/>
      <c r="G455" s="110"/>
      <c r="H455" s="111"/>
      <c r="J455" s="110"/>
      <c r="K455" s="111"/>
    </row>
    <row r="456" spans="1:11" x14ac:dyDescent="0.2">
      <c r="A456" s="74" t="str">
        <f>$A$42</f>
        <v xml:space="preserve">NAME: </v>
      </c>
      <c r="C456" s="56" t="str">
        <f>$D$20</f>
        <v>University of Colorado</v>
      </c>
      <c r="F456" s="173"/>
      <c r="G456" s="167"/>
      <c r="K456" s="76" t="str">
        <f>$K$3</f>
        <v>Due Date: October 18, 2022</v>
      </c>
    </row>
    <row r="457" spans="1:11" x14ac:dyDescent="0.2">
      <c r="A457" s="77" t="s">
        <v>17</v>
      </c>
      <c r="B457" s="77" t="s">
        <v>17</v>
      </c>
      <c r="C457" s="77" t="s">
        <v>17</v>
      </c>
      <c r="D457" s="77" t="s">
        <v>17</v>
      </c>
      <c r="E457" s="77" t="s">
        <v>17</v>
      </c>
      <c r="F457" s="77" t="s">
        <v>17</v>
      </c>
      <c r="G457" s="78" t="s">
        <v>17</v>
      </c>
      <c r="H457" s="79" t="s">
        <v>17</v>
      </c>
      <c r="I457" s="77" t="s">
        <v>17</v>
      </c>
      <c r="J457" s="78" t="s">
        <v>17</v>
      </c>
      <c r="K457" s="79" t="s">
        <v>17</v>
      </c>
    </row>
    <row r="458" spans="1:11" x14ac:dyDescent="0.2">
      <c r="A458" s="80" t="s">
        <v>18</v>
      </c>
      <c r="E458" s="80" t="s">
        <v>18</v>
      </c>
      <c r="G458" s="82"/>
      <c r="H458" s="83" t="str">
        <f>H406</f>
        <v>2021-22</v>
      </c>
      <c r="I458" s="81"/>
      <c r="J458" s="82"/>
      <c r="K458" s="83" t="str">
        <f>K406</f>
        <v>2022-23</v>
      </c>
    </row>
    <row r="459" spans="1:11" x14ac:dyDescent="0.2">
      <c r="A459" s="80" t="s">
        <v>22</v>
      </c>
      <c r="C459" s="81" t="s">
        <v>68</v>
      </c>
      <c r="E459" s="80" t="s">
        <v>22</v>
      </c>
      <c r="H459" s="83" t="s">
        <v>25</v>
      </c>
      <c r="K459" s="83" t="s">
        <v>26</v>
      </c>
    </row>
    <row r="460" spans="1:11" x14ac:dyDescent="0.2">
      <c r="A460" s="77" t="s">
        <v>17</v>
      </c>
      <c r="B460" s="77" t="s">
        <v>17</v>
      </c>
      <c r="C460" s="77" t="s">
        <v>17</v>
      </c>
      <c r="D460" s="77" t="s">
        <v>17</v>
      </c>
      <c r="E460" s="77" t="s">
        <v>17</v>
      </c>
      <c r="F460" s="77" t="s">
        <v>17</v>
      </c>
      <c r="G460" s="78" t="s">
        <v>17</v>
      </c>
      <c r="H460" s="79" t="s">
        <v>17</v>
      </c>
      <c r="I460" s="77" t="s">
        <v>17</v>
      </c>
      <c r="J460" s="78" t="s">
        <v>17</v>
      </c>
      <c r="K460" s="79" t="s">
        <v>17</v>
      </c>
    </row>
    <row r="461" spans="1:11" x14ac:dyDescent="0.2">
      <c r="A461" s="174"/>
      <c r="C461" s="90" t="s">
        <v>226</v>
      </c>
      <c r="E461" s="174"/>
      <c r="G461" s="145"/>
      <c r="H461" s="145"/>
      <c r="I461" s="149"/>
      <c r="J461" s="145"/>
      <c r="K461" s="145"/>
    </row>
    <row r="462" spans="1:11" x14ac:dyDescent="0.2">
      <c r="A462" s="174">
        <v>1</v>
      </c>
      <c r="C462" s="68" t="s">
        <v>227</v>
      </c>
      <c r="E462" s="174">
        <v>1</v>
      </c>
      <c r="G462" s="145"/>
      <c r="H462" s="176">
        <v>8325000</v>
      </c>
      <c r="I462" s="149"/>
      <c r="J462" s="145"/>
      <c r="K462" s="176">
        <v>6825000</v>
      </c>
    </row>
    <row r="463" spans="1:11" x14ac:dyDescent="0.2">
      <c r="A463" s="174">
        <v>2</v>
      </c>
      <c r="C463" s="69"/>
      <c r="E463" s="174">
        <v>2</v>
      </c>
      <c r="F463" s="69"/>
      <c r="G463" s="154"/>
      <c r="H463" s="170"/>
      <c r="I463" s="154"/>
      <c r="J463" s="154"/>
      <c r="K463" s="170"/>
    </row>
    <row r="464" spans="1:11" x14ac:dyDescent="0.2">
      <c r="A464" s="174">
        <v>3</v>
      </c>
      <c r="C464" s="69"/>
      <c r="E464" s="174">
        <v>3</v>
      </c>
      <c r="F464" s="69"/>
      <c r="G464" s="154"/>
      <c r="H464" s="170"/>
      <c r="I464" s="154"/>
      <c r="J464" s="154"/>
      <c r="K464" s="170"/>
    </row>
    <row r="465" spans="1:11" x14ac:dyDescent="0.2">
      <c r="A465" s="174">
        <v>4</v>
      </c>
      <c r="C465" s="69"/>
      <c r="E465" s="174">
        <v>4</v>
      </c>
      <c r="F465" s="69"/>
      <c r="G465" s="154"/>
      <c r="H465" s="170"/>
      <c r="I465" s="154"/>
      <c r="J465" s="154"/>
      <c r="K465" s="170"/>
    </row>
    <row r="466" spans="1:11" x14ac:dyDescent="0.2">
      <c r="A466" s="174">
        <v>5</v>
      </c>
      <c r="C466" s="69"/>
      <c r="E466" s="174">
        <v>5</v>
      </c>
      <c r="F466" s="69"/>
      <c r="G466" s="154"/>
      <c r="H466" s="170"/>
      <c r="I466" s="154"/>
      <c r="J466" s="154"/>
      <c r="K466" s="170"/>
    </row>
    <row r="467" spans="1:11" x14ac:dyDescent="0.2">
      <c r="A467" s="174">
        <v>6</v>
      </c>
      <c r="C467" s="69"/>
      <c r="E467" s="174">
        <v>6</v>
      </c>
      <c r="F467" s="69"/>
      <c r="G467" s="154"/>
      <c r="H467" s="170"/>
      <c r="I467" s="154"/>
      <c r="J467" s="154"/>
      <c r="K467" s="170"/>
    </row>
    <row r="468" spans="1:11" x14ac:dyDescent="0.2">
      <c r="A468" s="174">
        <v>7</v>
      </c>
      <c r="C468" s="69"/>
      <c r="E468" s="174">
        <v>7</v>
      </c>
      <c r="F468" s="69"/>
      <c r="G468" s="154"/>
      <c r="H468" s="170"/>
      <c r="I468" s="154"/>
      <c r="J468" s="154"/>
      <c r="K468" s="170"/>
    </row>
    <row r="469" spans="1:11" ht="12.75" customHeight="1" x14ac:dyDescent="0.2">
      <c r="A469" s="174">
        <v>8</v>
      </c>
      <c r="C469" s="69"/>
      <c r="E469" s="174">
        <v>8</v>
      </c>
      <c r="F469" s="139"/>
      <c r="G469" s="78"/>
      <c r="H469" s="181"/>
      <c r="I469" s="139"/>
      <c r="J469" s="78"/>
      <c r="K469" s="181"/>
    </row>
    <row r="470" spans="1:11" x14ac:dyDescent="0.2">
      <c r="A470" s="174">
        <v>9</v>
      </c>
      <c r="E470" s="174">
        <v>9</v>
      </c>
      <c r="F470" s="139"/>
      <c r="G470" s="78"/>
      <c r="H470" s="181"/>
      <c r="I470" s="139"/>
      <c r="J470" s="78"/>
      <c r="K470" s="181"/>
    </row>
    <row r="471" spans="1:11" x14ac:dyDescent="0.2">
      <c r="A471" s="174">
        <v>10</v>
      </c>
      <c r="C471" s="69"/>
      <c r="E471" s="174">
        <v>10</v>
      </c>
      <c r="F471" s="139"/>
      <c r="G471" s="78"/>
      <c r="H471" s="181"/>
      <c r="I471" s="139"/>
      <c r="J471" s="78"/>
      <c r="K471" s="181"/>
    </row>
    <row r="472" spans="1:11" x14ac:dyDescent="0.2">
      <c r="A472" s="174">
        <v>11</v>
      </c>
      <c r="C472" s="69"/>
      <c r="E472" s="174">
        <v>11</v>
      </c>
      <c r="F472" s="139"/>
      <c r="G472" s="78"/>
      <c r="H472" s="181"/>
      <c r="I472" s="139"/>
      <c r="J472" s="78"/>
      <c r="K472" s="181"/>
    </row>
    <row r="473" spans="1:11" x14ac:dyDescent="0.2">
      <c r="A473" s="174">
        <v>12</v>
      </c>
      <c r="C473" s="69"/>
      <c r="E473" s="174">
        <v>12</v>
      </c>
      <c r="F473" s="139"/>
      <c r="G473" s="78"/>
      <c r="H473" s="181"/>
      <c r="I473" s="139"/>
      <c r="J473" s="78"/>
      <c r="K473" s="181"/>
    </row>
    <row r="474" spans="1:11" x14ac:dyDescent="0.2">
      <c r="A474" s="174">
        <v>13</v>
      </c>
      <c r="C474" s="69"/>
      <c r="E474" s="174">
        <v>13</v>
      </c>
      <c r="F474" s="139"/>
      <c r="G474" s="78"/>
      <c r="H474" s="181"/>
      <c r="I474" s="139"/>
      <c r="J474" s="78"/>
      <c r="K474" s="181"/>
    </row>
    <row r="475" spans="1:11" x14ac:dyDescent="0.2">
      <c r="A475" s="174">
        <v>14</v>
      </c>
      <c r="C475" s="69"/>
      <c r="E475" s="174">
        <v>14</v>
      </c>
      <c r="F475" s="139"/>
      <c r="G475" s="78"/>
      <c r="H475" s="181"/>
      <c r="I475" s="139"/>
      <c r="J475" s="78"/>
      <c r="K475" s="181"/>
    </row>
    <row r="476" spans="1:11" x14ac:dyDescent="0.2">
      <c r="A476" s="174">
        <v>15</v>
      </c>
      <c r="E476" s="174">
        <v>15</v>
      </c>
      <c r="F476" s="69"/>
      <c r="G476" s="154"/>
      <c r="H476" s="170"/>
      <c r="I476" s="154"/>
      <c r="J476" s="154"/>
      <c r="K476" s="170"/>
    </row>
    <row r="477" spans="1:11" x14ac:dyDescent="0.2">
      <c r="A477" s="174"/>
      <c r="C477" s="69"/>
      <c r="E477" s="174"/>
      <c r="F477" s="69"/>
      <c r="G477" s="154"/>
      <c r="H477" s="170"/>
      <c r="I477" s="154"/>
      <c r="J477" s="154"/>
      <c r="K477" s="170"/>
    </row>
    <row r="478" spans="1:11" x14ac:dyDescent="0.2">
      <c r="A478" s="174">
        <v>16</v>
      </c>
      <c r="C478" s="69"/>
      <c r="E478" s="174">
        <v>16</v>
      </c>
      <c r="F478" s="69"/>
      <c r="G478" s="154"/>
      <c r="H478" s="170"/>
      <c r="I478" s="154"/>
      <c r="J478" s="154"/>
      <c r="K478" s="170"/>
    </row>
    <row r="479" spans="1:11" x14ac:dyDescent="0.2">
      <c r="A479" s="174">
        <v>17</v>
      </c>
      <c r="C479" s="69"/>
      <c r="E479" s="174">
        <v>17</v>
      </c>
      <c r="F479" s="69"/>
      <c r="G479" s="154"/>
      <c r="H479" s="170"/>
      <c r="I479" s="154"/>
      <c r="J479" s="154"/>
      <c r="K479" s="170"/>
    </row>
    <row r="480" spans="1:11" ht="12" customHeight="1" x14ac:dyDescent="0.2">
      <c r="A480" s="174">
        <v>18</v>
      </c>
      <c r="C480" s="69"/>
      <c r="E480" s="174">
        <v>18</v>
      </c>
      <c r="F480" s="69"/>
      <c r="G480" s="154"/>
      <c r="H480" s="170"/>
      <c r="I480" s="154"/>
      <c r="J480" s="154"/>
      <c r="K480" s="170"/>
    </row>
    <row r="481" spans="1:11" s="182" customFormat="1" ht="12" customHeight="1" x14ac:dyDescent="0.2">
      <c r="A481" s="174">
        <v>19</v>
      </c>
      <c r="B481" s="56"/>
      <c r="C481" s="69" t="s">
        <v>45</v>
      </c>
      <c r="D481" s="56"/>
      <c r="E481" s="174">
        <v>19</v>
      </c>
      <c r="F481" s="69"/>
      <c r="G481" s="154"/>
      <c r="H481" s="170"/>
      <c r="I481" s="154"/>
      <c r="J481" s="154"/>
      <c r="K481" s="170"/>
    </row>
    <row r="482" spans="1:11" x14ac:dyDescent="0.2">
      <c r="A482" s="56">
        <v>20</v>
      </c>
      <c r="C482" s="69"/>
      <c r="E482" s="56">
        <v>20</v>
      </c>
      <c r="F482" s="139"/>
      <c r="G482" s="78"/>
      <c r="H482" s="181"/>
      <c r="I482" s="139"/>
      <c r="J482" s="78"/>
      <c r="K482" s="181"/>
    </row>
    <row r="483" spans="1:11" x14ac:dyDescent="0.2">
      <c r="A483" s="56">
        <v>21</v>
      </c>
      <c r="C483" s="69"/>
      <c r="E483" s="56">
        <v>21</v>
      </c>
      <c r="F483" s="139"/>
      <c r="G483" s="78"/>
      <c r="H483" s="181"/>
      <c r="I483" s="139"/>
      <c r="J483" s="78"/>
      <c r="K483" s="181"/>
    </row>
    <row r="484" spans="1:11" x14ac:dyDescent="0.2">
      <c r="A484" s="56">
        <v>22</v>
      </c>
      <c r="C484" s="69"/>
      <c r="E484" s="56">
        <v>22</v>
      </c>
      <c r="F484" s="139"/>
      <c r="G484" s="78"/>
      <c r="H484" s="181"/>
      <c r="I484" s="139"/>
      <c r="J484" s="78"/>
      <c r="K484" s="181"/>
    </row>
    <row r="485" spans="1:11" x14ac:dyDescent="0.2">
      <c r="A485" s="56">
        <v>23</v>
      </c>
      <c r="C485" s="69"/>
      <c r="E485" s="56">
        <v>23</v>
      </c>
      <c r="F485" s="139"/>
      <c r="G485" s="78"/>
      <c r="H485" s="181"/>
      <c r="I485" s="139"/>
      <c r="J485" s="78"/>
      <c r="K485" s="181"/>
    </row>
    <row r="486" spans="1:11" x14ac:dyDescent="0.2">
      <c r="A486" s="56">
        <v>24</v>
      </c>
      <c r="C486" s="69"/>
      <c r="E486" s="56">
        <v>24</v>
      </c>
      <c r="F486" s="139"/>
      <c r="G486" s="78"/>
      <c r="H486" s="181"/>
      <c r="I486" s="139"/>
      <c r="J486" s="78"/>
      <c r="K486" s="181"/>
    </row>
    <row r="487" spans="1:11" x14ac:dyDescent="0.2">
      <c r="A487" s="174"/>
      <c r="C487" s="69"/>
      <c r="E487" s="174"/>
      <c r="F487" s="139" t="s">
        <v>17</v>
      </c>
      <c r="G487" s="78" t="s">
        <v>17</v>
      </c>
      <c r="H487" s="79"/>
      <c r="I487" s="139"/>
      <c r="J487" s="78"/>
      <c r="K487" s="79"/>
    </row>
    <row r="488" spans="1:11" x14ac:dyDescent="0.2">
      <c r="A488" s="174">
        <v>25</v>
      </c>
      <c r="C488" s="68"/>
      <c r="E488" s="174">
        <v>25</v>
      </c>
      <c r="G488" s="145"/>
      <c r="H488" s="149">
        <f>SUM(H462:H486)</f>
        <v>8325000</v>
      </c>
      <c r="I488" s="149"/>
      <c r="J488" s="145"/>
      <c r="K488" s="149">
        <f>SUM(K462:K486)</f>
        <v>6825000</v>
      </c>
    </row>
    <row r="489" spans="1:11" x14ac:dyDescent="0.2">
      <c r="A489" s="174"/>
      <c r="C489" s="68"/>
      <c r="E489" s="174"/>
      <c r="F489" s="139" t="s">
        <v>17</v>
      </c>
      <c r="G489" s="78" t="s">
        <v>17</v>
      </c>
      <c r="H489" s="79"/>
      <c r="I489" s="139"/>
      <c r="J489" s="78"/>
      <c r="K489" s="79"/>
    </row>
    <row r="490" spans="1:11" x14ac:dyDescent="0.2">
      <c r="A490" s="174">
        <v>26</v>
      </c>
      <c r="C490" s="68"/>
      <c r="E490" s="174">
        <v>26</v>
      </c>
      <c r="G490" s="145"/>
      <c r="H490" s="145">
        <v>0</v>
      </c>
      <c r="I490" s="149"/>
      <c r="J490" s="145"/>
      <c r="K490" s="145">
        <v>0</v>
      </c>
    </row>
    <row r="491" spans="1:11" s="95" customFormat="1" x14ac:dyDescent="0.2">
      <c r="A491" s="174">
        <v>27</v>
      </c>
      <c r="B491" s="56"/>
      <c r="C491" s="56"/>
      <c r="D491" s="56"/>
      <c r="E491" s="174">
        <v>27</v>
      </c>
      <c r="F491" s="56"/>
      <c r="G491" s="145"/>
      <c r="H491" s="145"/>
      <c r="I491" s="149"/>
      <c r="J491" s="145"/>
      <c r="K491" s="145"/>
    </row>
    <row r="492" spans="1:11" s="95" customFormat="1" x14ac:dyDescent="0.2">
      <c r="A492" s="174">
        <v>28</v>
      </c>
      <c r="B492" s="56"/>
      <c r="C492" s="56"/>
      <c r="D492" s="56"/>
      <c r="E492" s="174">
        <v>28</v>
      </c>
      <c r="F492" s="56"/>
      <c r="G492" s="149"/>
      <c r="H492" s="149"/>
      <c r="I492" s="149"/>
      <c r="J492" s="149"/>
      <c r="K492" s="149"/>
    </row>
    <row r="493" spans="1:11" x14ac:dyDescent="0.2">
      <c r="A493" s="174">
        <v>29</v>
      </c>
      <c r="C493" s="56" t="s">
        <v>45</v>
      </c>
      <c r="E493" s="174">
        <v>29</v>
      </c>
      <c r="G493" s="149"/>
      <c r="H493" s="149"/>
      <c r="I493" s="149"/>
      <c r="J493" s="149"/>
      <c r="K493" s="149"/>
    </row>
    <row r="494" spans="1:11" x14ac:dyDescent="0.2">
      <c r="A494" s="174"/>
      <c r="C494" s="68"/>
      <c r="E494" s="174"/>
      <c r="F494" s="139" t="s">
        <v>17</v>
      </c>
      <c r="G494" s="78" t="s">
        <v>17</v>
      </c>
      <c r="H494" s="79"/>
      <c r="I494" s="139"/>
      <c r="J494" s="78"/>
      <c r="K494" s="79"/>
    </row>
    <row r="495" spans="1:11" x14ac:dyDescent="0.2">
      <c r="A495" s="174">
        <v>30</v>
      </c>
      <c r="C495" s="68" t="s">
        <v>228</v>
      </c>
      <c r="E495" s="174">
        <v>30</v>
      </c>
      <c r="G495" s="145"/>
      <c r="H495" s="149"/>
      <c r="I495" s="149"/>
      <c r="J495" s="145"/>
      <c r="K495" s="149">
        <f>SUM(K488:K493)</f>
        <v>6825000</v>
      </c>
    </row>
    <row r="496" spans="1:11" x14ac:dyDescent="0.2">
      <c r="A496" s="174"/>
      <c r="C496" s="68"/>
      <c r="E496" s="108"/>
      <c r="F496" s="139" t="s">
        <v>17</v>
      </c>
      <c r="G496" s="78" t="s">
        <v>17</v>
      </c>
      <c r="H496" s="79" t="s">
        <v>17</v>
      </c>
      <c r="I496" s="139" t="s">
        <v>17</v>
      </c>
      <c r="J496" s="78" t="s">
        <v>17</v>
      </c>
      <c r="K496" s="79" t="s">
        <v>17</v>
      </c>
    </row>
    <row r="498" spans="1:13" x14ac:dyDescent="0.2">
      <c r="M498" s="56" t="s">
        <v>45</v>
      </c>
    </row>
    <row r="499" spans="1:13" x14ac:dyDescent="0.2">
      <c r="A499" s="74" t="str">
        <f>$A$83</f>
        <v xml:space="preserve">Institution No.:  </v>
      </c>
      <c r="B499" s="95"/>
      <c r="C499" s="95"/>
      <c r="D499" s="95"/>
      <c r="E499" s="109"/>
      <c r="F499" s="95"/>
      <c r="G499" s="110"/>
      <c r="H499" s="111"/>
      <c r="I499" s="95"/>
      <c r="J499" s="110"/>
      <c r="K499" s="59" t="s">
        <v>229</v>
      </c>
    </row>
    <row r="500" spans="1:13" x14ac:dyDescent="0.2">
      <c r="A500" s="112" t="s">
        <v>230</v>
      </c>
      <c r="B500" s="112"/>
      <c r="C500" s="112"/>
      <c r="D500" s="112"/>
      <c r="E500" s="112"/>
      <c r="F500" s="112"/>
      <c r="G500" s="112"/>
      <c r="H500" s="112"/>
      <c r="I500" s="112"/>
      <c r="J500" s="112"/>
      <c r="K500" s="112"/>
    </row>
    <row r="501" spans="1:13" x14ac:dyDescent="0.2">
      <c r="A501" s="74" t="str">
        <f>$A$42</f>
        <v xml:space="preserve">NAME: </v>
      </c>
      <c r="C501" s="56" t="str">
        <f>$D$20</f>
        <v>University of Colorado</v>
      </c>
      <c r="K501" s="76" t="str">
        <f>$K$3</f>
        <v>Due Date: October 18, 2022</v>
      </c>
    </row>
    <row r="502" spans="1:13" x14ac:dyDescent="0.2">
      <c r="A502" s="77" t="s">
        <v>17</v>
      </c>
      <c r="B502" s="77" t="s">
        <v>17</v>
      </c>
      <c r="C502" s="77" t="s">
        <v>17</v>
      </c>
      <c r="D502" s="77" t="s">
        <v>17</v>
      </c>
      <c r="E502" s="77" t="s">
        <v>17</v>
      </c>
      <c r="F502" s="77" t="s">
        <v>17</v>
      </c>
      <c r="G502" s="78" t="s">
        <v>17</v>
      </c>
      <c r="H502" s="79" t="s">
        <v>17</v>
      </c>
      <c r="I502" s="77" t="s">
        <v>17</v>
      </c>
      <c r="J502" s="78" t="s">
        <v>17</v>
      </c>
      <c r="K502" s="79" t="s">
        <v>17</v>
      </c>
    </row>
    <row r="503" spans="1:13" x14ac:dyDescent="0.2">
      <c r="A503" s="80" t="s">
        <v>18</v>
      </c>
      <c r="E503" s="80" t="s">
        <v>18</v>
      </c>
      <c r="F503" s="81"/>
      <c r="G503" s="82"/>
      <c r="H503" s="83" t="str">
        <f>H406</f>
        <v>2021-22</v>
      </c>
      <c r="I503" s="81"/>
      <c r="J503" s="82"/>
      <c r="K503" s="83" t="str">
        <f>K458</f>
        <v>2022-23</v>
      </c>
    </row>
    <row r="504" spans="1:13" x14ac:dyDescent="0.2">
      <c r="A504" s="80" t="s">
        <v>22</v>
      </c>
      <c r="C504" s="81" t="s">
        <v>68</v>
      </c>
      <c r="E504" s="80" t="s">
        <v>22</v>
      </c>
      <c r="F504" s="81"/>
      <c r="G504" s="82"/>
      <c r="H504" s="83" t="s">
        <v>25</v>
      </c>
      <c r="I504" s="81"/>
      <c r="J504" s="82"/>
      <c r="K504" s="83" t="s">
        <v>26</v>
      </c>
    </row>
    <row r="505" spans="1:13" x14ac:dyDescent="0.2">
      <c r="A505" s="77" t="s">
        <v>17</v>
      </c>
      <c r="B505" s="77" t="s">
        <v>17</v>
      </c>
      <c r="C505" s="77" t="s">
        <v>17</v>
      </c>
      <c r="D505" s="77" t="s">
        <v>17</v>
      </c>
      <c r="E505" s="77" t="s">
        <v>17</v>
      </c>
      <c r="F505" s="77" t="s">
        <v>17</v>
      </c>
      <c r="G505" s="78" t="s">
        <v>17</v>
      </c>
      <c r="H505" s="79" t="s">
        <v>17</v>
      </c>
      <c r="I505" s="77" t="s">
        <v>17</v>
      </c>
      <c r="J505" s="78" t="s">
        <v>17</v>
      </c>
      <c r="K505" s="79" t="s">
        <v>17</v>
      </c>
    </row>
    <row r="506" spans="1:13" x14ac:dyDescent="0.2">
      <c r="A506" s="183">
        <v>1</v>
      </c>
      <c r="C506" s="68" t="s">
        <v>231</v>
      </c>
      <c r="E506" s="183">
        <v>1</v>
      </c>
      <c r="F506" s="69"/>
      <c r="G506" s="70"/>
      <c r="H506" s="175"/>
      <c r="I506" s="69"/>
      <c r="J506" s="70"/>
      <c r="K506" s="184"/>
    </row>
    <row r="507" spans="1:13" x14ac:dyDescent="0.2">
      <c r="A507" s="183">
        <f t="shared" ref="A507:A529" si="13">(A506+1)</f>
        <v>2</v>
      </c>
      <c r="C507" s="68" t="s">
        <v>232</v>
      </c>
      <c r="E507" s="183">
        <f t="shared" ref="E507:E529" si="14">(E506+1)</f>
        <v>2</v>
      </c>
      <c r="F507" s="69"/>
      <c r="G507" s="185"/>
      <c r="H507" s="186"/>
      <c r="I507" s="185"/>
      <c r="J507" s="185"/>
      <c r="K507" s="186"/>
    </row>
    <row r="508" spans="1:13" x14ac:dyDescent="0.2">
      <c r="A508" s="183">
        <f t="shared" si="13"/>
        <v>3</v>
      </c>
      <c r="C508" s="68"/>
      <c r="E508" s="183">
        <f t="shared" si="14"/>
        <v>3</v>
      </c>
      <c r="F508" s="69"/>
      <c r="G508" s="185"/>
      <c r="H508" s="186"/>
      <c r="I508" s="185"/>
      <c r="J508" s="185"/>
      <c r="K508" s="186"/>
    </row>
    <row r="509" spans="1:13" x14ac:dyDescent="0.2">
      <c r="A509" s="183">
        <f t="shared" si="13"/>
        <v>4</v>
      </c>
      <c r="C509" s="68"/>
      <c r="E509" s="183">
        <f t="shared" si="14"/>
        <v>4</v>
      </c>
      <c r="F509" s="69"/>
      <c r="G509" s="185"/>
      <c r="H509" s="186"/>
      <c r="I509" s="185"/>
      <c r="J509" s="185"/>
      <c r="K509" s="186"/>
    </row>
    <row r="510" spans="1:13" x14ac:dyDescent="0.2">
      <c r="A510" s="183">
        <f>(A509+1)</f>
        <v>5</v>
      </c>
      <c r="C510" s="69"/>
      <c r="E510" s="183">
        <f>(E509+1)</f>
        <v>5</v>
      </c>
      <c r="F510" s="69"/>
      <c r="G510" s="185"/>
      <c r="H510" s="186"/>
      <c r="I510" s="185"/>
      <c r="J510" s="185"/>
      <c r="K510" s="186"/>
    </row>
    <row r="511" spans="1:13" x14ac:dyDescent="0.2">
      <c r="A511" s="183">
        <f t="shared" si="13"/>
        <v>6</v>
      </c>
      <c r="C511" s="69"/>
      <c r="E511" s="183">
        <f t="shared" si="14"/>
        <v>6</v>
      </c>
      <c r="F511" s="69"/>
      <c r="G511" s="185"/>
      <c r="H511" s="186"/>
      <c r="I511" s="185"/>
      <c r="J511" s="185"/>
      <c r="K511" s="186"/>
    </row>
    <row r="512" spans="1:13" x14ac:dyDescent="0.2">
      <c r="A512" s="183">
        <f>(A511+1)</f>
        <v>7</v>
      </c>
      <c r="C512" s="68"/>
      <c r="E512" s="183">
        <f>(E511+1)</f>
        <v>7</v>
      </c>
      <c r="F512" s="69"/>
      <c r="G512" s="185"/>
      <c r="H512" s="186"/>
      <c r="I512" s="185"/>
      <c r="J512" s="185"/>
      <c r="K512" s="186"/>
    </row>
    <row r="513" spans="1:11" x14ac:dyDescent="0.2">
      <c r="A513" s="183">
        <f>(A512+1)</f>
        <v>8</v>
      </c>
      <c r="C513" s="69"/>
      <c r="E513" s="183">
        <f>(E512+1)</f>
        <v>8</v>
      </c>
      <c r="F513" s="69"/>
      <c r="G513" s="185"/>
      <c r="H513" s="186"/>
      <c r="I513" s="185"/>
      <c r="J513" s="185"/>
      <c r="K513" s="186"/>
    </row>
    <row r="514" spans="1:11" x14ac:dyDescent="0.2">
      <c r="A514" s="183">
        <f t="shared" si="13"/>
        <v>9</v>
      </c>
      <c r="C514" s="69"/>
      <c r="E514" s="183">
        <f t="shared" si="14"/>
        <v>9</v>
      </c>
      <c r="F514" s="69"/>
      <c r="G514" s="185"/>
      <c r="H514" s="186"/>
      <c r="I514" s="185"/>
      <c r="J514" s="185"/>
      <c r="K514" s="186"/>
    </row>
    <row r="515" spans="1:11" x14ac:dyDescent="0.2">
      <c r="A515" s="183">
        <f t="shared" si="13"/>
        <v>10</v>
      </c>
      <c r="E515" s="183">
        <f t="shared" si="14"/>
        <v>10</v>
      </c>
      <c r="F515" s="69"/>
      <c r="G515" s="185"/>
      <c r="H515" s="186"/>
      <c r="I515" s="185"/>
      <c r="J515" s="185"/>
      <c r="K515" s="186"/>
    </row>
    <row r="516" spans="1:11" x14ac:dyDescent="0.2">
      <c r="A516" s="183">
        <f t="shared" si="13"/>
        <v>11</v>
      </c>
      <c r="E516" s="183">
        <f t="shared" si="14"/>
        <v>11</v>
      </c>
      <c r="F516" s="69"/>
      <c r="G516" s="185"/>
      <c r="H516" s="186"/>
      <c r="I516" s="185"/>
      <c r="J516" s="185"/>
      <c r="K516" s="186"/>
    </row>
    <row r="517" spans="1:11" x14ac:dyDescent="0.2">
      <c r="A517" s="183">
        <f t="shared" si="13"/>
        <v>12</v>
      </c>
      <c r="E517" s="183">
        <f t="shared" si="14"/>
        <v>12</v>
      </c>
      <c r="F517" s="69"/>
      <c r="G517" s="185"/>
      <c r="H517" s="186"/>
      <c r="I517" s="185"/>
      <c r="J517" s="185"/>
      <c r="K517" s="186"/>
    </row>
    <row r="518" spans="1:11" x14ac:dyDescent="0.2">
      <c r="A518" s="183">
        <f t="shared" si="13"/>
        <v>13</v>
      </c>
      <c r="C518" s="69"/>
      <c r="E518" s="183">
        <f t="shared" si="14"/>
        <v>13</v>
      </c>
      <c r="F518" s="69"/>
      <c r="G518" s="185"/>
      <c r="H518" s="186"/>
      <c r="I518" s="185"/>
      <c r="J518" s="185"/>
      <c r="K518" s="186"/>
    </row>
    <row r="519" spans="1:11" x14ac:dyDescent="0.2">
      <c r="A519" s="183">
        <f t="shared" si="13"/>
        <v>14</v>
      </c>
      <c r="C519" s="69" t="s">
        <v>233</v>
      </c>
      <c r="E519" s="183">
        <f t="shared" si="14"/>
        <v>14</v>
      </c>
      <c r="F519" s="69"/>
      <c r="G519" s="185"/>
      <c r="H519" s="186"/>
      <c r="I519" s="185"/>
      <c r="J519" s="185"/>
      <c r="K519" s="186"/>
    </row>
    <row r="520" spans="1:11" s="95" customFormat="1" x14ac:dyDescent="0.2">
      <c r="A520" s="183">
        <f t="shared" si="13"/>
        <v>15</v>
      </c>
      <c r="B520" s="56"/>
      <c r="C520" s="69"/>
      <c r="D520" s="56"/>
      <c r="E520" s="183">
        <f t="shared" si="14"/>
        <v>15</v>
      </c>
      <c r="F520" s="69"/>
      <c r="G520" s="185"/>
      <c r="H520" s="186"/>
      <c r="I520" s="185"/>
      <c r="J520" s="185"/>
      <c r="K520" s="186"/>
    </row>
    <row r="521" spans="1:11" s="95" customFormat="1" x14ac:dyDescent="0.2">
      <c r="A521" s="183">
        <f t="shared" si="13"/>
        <v>16</v>
      </c>
      <c r="B521" s="56"/>
      <c r="C521" s="69"/>
      <c r="D521" s="56"/>
      <c r="E521" s="183">
        <f t="shared" si="14"/>
        <v>16</v>
      </c>
      <c r="F521" s="69"/>
      <c r="G521" s="185"/>
      <c r="H521" s="186"/>
      <c r="I521" s="185"/>
      <c r="J521" s="185"/>
      <c r="K521" s="186"/>
    </row>
    <row r="522" spans="1:11" x14ac:dyDescent="0.2">
      <c r="A522" s="183">
        <f t="shared" si="13"/>
        <v>17</v>
      </c>
      <c r="C522" s="69"/>
      <c r="E522" s="183">
        <f t="shared" si="14"/>
        <v>17</v>
      </c>
      <c r="F522" s="69"/>
      <c r="G522" s="185"/>
      <c r="H522" s="186"/>
      <c r="I522" s="185"/>
      <c r="J522" s="185"/>
      <c r="K522" s="186"/>
    </row>
    <row r="523" spans="1:11" x14ac:dyDescent="0.2">
      <c r="A523" s="183">
        <f t="shared" si="13"/>
        <v>18</v>
      </c>
      <c r="C523" s="69"/>
      <c r="E523" s="183">
        <f t="shared" si="14"/>
        <v>18</v>
      </c>
      <c r="F523" s="69"/>
      <c r="G523" s="185"/>
      <c r="H523" s="186"/>
      <c r="I523" s="185"/>
      <c r="J523" s="185"/>
      <c r="K523" s="186"/>
    </row>
    <row r="524" spans="1:11" x14ac:dyDescent="0.2">
      <c r="A524" s="183">
        <f t="shared" si="13"/>
        <v>19</v>
      </c>
      <c r="C524" s="69"/>
      <c r="E524" s="183">
        <f t="shared" si="14"/>
        <v>19</v>
      </c>
      <c r="F524" s="69"/>
      <c r="G524" s="185"/>
      <c r="H524" s="186"/>
      <c r="I524" s="185"/>
      <c r="J524" s="185"/>
      <c r="K524" s="186"/>
    </row>
    <row r="525" spans="1:11" x14ac:dyDescent="0.2">
      <c r="A525" s="183">
        <f t="shared" si="13"/>
        <v>20</v>
      </c>
      <c r="C525" s="69"/>
      <c r="E525" s="183">
        <f t="shared" si="14"/>
        <v>20</v>
      </c>
      <c r="F525" s="69"/>
      <c r="G525" s="185"/>
      <c r="H525" s="186"/>
      <c r="I525" s="185"/>
      <c r="J525" s="185"/>
      <c r="K525" s="186"/>
    </row>
    <row r="526" spans="1:11" x14ac:dyDescent="0.2">
      <c r="A526" s="183">
        <f t="shared" si="13"/>
        <v>21</v>
      </c>
      <c r="C526" s="69"/>
      <c r="E526" s="183">
        <f t="shared" si="14"/>
        <v>21</v>
      </c>
      <c r="F526" s="69"/>
      <c r="G526" s="185"/>
      <c r="H526" s="186"/>
      <c r="I526" s="185"/>
      <c r="J526" s="185"/>
      <c r="K526" s="186"/>
    </row>
    <row r="527" spans="1:11" x14ac:dyDescent="0.2">
      <c r="A527" s="183">
        <f t="shared" si="13"/>
        <v>22</v>
      </c>
      <c r="C527" s="69"/>
      <c r="E527" s="183">
        <f t="shared" si="14"/>
        <v>22</v>
      </c>
      <c r="F527" s="69"/>
      <c r="G527" s="185"/>
      <c r="H527" s="186"/>
      <c r="I527" s="185"/>
      <c r="J527" s="185"/>
      <c r="K527" s="186"/>
    </row>
    <row r="528" spans="1:11" x14ac:dyDescent="0.2">
      <c r="A528" s="183">
        <f t="shared" si="13"/>
        <v>23</v>
      </c>
      <c r="C528" s="69"/>
      <c r="E528" s="183">
        <f t="shared" si="14"/>
        <v>23</v>
      </c>
      <c r="F528" s="69"/>
      <c r="G528" s="185"/>
      <c r="H528" s="186"/>
      <c r="I528" s="185"/>
      <c r="J528" s="185"/>
      <c r="K528" s="186"/>
    </row>
    <row r="529" spans="1:11" x14ac:dyDescent="0.2">
      <c r="A529" s="183">
        <f t="shared" si="13"/>
        <v>24</v>
      </c>
      <c r="C529" s="69"/>
      <c r="E529" s="183">
        <f t="shared" si="14"/>
        <v>24</v>
      </c>
      <c r="F529" s="69"/>
      <c r="G529" s="185"/>
      <c r="H529" s="186"/>
      <c r="I529" s="185"/>
      <c r="J529" s="185"/>
      <c r="K529" s="186"/>
    </row>
    <row r="530" spans="1:11" x14ac:dyDescent="0.2">
      <c r="A530" s="183"/>
      <c r="E530" s="183"/>
      <c r="F530" s="139" t="s">
        <v>17</v>
      </c>
      <c r="G530" s="78" t="s">
        <v>17</v>
      </c>
      <c r="H530" s="79"/>
      <c r="I530" s="139"/>
      <c r="J530" s="78"/>
      <c r="K530" s="79"/>
    </row>
    <row r="531" spans="1:11" x14ac:dyDescent="0.2">
      <c r="A531" s="183">
        <f>(A529+1)</f>
        <v>25</v>
      </c>
      <c r="C531" s="68" t="s">
        <v>234</v>
      </c>
      <c r="E531" s="183">
        <f>(E529+1)</f>
        <v>25</v>
      </c>
      <c r="G531" s="134"/>
      <c r="H531" s="133">
        <f>SUM(H506:H529)</f>
        <v>0</v>
      </c>
      <c r="I531" s="133"/>
      <c r="J531" s="134"/>
      <c r="K531" s="133">
        <f>SUM(K506:K529)</f>
        <v>0</v>
      </c>
    </row>
    <row r="532" spans="1:11" x14ac:dyDescent="0.2">
      <c r="A532" s="183"/>
      <c r="C532" s="68"/>
      <c r="E532" s="183"/>
      <c r="F532" s="139" t="s">
        <v>17</v>
      </c>
      <c r="G532" s="78" t="s">
        <v>17</v>
      </c>
      <c r="H532" s="79"/>
      <c r="I532" s="139"/>
      <c r="J532" s="78"/>
      <c r="K532" s="79"/>
    </row>
    <row r="533" spans="1:11" x14ac:dyDescent="0.2">
      <c r="E533" s="108"/>
    </row>
    <row r="534" spans="1:11" x14ac:dyDescent="0.2">
      <c r="E534" s="108"/>
    </row>
    <row r="536" spans="1:11" x14ac:dyDescent="0.2">
      <c r="E536" s="108"/>
    </row>
    <row r="537" spans="1:11" x14ac:dyDescent="0.2">
      <c r="A537" s="74" t="str">
        <f>$A$83</f>
        <v xml:space="preserve">Institution No.:  </v>
      </c>
      <c r="B537" s="95"/>
      <c r="C537" s="95"/>
      <c r="D537" s="95"/>
      <c r="E537" s="109"/>
      <c r="F537" s="95"/>
      <c r="G537" s="110"/>
      <c r="H537" s="111"/>
      <c r="I537" s="95"/>
      <c r="J537" s="110"/>
      <c r="K537" s="59" t="s">
        <v>235</v>
      </c>
    </row>
    <row r="538" spans="1:11" x14ac:dyDescent="0.2">
      <c r="A538" s="123" t="s">
        <v>236</v>
      </c>
      <c r="B538" s="123"/>
      <c r="C538" s="123"/>
      <c r="D538" s="123"/>
      <c r="E538" s="123"/>
      <c r="F538" s="123"/>
      <c r="G538" s="123"/>
      <c r="H538" s="123"/>
      <c r="I538" s="123"/>
      <c r="J538" s="123"/>
      <c r="K538" s="123"/>
    </row>
    <row r="539" spans="1:11" x14ac:dyDescent="0.2">
      <c r="A539" s="74" t="str">
        <f>$A$42</f>
        <v xml:space="preserve">NAME: </v>
      </c>
      <c r="C539" s="56" t="str">
        <f>$D$20</f>
        <v>University of Colorado</v>
      </c>
      <c r="G539" s="126"/>
      <c r="K539" s="76" t="str">
        <f>$K$3</f>
        <v>Due Date: October 18, 2022</v>
      </c>
    </row>
    <row r="540" spans="1:11" x14ac:dyDescent="0.2">
      <c r="A540" s="77" t="s">
        <v>17</v>
      </c>
      <c r="B540" s="77" t="s">
        <v>17</v>
      </c>
      <c r="C540" s="77" t="s">
        <v>17</v>
      </c>
      <c r="D540" s="77" t="s">
        <v>17</v>
      </c>
      <c r="E540" s="77" t="s">
        <v>17</v>
      </c>
      <c r="F540" s="77" t="s">
        <v>17</v>
      </c>
      <c r="G540" s="78" t="s">
        <v>17</v>
      </c>
      <c r="H540" s="79" t="s">
        <v>17</v>
      </c>
      <c r="I540" s="77" t="s">
        <v>17</v>
      </c>
      <c r="J540" s="78" t="s">
        <v>17</v>
      </c>
      <c r="K540" s="79" t="s">
        <v>17</v>
      </c>
    </row>
    <row r="541" spans="1:11" x14ac:dyDescent="0.2">
      <c r="A541" s="80" t="s">
        <v>18</v>
      </c>
      <c r="E541" s="80" t="s">
        <v>18</v>
      </c>
      <c r="F541" s="81"/>
      <c r="G541" s="82"/>
      <c r="H541" s="83" t="str">
        <f>H503</f>
        <v>2021-22</v>
      </c>
      <c r="I541" s="81"/>
      <c r="J541" s="82"/>
      <c r="K541" s="83" t="str">
        <f>K503</f>
        <v>2022-23</v>
      </c>
    </row>
    <row r="542" spans="1:11" x14ac:dyDescent="0.2">
      <c r="A542" s="80" t="s">
        <v>22</v>
      </c>
      <c r="C542" s="81" t="s">
        <v>68</v>
      </c>
      <c r="E542" s="80" t="s">
        <v>22</v>
      </c>
      <c r="F542" s="81"/>
      <c r="G542" s="82" t="s">
        <v>24</v>
      </c>
      <c r="H542" s="83" t="s">
        <v>25</v>
      </c>
      <c r="I542" s="81"/>
      <c r="J542" s="82" t="s">
        <v>24</v>
      </c>
      <c r="K542" s="83" t="s">
        <v>26</v>
      </c>
    </row>
    <row r="543" spans="1:11" x14ac:dyDescent="0.2">
      <c r="A543" s="77" t="s">
        <v>17</v>
      </c>
      <c r="B543" s="77" t="s">
        <v>17</v>
      </c>
      <c r="C543" s="77" t="s">
        <v>17</v>
      </c>
      <c r="D543" s="77" t="s">
        <v>17</v>
      </c>
      <c r="E543" s="77" t="s">
        <v>17</v>
      </c>
      <c r="F543" s="77" t="s">
        <v>17</v>
      </c>
      <c r="G543" s="78" t="s">
        <v>17</v>
      </c>
      <c r="H543" s="79" t="s">
        <v>17</v>
      </c>
      <c r="I543" s="77" t="s">
        <v>17</v>
      </c>
      <c r="J543" s="78" t="s">
        <v>17</v>
      </c>
      <c r="K543" s="79" t="s">
        <v>17</v>
      </c>
    </row>
    <row r="544" spans="1:11" x14ac:dyDescent="0.2">
      <c r="A544" s="56">
        <v>1</v>
      </c>
      <c r="B544" s="77"/>
      <c r="C544" s="68" t="s">
        <v>96</v>
      </c>
      <c r="D544" s="77"/>
      <c r="E544" s="56">
        <v>1</v>
      </c>
      <c r="F544" s="77"/>
      <c r="G544" s="127">
        <v>287.08</v>
      </c>
      <c r="H544" s="128">
        <v>54283803.410368733</v>
      </c>
      <c r="I544" s="129"/>
      <c r="J544" s="127">
        <v>293.98</v>
      </c>
      <c r="K544" s="128">
        <v>52263299.533454016</v>
      </c>
    </row>
    <row r="545" spans="1:12" x14ac:dyDescent="0.2">
      <c r="A545" s="56">
        <v>2</v>
      </c>
      <c r="B545" s="77"/>
      <c r="C545" s="68" t="s">
        <v>97</v>
      </c>
      <c r="D545" s="77"/>
      <c r="E545" s="56">
        <v>2</v>
      </c>
      <c r="F545" s="77"/>
      <c r="G545" s="78"/>
      <c r="H545" s="128">
        <v>15277227.830881147</v>
      </c>
      <c r="I545" s="77"/>
      <c r="J545" s="78"/>
      <c r="K545" s="187">
        <v>14748707.981197871</v>
      </c>
    </row>
    <row r="546" spans="1:12" x14ac:dyDescent="0.2">
      <c r="A546" s="56">
        <v>3</v>
      </c>
      <c r="C546" s="68" t="s">
        <v>98</v>
      </c>
      <c r="E546" s="56">
        <v>3</v>
      </c>
      <c r="F546" s="69"/>
      <c r="G546" s="127">
        <v>80.349999999999994</v>
      </c>
      <c r="H546" s="128">
        <v>6942864.3819863014</v>
      </c>
      <c r="I546" s="131"/>
      <c r="J546" s="188">
        <v>83.55</v>
      </c>
      <c r="K546" s="128">
        <v>10294601.173362978</v>
      </c>
    </row>
    <row r="547" spans="1:12" x14ac:dyDescent="0.2">
      <c r="A547" s="56">
        <v>4</v>
      </c>
      <c r="C547" s="68" t="s">
        <v>99</v>
      </c>
      <c r="E547" s="56">
        <v>4</v>
      </c>
      <c r="F547" s="69"/>
      <c r="G547" s="129"/>
      <c r="H547" s="128">
        <v>2525928.8890278721</v>
      </c>
      <c r="I547" s="131"/>
      <c r="J547" s="129"/>
      <c r="K547" s="128">
        <v>2722224</v>
      </c>
    </row>
    <row r="548" spans="1:12" x14ac:dyDescent="0.2">
      <c r="A548" s="56">
        <v>5</v>
      </c>
      <c r="C548" s="68" t="s">
        <v>100</v>
      </c>
      <c r="E548" s="56">
        <v>5</v>
      </c>
      <c r="F548" s="69"/>
      <c r="G548" s="129">
        <f>G544+G546</f>
        <v>367.42999999999995</v>
      </c>
      <c r="H548" s="132">
        <f>SUM(H544:H547)</f>
        <v>79029824.512264058</v>
      </c>
      <c r="I548" s="131"/>
      <c r="J548" s="129">
        <f>SUM(J544:J547)</f>
        <v>377.53000000000003</v>
      </c>
      <c r="K548" s="132">
        <f>SUM(K544:K547)</f>
        <v>80028832.688014865</v>
      </c>
    </row>
    <row r="549" spans="1:12" x14ac:dyDescent="0.2">
      <c r="A549" s="56">
        <v>6</v>
      </c>
      <c r="C549" s="68" t="s">
        <v>101</v>
      </c>
      <c r="E549" s="56">
        <v>6</v>
      </c>
      <c r="F549" s="69"/>
      <c r="G549" s="127">
        <v>421.6</v>
      </c>
      <c r="H549" s="128">
        <v>22997198.489633769</v>
      </c>
      <c r="I549" s="131"/>
      <c r="J549" s="129">
        <v>433.8</v>
      </c>
      <c r="K549" s="132">
        <v>20490145.750022847</v>
      </c>
    </row>
    <row r="550" spans="1:12" x14ac:dyDescent="0.2">
      <c r="A550" s="56">
        <v>7</v>
      </c>
      <c r="C550" s="68" t="s">
        <v>102</v>
      </c>
      <c r="E550" s="56">
        <v>7</v>
      </c>
      <c r="F550" s="69"/>
      <c r="G550" s="129"/>
      <c r="H550" s="128">
        <v>8762354.8729176261</v>
      </c>
      <c r="I550" s="131"/>
      <c r="J550" s="129"/>
      <c r="K550" s="132">
        <v>7202870.3655799916</v>
      </c>
    </row>
    <row r="551" spans="1:12" x14ac:dyDescent="0.2">
      <c r="A551" s="56">
        <v>8</v>
      </c>
      <c r="C551" s="68" t="s">
        <v>103</v>
      </c>
      <c r="E551" s="56">
        <v>8</v>
      </c>
      <c r="F551" s="69"/>
      <c r="G551" s="129">
        <f>G548+G549+G550</f>
        <v>789.03</v>
      </c>
      <c r="H551" s="132">
        <f>H548+H549+H550</f>
        <v>110789377.87481545</v>
      </c>
      <c r="I551" s="129"/>
      <c r="J551" s="129">
        <f>J548+J549+J550</f>
        <v>811.33</v>
      </c>
      <c r="K551" s="132">
        <f>K548+K549+K550</f>
        <v>107721848.8036177</v>
      </c>
    </row>
    <row r="552" spans="1:12" x14ac:dyDescent="0.2">
      <c r="A552" s="56">
        <v>9</v>
      </c>
      <c r="E552" s="56">
        <v>9</v>
      </c>
      <c r="F552" s="69"/>
      <c r="G552" s="129"/>
      <c r="H552" s="132"/>
      <c r="I552" s="133"/>
      <c r="J552" s="129"/>
      <c r="K552" s="132"/>
    </row>
    <row r="553" spans="1:12" x14ac:dyDescent="0.2">
      <c r="A553" s="56">
        <v>10</v>
      </c>
      <c r="C553" s="68" t="s">
        <v>104</v>
      </c>
      <c r="E553" s="56">
        <v>10</v>
      </c>
      <c r="F553" s="69"/>
      <c r="G553" s="127">
        <v>0</v>
      </c>
      <c r="H553" s="128">
        <v>0</v>
      </c>
      <c r="I553" s="131"/>
      <c r="J553" s="127"/>
      <c r="K553" s="128">
        <v>0</v>
      </c>
    </row>
    <row r="554" spans="1:12" x14ac:dyDescent="0.2">
      <c r="A554" s="56">
        <v>11</v>
      </c>
      <c r="C554" s="68" t="s">
        <v>105</v>
      </c>
      <c r="E554" s="56">
        <v>11</v>
      </c>
      <c r="F554" s="69"/>
      <c r="G554" s="127">
        <v>50.28</v>
      </c>
      <c r="H554" s="128">
        <v>2586367.8399999989</v>
      </c>
      <c r="I554" s="131"/>
      <c r="J554" s="127">
        <v>49.26</v>
      </c>
      <c r="K554" s="128">
        <v>2526819</v>
      </c>
    </row>
    <row r="555" spans="1:12" x14ac:dyDescent="0.2">
      <c r="A555" s="56">
        <v>12</v>
      </c>
      <c r="C555" s="68" t="s">
        <v>106</v>
      </c>
      <c r="E555" s="56">
        <v>12</v>
      </c>
      <c r="F555" s="69"/>
      <c r="G555" s="129"/>
      <c r="H555" s="128">
        <v>1813499.4750273991</v>
      </c>
      <c r="I555" s="131"/>
      <c r="J555" s="129"/>
      <c r="K555" s="128">
        <v>1751307</v>
      </c>
    </row>
    <row r="556" spans="1:12" x14ac:dyDescent="0.2">
      <c r="A556" s="56">
        <v>13</v>
      </c>
      <c r="C556" s="68" t="s">
        <v>107</v>
      </c>
      <c r="E556" s="56">
        <v>13</v>
      </c>
      <c r="F556" s="69"/>
      <c r="G556" s="129">
        <f>SUM(G553:G555)</f>
        <v>50.28</v>
      </c>
      <c r="H556" s="132">
        <f>SUM(H553:H555)</f>
        <v>4399867.3150273981</v>
      </c>
      <c r="I556" s="134"/>
      <c r="J556" s="129">
        <f>SUM(J553:J555)</f>
        <v>49.26</v>
      </c>
      <c r="K556" s="132">
        <f>SUM(K553:K555)</f>
        <v>4278126</v>
      </c>
      <c r="L556" s="56" t="s">
        <v>45</v>
      </c>
    </row>
    <row r="557" spans="1:12" s="95" customFormat="1" x14ac:dyDescent="0.2">
      <c r="A557" s="56">
        <v>14</v>
      </c>
      <c r="B557" s="56"/>
      <c r="C557" s="56"/>
      <c r="D557" s="56"/>
      <c r="E557" s="56">
        <v>14</v>
      </c>
      <c r="F557" s="69"/>
      <c r="G557" s="135"/>
      <c r="H557" s="132"/>
      <c r="I557" s="133"/>
      <c r="J557" s="135"/>
      <c r="K557" s="132"/>
    </row>
    <row r="558" spans="1:12" s="95" customFormat="1" x14ac:dyDescent="0.2">
      <c r="A558" s="56">
        <v>15</v>
      </c>
      <c r="B558" s="56"/>
      <c r="C558" s="68" t="s">
        <v>108</v>
      </c>
      <c r="D558" s="56"/>
      <c r="E558" s="56">
        <v>15</v>
      </c>
      <c r="F558" s="56"/>
      <c r="G558" s="136">
        <f>SUM(G551+G556)</f>
        <v>839.31</v>
      </c>
      <c r="H558" s="137">
        <f>SUM(H551+H556)</f>
        <v>115189245.18984285</v>
      </c>
      <c r="I558" s="133"/>
      <c r="J558" s="136">
        <f>SUM(J551+J556)</f>
        <v>860.59</v>
      </c>
      <c r="K558" s="137">
        <f>SUM(K551+K556)</f>
        <v>111999974.8036177</v>
      </c>
    </row>
    <row r="559" spans="1:12" x14ac:dyDescent="0.2">
      <c r="A559" s="56">
        <v>16</v>
      </c>
      <c r="E559" s="56">
        <v>16</v>
      </c>
      <c r="G559" s="136"/>
      <c r="H559" s="137"/>
      <c r="I559" s="133"/>
      <c r="J559" s="136"/>
      <c r="K559" s="137"/>
    </row>
    <row r="560" spans="1:12" x14ac:dyDescent="0.2">
      <c r="A560" s="56">
        <v>17</v>
      </c>
      <c r="C560" s="68" t="s">
        <v>109</v>
      </c>
      <c r="E560" s="56">
        <v>17</v>
      </c>
      <c r="F560" s="69"/>
      <c r="G560" s="129"/>
      <c r="H560" s="128">
        <v>1333314</v>
      </c>
      <c r="I560" s="131"/>
      <c r="J560" s="129"/>
      <c r="K560" s="128">
        <v>142173</v>
      </c>
    </row>
    <row r="561" spans="1:11" x14ac:dyDescent="0.2">
      <c r="A561" s="56">
        <v>18</v>
      </c>
      <c r="E561" s="56">
        <v>18</v>
      </c>
      <c r="F561" s="69"/>
      <c r="G561" s="129"/>
      <c r="H561" s="132"/>
      <c r="I561" s="131"/>
      <c r="J561" s="129"/>
      <c r="K561" s="132"/>
    </row>
    <row r="562" spans="1:11" x14ac:dyDescent="0.2">
      <c r="A562" s="56">
        <v>19</v>
      </c>
      <c r="C562" s="68" t="s">
        <v>110</v>
      </c>
      <c r="E562" s="56">
        <v>19</v>
      </c>
      <c r="F562" s="69"/>
      <c r="G562" s="129"/>
      <c r="H562" s="128">
        <v>1247024</v>
      </c>
      <c r="I562" s="131"/>
      <c r="J562" s="129"/>
      <c r="K562" s="128">
        <v>1501779</v>
      </c>
    </row>
    <row r="563" spans="1:11" x14ac:dyDescent="0.2">
      <c r="A563" s="56">
        <v>20</v>
      </c>
      <c r="C563" s="138" t="s">
        <v>111</v>
      </c>
      <c r="E563" s="56">
        <v>20</v>
      </c>
      <c r="F563" s="69"/>
      <c r="G563" s="129"/>
      <c r="H563" s="128">
        <v>35796583</v>
      </c>
      <c r="I563" s="131"/>
      <c r="J563" s="129"/>
      <c r="K563" s="128">
        <v>51700895</v>
      </c>
    </row>
    <row r="564" spans="1:11" x14ac:dyDescent="0.2">
      <c r="A564" s="56">
        <v>21</v>
      </c>
      <c r="C564" s="138"/>
      <c r="E564" s="56">
        <v>21</v>
      </c>
      <c r="F564" s="69"/>
      <c r="G564" s="129"/>
      <c r="H564" s="132"/>
      <c r="I564" s="131"/>
      <c r="J564" s="129"/>
      <c r="K564" s="132"/>
    </row>
    <row r="565" spans="1:11" x14ac:dyDescent="0.2">
      <c r="A565" s="56">
        <v>22</v>
      </c>
      <c r="C565" s="68"/>
      <c r="E565" s="56">
        <v>22</v>
      </c>
      <c r="G565" s="129"/>
      <c r="H565" s="132"/>
      <c r="I565" s="131"/>
      <c r="J565" s="129"/>
      <c r="K565" s="132"/>
    </row>
    <row r="566" spans="1:11" x14ac:dyDescent="0.2">
      <c r="A566" s="56">
        <v>23</v>
      </c>
      <c r="C566" s="68" t="s">
        <v>112</v>
      </c>
      <c r="E566" s="56">
        <v>23</v>
      </c>
      <c r="G566" s="129"/>
      <c r="H566" s="128">
        <v>524453</v>
      </c>
      <c r="I566" s="131"/>
      <c r="J566" s="129"/>
      <c r="K566" s="128">
        <v>15000</v>
      </c>
    </row>
    <row r="567" spans="1:11" x14ac:dyDescent="0.2">
      <c r="A567" s="56">
        <v>24</v>
      </c>
      <c r="C567" s="68"/>
      <c r="E567" s="56">
        <v>24</v>
      </c>
      <c r="G567" s="129"/>
      <c r="H567" s="132"/>
      <c r="I567" s="131"/>
      <c r="J567" s="129"/>
      <c r="K567" s="132"/>
    </row>
    <row r="568" spans="1:11" x14ac:dyDescent="0.2">
      <c r="F568" s="139" t="s">
        <v>17</v>
      </c>
      <c r="G568" s="130"/>
      <c r="H568" s="88"/>
      <c r="I568" s="139"/>
      <c r="J568" s="130"/>
      <c r="K568" s="88"/>
    </row>
    <row r="569" spans="1:11" x14ac:dyDescent="0.2">
      <c r="A569" s="56">
        <v>25</v>
      </c>
      <c r="C569" s="68" t="s">
        <v>113</v>
      </c>
      <c r="E569" s="56">
        <v>25</v>
      </c>
      <c r="G569" s="133">
        <f>SUM(G558:G567)</f>
        <v>839.31</v>
      </c>
      <c r="H569" s="137">
        <f>SUM(H558:H567)</f>
        <v>154090619.18984285</v>
      </c>
      <c r="I569" s="141"/>
      <c r="J569" s="133">
        <f>SUM(J558:J567)</f>
        <v>860.59</v>
      </c>
      <c r="K569" s="137">
        <f>SUM(K558:K567)</f>
        <v>165359821.80361772</v>
      </c>
    </row>
    <row r="570" spans="1:11" x14ac:dyDescent="0.2">
      <c r="F570" s="139" t="s">
        <v>17</v>
      </c>
      <c r="G570" s="78"/>
      <c r="H570" s="79"/>
      <c r="I570" s="139"/>
      <c r="J570" s="78"/>
      <c r="K570" s="79"/>
    </row>
    <row r="571" spans="1:11" x14ac:dyDescent="0.2">
      <c r="F571" s="139"/>
      <c r="G571" s="78"/>
      <c r="H571" s="79"/>
      <c r="I571" s="139"/>
      <c r="J571" s="78"/>
      <c r="K571" s="79"/>
    </row>
    <row r="572" spans="1:11" ht="15.75" x14ac:dyDescent="0.25">
      <c r="C572" s="142"/>
      <c r="D572" s="142"/>
      <c r="E572" s="142"/>
      <c r="F572" s="139"/>
      <c r="G572" s="78"/>
      <c r="H572" s="79"/>
      <c r="I572" s="139"/>
      <c r="J572" s="78"/>
      <c r="K572" s="79"/>
    </row>
    <row r="573" spans="1:11" x14ac:dyDescent="0.2">
      <c r="C573" s="56" t="s">
        <v>64</v>
      </c>
      <c r="F573" s="139"/>
      <c r="G573" s="78"/>
      <c r="H573" s="79"/>
      <c r="I573" s="139"/>
      <c r="J573" s="78"/>
      <c r="K573" s="79"/>
    </row>
    <row r="574" spans="1:11" x14ac:dyDescent="0.2">
      <c r="A574" s="68"/>
    </row>
    <row r="575" spans="1:11" x14ac:dyDescent="0.2">
      <c r="E575" s="108"/>
    </row>
    <row r="576" spans="1:11" x14ac:dyDescent="0.2">
      <c r="A576" s="74" t="str">
        <f>$A$83</f>
        <v xml:space="preserve">Institution No.:  </v>
      </c>
      <c r="B576" s="95"/>
      <c r="C576" s="95"/>
      <c r="D576" s="95"/>
      <c r="E576" s="109"/>
      <c r="F576" s="95"/>
      <c r="G576" s="110"/>
      <c r="H576" s="111"/>
      <c r="I576" s="95"/>
      <c r="J576" s="110"/>
      <c r="K576" s="59" t="s">
        <v>237</v>
      </c>
    </row>
    <row r="577" spans="1:11" x14ac:dyDescent="0.2">
      <c r="A577" s="123" t="s">
        <v>238</v>
      </c>
      <c r="B577" s="123"/>
      <c r="C577" s="123"/>
      <c r="D577" s="123"/>
      <c r="E577" s="123"/>
      <c r="F577" s="123"/>
      <c r="G577" s="123"/>
      <c r="H577" s="123"/>
      <c r="I577" s="123"/>
      <c r="J577" s="123"/>
      <c r="K577" s="123"/>
    </row>
    <row r="578" spans="1:11" x14ac:dyDescent="0.2">
      <c r="A578" s="74" t="str">
        <f>$A$42</f>
        <v xml:space="preserve">NAME: </v>
      </c>
      <c r="C578" s="56" t="str">
        <f>$D$20</f>
        <v>University of Colorado</v>
      </c>
      <c r="G578" s="126"/>
      <c r="K578" s="76" t="str">
        <f>$K$3</f>
        <v>Due Date: October 18, 2022</v>
      </c>
    </row>
    <row r="579" spans="1:11" x14ac:dyDescent="0.2">
      <c r="A579" s="77" t="s">
        <v>17</v>
      </c>
      <c r="B579" s="77" t="s">
        <v>17</v>
      </c>
      <c r="C579" s="77" t="s">
        <v>17</v>
      </c>
      <c r="D579" s="77" t="s">
        <v>17</v>
      </c>
      <c r="E579" s="77" t="s">
        <v>17</v>
      </c>
      <c r="F579" s="77" t="s">
        <v>17</v>
      </c>
      <c r="G579" s="78" t="s">
        <v>17</v>
      </c>
      <c r="H579" s="79" t="s">
        <v>17</v>
      </c>
      <c r="I579" s="77" t="s">
        <v>17</v>
      </c>
      <c r="J579" s="78" t="s">
        <v>17</v>
      </c>
      <c r="K579" s="79" t="s">
        <v>17</v>
      </c>
    </row>
    <row r="580" spans="1:11" x14ac:dyDescent="0.2">
      <c r="A580" s="80" t="s">
        <v>18</v>
      </c>
      <c r="E580" s="80" t="s">
        <v>18</v>
      </c>
      <c r="F580" s="81"/>
      <c r="G580" s="82"/>
      <c r="H580" s="83" t="str">
        <f>H541</f>
        <v>2021-22</v>
      </c>
      <c r="I580" s="81"/>
      <c r="J580" s="82"/>
      <c r="K580" s="83" t="str">
        <f>K541</f>
        <v>2022-23</v>
      </c>
    </row>
    <row r="581" spans="1:11" x14ac:dyDescent="0.2">
      <c r="A581" s="80" t="s">
        <v>22</v>
      </c>
      <c r="C581" s="81" t="s">
        <v>68</v>
      </c>
      <c r="E581" s="80" t="s">
        <v>22</v>
      </c>
      <c r="F581" s="81"/>
      <c r="G581" s="82" t="s">
        <v>24</v>
      </c>
      <c r="H581" s="83" t="s">
        <v>25</v>
      </c>
      <c r="I581" s="81"/>
      <c r="J581" s="82" t="s">
        <v>24</v>
      </c>
      <c r="K581" s="83" t="s">
        <v>26</v>
      </c>
    </row>
    <row r="582" spans="1:11" x14ac:dyDescent="0.2">
      <c r="A582" s="77" t="s">
        <v>17</v>
      </c>
      <c r="B582" s="77" t="s">
        <v>17</v>
      </c>
      <c r="C582" s="77" t="s">
        <v>17</v>
      </c>
      <c r="D582" s="77" t="s">
        <v>17</v>
      </c>
      <c r="E582" s="77" t="s">
        <v>17</v>
      </c>
      <c r="F582" s="77" t="s">
        <v>17</v>
      </c>
      <c r="G582" s="78" t="s">
        <v>17</v>
      </c>
      <c r="H582" s="79" t="s">
        <v>17</v>
      </c>
      <c r="I582" s="77" t="s">
        <v>17</v>
      </c>
      <c r="J582" s="78" t="s">
        <v>17</v>
      </c>
      <c r="K582" s="79" t="s">
        <v>17</v>
      </c>
    </row>
    <row r="583" spans="1:11" x14ac:dyDescent="0.2">
      <c r="A583" s="56">
        <v>1</v>
      </c>
      <c r="B583" s="77"/>
      <c r="C583" s="68" t="s">
        <v>96</v>
      </c>
      <c r="D583" s="77"/>
      <c r="E583" s="56">
        <v>1</v>
      </c>
      <c r="F583" s="77"/>
      <c r="G583" s="127">
        <v>0.05</v>
      </c>
      <c r="H583" s="128">
        <v>8240</v>
      </c>
      <c r="I583" s="77"/>
      <c r="J583" s="127">
        <v>0.05</v>
      </c>
      <c r="K583" s="187">
        <v>8500</v>
      </c>
    </row>
    <row r="584" spans="1:11" x14ac:dyDescent="0.2">
      <c r="A584" s="56">
        <v>2</v>
      </c>
      <c r="B584" s="77"/>
      <c r="C584" s="68" t="s">
        <v>97</v>
      </c>
      <c r="D584" s="77"/>
      <c r="E584" s="56">
        <v>2</v>
      </c>
      <c r="F584" s="77"/>
      <c r="G584" s="129"/>
      <c r="H584" s="128">
        <v>1560</v>
      </c>
      <c r="I584" s="129"/>
      <c r="J584" s="129"/>
      <c r="K584" s="187">
        <v>1769</v>
      </c>
    </row>
    <row r="585" spans="1:11" x14ac:dyDescent="0.2">
      <c r="A585" s="56">
        <v>3</v>
      </c>
      <c r="C585" s="68" t="s">
        <v>98</v>
      </c>
      <c r="E585" s="56">
        <v>3</v>
      </c>
      <c r="F585" s="69"/>
      <c r="G585" s="127"/>
      <c r="H585" s="128">
        <v>0</v>
      </c>
      <c r="I585" s="131"/>
      <c r="J585" s="127">
        <v>0</v>
      </c>
      <c r="K585" s="128"/>
    </row>
    <row r="586" spans="1:11" x14ac:dyDescent="0.2">
      <c r="A586" s="56">
        <v>4</v>
      </c>
      <c r="C586" s="68" t="s">
        <v>99</v>
      </c>
      <c r="E586" s="56">
        <v>4</v>
      </c>
      <c r="F586" s="69"/>
      <c r="G586" s="129"/>
      <c r="H586" s="128">
        <v>0</v>
      </c>
      <c r="I586" s="131"/>
      <c r="J586" s="129"/>
      <c r="K586" s="128"/>
    </row>
    <row r="587" spans="1:11" x14ac:dyDescent="0.2">
      <c r="A587" s="56">
        <v>5</v>
      </c>
      <c r="C587" s="68" t="s">
        <v>100</v>
      </c>
      <c r="E587" s="56">
        <v>5</v>
      </c>
      <c r="F587" s="69"/>
      <c r="G587" s="129">
        <f>SUM(G583:G586)</f>
        <v>0.05</v>
      </c>
      <c r="H587" s="132">
        <f>SUM(H583:H586)</f>
        <v>9800</v>
      </c>
      <c r="I587" s="131"/>
      <c r="J587" s="129">
        <f>SUM(J583:J586)</f>
        <v>0.05</v>
      </c>
      <c r="K587" s="132">
        <f>SUM(K583:K586)</f>
        <v>10269</v>
      </c>
    </row>
    <row r="588" spans="1:11" x14ac:dyDescent="0.2">
      <c r="A588" s="56">
        <v>6</v>
      </c>
      <c r="C588" s="68" t="s">
        <v>101</v>
      </c>
      <c r="E588" s="56">
        <v>6</v>
      </c>
      <c r="F588" s="69"/>
      <c r="G588" s="129"/>
      <c r="H588" s="132"/>
      <c r="I588" s="131"/>
      <c r="J588" s="129"/>
      <c r="K588" s="132"/>
    </row>
    <row r="589" spans="1:11" x14ac:dyDescent="0.2">
      <c r="A589" s="56">
        <v>7</v>
      </c>
      <c r="C589" s="68" t="s">
        <v>102</v>
      </c>
      <c r="E589" s="56">
        <v>7</v>
      </c>
      <c r="F589" s="69"/>
      <c r="G589" s="129"/>
      <c r="H589" s="132"/>
      <c r="I589" s="131"/>
      <c r="J589" s="129"/>
      <c r="K589" s="132"/>
    </row>
    <row r="590" spans="1:11" x14ac:dyDescent="0.2">
      <c r="A590" s="56">
        <v>8</v>
      </c>
      <c r="C590" s="68" t="s">
        <v>239</v>
      </c>
      <c r="E590" s="56">
        <v>8</v>
      </c>
      <c r="F590" s="69"/>
      <c r="G590" s="129">
        <f>G587+G588+G589</f>
        <v>0.05</v>
      </c>
      <c r="H590" s="132">
        <f>H587+H588+H589</f>
        <v>9800</v>
      </c>
      <c r="I590" s="129"/>
      <c r="J590" s="129">
        <f>J587+J588+J589</f>
        <v>0.05</v>
      </c>
      <c r="K590" s="132">
        <f>K587+K588+K589</f>
        <v>10269</v>
      </c>
    </row>
    <row r="591" spans="1:11" x14ac:dyDescent="0.2">
      <c r="A591" s="56">
        <v>9</v>
      </c>
      <c r="E591" s="56">
        <v>9</v>
      </c>
      <c r="F591" s="69"/>
      <c r="G591" s="129"/>
      <c r="H591" s="132"/>
      <c r="I591" s="133"/>
      <c r="J591" s="129"/>
      <c r="K591" s="132"/>
    </row>
    <row r="592" spans="1:11" x14ac:dyDescent="0.2">
      <c r="A592" s="56">
        <v>10</v>
      </c>
      <c r="C592" s="68" t="s">
        <v>104</v>
      </c>
      <c r="E592" s="56">
        <v>10</v>
      </c>
      <c r="F592" s="69"/>
      <c r="G592" s="127">
        <v>0</v>
      </c>
      <c r="H592" s="128">
        <v>0</v>
      </c>
      <c r="I592" s="131"/>
      <c r="J592" s="127">
        <v>0</v>
      </c>
      <c r="K592" s="128">
        <v>0</v>
      </c>
    </row>
    <row r="593" spans="1:11" x14ac:dyDescent="0.2">
      <c r="A593" s="56">
        <v>11</v>
      </c>
      <c r="C593" s="68" t="s">
        <v>105</v>
      </c>
      <c r="E593" s="56">
        <v>11</v>
      </c>
      <c r="F593" s="69"/>
      <c r="G593" s="127">
        <v>0</v>
      </c>
      <c r="H593" s="128">
        <v>0</v>
      </c>
      <c r="I593" s="131"/>
      <c r="J593" s="127">
        <v>0</v>
      </c>
      <c r="K593" s="128"/>
    </row>
    <row r="594" spans="1:11" s="95" customFormat="1" x14ac:dyDescent="0.2">
      <c r="A594" s="56">
        <v>12</v>
      </c>
      <c r="B594" s="56"/>
      <c r="C594" s="68" t="s">
        <v>106</v>
      </c>
      <c r="D594" s="56"/>
      <c r="E594" s="56">
        <v>12</v>
      </c>
      <c r="F594" s="69"/>
      <c r="G594" s="129"/>
      <c r="H594" s="128">
        <v>0</v>
      </c>
      <c r="I594" s="131"/>
      <c r="J594" s="129"/>
      <c r="K594" s="128"/>
    </row>
    <row r="595" spans="1:11" s="95" customFormat="1" x14ac:dyDescent="0.2">
      <c r="A595" s="56">
        <v>13</v>
      </c>
      <c r="B595" s="56"/>
      <c r="C595" s="68" t="s">
        <v>240</v>
      </c>
      <c r="D595" s="56"/>
      <c r="E595" s="56">
        <v>13</v>
      </c>
      <c r="F595" s="69"/>
      <c r="G595" s="129">
        <f>SUM(G592:G594)</f>
        <v>0</v>
      </c>
      <c r="H595" s="132">
        <f>SUM(H592:H594)</f>
        <v>0</v>
      </c>
      <c r="I595" s="134"/>
      <c r="J595" s="129">
        <f>SUM(J592:J594)</f>
        <v>0</v>
      </c>
      <c r="K595" s="132">
        <f>SUM(K592:K594)</f>
        <v>0</v>
      </c>
    </row>
    <row r="596" spans="1:11" x14ac:dyDescent="0.2">
      <c r="A596" s="56">
        <v>14</v>
      </c>
      <c r="E596" s="56">
        <v>14</v>
      </c>
      <c r="F596" s="69"/>
      <c r="G596" s="135"/>
      <c r="H596" s="132"/>
      <c r="I596" s="133"/>
      <c r="J596" s="135"/>
      <c r="K596" s="132"/>
    </row>
    <row r="597" spans="1:11" x14ac:dyDescent="0.2">
      <c r="A597" s="56">
        <v>15</v>
      </c>
      <c r="C597" s="68" t="s">
        <v>108</v>
      </c>
      <c r="E597" s="56">
        <v>15</v>
      </c>
      <c r="G597" s="136">
        <f>SUM(G590+G595)</f>
        <v>0.05</v>
      </c>
      <c r="H597" s="137">
        <f>SUM(H590+H595)</f>
        <v>9800</v>
      </c>
      <c r="I597" s="133"/>
      <c r="J597" s="136">
        <f>SUM(J590+J595)</f>
        <v>0.05</v>
      </c>
      <c r="K597" s="137">
        <f>SUM(K590+K595)</f>
        <v>10269</v>
      </c>
    </row>
    <row r="598" spans="1:11" x14ac:dyDescent="0.2">
      <c r="A598" s="56">
        <v>16</v>
      </c>
      <c r="E598" s="56">
        <v>16</v>
      </c>
      <c r="G598" s="136"/>
      <c r="H598" s="137"/>
      <c r="I598" s="133"/>
      <c r="J598" s="136"/>
      <c r="K598" s="137"/>
    </row>
    <row r="599" spans="1:11" x14ac:dyDescent="0.2">
      <c r="A599" s="56">
        <v>17</v>
      </c>
      <c r="C599" s="68" t="s">
        <v>109</v>
      </c>
      <c r="E599" s="56">
        <v>17</v>
      </c>
      <c r="F599" s="69"/>
      <c r="G599" s="129"/>
      <c r="H599" s="128">
        <v>0</v>
      </c>
      <c r="I599" s="131"/>
      <c r="J599" s="129"/>
      <c r="K599" s="128"/>
    </row>
    <row r="600" spans="1:11" x14ac:dyDescent="0.2">
      <c r="A600" s="56">
        <v>18</v>
      </c>
      <c r="E600" s="56">
        <v>18</v>
      </c>
      <c r="F600" s="69"/>
      <c r="G600" s="129"/>
      <c r="H600" s="132"/>
      <c r="I600" s="131"/>
      <c r="J600" s="129"/>
      <c r="K600" s="132"/>
    </row>
    <row r="601" spans="1:11" x14ac:dyDescent="0.2">
      <c r="A601" s="56">
        <v>19</v>
      </c>
      <c r="C601" s="68" t="s">
        <v>110</v>
      </c>
      <c r="E601" s="56">
        <v>19</v>
      </c>
      <c r="F601" s="69"/>
      <c r="G601" s="129"/>
      <c r="H601" s="128">
        <v>0</v>
      </c>
      <c r="I601" s="131"/>
      <c r="J601" s="129"/>
      <c r="K601" s="128"/>
    </row>
    <row r="602" spans="1:11" x14ac:dyDescent="0.2">
      <c r="A602" s="56">
        <v>20</v>
      </c>
      <c r="C602" s="138" t="s">
        <v>111</v>
      </c>
      <c r="E602" s="56">
        <v>20</v>
      </c>
      <c r="F602" s="69"/>
      <c r="G602" s="129"/>
      <c r="H602" s="128">
        <v>0</v>
      </c>
      <c r="I602" s="131"/>
      <c r="J602" s="129"/>
      <c r="K602" s="128">
        <v>0</v>
      </c>
    </row>
    <row r="603" spans="1:11" x14ac:dyDescent="0.2">
      <c r="A603" s="56">
        <v>21</v>
      </c>
      <c r="C603" s="138"/>
      <c r="E603" s="56">
        <v>21</v>
      </c>
      <c r="F603" s="69"/>
      <c r="G603" s="129"/>
      <c r="H603" s="132"/>
      <c r="I603" s="131"/>
      <c r="J603" s="129"/>
      <c r="K603" s="132"/>
    </row>
    <row r="604" spans="1:11" x14ac:dyDescent="0.2">
      <c r="A604" s="56">
        <v>22</v>
      </c>
      <c r="C604" s="68"/>
      <c r="E604" s="56">
        <v>22</v>
      </c>
      <c r="G604" s="129"/>
      <c r="H604" s="132"/>
      <c r="I604" s="131"/>
      <c r="J604" s="129"/>
      <c r="K604" s="132"/>
    </row>
    <row r="605" spans="1:11" x14ac:dyDescent="0.2">
      <c r="A605" s="56">
        <v>23</v>
      </c>
      <c r="C605" s="68" t="s">
        <v>112</v>
      </c>
      <c r="E605" s="56">
        <v>23</v>
      </c>
      <c r="G605" s="129"/>
      <c r="H605" s="128">
        <v>0</v>
      </c>
      <c r="I605" s="131"/>
      <c r="J605" s="129"/>
      <c r="K605" s="128">
        <v>0</v>
      </c>
    </row>
    <row r="606" spans="1:11" x14ac:dyDescent="0.2">
      <c r="A606" s="56">
        <v>24</v>
      </c>
      <c r="C606" s="68"/>
      <c r="E606" s="56">
        <v>24</v>
      </c>
      <c r="G606" s="129"/>
      <c r="H606" s="132"/>
      <c r="I606" s="131"/>
      <c r="J606" s="129"/>
      <c r="K606" s="132"/>
    </row>
    <row r="607" spans="1:11" x14ac:dyDescent="0.2">
      <c r="F607" s="139" t="s">
        <v>17</v>
      </c>
      <c r="G607" s="130"/>
      <c r="H607" s="88"/>
      <c r="I607" s="139"/>
      <c r="J607" s="130"/>
      <c r="K607" s="88"/>
    </row>
    <row r="608" spans="1:11" x14ac:dyDescent="0.2">
      <c r="A608" s="56">
        <v>25</v>
      </c>
      <c r="C608" s="68" t="s">
        <v>241</v>
      </c>
      <c r="E608" s="56">
        <v>25</v>
      </c>
      <c r="G608" s="133">
        <f>SUM(G597:G606)</f>
        <v>0.05</v>
      </c>
      <c r="H608" s="137">
        <f>SUM(H597:H606)</f>
        <v>9800</v>
      </c>
      <c r="I608" s="141"/>
      <c r="J608" s="133">
        <f>SUM(J597:J606)</f>
        <v>0.05</v>
      </c>
      <c r="K608" s="137">
        <f>SUM(K597:K606)</f>
        <v>10269</v>
      </c>
    </row>
    <row r="609" spans="1:11" x14ac:dyDescent="0.2">
      <c r="F609" s="139" t="s">
        <v>17</v>
      </c>
      <c r="G609" s="78"/>
      <c r="H609" s="79"/>
      <c r="I609" s="139"/>
      <c r="J609" s="78"/>
      <c r="K609" s="79"/>
    </row>
    <row r="610" spans="1:11" x14ac:dyDescent="0.2">
      <c r="C610" s="56" t="s">
        <v>64</v>
      </c>
      <c r="F610" s="139"/>
      <c r="G610" s="78"/>
      <c r="H610" s="79"/>
      <c r="I610" s="139"/>
      <c r="J610" s="78"/>
      <c r="K610" s="79"/>
    </row>
    <row r="611" spans="1:11" x14ac:dyDescent="0.2">
      <c r="A611" s="68"/>
    </row>
    <row r="613" spans="1:11" x14ac:dyDescent="0.2">
      <c r="A613" s="74" t="str">
        <f>$A$83</f>
        <v xml:space="preserve">Institution No.:  </v>
      </c>
      <c r="B613" s="95"/>
      <c r="C613" s="95"/>
      <c r="D613" s="95"/>
      <c r="E613" s="109"/>
      <c r="F613" s="95"/>
      <c r="G613" s="110"/>
      <c r="H613" s="111"/>
      <c r="I613" s="95"/>
      <c r="J613" s="110"/>
      <c r="K613" s="59" t="s">
        <v>242</v>
      </c>
    </row>
    <row r="614" spans="1:11" x14ac:dyDescent="0.2">
      <c r="A614" s="123" t="s">
        <v>243</v>
      </c>
      <c r="B614" s="123"/>
      <c r="C614" s="123"/>
      <c r="D614" s="123"/>
      <c r="E614" s="123"/>
      <c r="F614" s="123"/>
      <c r="G614" s="123"/>
      <c r="H614" s="123"/>
      <c r="I614" s="123"/>
      <c r="J614" s="123"/>
      <c r="K614" s="123"/>
    </row>
    <row r="615" spans="1:11" x14ac:dyDescent="0.2">
      <c r="A615" s="74" t="str">
        <f>$A$42</f>
        <v xml:space="preserve">NAME: </v>
      </c>
      <c r="C615" s="56" t="str">
        <f>$D$20</f>
        <v>University of Colorado</v>
      </c>
      <c r="G615" s="126"/>
      <c r="H615" s="168"/>
      <c r="K615" s="76" t="str">
        <f>$K$3</f>
        <v>Due Date: October 18, 2022</v>
      </c>
    </row>
    <row r="616" spans="1:11" x14ac:dyDescent="0.2">
      <c r="A616" s="77" t="s">
        <v>17</v>
      </c>
      <c r="B616" s="77" t="s">
        <v>17</v>
      </c>
      <c r="C616" s="77" t="s">
        <v>17</v>
      </c>
      <c r="D616" s="77" t="s">
        <v>17</v>
      </c>
      <c r="E616" s="77" t="s">
        <v>17</v>
      </c>
      <c r="F616" s="77" t="s">
        <v>17</v>
      </c>
      <c r="G616" s="78" t="s">
        <v>17</v>
      </c>
      <c r="H616" s="79" t="s">
        <v>17</v>
      </c>
      <c r="I616" s="77" t="s">
        <v>17</v>
      </c>
      <c r="J616" s="78" t="s">
        <v>17</v>
      </c>
      <c r="K616" s="79" t="s">
        <v>17</v>
      </c>
    </row>
    <row r="617" spans="1:11" x14ac:dyDescent="0.2">
      <c r="A617" s="80" t="s">
        <v>18</v>
      </c>
      <c r="E617" s="80" t="s">
        <v>18</v>
      </c>
      <c r="F617" s="81"/>
      <c r="G617" s="82"/>
      <c r="H617" s="83" t="str">
        <f>H580</f>
        <v>2021-22</v>
      </c>
      <c r="I617" s="81"/>
      <c r="J617" s="82"/>
      <c r="K617" s="83" t="str">
        <f>K580</f>
        <v>2022-23</v>
      </c>
    </row>
    <row r="618" spans="1:11" x14ac:dyDescent="0.2">
      <c r="A618" s="80" t="s">
        <v>22</v>
      </c>
      <c r="C618" s="81" t="s">
        <v>68</v>
      </c>
      <c r="E618" s="80" t="s">
        <v>22</v>
      </c>
      <c r="F618" s="81"/>
      <c r="G618" s="82" t="s">
        <v>24</v>
      </c>
      <c r="H618" s="83" t="s">
        <v>25</v>
      </c>
      <c r="I618" s="81"/>
      <c r="J618" s="82" t="s">
        <v>24</v>
      </c>
      <c r="K618" s="83" t="s">
        <v>26</v>
      </c>
    </row>
    <row r="619" spans="1:11" x14ac:dyDescent="0.2">
      <c r="A619" s="77" t="s">
        <v>17</v>
      </c>
      <c r="B619" s="77" t="s">
        <v>17</v>
      </c>
      <c r="C619" s="77" t="s">
        <v>17</v>
      </c>
      <c r="D619" s="77" t="s">
        <v>17</v>
      </c>
      <c r="E619" s="77" t="s">
        <v>17</v>
      </c>
      <c r="F619" s="77" t="s">
        <v>17</v>
      </c>
      <c r="G619" s="78" t="s">
        <v>17</v>
      </c>
      <c r="H619" s="79" t="s">
        <v>17</v>
      </c>
      <c r="I619" s="77" t="s">
        <v>17</v>
      </c>
      <c r="J619" s="78" t="s">
        <v>17</v>
      </c>
      <c r="K619" s="79" t="s">
        <v>17</v>
      </c>
    </row>
    <row r="620" spans="1:11" x14ac:dyDescent="0.2">
      <c r="A620" s="189">
        <v>1</v>
      </c>
      <c r="B620" s="189"/>
      <c r="C620" s="189" t="s">
        <v>244</v>
      </c>
      <c r="D620" s="189"/>
      <c r="E620" s="189">
        <v>1</v>
      </c>
      <c r="F620" s="190"/>
      <c r="G620" s="191"/>
      <c r="H620" s="192"/>
      <c r="I620" s="193"/>
      <c r="J620" s="194"/>
      <c r="K620" s="195"/>
    </row>
    <row r="621" spans="1:11" x14ac:dyDescent="0.2">
      <c r="A621" s="189">
        <v>2</v>
      </c>
      <c r="B621" s="189"/>
      <c r="C621" s="189" t="s">
        <v>244</v>
      </c>
      <c r="D621" s="189"/>
      <c r="E621" s="189">
        <v>2</v>
      </c>
      <c r="F621" s="190"/>
      <c r="G621" s="191"/>
      <c r="H621" s="192"/>
      <c r="I621" s="193"/>
      <c r="J621" s="194"/>
      <c r="K621" s="192"/>
    </row>
    <row r="622" spans="1:11" x14ac:dyDescent="0.2">
      <c r="A622" s="189">
        <v>3</v>
      </c>
      <c r="B622" s="189"/>
      <c r="C622" s="189" t="s">
        <v>244</v>
      </c>
      <c r="D622" s="189"/>
      <c r="E622" s="189">
        <v>3</v>
      </c>
      <c r="F622" s="190"/>
      <c r="G622" s="191"/>
      <c r="H622" s="192"/>
      <c r="I622" s="193"/>
      <c r="J622" s="194"/>
      <c r="K622" s="192"/>
    </row>
    <row r="623" spans="1:11" x14ac:dyDescent="0.2">
      <c r="A623" s="189">
        <v>4</v>
      </c>
      <c r="B623" s="189"/>
      <c r="C623" s="189" t="s">
        <v>244</v>
      </c>
      <c r="D623" s="189"/>
      <c r="E623" s="189">
        <v>4</v>
      </c>
      <c r="F623" s="190"/>
      <c r="G623" s="191"/>
      <c r="H623" s="192"/>
      <c r="I623" s="196"/>
      <c r="J623" s="194"/>
      <c r="K623" s="192"/>
    </row>
    <row r="624" spans="1:11" x14ac:dyDescent="0.2">
      <c r="A624" s="189">
        <v>5</v>
      </c>
      <c r="B624" s="189"/>
      <c r="C624" s="189" t="s">
        <v>244</v>
      </c>
      <c r="D624" s="189"/>
      <c r="E624" s="189">
        <v>5</v>
      </c>
      <c r="F624" s="190"/>
      <c r="G624" s="191"/>
      <c r="H624" s="192"/>
      <c r="I624" s="196"/>
      <c r="J624" s="194"/>
      <c r="K624" s="192"/>
    </row>
    <row r="625" spans="1:11" x14ac:dyDescent="0.2">
      <c r="A625" s="56">
        <v>6</v>
      </c>
      <c r="C625" s="68" t="s">
        <v>245</v>
      </c>
      <c r="E625" s="56">
        <v>6</v>
      </c>
      <c r="F625" s="69"/>
      <c r="G625" s="197"/>
      <c r="H625" s="198"/>
      <c r="I625" s="86"/>
      <c r="J625" s="199"/>
      <c r="K625" s="198"/>
    </row>
    <row r="626" spans="1:11" x14ac:dyDescent="0.2">
      <c r="A626" s="56">
        <v>7</v>
      </c>
      <c r="C626" s="68" t="s">
        <v>246</v>
      </c>
      <c r="E626" s="56">
        <v>7</v>
      </c>
      <c r="F626" s="69"/>
      <c r="G626" s="200"/>
      <c r="H626" s="198"/>
      <c r="I626" s="201"/>
      <c r="J626" s="155"/>
      <c r="K626" s="198"/>
    </row>
    <row r="627" spans="1:11" x14ac:dyDescent="0.2">
      <c r="A627" s="56">
        <v>8</v>
      </c>
      <c r="C627" s="68" t="s">
        <v>247</v>
      </c>
      <c r="E627" s="56">
        <v>8</v>
      </c>
      <c r="F627" s="69"/>
      <c r="G627" s="200">
        <f>SUM(G625:G626)</f>
        <v>0</v>
      </c>
      <c r="H627" s="202">
        <f>SUM(H625:H626)</f>
        <v>0</v>
      </c>
      <c r="I627" s="201"/>
      <c r="J627" s="200">
        <f>SUM(J625:J626)</f>
        <v>0</v>
      </c>
      <c r="K627" s="202">
        <f>SUM(K625:K626)</f>
        <v>0</v>
      </c>
    </row>
    <row r="628" spans="1:11" x14ac:dyDescent="0.2">
      <c r="A628" s="56">
        <v>9</v>
      </c>
      <c r="C628" s="68"/>
      <c r="E628" s="56">
        <v>9</v>
      </c>
      <c r="F628" s="69"/>
      <c r="G628" s="200"/>
      <c r="H628" s="202"/>
      <c r="I628" s="86"/>
      <c r="J628" s="155"/>
      <c r="K628" s="202"/>
    </row>
    <row r="629" spans="1:11" x14ac:dyDescent="0.2">
      <c r="A629" s="56">
        <v>10</v>
      </c>
      <c r="C629" s="68"/>
      <c r="E629" s="56">
        <v>10</v>
      </c>
      <c r="F629" s="69"/>
      <c r="G629" s="200"/>
      <c r="H629" s="202"/>
      <c r="I629" s="86"/>
      <c r="J629" s="155"/>
      <c r="K629" s="202"/>
    </row>
    <row r="630" spans="1:11" x14ac:dyDescent="0.2">
      <c r="A630" s="56">
        <v>11</v>
      </c>
      <c r="C630" s="68" t="s">
        <v>105</v>
      </c>
      <c r="E630" s="56">
        <v>11</v>
      </c>
      <c r="G630" s="203"/>
      <c r="H630" s="204"/>
      <c r="I630" s="86"/>
      <c r="J630" s="203"/>
      <c r="K630" s="204"/>
    </row>
    <row r="631" spans="1:11" s="95" customFormat="1" x14ac:dyDescent="0.2">
      <c r="A631" s="56">
        <v>12</v>
      </c>
      <c r="B631" s="56"/>
      <c r="C631" s="68" t="s">
        <v>106</v>
      </c>
      <c r="D631" s="56"/>
      <c r="E631" s="56">
        <v>12</v>
      </c>
      <c r="F631" s="56"/>
      <c r="G631" s="205"/>
      <c r="H631" s="204"/>
      <c r="I631" s="86"/>
      <c r="J631" s="148"/>
      <c r="K631" s="204"/>
    </row>
    <row r="632" spans="1:11" s="95" customFormat="1" x14ac:dyDescent="0.2">
      <c r="A632" s="56">
        <v>13</v>
      </c>
      <c r="B632" s="56"/>
      <c r="C632" s="68" t="s">
        <v>248</v>
      </c>
      <c r="D632" s="56"/>
      <c r="E632" s="56">
        <v>13</v>
      </c>
      <c r="F632" s="69"/>
      <c r="G632" s="200">
        <f>SUM(G630:G631)</f>
        <v>0</v>
      </c>
      <c r="H632" s="202">
        <f>SUM(H630:H631)</f>
        <v>0</v>
      </c>
      <c r="I632" s="201"/>
      <c r="J632" s="200">
        <f>SUM(J630:J631)</f>
        <v>0</v>
      </c>
      <c r="K632" s="202">
        <f>SUM(K630:K631)</f>
        <v>0</v>
      </c>
    </row>
    <row r="633" spans="1:11" x14ac:dyDescent="0.2">
      <c r="A633" s="56">
        <v>14</v>
      </c>
      <c r="E633" s="56">
        <v>14</v>
      </c>
      <c r="F633" s="69"/>
      <c r="G633" s="200"/>
      <c r="H633" s="202"/>
      <c r="I633" s="201"/>
      <c r="J633" s="155"/>
      <c r="K633" s="202"/>
    </row>
    <row r="634" spans="1:11" x14ac:dyDescent="0.2">
      <c r="A634" s="56">
        <v>15</v>
      </c>
      <c r="C634" s="68" t="s">
        <v>108</v>
      </c>
      <c r="E634" s="56">
        <v>15</v>
      </c>
      <c r="F634" s="69"/>
      <c r="G634" s="200">
        <f>G627+G632</f>
        <v>0</v>
      </c>
      <c r="H634" s="202">
        <f>H627+H632</f>
        <v>0</v>
      </c>
      <c r="I634" s="201"/>
      <c r="J634" s="200">
        <f>J627+J632</f>
        <v>0</v>
      </c>
      <c r="K634" s="202">
        <f>K627+K632</f>
        <v>0</v>
      </c>
    </row>
    <row r="635" spans="1:11" x14ac:dyDescent="0.2">
      <c r="A635" s="56">
        <v>16</v>
      </c>
      <c r="E635" s="56">
        <v>16</v>
      </c>
      <c r="F635" s="69"/>
      <c r="G635" s="200"/>
      <c r="H635" s="202"/>
      <c r="I635" s="201"/>
      <c r="J635" s="155"/>
      <c r="K635" s="202"/>
    </row>
    <row r="636" spans="1:11" x14ac:dyDescent="0.2">
      <c r="A636" s="56">
        <v>17</v>
      </c>
      <c r="C636" s="68" t="s">
        <v>109</v>
      </c>
      <c r="E636" s="56">
        <v>17</v>
      </c>
      <c r="F636" s="69"/>
      <c r="G636" s="197"/>
      <c r="H636" s="198"/>
      <c r="I636" s="201"/>
      <c r="J636" s="199"/>
      <c r="K636" s="198"/>
    </row>
    <row r="637" spans="1:11" x14ac:dyDescent="0.2">
      <c r="A637" s="56">
        <v>18</v>
      </c>
      <c r="C637" s="68"/>
      <c r="E637" s="56">
        <v>18</v>
      </c>
      <c r="F637" s="69"/>
      <c r="G637" s="200"/>
      <c r="H637" s="202"/>
      <c r="I637" s="201"/>
      <c r="J637" s="155"/>
      <c r="K637" s="202"/>
    </row>
    <row r="638" spans="1:11" x14ac:dyDescent="0.2">
      <c r="A638" s="56">
        <v>19</v>
      </c>
      <c r="C638" s="68" t="s">
        <v>110</v>
      </c>
      <c r="E638" s="56">
        <v>19</v>
      </c>
      <c r="F638" s="69"/>
      <c r="G638" s="197"/>
      <c r="H638" s="198"/>
      <c r="I638" s="201"/>
      <c r="J638" s="199"/>
      <c r="K638" s="198"/>
    </row>
    <row r="639" spans="1:11" x14ac:dyDescent="0.2">
      <c r="A639" s="56">
        <v>20</v>
      </c>
      <c r="C639" s="68" t="s">
        <v>111</v>
      </c>
      <c r="E639" s="56">
        <v>20</v>
      </c>
      <c r="F639" s="69"/>
      <c r="G639" s="197"/>
      <c r="H639" s="198"/>
      <c r="I639" s="201"/>
      <c r="J639" s="199"/>
      <c r="K639" s="198"/>
    </row>
    <row r="640" spans="1:11" x14ac:dyDescent="0.2">
      <c r="A640" s="56">
        <v>21</v>
      </c>
      <c r="C640" s="68"/>
      <c r="E640" s="56">
        <v>21</v>
      </c>
      <c r="F640" s="69"/>
      <c r="G640" s="200"/>
      <c r="H640" s="202"/>
      <c r="I640" s="201"/>
      <c r="J640" s="155"/>
      <c r="K640" s="202"/>
    </row>
    <row r="641" spans="1:11" x14ac:dyDescent="0.2">
      <c r="A641" s="56">
        <v>22</v>
      </c>
      <c r="C641" s="68"/>
      <c r="E641" s="56">
        <v>22</v>
      </c>
      <c r="F641" s="69"/>
      <c r="G641" s="200"/>
      <c r="H641" s="202"/>
      <c r="I641" s="201"/>
      <c r="J641" s="155"/>
      <c r="K641" s="202"/>
    </row>
    <row r="642" spans="1:11" x14ac:dyDescent="0.2">
      <c r="A642" s="56">
        <v>23</v>
      </c>
      <c r="C642" s="68" t="s">
        <v>249</v>
      </c>
      <c r="E642" s="56">
        <v>23</v>
      </c>
      <c r="F642" s="69"/>
      <c r="G642" s="197"/>
      <c r="H642" s="198"/>
      <c r="I642" s="201"/>
      <c r="J642" s="199"/>
      <c r="K642" s="198"/>
    </row>
    <row r="643" spans="1:11" x14ac:dyDescent="0.2">
      <c r="A643" s="56">
        <v>24</v>
      </c>
      <c r="C643" s="68"/>
      <c r="E643" s="56">
        <v>24</v>
      </c>
      <c r="F643" s="69"/>
      <c r="G643" s="200"/>
      <c r="H643" s="202"/>
      <c r="I643" s="201"/>
      <c r="J643" s="155"/>
      <c r="K643" s="202"/>
    </row>
    <row r="644" spans="1:11" x14ac:dyDescent="0.2">
      <c r="E644" s="108"/>
      <c r="F644" s="139" t="s">
        <v>17</v>
      </c>
      <c r="G644" s="79" t="s">
        <v>17</v>
      </c>
      <c r="H644" s="79" t="s">
        <v>17</v>
      </c>
      <c r="I644" s="139" t="s">
        <v>17</v>
      </c>
      <c r="J644" s="79" t="s">
        <v>17</v>
      </c>
      <c r="K644" s="79" t="s">
        <v>17</v>
      </c>
    </row>
    <row r="645" spans="1:11" x14ac:dyDescent="0.2">
      <c r="A645" s="56">
        <v>25</v>
      </c>
      <c r="C645" s="68" t="s">
        <v>250</v>
      </c>
      <c r="E645" s="56">
        <v>25</v>
      </c>
      <c r="G645" s="148">
        <f>SUM(G634:G644)</f>
        <v>0</v>
      </c>
      <c r="H645" s="148">
        <f>SUM(H634:H644)</f>
        <v>0</v>
      </c>
      <c r="I645" s="149"/>
      <c r="J645" s="148">
        <f>SUM(J634:J644)</f>
        <v>0</v>
      </c>
      <c r="K645" s="148">
        <f>SUM(K634:K644)</f>
        <v>0</v>
      </c>
    </row>
    <row r="646" spans="1:11" x14ac:dyDescent="0.2">
      <c r="E646" s="108"/>
      <c r="F646" s="139" t="s">
        <v>17</v>
      </c>
      <c r="G646" s="78" t="s">
        <v>17</v>
      </c>
      <c r="H646" s="79" t="s">
        <v>17</v>
      </c>
      <c r="I646" s="139" t="s">
        <v>17</v>
      </c>
      <c r="J646" s="78" t="s">
        <v>17</v>
      </c>
      <c r="K646" s="79" t="s">
        <v>17</v>
      </c>
    </row>
    <row r="647" spans="1:11" x14ac:dyDescent="0.2">
      <c r="C647" s="56" t="s">
        <v>64</v>
      </c>
      <c r="E647" s="108"/>
      <c r="F647" s="139"/>
      <c r="G647" s="78"/>
      <c r="H647" s="79"/>
      <c r="I647" s="139"/>
      <c r="J647" s="78"/>
      <c r="K647" s="79"/>
    </row>
    <row r="648" spans="1:11" x14ac:dyDescent="0.2">
      <c r="A648" s="68"/>
    </row>
    <row r="650" spans="1:11" x14ac:dyDescent="0.2">
      <c r="A650" s="74" t="str">
        <f>$A$83</f>
        <v xml:space="preserve">Institution No.:  </v>
      </c>
      <c r="B650" s="95"/>
      <c r="C650" s="95"/>
      <c r="D650" s="95"/>
      <c r="E650" s="109"/>
      <c r="F650" s="95"/>
      <c r="G650" s="110"/>
      <c r="H650" s="111"/>
      <c r="I650" s="95"/>
      <c r="J650" s="110"/>
      <c r="K650" s="59" t="s">
        <v>251</v>
      </c>
    </row>
    <row r="651" spans="1:11" x14ac:dyDescent="0.2">
      <c r="A651" s="123" t="s">
        <v>252</v>
      </c>
      <c r="B651" s="123"/>
      <c r="C651" s="123"/>
      <c r="D651" s="123"/>
      <c r="E651" s="123"/>
      <c r="F651" s="123"/>
      <c r="G651" s="123"/>
      <c r="H651" s="123"/>
      <c r="I651" s="123"/>
      <c r="J651" s="123"/>
      <c r="K651" s="123"/>
    </row>
    <row r="652" spans="1:11" x14ac:dyDescent="0.2">
      <c r="A652" s="74" t="str">
        <f>$A$42</f>
        <v xml:space="preserve">NAME: </v>
      </c>
      <c r="B652" s="74"/>
      <c r="C652" s="56" t="str">
        <f>$D$20</f>
        <v>University of Colorado</v>
      </c>
      <c r="G652" s="126"/>
      <c r="H652" s="168"/>
      <c r="K652" s="76" t="str">
        <f>$K$3</f>
        <v>Due Date: October 18, 2022</v>
      </c>
    </row>
    <row r="653" spans="1:11" x14ac:dyDescent="0.2">
      <c r="A653" s="77" t="s">
        <v>17</v>
      </c>
      <c r="B653" s="77" t="s">
        <v>17</v>
      </c>
      <c r="C653" s="77" t="s">
        <v>17</v>
      </c>
      <c r="D653" s="77" t="s">
        <v>17</v>
      </c>
      <c r="E653" s="77" t="s">
        <v>17</v>
      </c>
      <c r="F653" s="77" t="s">
        <v>17</v>
      </c>
      <c r="G653" s="78" t="s">
        <v>17</v>
      </c>
      <c r="H653" s="79" t="s">
        <v>17</v>
      </c>
      <c r="I653" s="77" t="s">
        <v>17</v>
      </c>
      <c r="J653" s="78" t="s">
        <v>17</v>
      </c>
      <c r="K653" s="79" t="s">
        <v>17</v>
      </c>
    </row>
    <row r="654" spans="1:11" x14ac:dyDescent="0.2">
      <c r="A654" s="80" t="s">
        <v>18</v>
      </c>
      <c r="E654" s="80" t="s">
        <v>18</v>
      </c>
      <c r="F654" s="81"/>
      <c r="G654" s="82"/>
      <c r="H654" s="83" t="str">
        <f>+H617</f>
        <v>2021-22</v>
      </c>
      <c r="I654" s="81"/>
      <c r="J654" s="82"/>
      <c r="K654" s="83" t="str">
        <f>K617</f>
        <v>2022-23</v>
      </c>
    </row>
    <row r="655" spans="1:11" x14ac:dyDescent="0.2">
      <c r="A655" s="80" t="s">
        <v>22</v>
      </c>
      <c r="C655" s="81" t="s">
        <v>68</v>
      </c>
      <c r="E655" s="80" t="s">
        <v>22</v>
      </c>
      <c r="F655" s="81"/>
      <c r="G655" s="82" t="s">
        <v>24</v>
      </c>
      <c r="H655" s="83" t="s">
        <v>25</v>
      </c>
      <c r="I655" s="81"/>
      <c r="J655" s="82" t="s">
        <v>24</v>
      </c>
      <c r="K655" s="83" t="s">
        <v>26</v>
      </c>
    </row>
    <row r="656" spans="1:11" x14ac:dyDescent="0.2">
      <c r="A656" s="77" t="s">
        <v>17</v>
      </c>
      <c r="B656" s="77" t="s">
        <v>17</v>
      </c>
      <c r="C656" s="77" t="s">
        <v>17</v>
      </c>
      <c r="D656" s="77" t="s">
        <v>17</v>
      </c>
      <c r="E656" s="77" t="s">
        <v>17</v>
      </c>
      <c r="F656" s="77" t="s">
        <v>17</v>
      </c>
      <c r="G656" s="78" t="s">
        <v>17</v>
      </c>
      <c r="H656" s="79" t="s">
        <v>17</v>
      </c>
      <c r="I656" s="77" t="s">
        <v>17</v>
      </c>
      <c r="J656" s="206" t="s">
        <v>17</v>
      </c>
      <c r="K656" s="79" t="s">
        <v>17</v>
      </c>
    </row>
    <row r="657" spans="1:11" x14ac:dyDescent="0.2">
      <c r="A657" s="189">
        <v>1</v>
      </c>
      <c r="B657" s="189"/>
      <c r="C657" s="189" t="s">
        <v>244</v>
      </c>
      <c r="D657" s="189"/>
      <c r="E657" s="189">
        <v>1</v>
      </c>
      <c r="F657" s="190"/>
      <c r="G657" s="191"/>
      <c r="H657" s="192"/>
      <c r="I657" s="193"/>
      <c r="J657" s="194"/>
      <c r="K657" s="195"/>
    </row>
    <row r="658" spans="1:11" x14ac:dyDescent="0.2">
      <c r="A658" s="189">
        <v>2</v>
      </c>
      <c r="B658" s="189"/>
      <c r="C658" s="189" t="s">
        <v>244</v>
      </c>
      <c r="D658" s="189"/>
      <c r="E658" s="189">
        <v>2</v>
      </c>
      <c r="F658" s="190"/>
      <c r="G658" s="191"/>
      <c r="H658" s="192"/>
      <c r="I658" s="193"/>
      <c r="J658" s="194"/>
      <c r="K658" s="192"/>
    </row>
    <row r="659" spans="1:11" x14ac:dyDescent="0.2">
      <c r="A659" s="189">
        <v>3</v>
      </c>
      <c r="B659" s="189"/>
      <c r="C659" s="189" t="s">
        <v>244</v>
      </c>
      <c r="D659" s="189"/>
      <c r="E659" s="189">
        <v>3</v>
      </c>
      <c r="F659" s="190"/>
      <c r="G659" s="191"/>
      <c r="H659" s="192"/>
      <c r="I659" s="193"/>
      <c r="J659" s="194"/>
      <c r="K659" s="192"/>
    </row>
    <row r="660" spans="1:11" x14ac:dyDescent="0.2">
      <c r="A660" s="189">
        <v>4</v>
      </c>
      <c r="B660" s="189"/>
      <c r="C660" s="189" t="s">
        <v>244</v>
      </c>
      <c r="D660" s="189"/>
      <c r="E660" s="189">
        <v>4</v>
      </c>
      <c r="F660" s="190"/>
      <c r="G660" s="191"/>
      <c r="H660" s="192"/>
      <c r="I660" s="196"/>
      <c r="J660" s="194"/>
      <c r="K660" s="192"/>
    </row>
    <row r="661" spans="1:11" x14ac:dyDescent="0.2">
      <c r="A661" s="189">
        <v>5</v>
      </c>
      <c r="B661" s="189"/>
      <c r="C661" s="189" t="s">
        <v>244</v>
      </c>
      <c r="D661" s="189"/>
      <c r="E661" s="189">
        <v>5</v>
      </c>
      <c r="F661" s="190"/>
      <c r="G661" s="194"/>
      <c r="H661" s="192"/>
      <c r="I661" s="196"/>
      <c r="J661" s="194"/>
      <c r="K661" s="192"/>
    </row>
    <row r="662" spans="1:11" x14ac:dyDescent="0.2">
      <c r="A662" s="56">
        <v>6</v>
      </c>
      <c r="C662" s="68" t="s">
        <v>245</v>
      </c>
      <c r="E662" s="56">
        <v>6</v>
      </c>
      <c r="F662" s="69"/>
      <c r="G662" s="199">
        <v>233.85</v>
      </c>
      <c r="H662" s="198">
        <v>24895779.603021931</v>
      </c>
      <c r="I662" s="86"/>
      <c r="J662" s="199">
        <v>226.88</v>
      </c>
      <c r="K662" s="198">
        <v>26032006.293050513</v>
      </c>
    </row>
    <row r="663" spans="1:11" x14ac:dyDescent="0.2">
      <c r="A663" s="56">
        <v>7</v>
      </c>
      <c r="C663" s="68" t="s">
        <v>246</v>
      </c>
      <c r="E663" s="56">
        <v>7</v>
      </c>
      <c r="F663" s="69"/>
      <c r="G663" s="155"/>
      <c r="H663" s="198">
        <v>7516404.2477690997</v>
      </c>
      <c r="I663" s="201"/>
      <c r="J663" s="155"/>
      <c r="K663" s="198">
        <v>8448837.9067815598</v>
      </c>
    </row>
    <row r="664" spans="1:11" x14ac:dyDescent="0.2">
      <c r="A664" s="56">
        <v>8</v>
      </c>
      <c r="C664" s="68" t="s">
        <v>247</v>
      </c>
      <c r="E664" s="56">
        <v>8</v>
      </c>
      <c r="F664" s="69"/>
      <c r="G664" s="155">
        <f>SUM(G662:G663)</f>
        <v>233.85</v>
      </c>
      <c r="H664" s="202">
        <f>SUM(H662:H663)</f>
        <v>32412183.85079103</v>
      </c>
      <c r="I664" s="201"/>
      <c r="J664" s="200">
        <f>SUM(J662:J663)</f>
        <v>226.88</v>
      </c>
      <c r="K664" s="202">
        <f>SUM(K662:K663)</f>
        <v>34480844.199832074</v>
      </c>
    </row>
    <row r="665" spans="1:11" x14ac:dyDescent="0.2">
      <c r="A665" s="56">
        <v>9</v>
      </c>
      <c r="C665" s="68"/>
      <c r="E665" s="56">
        <v>9</v>
      </c>
      <c r="F665" s="69"/>
      <c r="G665" s="155"/>
      <c r="H665" s="202"/>
      <c r="I665" s="86"/>
      <c r="J665" s="155"/>
      <c r="K665" s="202"/>
    </row>
    <row r="666" spans="1:11" x14ac:dyDescent="0.2">
      <c r="A666" s="56">
        <v>10</v>
      </c>
      <c r="C666" s="68"/>
      <c r="E666" s="56">
        <v>10</v>
      </c>
      <c r="F666" s="69"/>
      <c r="G666" s="155"/>
      <c r="H666" s="202"/>
      <c r="I666" s="86"/>
      <c r="J666" s="155"/>
      <c r="K666" s="202"/>
    </row>
    <row r="667" spans="1:11" x14ac:dyDescent="0.2">
      <c r="A667" s="56">
        <v>11</v>
      </c>
      <c r="C667" s="68" t="s">
        <v>105</v>
      </c>
      <c r="E667" s="56">
        <v>11</v>
      </c>
      <c r="G667" s="203">
        <v>19.77</v>
      </c>
      <c r="H667" s="204">
        <v>1340796.8700000001</v>
      </c>
      <c r="I667" s="86"/>
      <c r="J667" s="203">
        <v>20.02</v>
      </c>
      <c r="K667" s="204">
        <v>1360543</v>
      </c>
    </row>
    <row r="668" spans="1:11" s="95" customFormat="1" x14ac:dyDescent="0.2">
      <c r="A668" s="56">
        <v>12</v>
      </c>
      <c r="B668" s="56"/>
      <c r="C668" s="68" t="s">
        <v>106</v>
      </c>
      <c r="D668" s="56"/>
      <c r="E668" s="56">
        <v>12</v>
      </c>
      <c r="F668" s="56"/>
      <c r="G668" s="148"/>
      <c r="H668" s="204">
        <v>599610.67825840006</v>
      </c>
      <c r="I668" s="86"/>
      <c r="J668" s="148"/>
      <c r="K668" s="204">
        <v>602405</v>
      </c>
    </row>
    <row r="669" spans="1:11" s="95" customFormat="1" x14ac:dyDescent="0.2">
      <c r="A669" s="56">
        <v>13</v>
      </c>
      <c r="B669" s="56"/>
      <c r="C669" s="68" t="s">
        <v>248</v>
      </c>
      <c r="D669" s="56"/>
      <c r="E669" s="56">
        <v>13</v>
      </c>
      <c r="F669" s="69"/>
      <c r="G669" s="155">
        <f>SUM(G667:G668)</f>
        <v>19.77</v>
      </c>
      <c r="H669" s="202">
        <f>SUM(H667:H668)</f>
        <v>1940407.5482584001</v>
      </c>
      <c r="I669" s="201"/>
      <c r="J669" s="200">
        <f>SUM(J667:J668)</f>
        <v>20.02</v>
      </c>
      <c r="K669" s="202">
        <f>SUM(K667:K668)</f>
        <v>1962948</v>
      </c>
    </row>
    <row r="670" spans="1:11" x14ac:dyDescent="0.2">
      <c r="A670" s="56">
        <v>14</v>
      </c>
      <c r="E670" s="56">
        <v>14</v>
      </c>
      <c r="F670" s="69"/>
      <c r="G670" s="155"/>
      <c r="H670" s="202"/>
      <c r="I670" s="201"/>
      <c r="J670" s="155"/>
      <c r="K670" s="202"/>
    </row>
    <row r="671" spans="1:11" x14ac:dyDescent="0.2">
      <c r="A671" s="56">
        <v>15</v>
      </c>
      <c r="C671" s="68" t="s">
        <v>108</v>
      </c>
      <c r="E671" s="56">
        <v>15</v>
      </c>
      <c r="F671" s="69"/>
      <c r="G671" s="155">
        <f>G664+G669</f>
        <v>253.62</v>
      </c>
      <c r="H671" s="202">
        <f>H664+H669</f>
        <v>34352591.399049431</v>
      </c>
      <c r="I671" s="201"/>
      <c r="J671" s="200">
        <f>J664+J669</f>
        <v>246.9</v>
      </c>
      <c r="K671" s="202">
        <f>K664+K669</f>
        <v>36443792.199832074</v>
      </c>
    </row>
    <row r="672" spans="1:11" x14ac:dyDescent="0.2">
      <c r="A672" s="56">
        <v>16</v>
      </c>
      <c r="E672" s="56">
        <v>16</v>
      </c>
      <c r="F672" s="69"/>
      <c r="G672" s="155"/>
      <c r="H672" s="202"/>
      <c r="I672" s="201"/>
      <c r="J672" s="155"/>
      <c r="K672" s="202"/>
    </row>
    <row r="673" spans="1:11" x14ac:dyDescent="0.2">
      <c r="A673" s="56">
        <v>17</v>
      </c>
      <c r="C673" s="68" t="s">
        <v>109</v>
      </c>
      <c r="E673" s="56">
        <v>17</v>
      </c>
      <c r="F673" s="69"/>
      <c r="G673" s="197"/>
      <c r="H673" s="198">
        <v>193575.04523646893</v>
      </c>
      <c r="I673" s="201"/>
      <c r="J673" s="199"/>
      <c r="K673" s="198">
        <v>242791.928007612</v>
      </c>
    </row>
    <row r="674" spans="1:11" x14ac:dyDescent="0.2">
      <c r="A674" s="56">
        <v>18</v>
      </c>
      <c r="C674" s="68"/>
      <c r="E674" s="56">
        <v>18</v>
      </c>
      <c r="F674" s="69"/>
      <c r="G674" s="200"/>
      <c r="H674" s="202"/>
      <c r="I674" s="201"/>
      <c r="J674" s="155"/>
      <c r="K674" s="202"/>
    </row>
    <row r="675" spans="1:11" x14ac:dyDescent="0.2">
      <c r="A675" s="56">
        <v>19</v>
      </c>
      <c r="C675" s="68" t="s">
        <v>110</v>
      </c>
      <c r="E675" s="56">
        <v>19</v>
      </c>
      <c r="F675" s="69"/>
      <c r="G675" s="200"/>
      <c r="H675" s="198">
        <v>131821.98430832266</v>
      </c>
      <c r="I675" s="201"/>
      <c r="J675" s="155"/>
      <c r="K675" s="198">
        <v>197580</v>
      </c>
    </row>
    <row r="676" spans="1:11" x14ac:dyDescent="0.2">
      <c r="A676" s="56">
        <v>20</v>
      </c>
      <c r="C676" s="68" t="s">
        <v>111</v>
      </c>
      <c r="E676" s="56">
        <v>20</v>
      </c>
      <c r="F676" s="69"/>
      <c r="G676" s="200"/>
      <c r="H676" s="198">
        <v>12607890.491945544</v>
      </c>
      <c r="I676" s="201"/>
      <c r="J676" s="155"/>
      <c r="K676" s="198">
        <v>16492519.820049372</v>
      </c>
    </row>
    <row r="677" spans="1:11" x14ac:dyDescent="0.2">
      <c r="A677" s="56">
        <v>21</v>
      </c>
      <c r="C677" s="68"/>
      <c r="E677" s="56">
        <v>21</v>
      </c>
      <c r="F677" s="69"/>
      <c r="G677" s="200"/>
      <c r="H677" s="202"/>
      <c r="I677" s="201"/>
      <c r="J677" s="155"/>
      <c r="K677" s="202"/>
    </row>
    <row r="678" spans="1:11" x14ac:dyDescent="0.2">
      <c r="A678" s="56">
        <v>22</v>
      </c>
      <c r="C678" s="68"/>
      <c r="E678" s="56">
        <v>22</v>
      </c>
      <c r="F678" s="69"/>
      <c r="G678" s="200"/>
      <c r="H678" s="202"/>
      <c r="I678" s="201"/>
      <c r="J678" s="155"/>
      <c r="K678" s="202"/>
    </row>
    <row r="679" spans="1:11" x14ac:dyDescent="0.2">
      <c r="A679" s="56">
        <v>23</v>
      </c>
      <c r="C679" s="68" t="s">
        <v>249</v>
      </c>
      <c r="E679" s="56">
        <v>23</v>
      </c>
      <c r="F679" s="69"/>
      <c r="G679" s="200"/>
      <c r="H679" s="198">
        <v>33098</v>
      </c>
      <c r="I679" s="201"/>
      <c r="J679" s="155"/>
      <c r="K679" s="198">
        <v>0</v>
      </c>
    </row>
    <row r="680" spans="1:11" x14ac:dyDescent="0.2">
      <c r="A680" s="56">
        <v>24</v>
      </c>
      <c r="C680" s="68"/>
      <c r="E680" s="56">
        <v>24</v>
      </c>
      <c r="F680" s="69"/>
      <c r="G680" s="200"/>
      <c r="H680" s="202"/>
      <c r="I680" s="201"/>
      <c r="J680" s="155"/>
      <c r="K680" s="202"/>
    </row>
    <row r="681" spans="1:11" x14ac:dyDescent="0.2">
      <c r="E681" s="108"/>
      <c r="F681" s="139" t="s">
        <v>17</v>
      </c>
      <c r="G681" s="79" t="s">
        <v>17</v>
      </c>
      <c r="H681" s="79" t="s">
        <v>17</v>
      </c>
      <c r="I681" s="139" t="s">
        <v>17</v>
      </c>
      <c r="J681" s="79" t="s">
        <v>17</v>
      </c>
      <c r="K681" s="79" t="s">
        <v>17</v>
      </c>
    </row>
    <row r="682" spans="1:11" x14ac:dyDescent="0.2">
      <c r="A682" s="56">
        <v>25</v>
      </c>
      <c r="C682" s="68" t="s">
        <v>253</v>
      </c>
      <c r="E682" s="56">
        <v>25</v>
      </c>
      <c r="G682" s="148">
        <f>SUM(G671:G681)</f>
        <v>253.62</v>
      </c>
      <c r="H682" s="149">
        <f>SUM(H671:H681)</f>
        <v>47318976.920539767</v>
      </c>
      <c r="I682" s="149"/>
      <c r="J682" s="148">
        <f>SUM(J671:J681)</f>
        <v>246.9</v>
      </c>
      <c r="K682" s="149">
        <f>SUM(K671:K681)</f>
        <v>53376683.94788906</v>
      </c>
    </row>
    <row r="683" spans="1:11" x14ac:dyDescent="0.2">
      <c r="C683" s="68"/>
      <c r="F683" s="139" t="s">
        <v>17</v>
      </c>
      <c r="G683" s="78" t="s">
        <v>17</v>
      </c>
      <c r="H683" s="79" t="s">
        <v>17</v>
      </c>
      <c r="I683" s="139" t="s">
        <v>17</v>
      </c>
      <c r="J683" s="78" t="s">
        <v>17</v>
      </c>
      <c r="K683" s="79" t="s">
        <v>17</v>
      </c>
    </row>
    <row r="684" spans="1:11" x14ac:dyDescent="0.2">
      <c r="C684" s="56" t="s">
        <v>64</v>
      </c>
      <c r="G684" s="148"/>
      <c r="H684" s="148"/>
      <c r="I684" s="149"/>
      <c r="J684" s="148"/>
      <c r="K684" s="148"/>
    </row>
    <row r="685" spans="1:11" x14ac:dyDescent="0.2">
      <c r="E685" s="108"/>
      <c r="F685" s="139"/>
      <c r="G685" s="78"/>
      <c r="H685" s="79"/>
      <c r="I685" s="139"/>
      <c r="J685" s="78"/>
      <c r="K685" s="79"/>
    </row>
    <row r="686" spans="1:11" x14ac:dyDescent="0.2">
      <c r="A686" s="68"/>
    </row>
    <row r="687" spans="1:11" x14ac:dyDescent="0.2">
      <c r="A687" s="74" t="str">
        <f>$A$83</f>
        <v xml:space="preserve">Institution No.:  </v>
      </c>
      <c r="B687" s="95"/>
      <c r="C687" s="95"/>
      <c r="D687" s="95"/>
      <c r="E687" s="109"/>
      <c r="F687" s="95"/>
      <c r="G687" s="110"/>
      <c r="H687" s="111"/>
      <c r="I687" s="95"/>
      <c r="J687" s="110"/>
      <c r="K687" s="59" t="s">
        <v>254</v>
      </c>
    </row>
    <row r="688" spans="1:11" x14ac:dyDescent="0.2">
      <c r="A688" s="123" t="s">
        <v>255</v>
      </c>
      <c r="B688" s="123"/>
      <c r="C688" s="123"/>
      <c r="D688" s="123"/>
      <c r="E688" s="123"/>
      <c r="F688" s="123"/>
      <c r="G688" s="123"/>
      <c r="H688" s="123"/>
      <c r="I688" s="123"/>
      <c r="J688" s="123"/>
      <c r="K688" s="123"/>
    </row>
    <row r="689" spans="1:11" x14ac:dyDescent="0.2">
      <c r="A689" s="74" t="str">
        <f>$A$42</f>
        <v xml:space="preserve">NAME: </v>
      </c>
      <c r="C689" s="56" t="str">
        <f>$D$20</f>
        <v>University of Colorado</v>
      </c>
      <c r="G689" s="126"/>
      <c r="H689" s="168"/>
      <c r="K689" s="76" t="str">
        <f>$K$3</f>
        <v>Due Date: October 18, 2022</v>
      </c>
    </row>
    <row r="690" spans="1:11" x14ac:dyDescent="0.2">
      <c r="A690" s="77" t="s">
        <v>17</v>
      </c>
      <c r="B690" s="77" t="s">
        <v>17</v>
      </c>
      <c r="C690" s="77" t="s">
        <v>17</v>
      </c>
      <c r="D690" s="77" t="s">
        <v>17</v>
      </c>
      <c r="E690" s="77" t="s">
        <v>17</v>
      </c>
      <c r="F690" s="77" t="s">
        <v>17</v>
      </c>
      <c r="G690" s="78" t="s">
        <v>17</v>
      </c>
      <c r="H690" s="79" t="s">
        <v>17</v>
      </c>
      <c r="I690" s="77" t="s">
        <v>17</v>
      </c>
      <c r="J690" s="78" t="s">
        <v>17</v>
      </c>
      <c r="K690" s="79" t="s">
        <v>17</v>
      </c>
    </row>
    <row r="691" spans="1:11" x14ac:dyDescent="0.2">
      <c r="A691" s="80" t="s">
        <v>18</v>
      </c>
      <c r="E691" s="80" t="s">
        <v>18</v>
      </c>
      <c r="F691" s="81"/>
      <c r="G691" s="82"/>
      <c r="H691" s="83" t="str">
        <f>+H654</f>
        <v>2021-22</v>
      </c>
      <c r="I691" s="81"/>
      <c r="J691" s="82"/>
      <c r="K691" s="83" t="str">
        <f>K654</f>
        <v>2022-23</v>
      </c>
    </row>
    <row r="692" spans="1:11" x14ac:dyDescent="0.2">
      <c r="A692" s="80" t="s">
        <v>22</v>
      </c>
      <c r="C692" s="81" t="s">
        <v>68</v>
      </c>
      <c r="E692" s="80" t="s">
        <v>22</v>
      </c>
      <c r="F692" s="81"/>
      <c r="G692" s="82" t="s">
        <v>24</v>
      </c>
      <c r="H692" s="83" t="s">
        <v>25</v>
      </c>
      <c r="I692" s="81"/>
      <c r="J692" s="82" t="s">
        <v>24</v>
      </c>
      <c r="K692" s="83" t="s">
        <v>26</v>
      </c>
    </row>
    <row r="693" spans="1:11" x14ac:dyDescent="0.2">
      <c r="A693" s="77" t="s">
        <v>17</v>
      </c>
      <c r="B693" s="77" t="s">
        <v>17</v>
      </c>
      <c r="C693" s="77" t="s">
        <v>17</v>
      </c>
      <c r="D693" s="77" t="s">
        <v>17</v>
      </c>
      <c r="E693" s="77" t="s">
        <v>17</v>
      </c>
      <c r="F693" s="77" t="s">
        <v>17</v>
      </c>
      <c r="G693" s="78" t="s">
        <v>17</v>
      </c>
      <c r="H693" s="79" t="s">
        <v>17</v>
      </c>
      <c r="I693" s="77" t="s">
        <v>17</v>
      </c>
      <c r="J693" s="78" t="s">
        <v>17</v>
      </c>
      <c r="K693" s="79" t="s">
        <v>17</v>
      </c>
    </row>
    <row r="694" spans="1:11" x14ac:dyDescent="0.2">
      <c r="A694" s="189">
        <v>1</v>
      </c>
      <c r="B694" s="189"/>
      <c r="C694" s="189" t="s">
        <v>244</v>
      </c>
      <c r="D694" s="189"/>
      <c r="E694" s="189">
        <v>1</v>
      </c>
      <c r="F694" s="190"/>
      <c r="G694" s="191"/>
      <c r="H694" s="192"/>
      <c r="I694" s="193"/>
      <c r="J694" s="194"/>
      <c r="K694" s="195"/>
    </row>
    <row r="695" spans="1:11" x14ac:dyDescent="0.2">
      <c r="A695" s="189">
        <v>2</v>
      </c>
      <c r="B695" s="189"/>
      <c r="C695" s="189" t="s">
        <v>244</v>
      </c>
      <c r="D695" s="189"/>
      <c r="E695" s="189">
        <v>2</v>
      </c>
      <c r="F695" s="190"/>
      <c r="G695" s="191"/>
      <c r="H695" s="192"/>
      <c r="I695" s="193"/>
      <c r="J695" s="194"/>
      <c r="K695" s="192"/>
    </row>
    <row r="696" spans="1:11" x14ac:dyDescent="0.2">
      <c r="A696" s="189">
        <v>3</v>
      </c>
      <c r="B696" s="189"/>
      <c r="C696" s="189" t="s">
        <v>244</v>
      </c>
      <c r="D696" s="189"/>
      <c r="E696" s="189">
        <v>3</v>
      </c>
      <c r="F696" s="190"/>
      <c r="G696" s="191"/>
      <c r="H696" s="192"/>
      <c r="I696" s="193"/>
      <c r="J696" s="194"/>
      <c r="K696" s="192"/>
    </row>
    <row r="697" spans="1:11" x14ac:dyDescent="0.2">
      <c r="A697" s="189">
        <v>4</v>
      </c>
      <c r="B697" s="189"/>
      <c r="C697" s="189" t="s">
        <v>244</v>
      </c>
      <c r="D697" s="189"/>
      <c r="E697" s="189">
        <v>4</v>
      </c>
      <c r="F697" s="190"/>
      <c r="G697" s="191"/>
      <c r="H697" s="192"/>
      <c r="I697" s="196"/>
      <c r="J697" s="194"/>
      <c r="K697" s="192"/>
    </row>
    <row r="698" spans="1:11" x14ac:dyDescent="0.2">
      <c r="A698" s="189">
        <v>5</v>
      </c>
      <c r="B698" s="189"/>
      <c r="C698" s="189" t="s">
        <v>244</v>
      </c>
      <c r="D698" s="189"/>
      <c r="E698" s="189">
        <v>5</v>
      </c>
      <c r="F698" s="190"/>
      <c r="G698" s="191"/>
      <c r="H698" s="192"/>
      <c r="I698" s="196"/>
      <c r="J698" s="194"/>
      <c r="K698" s="192"/>
    </row>
    <row r="699" spans="1:11" x14ac:dyDescent="0.2">
      <c r="A699" s="56">
        <v>6</v>
      </c>
      <c r="C699" s="68" t="s">
        <v>245</v>
      </c>
      <c r="E699" s="56">
        <v>6</v>
      </c>
      <c r="F699" s="69"/>
      <c r="G699" s="199">
        <v>33.07</v>
      </c>
      <c r="H699" s="198">
        <v>4064890.9300865852</v>
      </c>
      <c r="I699" s="86"/>
      <c r="J699" s="199">
        <v>36.33</v>
      </c>
      <c r="K699" s="198">
        <v>3733664.7538964613</v>
      </c>
    </row>
    <row r="700" spans="1:11" x14ac:dyDescent="0.2">
      <c r="A700" s="56">
        <v>7</v>
      </c>
      <c r="C700" s="68" t="s">
        <v>246</v>
      </c>
      <c r="E700" s="56">
        <v>7</v>
      </c>
      <c r="F700" s="69"/>
      <c r="G700" s="155"/>
      <c r="H700" s="198">
        <v>1132275.8478502228</v>
      </c>
      <c r="I700" s="201"/>
      <c r="J700" s="155"/>
      <c r="K700" s="198">
        <v>1168896.5434540794</v>
      </c>
    </row>
    <row r="701" spans="1:11" x14ac:dyDescent="0.2">
      <c r="A701" s="56">
        <v>8</v>
      </c>
      <c r="C701" s="68" t="s">
        <v>247</v>
      </c>
      <c r="E701" s="56">
        <v>8</v>
      </c>
      <c r="F701" s="69"/>
      <c r="G701" s="155">
        <f>SUM(G699:G700)</f>
        <v>33.07</v>
      </c>
      <c r="H701" s="202">
        <f>SUM(H699:H700)</f>
        <v>5197166.7779368078</v>
      </c>
      <c r="I701" s="201"/>
      <c r="J701" s="200">
        <f>SUM(J699:J700)</f>
        <v>36.33</v>
      </c>
      <c r="K701" s="202">
        <f>SUM(K699:K700)</f>
        <v>4902561.2973505408</v>
      </c>
    </row>
    <row r="702" spans="1:11" x14ac:dyDescent="0.2">
      <c r="A702" s="56">
        <v>9</v>
      </c>
      <c r="C702" s="68"/>
      <c r="E702" s="56">
        <v>9</v>
      </c>
      <c r="F702" s="69"/>
      <c r="G702" s="155"/>
      <c r="H702" s="202"/>
      <c r="I702" s="86"/>
      <c r="J702" s="155"/>
      <c r="K702" s="202"/>
    </row>
    <row r="703" spans="1:11" ht="24.75" customHeight="1" x14ac:dyDescent="0.2">
      <c r="A703" s="56">
        <v>10</v>
      </c>
      <c r="C703" s="68"/>
      <c r="E703" s="56">
        <v>10</v>
      </c>
      <c r="F703" s="69"/>
      <c r="G703" s="155"/>
      <c r="H703" s="202"/>
      <c r="I703" s="86"/>
      <c r="J703" s="155"/>
      <c r="K703" s="202"/>
    </row>
    <row r="704" spans="1:11" s="182" customFormat="1" x14ac:dyDescent="0.2">
      <c r="A704" s="56">
        <v>11</v>
      </c>
      <c r="B704" s="56"/>
      <c r="C704" s="68" t="s">
        <v>105</v>
      </c>
      <c r="D704" s="56"/>
      <c r="E704" s="56">
        <v>11</v>
      </c>
      <c r="F704" s="56"/>
      <c r="G704" s="203">
        <v>1.19</v>
      </c>
      <c r="H704" s="204">
        <v>87211.593115197262</v>
      </c>
      <c r="I704" s="86"/>
      <c r="J704" s="203">
        <v>1</v>
      </c>
      <c r="K704" s="204">
        <v>88922.741660971064</v>
      </c>
    </row>
    <row r="705" spans="1:11" x14ac:dyDescent="0.2">
      <c r="A705" s="56">
        <v>12</v>
      </c>
      <c r="C705" s="68" t="s">
        <v>106</v>
      </c>
      <c r="E705" s="56">
        <v>12</v>
      </c>
      <c r="G705" s="148"/>
      <c r="H705" s="204">
        <v>31660.460648653709</v>
      </c>
      <c r="I705" s="86"/>
      <c r="J705" s="148"/>
      <c r="K705" s="204">
        <v>35536.582023345261</v>
      </c>
    </row>
    <row r="706" spans="1:11" x14ac:dyDescent="0.2">
      <c r="A706" s="56">
        <v>13</v>
      </c>
      <c r="C706" s="68" t="s">
        <v>248</v>
      </c>
      <c r="E706" s="56">
        <v>13</v>
      </c>
      <c r="F706" s="69"/>
      <c r="G706" s="155">
        <f>SUM(G704:G705)</f>
        <v>1.19</v>
      </c>
      <c r="H706" s="202">
        <f>SUM(H704:H705)</f>
        <v>118872.05376385097</v>
      </c>
      <c r="I706" s="201"/>
      <c r="J706" s="200">
        <f>SUM(J704:J705)</f>
        <v>1</v>
      </c>
      <c r="K706" s="202">
        <f>SUM(K704:K705)</f>
        <v>124459.32368431633</v>
      </c>
    </row>
    <row r="707" spans="1:11" s="95" customFormat="1" x14ac:dyDescent="0.2">
      <c r="A707" s="56">
        <v>14</v>
      </c>
      <c r="B707" s="56"/>
      <c r="C707" s="56"/>
      <c r="D707" s="56"/>
      <c r="E707" s="56">
        <v>14</v>
      </c>
      <c r="F707" s="69"/>
      <c r="G707" s="155"/>
      <c r="H707" s="202"/>
      <c r="I707" s="201"/>
      <c r="J707" s="155"/>
      <c r="K707" s="202"/>
    </row>
    <row r="708" spans="1:11" s="95" customFormat="1" x14ac:dyDescent="0.2">
      <c r="A708" s="56">
        <v>15</v>
      </c>
      <c r="B708" s="56"/>
      <c r="C708" s="68" t="s">
        <v>108</v>
      </c>
      <c r="D708" s="56"/>
      <c r="E708" s="56">
        <v>15</v>
      </c>
      <c r="F708" s="69"/>
      <c r="G708" s="155">
        <f>G701+G706</f>
        <v>34.26</v>
      </c>
      <c r="H708" s="202">
        <f>H701+H706</f>
        <v>5316038.8317006584</v>
      </c>
      <c r="I708" s="201"/>
      <c r="J708" s="200">
        <f>J701+J706</f>
        <v>37.33</v>
      </c>
      <c r="K708" s="202">
        <f>K701+K706</f>
        <v>5027020.6210348569</v>
      </c>
    </row>
    <row r="709" spans="1:11" x14ac:dyDescent="0.2">
      <c r="A709" s="56">
        <v>16</v>
      </c>
      <c r="E709" s="56">
        <v>16</v>
      </c>
      <c r="F709" s="69"/>
      <c r="G709" s="155"/>
      <c r="H709" s="202"/>
      <c r="I709" s="201"/>
      <c r="J709" s="155"/>
      <c r="K709" s="202"/>
    </row>
    <row r="710" spans="1:11" x14ac:dyDescent="0.2">
      <c r="A710" s="56">
        <v>17</v>
      </c>
      <c r="C710" s="68" t="s">
        <v>109</v>
      </c>
      <c r="E710" s="56">
        <v>17</v>
      </c>
      <c r="F710" s="69"/>
      <c r="G710" s="155"/>
      <c r="H710" s="198">
        <v>48299.462062255785</v>
      </c>
      <c r="I710" s="201"/>
      <c r="J710" s="155"/>
      <c r="K710" s="198">
        <v>42408.61460217907</v>
      </c>
    </row>
    <row r="711" spans="1:11" x14ac:dyDescent="0.2">
      <c r="A711" s="56">
        <v>18</v>
      </c>
      <c r="C711" s="68"/>
      <c r="E711" s="56">
        <v>18</v>
      </c>
      <c r="F711" s="69"/>
      <c r="G711" s="155"/>
      <c r="H711" s="202"/>
      <c r="I711" s="201"/>
      <c r="J711" s="155"/>
      <c r="K711" s="202"/>
    </row>
    <row r="712" spans="1:11" x14ac:dyDescent="0.2">
      <c r="A712" s="56">
        <v>19</v>
      </c>
      <c r="C712" s="68" t="s">
        <v>110</v>
      </c>
      <c r="E712" s="56">
        <v>19</v>
      </c>
      <c r="F712" s="69"/>
      <c r="G712" s="155"/>
      <c r="H712" s="198">
        <v>4870.5188867030683</v>
      </c>
      <c r="I712" s="201"/>
      <c r="J712" s="155"/>
      <c r="K712" s="198">
        <v>39000</v>
      </c>
    </row>
    <row r="713" spans="1:11" x14ac:dyDescent="0.2">
      <c r="A713" s="56">
        <v>20</v>
      </c>
      <c r="C713" s="68" t="s">
        <v>111</v>
      </c>
      <c r="E713" s="56">
        <v>20</v>
      </c>
      <c r="F713" s="69"/>
      <c r="G713" s="155"/>
      <c r="H713" s="198">
        <v>537202.96776243276</v>
      </c>
      <c r="I713" s="201"/>
      <c r="J713" s="155"/>
      <c r="K713" s="198">
        <v>725592.03716211673</v>
      </c>
    </row>
    <row r="714" spans="1:11" x14ac:dyDescent="0.2">
      <c r="A714" s="56">
        <v>21</v>
      </c>
      <c r="C714" s="68"/>
      <c r="E714" s="56">
        <v>21</v>
      </c>
      <c r="F714" s="69"/>
      <c r="G714" s="155"/>
      <c r="H714" s="202"/>
      <c r="I714" s="201"/>
      <c r="J714" s="155"/>
      <c r="K714" s="202"/>
    </row>
    <row r="715" spans="1:11" x14ac:dyDescent="0.2">
      <c r="A715" s="56">
        <v>22</v>
      </c>
      <c r="C715" s="68"/>
      <c r="E715" s="56">
        <v>22</v>
      </c>
      <c r="F715" s="69"/>
      <c r="G715" s="200"/>
      <c r="H715" s="202"/>
      <c r="I715" s="201"/>
      <c r="J715" s="155"/>
      <c r="K715" s="202"/>
    </row>
    <row r="716" spans="1:11" x14ac:dyDescent="0.2">
      <c r="A716" s="56">
        <v>23</v>
      </c>
      <c r="C716" s="68" t="s">
        <v>249</v>
      </c>
      <c r="E716" s="56">
        <v>23</v>
      </c>
      <c r="F716" s="69"/>
      <c r="G716" s="200"/>
      <c r="H716" s="198"/>
      <c r="I716" s="201"/>
      <c r="J716" s="155"/>
      <c r="K716" s="198"/>
    </row>
    <row r="717" spans="1:11" x14ac:dyDescent="0.2">
      <c r="A717" s="56">
        <v>24</v>
      </c>
      <c r="C717" s="68"/>
      <c r="E717" s="56">
        <v>24</v>
      </c>
      <c r="F717" s="69"/>
      <c r="G717" s="200"/>
      <c r="H717" s="202"/>
      <c r="I717" s="201"/>
      <c r="J717" s="155"/>
      <c r="K717" s="154"/>
    </row>
    <row r="718" spans="1:11" x14ac:dyDescent="0.2">
      <c r="E718" s="108"/>
      <c r="F718" s="139" t="s">
        <v>17</v>
      </c>
      <c r="G718" s="79" t="s">
        <v>17</v>
      </c>
      <c r="H718" s="79" t="s">
        <v>17</v>
      </c>
      <c r="I718" s="139" t="s">
        <v>17</v>
      </c>
      <c r="J718" s="79" t="s">
        <v>17</v>
      </c>
      <c r="K718" s="79" t="s">
        <v>17</v>
      </c>
    </row>
    <row r="719" spans="1:11" x14ac:dyDescent="0.2">
      <c r="A719" s="56">
        <v>25</v>
      </c>
      <c r="C719" s="68" t="s">
        <v>256</v>
      </c>
      <c r="E719" s="56">
        <v>25</v>
      </c>
      <c r="G719" s="148">
        <f>SUM(G708:G718)</f>
        <v>34.26</v>
      </c>
      <c r="H719" s="148">
        <f>SUM(H708:H718)</f>
        <v>5906411.78041205</v>
      </c>
      <c r="I719" s="149"/>
      <c r="J719" s="148">
        <f>SUM(J708:J718)</f>
        <v>37.33</v>
      </c>
      <c r="K719" s="148">
        <f>SUM(K708:K718)</f>
        <v>5834021.2727991529</v>
      </c>
    </row>
    <row r="720" spans="1:11" x14ac:dyDescent="0.2">
      <c r="E720" s="108"/>
      <c r="F720" s="139" t="s">
        <v>17</v>
      </c>
      <c r="G720" s="78" t="s">
        <v>17</v>
      </c>
      <c r="H720" s="79" t="s">
        <v>17</v>
      </c>
      <c r="I720" s="139" t="s">
        <v>17</v>
      </c>
      <c r="J720" s="78" t="s">
        <v>17</v>
      </c>
      <c r="K720" s="79" t="s">
        <v>17</v>
      </c>
    </row>
    <row r="721" spans="1:16" x14ac:dyDescent="0.2">
      <c r="C721" s="56" t="s">
        <v>64</v>
      </c>
      <c r="E721" s="108"/>
      <c r="F721" s="139"/>
      <c r="G721" s="78"/>
      <c r="H721" s="79"/>
      <c r="I721" s="139"/>
      <c r="J721" s="78"/>
      <c r="K721" s="79"/>
    </row>
    <row r="723" spans="1:16" x14ac:dyDescent="0.2">
      <c r="A723" s="68"/>
    </row>
    <row r="724" spans="1:16" x14ac:dyDescent="0.2">
      <c r="A724" s="74" t="str">
        <f>$A$83</f>
        <v xml:space="preserve">Institution No.:  </v>
      </c>
      <c r="B724" s="95"/>
      <c r="C724" s="95"/>
      <c r="D724" s="95"/>
      <c r="E724" s="109"/>
      <c r="F724" s="95"/>
      <c r="G724" s="110"/>
      <c r="H724" s="111"/>
      <c r="I724" s="95"/>
      <c r="J724" s="110"/>
      <c r="K724" s="59" t="s">
        <v>257</v>
      </c>
    </row>
    <row r="725" spans="1:16" x14ac:dyDescent="0.2">
      <c r="A725" s="123" t="s">
        <v>258</v>
      </c>
      <c r="B725" s="123"/>
      <c r="C725" s="123"/>
      <c r="D725" s="123"/>
      <c r="E725" s="123"/>
      <c r="F725" s="123"/>
      <c r="G725" s="123"/>
      <c r="H725" s="123"/>
      <c r="I725" s="123"/>
      <c r="J725" s="123"/>
      <c r="K725" s="123"/>
    </row>
    <row r="726" spans="1:16" x14ac:dyDescent="0.2">
      <c r="A726" s="74" t="str">
        <f>$A$42</f>
        <v xml:space="preserve">NAME: </v>
      </c>
      <c r="C726" s="56" t="str">
        <f>$D$20</f>
        <v>University of Colorado</v>
      </c>
      <c r="F726" s="173"/>
      <c r="G726" s="167"/>
      <c r="K726" s="76" t="str">
        <f>$K$3</f>
        <v>Due Date: October 18, 2022</v>
      </c>
    </row>
    <row r="727" spans="1:16" x14ac:dyDescent="0.2">
      <c r="A727" s="77" t="s">
        <v>17</v>
      </c>
      <c r="B727" s="77" t="s">
        <v>17</v>
      </c>
      <c r="C727" s="77" t="s">
        <v>17</v>
      </c>
      <c r="D727" s="77" t="s">
        <v>17</v>
      </c>
      <c r="E727" s="77" t="s">
        <v>17</v>
      </c>
      <c r="F727" s="77" t="s">
        <v>17</v>
      </c>
      <c r="G727" s="78" t="s">
        <v>17</v>
      </c>
      <c r="H727" s="79" t="s">
        <v>17</v>
      </c>
      <c r="I727" s="77" t="s">
        <v>17</v>
      </c>
      <c r="J727" s="78" t="s">
        <v>17</v>
      </c>
      <c r="K727" s="79" t="s">
        <v>17</v>
      </c>
    </row>
    <row r="728" spans="1:16" x14ac:dyDescent="0.2">
      <c r="A728" s="80" t="s">
        <v>18</v>
      </c>
      <c r="E728" s="80" t="s">
        <v>18</v>
      </c>
      <c r="F728" s="81"/>
      <c r="G728" s="82"/>
      <c r="H728" s="83" t="str">
        <f>H691</f>
        <v>2021-22</v>
      </c>
      <c r="I728" s="81"/>
      <c r="J728" s="82"/>
      <c r="K728" s="83" t="str">
        <f>K691</f>
        <v>2022-23</v>
      </c>
      <c r="P728" s="56" t="s">
        <v>45</v>
      </c>
    </row>
    <row r="729" spans="1:16" x14ac:dyDescent="0.2">
      <c r="A729" s="80" t="s">
        <v>22</v>
      </c>
      <c r="C729" s="81" t="s">
        <v>68</v>
      </c>
      <c r="E729" s="80" t="s">
        <v>22</v>
      </c>
      <c r="F729" s="81"/>
      <c r="G729" s="82" t="s">
        <v>24</v>
      </c>
      <c r="H729" s="83" t="s">
        <v>25</v>
      </c>
      <c r="I729" s="81"/>
      <c r="J729" s="82" t="s">
        <v>24</v>
      </c>
      <c r="K729" s="83" t="s">
        <v>26</v>
      </c>
    </row>
    <row r="730" spans="1:16" x14ac:dyDescent="0.2">
      <c r="A730" s="77" t="s">
        <v>17</v>
      </c>
      <c r="B730" s="77" t="s">
        <v>17</v>
      </c>
      <c r="C730" s="77" t="s">
        <v>17</v>
      </c>
      <c r="D730" s="77" t="s">
        <v>17</v>
      </c>
      <c r="E730" s="77" t="s">
        <v>17</v>
      </c>
      <c r="F730" s="77" t="s">
        <v>17</v>
      </c>
      <c r="G730" s="78" t="s">
        <v>17</v>
      </c>
      <c r="H730" s="79" t="s">
        <v>17</v>
      </c>
      <c r="I730" s="77" t="s">
        <v>17</v>
      </c>
      <c r="J730" s="78" t="s">
        <v>17</v>
      </c>
      <c r="K730" s="79" t="s">
        <v>17</v>
      </c>
    </row>
    <row r="731" spans="1:16" x14ac:dyDescent="0.2">
      <c r="A731" s="189">
        <v>1</v>
      </c>
      <c r="B731" s="189"/>
      <c r="C731" s="189" t="s">
        <v>244</v>
      </c>
      <c r="D731" s="189"/>
      <c r="E731" s="189">
        <v>1</v>
      </c>
      <c r="F731" s="190"/>
      <c r="G731" s="191"/>
      <c r="H731" s="192"/>
      <c r="I731" s="193"/>
      <c r="J731" s="194"/>
      <c r="K731" s="195"/>
    </row>
    <row r="732" spans="1:16" x14ac:dyDescent="0.2">
      <c r="A732" s="189">
        <v>2</v>
      </c>
      <c r="B732" s="189"/>
      <c r="C732" s="189" t="s">
        <v>244</v>
      </c>
      <c r="D732" s="189"/>
      <c r="E732" s="189">
        <v>2</v>
      </c>
      <c r="F732" s="190"/>
      <c r="G732" s="191"/>
      <c r="H732" s="192"/>
      <c r="I732" s="193"/>
      <c r="J732" s="194"/>
      <c r="K732" s="192"/>
    </row>
    <row r="733" spans="1:16" x14ac:dyDescent="0.2">
      <c r="A733" s="189">
        <v>3</v>
      </c>
      <c r="B733" s="189"/>
      <c r="C733" s="189" t="s">
        <v>244</v>
      </c>
      <c r="D733" s="189"/>
      <c r="E733" s="189">
        <v>3</v>
      </c>
      <c r="F733" s="190"/>
      <c r="G733" s="191"/>
      <c r="H733" s="192"/>
      <c r="I733" s="193"/>
      <c r="J733" s="194"/>
      <c r="K733" s="192"/>
    </row>
    <row r="734" spans="1:16" x14ac:dyDescent="0.2">
      <c r="A734" s="189">
        <v>4</v>
      </c>
      <c r="B734" s="189"/>
      <c r="C734" s="189" t="s">
        <v>244</v>
      </c>
      <c r="D734" s="189"/>
      <c r="E734" s="189">
        <v>4</v>
      </c>
      <c r="F734" s="190"/>
      <c r="G734" s="191"/>
      <c r="H734" s="192"/>
      <c r="I734" s="196"/>
      <c r="J734" s="194"/>
      <c r="K734" s="192"/>
    </row>
    <row r="735" spans="1:16" x14ac:dyDescent="0.2">
      <c r="A735" s="189">
        <v>5</v>
      </c>
      <c r="B735" s="189"/>
      <c r="C735" s="189" t="s">
        <v>244</v>
      </c>
      <c r="D735" s="189"/>
      <c r="E735" s="189">
        <v>5</v>
      </c>
      <c r="F735" s="190"/>
      <c r="G735" s="194"/>
      <c r="H735" s="192"/>
      <c r="I735" s="196"/>
      <c r="J735" s="194"/>
      <c r="K735" s="192"/>
    </row>
    <row r="736" spans="1:16" x14ac:dyDescent="0.2">
      <c r="A736" s="56">
        <v>6</v>
      </c>
      <c r="C736" s="68" t="s">
        <v>245</v>
      </c>
      <c r="E736" s="56">
        <v>6</v>
      </c>
      <c r="F736" s="69"/>
      <c r="G736" s="199">
        <v>262.02</v>
      </c>
      <c r="H736" s="198">
        <v>33856050.130827889</v>
      </c>
      <c r="I736" s="86"/>
      <c r="J736" s="199">
        <v>275.3</v>
      </c>
      <c r="K736" s="198">
        <v>36753985.514150172</v>
      </c>
    </row>
    <row r="737" spans="1:11" x14ac:dyDescent="0.2">
      <c r="A737" s="56">
        <v>7</v>
      </c>
      <c r="C737" s="68" t="s">
        <v>246</v>
      </c>
      <c r="E737" s="56">
        <v>7</v>
      </c>
      <c r="F737" s="69"/>
      <c r="G737" s="155"/>
      <c r="H737" s="198">
        <v>11302372.561882678</v>
      </c>
      <c r="I737" s="201"/>
      <c r="J737" s="155"/>
      <c r="K737" s="198">
        <v>12741561.975169202</v>
      </c>
    </row>
    <row r="738" spans="1:11" x14ac:dyDescent="0.2">
      <c r="A738" s="56">
        <v>8</v>
      </c>
      <c r="C738" s="68" t="s">
        <v>247</v>
      </c>
      <c r="E738" s="56">
        <v>8</v>
      </c>
      <c r="F738" s="69"/>
      <c r="G738" s="155">
        <f>SUM(G736:G737)</f>
        <v>262.02</v>
      </c>
      <c r="H738" s="202">
        <f>SUM(H736:H737)</f>
        <v>45158422.692710564</v>
      </c>
      <c r="I738" s="201"/>
      <c r="J738" s="200">
        <f>SUM(J736:J737)</f>
        <v>275.3</v>
      </c>
      <c r="K738" s="202">
        <f>SUM(K736:K737)</f>
        <v>49495547.489319377</v>
      </c>
    </row>
    <row r="739" spans="1:11" x14ac:dyDescent="0.2">
      <c r="A739" s="56">
        <v>9</v>
      </c>
      <c r="C739" s="68"/>
      <c r="E739" s="56">
        <v>9</v>
      </c>
      <c r="F739" s="69"/>
      <c r="G739" s="200"/>
      <c r="H739" s="202"/>
      <c r="I739" s="86"/>
      <c r="J739" s="155"/>
      <c r="K739" s="202"/>
    </row>
    <row r="740" spans="1:11" x14ac:dyDescent="0.2">
      <c r="A740" s="56">
        <v>10</v>
      </c>
      <c r="C740" s="68"/>
      <c r="E740" s="56">
        <v>10</v>
      </c>
      <c r="F740" s="69"/>
      <c r="G740" s="200"/>
      <c r="H740" s="202"/>
      <c r="I740" s="86"/>
      <c r="J740" s="155"/>
      <c r="K740" s="202"/>
    </row>
    <row r="741" spans="1:11" x14ac:dyDescent="0.2">
      <c r="A741" s="56">
        <v>11</v>
      </c>
      <c r="C741" s="68" t="s">
        <v>105</v>
      </c>
      <c r="E741" s="56">
        <v>11</v>
      </c>
      <c r="G741" s="203">
        <v>19.29</v>
      </c>
      <c r="H741" s="204">
        <v>1606616.8957061695</v>
      </c>
      <c r="I741" s="86"/>
      <c r="J741" s="203">
        <v>19.75</v>
      </c>
      <c r="K741" s="204">
        <v>1510192.0954996783</v>
      </c>
    </row>
    <row r="742" spans="1:11" x14ac:dyDescent="0.2">
      <c r="A742" s="56">
        <v>12</v>
      </c>
      <c r="C742" s="68" t="s">
        <v>106</v>
      </c>
      <c r="E742" s="56">
        <v>12</v>
      </c>
      <c r="G742" s="205"/>
      <c r="H742" s="204">
        <v>675859.87286041293</v>
      </c>
      <c r="I742" s="86"/>
      <c r="J742" s="148"/>
      <c r="K742" s="204">
        <v>749785.51493801631</v>
      </c>
    </row>
    <row r="743" spans="1:11" x14ac:dyDescent="0.2">
      <c r="A743" s="56">
        <v>13</v>
      </c>
      <c r="C743" s="68" t="s">
        <v>248</v>
      </c>
      <c r="E743" s="56">
        <v>13</v>
      </c>
      <c r="F743" s="69"/>
      <c r="G743" s="155">
        <f>SUM(G741:G742)</f>
        <v>19.29</v>
      </c>
      <c r="H743" s="202">
        <f>SUM(H741:H742)</f>
        <v>2282476.7685665824</v>
      </c>
      <c r="I743" s="201"/>
      <c r="J743" s="200">
        <f>SUM(J741:J742)</f>
        <v>19.75</v>
      </c>
      <c r="K743" s="202">
        <f>SUM(K741:K742)</f>
        <v>2259977.6104376945</v>
      </c>
    </row>
    <row r="744" spans="1:11" x14ac:dyDescent="0.2">
      <c r="A744" s="56">
        <v>14</v>
      </c>
      <c r="E744" s="56">
        <v>14</v>
      </c>
      <c r="F744" s="69"/>
      <c r="G744" s="155"/>
      <c r="H744" s="202"/>
      <c r="I744" s="201"/>
      <c r="J744" s="155"/>
      <c r="K744" s="202"/>
    </row>
    <row r="745" spans="1:11" x14ac:dyDescent="0.2">
      <c r="A745" s="56">
        <v>15</v>
      </c>
      <c r="C745" s="68" t="s">
        <v>108</v>
      </c>
      <c r="E745" s="56">
        <v>15</v>
      </c>
      <c r="F745" s="69"/>
      <c r="G745" s="155">
        <f>G738+G743</f>
        <v>281.31</v>
      </c>
      <c r="H745" s="202">
        <f>H738+H743</f>
        <v>47440899.461277142</v>
      </c>
      <c r="I745" s="201"/>
      <c r="J745" s="200">
        <f>J738+J743</f>
        <v>295.05</v>
      </c>
      <c r="K745" s="202">
        <f>K738+K743</f>
        <v>51755525.099757068</v>
      </c>
    </row>
    <row r="746" spans="1:11" x14ac:dyDescent="0.2">
      <c r="A746" s="56">
        <v>16</v>
      </c>
      <c r="E746" s="56">
        <v>16</v>
      </c>
      <c r="F746" s="69"/>
      <c r="G746" s="200"/>
      <c r="H746" s="202"/>
      <c r="I746" s="201"/>
      <c r="J746" s="155"/>
      <c r="K746" s="202"/>
    </row>
    <row r="747" spans="1:11" x14ac:dyDescent="0.2">
      <c r="A747" s="56">
        <v>17</v>
      </c>
      <c r="C747" s="68" t="s">
        <v>109</v>
      </c>
      <c r="E747" s="56">
        <v>17</v>
      </c>
      <c r="F747" s="69"/>
      <c r="G747" s="200"/>
      <c r="H747" s="198">
        <v>163791.15707675158</v>
      </c>
      <c r="I747" s="201"/>
      <c r="J747" s="155"/>
      <c r="K747" s="198">
        <v>141528.47370755638</v>
      </c>
    </row>
    <row r="748" spans="1:11" x14ac:dyDescent="0.2">
      <c r="A748" s="56">
        <v>18</v>
      </c>
      <c r="C748" s="68"/>
      <c r="E748" s="56">
        <v>18</v>
      </c>
      <c r="F748" s="69"/>
      <c r="G748" s="200"/>
      <c r="H748" s="202"/>
      <c r="I748" s="201"/>
      <c r="J748" s="155"/>
      <c r="K748" s="202"/>
    </row>
    <row r="749" spans="1:11" x14ac:dyDescent="0.2">
      <c r="A749" s="56">
        <v>19</v>
      </c>
      <c r="C749" s="68" t="s">
        <v>110</v>
      </c>
      <c r="E749" s="56">
        <v>19</v>
      </c>
      <c r="F749" s="69"/>
      <c r="G749" s="200"/>
      <c r="H749" s="198">
        <v>28673.334672620804</v>
      </c>
      <c r="I749" s="201"/>
      <c r="J749" s="155"/>
      <c r="K749" s="198">
        <v>0</v>
      </c>
    </row>
    <row r="750" spans="1:11" x14ac:dyDescent="0.2">
      <c r="A750" s="56">
        <v>20</v>
      </c>
      <c r="C750" s="68" t="s">
        <v>111</v>
      </c>
      <c r="E750" s="56">
        <v>20</v>
      </c>
      <c r="F750" s="69"/>
      <c r="G750" s="200"/>
      <c r="H750" s="198">
        <v>139661.75634434633</v>
      </c>
      <c r="I750" s="201"/>
      <c r="J750" s="155"/>
      <c r="K750" s="198">
        <v>446593.48305166513</v>
      </c>
    </row>
    <row r="751" spans="1:11" x14ac:dyDescent="0.2">
      <c r="A751" s="56">
        <v>21</v>
      </c>
      <c r="C751" s="68"/>
      <c r="E751" s="56">
        <v>21</v>
      </c>
      <c r="F751" s="69"/>
      <c r="G751" s="200"/>
      <c r="H751" s="202"/>
      <c r="I751" s="201"/>
      <c r="J751" s="155"/>
      <c r="K751" s="202"/>
    </row>
    <row r="752" spans="1:11" x14ac:dyDescent="0.2">
      <c r="A752" s="56">
        <v>22</v>
      </c>
      <c r="C752" s="68"/>
      <c r="E752" s="56">
        <v>22</v>
      </c>
      <c r="F752" s="69"/>
      <c r="G752" s="200"/>
      <c r="H752" s="202"/>
      <c r="I752" s="201"/>
      <c r="J752" s="155"/>
      <c r="K752" s="202"/>
    </row>
    <row r="753" spans="1:11" x14ac:dyDescent="0.2">
      <c r="A753" s="56">
        <v>23</v>
      </c>
      <c r="C753" s="68" t="s">
        <v>249</v>
      </c>
      <c r="E753" s="56">
        <v>23</v>
      </c>
      <c r="F753" s="69"/>
      <c r="G753" s="200"/>
      <c r="H753" s="198">
        <v>77725.669960263418</v>
      </c>
      <c r="I753" s="201"/>
      <c r="J753" s="155"/>
      <c r="K753" s="198">
        <v>226226.26344956472</v>
      </c>
    </row>
    <row r="754" spans="1:11" x14ac:dyDescent="0.2">
      <c r="A754" s="56">
        <v>24</v>
      </c>
      <c r="C754" s="68"/>
      <c r="E754" s="56">
        <v>24</v>
      </c>
      <c r="F754" s="69"/>
      <c r="G754" s="200"/>
      <c r="H754" s="202"/>
      <c r="I754" s="201"/>
      <c r="J754" s="155"/>
      <c r="K754" s="202"/>
    </row>
    <row r="755" spans="1:11" x14ac:dyDescent="0.2">
      <c r="E755" s="108"/>
      <c r="F755" s="139" t="s">
        <v>17</v>
      </c>
      <c r="G755" s="79" t="s">
        <v>17</v>
      </c>
      <c r="H755" s="79" t="s">
        <v>17</v>
      </c>
      <c r="I755" s="139" t="s">
        <v>17</v>
      </c>
      <c r="J755" s="79" t="s">
        <v>17</v>
      </c>
      <c r="K755" s="79" t="s">
        <v>17</v>
      </c>
    </row>
    <row r="756" spans="1:11" x14ac:dyDescent="0.2">
      <c r="A756" s="56">
        <v>25</v>
      </c>
      <c r="C756" s="68" t="s">
        <v>259</v>
      </c>
      <c r="E756" s="56">
        <v>25</v>
      </c>
      <c r="G756" s="148">
        <f>SUM(G745:G755)</f>
        <v>281.31</v>
      </c>
      <c r="H756" s="148">
        <f>SUM(H745:H755)</f>
        <v>47850751.379331127</v>
      </c>
      <c r="I756" s="149"/>
      <c r="J756" s="148">
        <f>SUM(J745:J755)</f>
        <v>295.05</v>
      </c>
      <c r="K756" s="148">
        <f>SUM(K745:K755)</f>
        <v>52569873.319965854</v>
      </c>
    </row>
    <row r="757" spans="1:11" x14ac:dyDescent="0.2">
      <c r="E757" s="108"/>
      <c r="F757" s="139" t="s">
        <v>17</v>
      </c>
      <c r="G757" s="78" t="s">
        <v>17</v>
      </c>
      <c r="H757" s="79" t="s">
        <v>17</v>
      </c>
      <c r="I757" s="139" t="s">
        <v>17</v>
      </c>
      <c r="J757" s="78" t="s">
        <v>17</v>
      </c>
      <c r="K757" s="79" t="s">
        <v>17</v>
      </c>
    </row>
    <row r="758" spans="1:11" x14ac:dyDescent="0.2">
      <c r="C758" s="56" t="s">
        <v>64</v>
      </c>
    </row>
    <row r="761" spans="1:11" x14ac:dyDescent="0.2">
      <c r="A761" s="74" t="str">
        <f>$A$83</f>
        <v xml:space="preserve">Institution No.:  </v>
      </c>
      <c r="B761" s="95"/>
      <c r="C761" s="95"/>
      <c r="D761" s="95"/>
      <c r="E761" s="109"/>
      <c r="F761" s="95"/>
      <c r="G761" s="110"/>
      <c r="H761" s="111"/>
      <c r="I761" s="95"/>
      <c r="J761" s="110"/>
      <c r="K761" s="59" t="s">
        <v>260</v>
      </c>
    </row>
    <row r="762" spans="1:11" x14ac:dyDescent="0.2">
      <c r="A762" s="123" t="s">
        <v>261</v>
      </c>
      <c r="B762" s="123"/>
      <c r="C762" s="123"/>
      <c r="D762" s="123"/>
      <c r="E762" s="123"/>
      <c r="F762" s="123"/>
      <c r="G762" s="123"/>
      <c r="H762" s="123"/>
      <c r="I762" s="123"/>
      <c r="J762" s="123"/>
      <c r="K762" s="123"/>
    </row>
    <row r="763" spans="1:11" x14ac:dyDescent="0.2">
      <c r="A763" s="74" t="str">
        <f>$A$42</f>
        <v xml:space="preserve">NAME: </v>
      </c>
      <c r="C763" s="56" t="str">
        <f>$D$20</f>
        <v>University of Colorado</v>
      </c>
      <c r="F763" s="173"/>
      <c r="G763" s="167"/>
      <c r="H763" s="168"/>
      <c r="K763" s="76" t="str">
        <f>$K$3</f>
        <v>Due Date: October 18, 2022</v>
      </c>
    </row>
    <row r="764" spans="1:11" x14ac:dyDescent="0.2">
      <c r="A764" s="77" t="s">
        <v>17</v>
      </c>
      <c r="B764" s="77" t="s">
        <v>17</v>
      </c>
      <c r="C764" s="77" t="s">
        <v>17</v>
      </c>
      <c r="D764" s="77" t="s">
        <v>17</v>
      </c>
      <c r="E764" s="77" t="s">
        <v>17</v>
      </c>
      <c r="F764" s="77" t="s">
        <v>17</v>
      </c>
      <c r="G764" s="78" t="s">
        <v>17</v>
      </c>
      <c r="H764" s="79" t="s">
        <v>17</v>
      </c>
      <c r="I764" s="77" t="s">
        <v>17</v>
      </c>
      <c r="J764" s="78" t="s">
        <v>17</v>
      </c>
      <c r="K764" s="79" t="s">
        <v>17</v>
      </c>
    </row>
    <row r="765" spans="1:11" x14ac:dyDescent="0.2">
      <c r="A765" s="80" t="s">
        <v>18</v>
      </c>
      <c r="E765" s="80" t="s">
        <v>18</v>
      </c>
      <c r="F765" s="81"/>
      <c r="G765" s="82"/>
      <c r="H765" s="83" t="str">
        <f>H728</f>
        <v>2021-22</v>
      </c>
      <c r="I765" s="81"/>
      <c r="J765" s="82"/>
      <c r="K765" s="83" t="str">
        <f>K728</f>
        <v>2022-23</v>
      </c>
    </row>
    <row r="766" spans="1:11" x14ac:dyDescent="0.2">
      <c r="A766" s="80" t="s">
        <v>22</v>
      </c>
      <c r="C766" s="81" t="s">
        <v>68</v>
      </c>
      <c r="E766" s="80" t="s">
        <v>22</v>
      </c>
      <c r="F766" s="81"/>
      <c r="G766" s="82" t="s">
        <v>24</v>
      </c>
      <c r="H766" s="83" t="s">
        <v>25</v>
      </c>
      <c r="I766" s="81"/>
      <c r="J766" s="82" t="s">
        <v>24</v>
      </c>
      <c r="K766" s="83" t="s">
        <v>26</v>
      </c>
    </row>
    <row r="767" spans="1:11" x14ac:dyDescent="0.2">
      <c r="A767" s="77" t="s">
        <v>17</v>
      </c>
      <c r="B767" s="77" t="s">
        <v>17</v>
      </c>
      <c r="C767" s="77" t="s">
        <v>17</v>
      </c>
      <c r="D767" s="77" t="s">
        <v>17</v>
      </c>
      <c r="E767" s="77" t="s">
        <v>17</v>
      </c>
      <c r="F767" s="77" t="s">
        <v>17</v>
      </c>
      <c r="G767" s="78"/>
      <c r="H767" s="79"/>
      <c r="I767" s="77"/>
      <c r="J767" s="78"/>
      <c r="K767" s="79"/>
    </row>
    <row r="768" spans="1:11" x14ac:dyDescent="0.2">
      <c r="A768" s="189">
        <v>1</v>
      </c>
      <c r="B768" s="189"/>
      <c r="C768" s="189" t="s">
        <v>244</v>
      </c>
      <c r="D768" s="189"/>
      <c r="E768" s="189">
        <v>1</v>
      </c>
      <c r="F768" s="190"/>
      <c r="G768" s="191"/>
      <c r="H768" s="192"/>
      <c r="I768" s="193"/>
      <c r="J768" s="194"/>
      <c r="K768" s="195"/>
    </row>
    <row r="769" spans="1:11" x14ac:dyDescent="0.2">
      <c r="A769" s="189">
        <v>2</v>
      </c>
      <c r="B769" s="189"/>
      <c r="C769" s="189" t="s">
        <v>244</v>
      </c>
      <c r="D769" s="189"/>
      <c r="E769" s="189">
        <v>2</v>
      </c>
      <c r="F769" s="190"/>
      <c r="G769" s="191"/>
      <c r="H769" s="192"/>
      <c r="I769" s="193"/>
      <c r="J769" s="194"/>
      <c r="K769" s="192"/>
    </row>
    <row r="770" spans="1:11" x14ac:dyDescent="0.2">
      <c r="A770" s="189">
        <v>3</v>
      </c>
      <c r="B770" s="189"/>
      <c r="C770" s="189" t="s">
        <v>244</v>
      </c>
      <c r="D770" s="189"/>
      <c r="E770" s="189">
        <v>3</v>
      </c>
      <c r="F770" s="190"/>
      <c r="G770" s="191"/>
      <c r="H770" s="192"/>
      <c r="I770" s="193"/>
      <c r="J770" s="194"/>
      <c r="K770" s="192"/>
    </row>
    <row r="771" spans="1:11" x14ac:dyDescent="0.2">
      <c r="A771" s="189">
        <v>4</v>
      </c>
      <c r="B771" s="189"/>
      <c r="C771" s="189" t="s">
        <v>244</v>
      </c>
      <c r="D771" s="189"/>
      <c r="E771" s="189">
        <v>4</v>
      </c>
      <c r="F771" s="190"/>
      <c r="G771" s="191"/>
      <c r="H771" s="192"/>
      <c r="I771" s="196"/>
      <c r="J771" s="194"/>
      <c r="K771" s="192"/>
    </row>
    <row r="772" spans="1:11" x14ac:dyDescent="0.2">
      <c r="A772" s="189">
        <v>5</v>
      </c>
      <c r="B772" s="189"/>
      <c r="C772" s="189" t="s">
        <v>244</v>
      </c>
      <c r="D772" s="189"/>
      <c r="E772" s="189">
        <v>5</v>
      </c>
      <c r="F772" s="190"/>
      <c r="G772" s="191"/>
      <c r="H772" s="192"/>
      <c r="I772" s="196"/>
      <c r="J772" s="194"/>
      <c r="K772" s="192"/>
    </row>
    <row r="773" spans="1:11" x14ac:dyDescent="0.2">
      <c r="A773" s="56">
        <v>6</v>
      </c>
      <c r="C773" s="68" t="s">
        <v>245</v>
      </c>
      <c r="E773" s="56">
        <v>6</v>
      </c>
      <c r="F773" s="69"/>
      <c r="G773" s="197">
        <v>94.62</v>
      </c>
      <c r="H773" s="198">
        <v>4835160.7383924741</v>
      </c>
      <c r="I773" s="86"/>
      <c r="J773" s="199">
        <v>94.32</v>
      </c>
      <c r="K773" s="198">
        <v>5509654.6994621065</v>
      </c>
    </row>
    <row r="774" spans="1:11" x14ac:dyDescent="0.2">
      <c r="A774" s="56">
        <v>7</v>
      </c>
      <c r="C774" s="68" t="s">
        <v>246</v>
      </c>
      <c r="E774" s="56">
        <v>7</v>
      </c>
      <c r="F774" s="69"/>
      <c r="G774" s="200"/>
      <c r="H774" s="198">
        <v>3050528.6637564949</v>
      </c>
      <c r="I774" s="201"/>
      <c r="J774" s="155"/>
      <c r="K774" s="198">
        <v>3932820.5984540181</v>
      </c>
    </row>
    <row r="775" spans="1:11" x14ac:dyDescent="0.2">
      <c r="A775" s="56">
        <v>8</v>
      </c>
      <c r="C775" s="68" t="s">
        <v>247</v>
      </c>
      <c r="E775" s="56">
        <v>8</v>
      </c>
      <c r="F775" s="69"/>
      <c r="G775" s="200">
        <f>SUM(G773:G774)</f>
        <v>94.62</v>
      </c>
      <c r="H775" s="202">
        <f>SUM(H773:H774)</f>
        <v>7885689.4021489695</v>
      </c>
      <c r="I775" s="201"/>
      <c r="J775" s="200">
        <f>SUM(J773:J774)</f>
        <v>94.32</v>
      </c>
      <c r="K775" s="202">
        <f>SUM(K773:K774)</f>
        <v>9442475.2979161255</v>
      </c>
    </row>
    <row r="776" spans="1:11" x14ac:dyDescent="0.2">
      <c r="A776" s="56">
        <v>9</v>
      </c>
      <c r="C776" s="68"/>
      <c r="E776" s="56">
        <v>9</v>
      </c>
      <c r="F776" s="69"/>
      <c r="G776" s="200"/>
      <c r="H776" s="202"/>
      <c r="I776" s="86"/>
      <c r="J776" s="155"/>
      <c r="K776" s="202"/>
    </row>
    <row r="777" spans="1:11" x14ac:dyDescent="0.2">
      <c r="A777" s="56">
        <v>10</v>
      </c>
      <c r="C777" s="68"/>
      <c r="E777" s="56">
        <v>10</v>
      </c>
      <c r="F777" s="69"/>
      <c r="G777" s="200"/>
      <c r="H777" s="202"/>
      <c r="I777" s="86"/>
      <c r="J777" s="155"/>
      <c r="K777" s="202"/>
    </row>
    <row r="778" spans="1:11" x14ac:dyDescent="0.2">
      <c r="A778" s="56">
        <v>11</v>
      </c>
      <c r="C778" s="68" t="s">
        <v>105</v>
      </c>
      <c r="E778" s="56">
        <v>11</v>
      </c>
      <c r="G778" s="203">
        <v>98.81</v>
      </c>
      <c r="H778" s="204">
        <v>5956928.855641474</v>
      </c>
      <c r="I778" s="86"/>
      <c r="J778" s="203">
        <v>109.74</v>
      </c>
      <c r="K778" s="204">
        <v>7831060.0061853305</v>
      </c>
    </row>
    <row r="779" spans="1:11" x14ac:dyDescent="0.2">
      <c r="A779" s="56">
        <v>12</v>
      </c>
      <c r="C779" s="68" t="s">
        <v>106</v>
      </c>
      <c r="E779" s="56">
        <v>12</v>
      </c>
      <c r="G779" s="205"/>
      <c r="H779" s="204">
        <v>2551068.0487896171</v>
      </c>
      <c r="I779" s="86"/>
      <c r="J779" s="148"/>
      <c r="K779" s="204">
        <v>3439491.4204537198</v>
      </c>
    </row>
    <row r="780" spans="1:11" x14ac:dyDescent="0.2">
      <c r="A780" s="56">
        <v>13</v>
      </c>
      <c r="C780" s="68" t="s">
        <v>248</v>
      </c>
      <c r="E780" s="56">
        <v>13</v>
      </c>
      <c r="F780" s="69"/>
      <c r="G780" s="200">
        <f>SUM(G778:G779)</f>
        <v>98.81</v>
      </c>
      <c r="H780" s="202">
        <f>SUM(H778:H779)</f>
        <v>8507996.9044310916</v>
      </c>
      <c r="I780" s="201"/>
      <c r="J780" s="200">
        <f>SUM(J778:J779)</f>
        <v>109.74</v>
      </c>
      <c r="K780" s="202">
        <f>SUM(K778:K779)</f>
        <v>11270551.42663905</v>
      </c>
    </row>
    <row r="781" spans="1:11" x14ac:dyDescent="0.2">
      <c r="A781" s="56">
        <v>14</v>
      </c>
      <c r="E781" s="56">
        <v>14</v>
      </c>
      <c r="F781" s="69"/>
      <c r="G781" s="200"/>
      <c r="H781" s="202"/>
      <c r="I781" s="201"/>
      <c r="J781" s="155"/>
      <c r="K781" s="202"/>
    </row>
    <row r="782" spans="1:11" x14ac:dyDescent="0.2">
      <c r="A782" s="56">
        <v>15</v>
      </c>
      <c r="C782" s="68" t="s">
        <v>108</v>
      </c>
      <c r="E782" s="56">
        <v>15</v>
      </c>
      <c r="F782" s="69"/>
      <c r="G782" s="200">
        <f>G775+G780</f>
        <v>193.43</v>
      </c>
      <c r="H782" s="202">
        <f>H775+H780</f>
        <v>16393686.306580061</v>
      </c>
      <c r="I782" s="201"/>
      <c r="J782" s="200">
        <f>J775+J780</f>
        <v>204.06</v>
      </c>
      <c r="K782" s="202">
        <f>K775+K780</f>
        <v>20713026.724555176</v>
      </c>
    </row>
    <row r="783" spans="1:11" x14ac:dyDescent="0.2">
      <c r="A783" s="56">
        <v>16</v>
      </c>
      <c r="E783" s="56">
        <v>16</v>
      </c>
      <c r="F783" s="69"/>
      <c r="G783" s="200"/>
      <c r="H783" s="202"/>
      <c r="I783" s="201"/>
      <c r="J783" s="155"/>
      <c r="K783" s="202"/>
    </row>
    <row r="784" spans="1:11" x14ac:dyDescent="0.2">
      <c r="A784" s="56">
        <v>17</v>
      </c>
      <c r="C784" s="68" t="s">
        <v>109</v>
      </c>
      <c r="E784" s="56">
        <v>17</v>
      </c>
      <c r="F784" s="69"/>
      <c r="G784" s="200"/>
      <c r="H784" s="198">
        <v>76999</v>
      </c>
      <c r="I784" s="201"/>
      <c r="J784" s="155"/>
      <c r="K784" s="198">
        <v>81418</v>
      </c>
    </row>
    <row r="785" spans="1:11" x14ac:dyDescent="0.2">
      <c r="A785" s="56">
        <v>18</v>
      </c>
      <c r="C785" s="68"/>
      <c r="E785" s="56">
        <v>18</v>
      </c>
      <c r="F785" s="69"/>
      <c r="G785" s="200"/>
      <c r="H785" s="202"/>
      <c r="I785" s="201"/>
      <c r="J785" s="155"/>
      <c r="K785" s="202"/>
    </row>
    <row r="786" spans="1:11" x14ac:dyDescent="0.2">
      <c r="A786" s="56">
        <v>19</v>
      </c>
      <c r="C786" s="68" t="s">
        <v>110</v>
      </c>
      <c r="E786" s="56">
        <v>19</v>
      </c>
      <c r="F786" s="69"/>
      <c r="G786" s="200"/>
      <c r="H786" s="198">
        <v>12265.375144069478</v>
      </c>
      <c r="I786" s="201"/>
      <c r="J786" s="155"/>
      <c r="K786" s="198">
        <v>22620</v>
      </c>
    </row>
    <row r="787" spans="1:11" x14ac:dyDescent="0.2">
      <c r="A787" s="56">
        <v>20</v>
      </c>
      <c r="C787" s="68" t="s">
        <v>111</v>
      </c>
      <c r="E787" s="56">
        <v>20</v>
      </c>
      <c r="F787" s="69"/>
      <c r="G787" s="200"/>
      <c r="H787" s="198">
        <v>2654344.4548897333</v>
      </c>
      <c r="I787" s="201"/>
      <c r="J787" s="155"/>
      <c r="K787" s="198">
        <v>2259312.2286457135</v>
      </c>
    </row>
    <row r="788" spans="1:11" x14ac:dyDescent="0.2">
      <c r="A788" s="56">
        <v>21</v>
      </c>
      <c r="C788" s="68" t="s">
        <v>262</v>
      </c>
      <c r="E788" s="56">
        <v>21</v>
      </c>
      <c r="F788" s="69"/>
      <c r="G788" s="200"/>
      <c r="H788" s="198">
        <v>4576940.0600000015</v>
      </c>
      <c r="I788" s="201"/>
      <c r="J788" s="155"/>
      <c r="K788" s="198">
        <v>5469391</v>
      </c>
    </row>
    <row r="789" spans="1:11" x14ac:dyDescent="0.2">
      <c r="A789" s="56">
        <v>22</v>
      </c>
      <c r="C789" s="68"/>
      <c r="E789" s="56">
        <v>22</v>
      </c>
      <c r="F789" s="69"/>
      <c r="G789" s="200"/>
      <c r="H789" s="202"/>
      <c r="I789" s="201"/>
      <c r="J789" s="155"/>
      <c r="K789" s="202"/>
    </row>
    <row r="790" spans="1:11" x14ac:dyDescent="0.2">
      <c r="A790" s="56">
        <v>23</v>
      </c>
      <c r="C790" s="68" t="s">
        <v>249</v>
      </c>
      <c r="E790" s="56">
        <v>23</v>
      </c>
      <c r="F790" s="69"/>
      <c r="G790" s="200"/>
      <c r="H790" s="198">
        <v>3764468.8659722973</v>
      </c>
      <c r="I790" s="201"/>
      <c r="J790" s="155"/>
      <c r="K790" s="198">
        <v>4500000</v>
      </c>
    </row>
    <row r="791" spans="1:11" x14ac:dyDescent="0.2">
      <c r="A791" s="56">
        <v>24</v>
      </c>
      <c r="C791" s="68"/>
      <c r="E791" s="56">
        <v>24</v>
      </c>
      <c r="F791" s="69"/>
      <c r="G791" s="200"/>
      <c r="H791" s="202"/>
      <c r="I791" s="201"/>
      <c r="J791" s="155"/>
      <c r="K791" s="202"/>
    </row>
    <row r="792" spans="1:11" x14ac:dyDescent="0.2">
      <c r="E792" s="108"/>
      <c r="F792" s="139" t="s">
        <v>17</v>
      </c>
      <c r="G792" s="79" t="s">
        <v>17</v>
      </c>
      <c r="H792" s="79" t="s">
        <v>17</v>
      </c>
      <c r="I792" s="139" t="s">
        <v>17</v>
      </c>
      <c r="J792" s="79" t="s">
        <v>17</v>
      </c>
      <c r="K792" s="79" t="s">
        <v>17</v>
      </c>
    </row>
    <row r="793" spans="1:11" x14ac:dyDescent="0.2">
      <c r="A793" s="56">
        <v>25</v>
      </c>
      <c r="C793" s="68" t="s">
        <v>263</v>
      </c>
      <c r="E793" s="56">
        <v>25</v>
      </c>
      <c r="G793" s="148">
        <f>SUM(G782:G792)</f>
        <v>193.43</v>
      </c>
      <c r="H793" s="148">
        <f>SUM(H782:H792)</f>
        <v>27478704.062586166</v>
      </c>
      <c r="I793" s="149"/>
      <c r="J793" s="148">
        <f>SUM(J782:J792)</f>
        <v>204.06</v>
      </c>
      <c r="K793" s="148">
        <f>SUM(K782:K792)</f>
        <v>33045767.953200888</v>
      </c>
    </row>
    <row r="794" spans="1:11" x14ac:dyDescent="0.2">
      <c r="E794" s="108"/>
      <c r="F794" s="139" t="s">
        <v>17</v>
      </c>
      <c r="G794" s="78" t="s">
        <v>17</v>
      </c>
      <c r="H794" s="79" t="s">
        <v>17</v>
      </c>
      <c r="I794" s="139" t="s">
        <v>17</v>
      </c>
      <c r="J794" s="78" t="s">
        <v>17</v>
      </c>
      <c r="K794" s="79" t="s">
        <v>17</v>
      </c>
    </row>
    <row r="795" spans="1:11" x14ac:dyDescent="0.2">
      <c r="C795" s="56" t="s">
        <v>64</v>
      </c>
      <c r="E795" s="108"/>
      <c r="F795" s="139"/>
      <c r="G795" s="78"/>
      <c r="H795" s="79"/>
      <c r="I795" s="139"/>
      <c r="J795" s="78"/>
      <c r="K795" s="79"/>
    </row>
    <row r="797" spans="1:11" x14ac:dyDescent="0.2">
      <c r="A797" s="68"/>
    </row>
    <row r="798" spans="1:11" x14ac:dyDescent="0.2">
      <c r="A798" s="74" t="str">
        <f>$A$83</f>
        <v xml:space="preserve">Institution No.:  </v>
      </c>
      <c r="B798" s="95"/>
      <c r="C798" s="95"/>
      <c r="D798" s="95"/>
      <c r="E798" s="109"/>
      <c r="F798" s="95"/>
      <c r="G798" s="110"/>
      <c r="H798" s="111"/>
      <c r="I798" s="95"/>
      <c r="J798" s="110"/>
      <c r="K798" s="59" t="s">
        <v>264</v>
      </c>
    </row>
    <row r="799" spans="1:11" x14ac:dyDescent="0.2">
      <c r="A799" s="123" t="s">
        <v>265</v>
      </c>
      <c r="B799" s="123"/>
      <c r="C799" s="123"/>
      <c r="D799" s="123"/>
      <c r="E799" s="123"/>
      <c r="F799" s="123"/>
      <c r="G799" s="123"/>
      <c r="H799" s="123"/>
      <c r="I799" s="123"/>
      <c r="J799" s="123"/>
      <c r="K799" s="123"/>
    </row>
    <row r="800" spans="1:11" x14ac:dyDescent="0.2">
      <c r="A800" s="74" t="str">
        <f>$A$42</f>
        <v xml:space="preserve">NAME: </v>
      </c>
      <c r="C800" s="56" t="str">
        <f>$D$20</f>
        <v>University of Colorado</v>
      </c>
      <c r="F800" s="173"/>
      <c r="G800" s="167"/>
      <c r="H800" s="168"/>
      <c r="K800" s="76" t="str">
        <f>$K$3</f>
        <v>Due Date: October 18, 2022</v>
      </c>
    </row>
    <row r="801" spans="1:11" x14ac:dyDescent="0.2">
      <c r="A801" s="77" t="s">
        <v>17</v>
      </c>
      <c r="B801" s="77" t="s">
        <v>17</v>
      </c>
      <c r="C801" s="77" t="s">
        <v>17</v>
      </c>
      <c r="D801" s="77" t="s">
        <v>17</v>
      </c>
      <c r="E801" s="77" t="s">
        <v>17</v>
      </c>
      <c r="F801" s="77" t="s">
        <v>17</v>
      </c>
      <c r="G801" s="78" t="s">
        <v>17</v>
      </c>
      <c r="H801" s="79" t="s">
        <v>17</v>
      </c>
      <c r="I801" s="77" t="s">
        <v>17</v>
      </c>
      <c r="J801" s="78" t="s">
        <v>17</v>
      </c>
      <c r="K801" s="79" t="s">
        <v>17</v>
      </c>
    </row>
    <row r="802" spans="1:11" x14ac:dyDescent="0.2">
      <c r="A802" s="80" t="s">
        <v>18</v>
      </c>
      <c r="E802" s="80" t="s">
        <v>18</v>
      </c>
      <c r="F802" s="81"/>
      <c r="G802" s="82"/>
      <c r="H802" s="83" t="str">
        <f>+H765</f>
        <v>2021-22</v>
      </c>
      <c r="I802" s="81"/>
      <c r="J802" s="82"/>
      <c r="K802" s="83" t="str">
        <f>K765</f>
        <v>2022-23</v>
      </c>
    </row>
    <row r="803" spans="1:11" x14ac:dyDescent="0.2">
      <c r="A803" s="80" t="s">
        <v>22</v>
      </c>
      <c r="C803" s="81" t="s">
        <v>68</v>
      </c>
      <c r="E803" s="80" t="s">
        <v>22</v>
      </c>
      <c r="H803" s="83" t="s">
        <v>25</v>
      </c>
      <c r="K803" s="83" t="s">
        <v>26</v>
      </c>
    </row>
    <row r="804" spans="1:11" x14ac:dyDescent="0.2">
      <c r="A804" s="77" t="s">
        <v>17</v>
      </c>
      <c r="B804" s="77" t="s">
        <v>17</v>
      </c>
      <c r="C804" s="77" t="s">
        <v>17</v>
      </c>
      <c r="D804" s="77" t="s">
        <v>17</v>
      </c>
      <c r="E804" s="77" t="s">
        <v>17</v>
      </c>
      <c r="F804" s="77" t="s">
        <v>17</v>
      </c>
      <c r="G804" s="78" t="s">
        <v>17</v>
      </c>
      <c r="H804" s="79" t="s">
        <v>17</v>
      </c>
      <c r="I804" s="77" t="s">
        <v>17</v>
      </c>
      <c r="J804" s="78" t="s">
        <v>17</v>
      </c>
      <c r="K804" s="79" t="s">
        <v>17</v>
      </c>
    </row>
    <row r="805" spans="1:11" x14ac:dyDescent="0.2">
      <c r="A805" s="56">
        <v>1</v>
      </c>
      <c r="C805" s="68" t="s">
        <v>266</v>
      </c>
      <c r="E805" s="56">
        <v>1</v>
      </c>
      <c r="F805" s="69"/>
      <c r="G805" s="131"/>
      <c r="H805" s="143">
        <v>2090584</v>
      </c>
      <c r="I805" s="131"/>
      <c r="J805" s="131"/>
      <c r="K805" s="143">
        <v>1192178</v>
      </c>
    </row>
    <row r="806" spans="1:11" x14ac:dyDescent="0.2">
      <c r="A806" s="56">
        <f t="shared" ref="A806:A823" si="15">(A805+1)</f>
        <v>2</v>
      </c>
      <c r="C806" s="69"/>
      <c r="E806" s="56">
        <f t="shared" ref="E806:E823" si="16">(E805+1)</f>
        <v>2</v>
      </c>
      <c r="F806" s="69"/>
      <c r="G806" s="70"/>
      <c r="H806" s="71"/>
      <c r="I806" s="69"/>
      <c r="J806" s="70"/>
      <c r="K806" s="71"/>
    </row>
    <row r="807" spans="1:11" x14ac:dyDescent="0.2">
      <c r="A807" s="56">
        <f t="shared" si="15"/>
        <v>3</v>
      </c>
      <c r="C807" s="69"/>
      <c r="E807" s="56">
        <f t="shared" si="16"/>
        <v>3</v>
      </c>
      <c r="F807" s="69"/>
      <c r="G807" s="70"/>
      <c r="H807" s="71"/>
      <c r="I807" s="69"/>
      <c r="J807" s="70"/>
      <c r="K807" s="71"/>
    </row>
    <row r="808" spans="1:11" x14ac:dyDescent="0.2">
      <c r="A808" s="56">
        <f t="shared" si="15"/>
        <v>4</v>
      </c>
      <c r="C808" s="69"/>
      <c r="E808" s="56">
        <f t="shared" si="16"/>
        <v>4</v>
      </c>
      <c r="F808" s="69"/>
      <c r="G808" s="70"/>
      <c r="H808" s="71"/>
      <c r="I808" s="69"/>
      <c r="J808" s="70"/>
      <c r="K808" s="71"/>
    </row>
    <row r="809" spans="1:11" x14ac:dyDescent="0.2">
      <c r="A809" s="56">
        <f t="shared" si="15"/>
        <v>5</v>
      </c>
      <c r="C809" s="69"/>
      <c r="E809" s="56">
        <f t="shared" si="16"/>
        <v>5</v>
      </c>
      <c r="F809" s="69"/>
      <c r="G809" s="70"/>
      <c r="H809" s="71"/>
      <c r="I809" s="69"/>
      <c r="J809" s="70"/>
      <c r="K809" s="71"/>
    </row>
    <row r="810" spans="1:11" x14ac:dyDescent="0.2">
      <c r="A810" s="56">
        <f t="shared" si="15"/>
        <v>6</v>
      </c>
      <c r="C810" s="69"/>
      <c r="E810" s="56">
        <f t="shared" si="16"/>
        <v>6</v>
      </c>
      <c r="F810" s="69"/>
      <c r="G810" s="70"/>
      <c r="H810" s="71"/>
      <c r="I810" s="69"/>
      <c r="J810" s="70"/>
      <c r="K810" s="71"/>
    </row>
    <row r="811" spans="1:11" x14ac:dyDescent="0.2">
      <c r="A811" s="56">
        <f t="shared" si="15"/>
        <v>7</v>
      </c>
      <c r="C811" s="69"/>
      <c r="E811" s="56">
        <f t="shared" si="16"/>
        <v>7</v>
      </c>
      <c r="F811" s="69"/>
      <c r="G811" s="70"/>
      <c r="H811" s="71"/>
      <c r="I811" s="69"/>
      <c r="J811" s="70"/>
      <c r="K811" s="71"/>
    </row>
    <row r="812" spans="1:11" x14ac:dyDescent="0.2">
      <c r="A812" s="56">
        <f t="shared" si="15"/>
        <v>8</v>
      </c>
      <c r="C812" s="69"/>
      <c r="E812" s="56">
        <f t="shared" si="16"/>
        <v>8</v>
      </c>
      <c r="F812" s="69"/>
      <c r="G812" s="70"/>
      <c r="H812" s="71"/>
      <c r="I812" s="69"/>
      <c r="J812" s="70"/>
      <c r="K812" s="71"/>
    </row>
    <row r="813" spans="1:11" x14ac:dyDescent="0.2">
      <c r="A813" s="56">
        <f t="shared" si="15"/>
        <v>9</v>
      </c>
      <c r="C813" s="69"/>
      <c r="E813" s="56">
        <f t="shared" si="16"/>
        <v>9</v>
      </c>
      <c r="F813" s="69"/>
      <c r="G813" s="70"/>
      <c r="H813" s="71"/>
      <c r="I813" s="69"/>
      <c r="J813" s="70"/>
      <c r="K813" s="71"/>
    </row>
    <row r="814" spans="1:11" x14ac:dyDescent="0.2">
      <c r="A814" s="56">
        <f t="shared" si="15"/>
        <v>10</v>
      </c>
      <c r="C814" s="69"/>
      <c r="E814" s="56">
        <f t="shared" si="16"/>
        <v>10</v>
      </c>
      <c r="F814" s="69"/>
      <c r="G814" s="70"/>
      <c r="H814" s="71"/>
      <c r="I814" s="69"/>
      <c r="J814" s="70"/>
      <c r="K814" s="71"/>
    </row>
    <row r="815" spans="1:11" x14ac:dyDescent="0.2">
      <c r="A815" s="56">
        <f t="shared" si="15"/>
        <v>11</v>
      </c>
      <c r="C815" s="69"/>
      <c r="E815" s="56">
        <f t="shared" si="16"/>
        <v>11</v>
      </c>
      <c r="G815" s="70"/>
      <c r="H815" s="71"/>
      <c r="I815" s="69"/>
      <c r="J815" s="70"/>
      <c r="K815" s="71"/>
    </row>
    <row r="816" spans="1:11" x14ac:dyDescent="0.2">
      <c r="A816" s="56">
        <f t="shared" si="15"/>
        <v>12</v>
      </c>
      <c r="C816" s="69"/>
      <c r="E816" s="56">
        <f t="shared" si="16"/>
        <v>12</v>
      </c>
      <c r="G816" s="70"/>
      <c r="H816" s="71"/>
      <c r="I816" s="69"/>
      <c r="J816" s="70"/>
      <c r="K816" s="71"/>
    </row>
    <row r="817" spans="1:11" x14ac:dyDescent="0.2">
      <c r="A817" s="56">
        <f t="shared" si="15"/>
        <v>13</v>
      </c>
      <c r="C817" s="69"/>
      <c r="E817" s="56">
        <f t="shared" si="16"/>
        <v>13</v>
      </c>
      <c r="F817" s="69"/>
      <c r="G817" s="70"/>
      <c r="H817" s="71"/>
      <c r="I817" s="69"/>
      <c r="J817" s="70"/>
      <c r="K817" s="71"/>
    </row>
    <row r="818" spans="1:11" x14ac:dyDescent="0.2">
      <c r="A818" s="56">
        <f t="shared" si="15"/>
        <v>14</v>
      </c>
      <c r="C818" s="69"/>
      <c r="E818" s="56">
        <f t="shared" si="16"/>
        <v>14</v>
      </c>
      <c r="F818" s="69"/>
      <c r="G818" s="70"/>
      <c r="H818" s="71"/>
      <c r="I818" s="69"/>
      <c r="J818" s="70"/>
      <c r="K818" s="71"/>
    </row>
    <row r="819" spans="1:11" x14ac:dyDescent="0.2">
      <c r="A819" s="56">
        <f t="shared" si="15"/>
        <v>15</v>
      </c>
      <c r="C819" s="69"/>
      <c r="E819" s="56">
        <f t="shared" si="16"/>
        <v>15</v>
      </c>
      <c r="F819" s="69"/>
      <c r="G819" s="70"/>
      <c r="H819" s="71"/>
      <c r="I819" s="69"/>
      <c r="J819" s="70"/>
      <c r="K819" s="71"/>
    </row>
    <row r="820" spans="1:11" x14ac:dyDescent="0.2">
      <c r="A820" s="56">
        <f t="shared" si="15"/>
        <v>16</v>
      </c>
      <c r="C820" s="69"/>
      <c r="E820" s="56">
        <f t="shared" si="16"/>
        <v>16</v>
      </c>
      <c r="F820" s="69"/>
      <c r="G820" s="70"/>
      <c r="H820" s="71"/>
      <c r="I820" s="69"/>
      <c r="J820" s="70"/>
      <c r="K820" s="71"/>
    </row>
    <row r="821" spans="1:11" x14ac:dyDescent="0.2">
      <c r="A821" s="56">
        <f t="shared" si="15"/>
        <v>17</v>
      </c>
      <c r="C821" s="69"/>
      <c r="E821" s="56">
        <f t="shared" si="16"/>
        <v>17</v>
      </c>
      <c r="F821" s="69"/>
      <c r="G821" s="70"/>
      <c r="H821" s="71"/>
      <c r="I821" s="69"/>
      <c r="J821" s="70"/>
      <c r="K821" s="71"/>
    </row>
    <row r="822" spans="1:11" x14ac:dyDescent="0.2">
      <c r="A822" s="56">
        <f t="shared" si="15"/>
        <v>18</v>
      </c>
      <c r="C822" s="69"/>
      <c r="E822" s="56">
        <f t="shared" si="16"/>
        <v>18</v>
      </c>
      <c r="F822" s="69"/>
      <c r="G822" s="70"/>
      <c r="H822" s="71"/>
      <c r="I822" s="69"/>
      <c r="J822" s="70"/>
      <c r="K822" s="71"/>
    </row>
    <row r="823" spans="1:11" x14ac:dyDescent="0.2">
      <c r="A823" s="56">
        <f t="shared" si="15"/>
        <v>19</v>
      </c>
      <c r="C823" s="69"/>
      <c r="E823" s="56">
        <f t="shared" si="16"/>
        <v>19</v>
      </c>
      <c r="F823" s="69"/>
      <c r="G823" s="70"/>
      <c r="H823" s="71"/>
      <c r="I823" s="69"/>
      <c r="J823" s="70"/>
      <c r="K823" s="71"/>
    </row>
    <row r="824" spans="1:11" x14ac:dyDescent="0.2">
      <c r="A824" s="56">
        <v>20</v>
      </c>
      <c r="E824" s="56">
        <v>20</v>
      </c>
      <c r="F824" s="139"/>
      <c r="G824" s="78"/>
      <c r="H824" s="79"/>
      <c r="I824" s="139"/>
      <c r="J824" s="78"/>
      <c r="K824" s="79"/>
    </row>
    <row r="825" spans="1:11" x14ac:dyDescent="0.2">
      <c r="A825" s="56">
        <v>21</v>
      </c>
      <c r="E825" s="56">
        <v>21</v>
      </c>
      <c r="F825" s="139"/>
      <c r="G825" s="78"/>
      <c r="I825" s="139"/>
      <c r="J825" s="78"/>
    </row>
    <row r="826" spans="1:11" x14ac:dyDescent="0.2">
      <c r="A826" s="56">
        <v>22</v>
      </c>
      <c r="E826" s="56">
        <v>22</v>
      </c>
    </row>
    <row r="827" spans="1:11" x14ac:dyDescent="0.2">
      <c r="A827" s="56">
        <v>23</v>
      </c>
      <c r="D827" s="84"/>
      <c r="E827" s="56">
        <v>23</v>
      </c>
    </row>
    <row r="828" spans="1:11" x14ac:dyDescent="0.2">
      <c r="A828" s="56">
        <v>24</v>
      </c>
      <c r="D828" s="84"/>
      <c r="E828" s="56">
        <v>24</v>
      </c>
    </row>
    <row r="829" spans="1:11" x14ac:dyDescent="0.2">
      <c r="F829" s="139" t="s">
        <v>17</v>
      </c>
      <c r="G829" s="78" t="s">
        <v>17</v>
      </c>
      <c r="H829" s="79"/>
      <c r="I829" s="139"/>
      <c r="J829" s="78"/>
      <c r="K829" s="79"/>
    </row>
    <row r="830" spans="1:11" x14ac:dyDescent="0.2">
      <c r="A830" s="56">
        <v>25</v>
      </c>
      <c r="C830" s="68" t="s">
        <v>267</v>
      </c>
      <c r="E830" s="56">
        <v>25</v>
      </c>
      <c r="G830" s="134"/>
      <c r="H830" s="133">
        <f>SUM(H805:H828)</f>
        <v>2090584</v>
      </c>
      <c r="I830" s="133"/>
      <c r="J830" s="134"/>
      <c r="K830" s="133">
        <f>SUM(K805:K828)</f>
        <v>1192178</v>
      </c>
    </row>
    <row r="831" spans="1:11" x14ac:dyDescent="0.2">
      <c r="D831" s="84"/>
      <c r="F831" s="139" t="s">
        <v>17</v>
      </c>
      <c r="G831" s="78" t="s">
        <v>17</v>
      </c>
      <c r="H831" s="79"/>
      <c r="I831" s="139"/>
      <c r="J831" s="78"/>
      <c r="K831" s="79"/>
    </row>
    <row r="832" spans="1:11" x14ac:dyDescent="0.2">
      <c r="F832" s="139"/>
      <c r="G832" s="78"/>
      <c r="H832" s="79"/>
      <c r="I832" s="139"/>
      <c r="J832" s="78"/>
      <c r="K832" s="79"/>
    </row>
    <row r="833" spans="1:11" x14ac:dyDescent="0.2">
      <c r="C833" s="93" t="s">
        <v>268</v>
      </c>
      <c r="D833" s="93"/>
      <c r="E833" s="93"/>
      <c r="F833" s="93"/>
      <c r="G833" s="93"/>
      <c r="H833" s="93"/>
      <c r="I833" s="93"/>
      <c r="J833" s="93"/>
      <c r="K833" s="107"/>
    </row>
    <row r="835" spans="1:11" x14ac:dyDescent="0.2">
      <c r="A835" s="68"/>
    </row>
    <row r="836" spans="1:11" x14ac:dyDescent="0.2">
      <c r="A836" s="74" t="str">
        <f>$A$83</f>
        <v xml:space="preserve">Institution No.:  </v>
      </c>
      <c r="B836" s="95"/>
      <c r="C836" s="95"/>
      <c r="D836" s="95"/>
      <c r="E836" s="109"/>
      <c r="F836" s="95"/>
      <c r="G836" s="110"/>
      <c r="H836" s="111"/>
      <c r="I836" s="95"/>
      <c r="J836" s="110"/>
      <c r="K836" s="59" t="s">
        <v>269</v>
      </c>
    </row>
    <row r="837" spans="1:11" x14ac:dyDescent="0.2">
      <c r="A837" s="123" t="s">
        <v>270</v>
      </c>
      <c r="B837" s="123"/>
      <c r="C837" s="123"/>
      <c r="D837" s="123"/>
      <c r="E837" s="123"/>
      <c r="F837" s="123"/>
      <c r="G837" s="123"/>
      <c r="H837" s="123"/>
      <c r="I837" s="123"/>
      <c r="J837" s="123"/>
      <c r="K837" s="123"/>
    </row>
    <row r="838" spans="1:11" x14ac:dyDescent="0.2">
      <c r="A838" s="74" t="str">
        <f>$A$42</f>
        <v xml:space="preserve">NAME: </v>
      </c>
      <c r="C838" s="56" t="str">
        <f>$D$20</f>
        <v>University of Colorado</v>
      </c>
      <c r="G838" s="126"/>
      <c r="K838" s="76" t="str">
        <f>$K$3</f>
        <v>Due Date: October 18, 2022</v>
      </c>
    </row>
    <row r="839" spans="1:11" x14ac:dyDescent="0.2">
      <c r="A839" s="77" t="s">
        <v>17</v>
      </c>
      <c r="B839" s="77" t="s">
        <v>17</v>
      </c>
      <c r="C839" s="77" t="s">
        <v>17</v>
      </c>
      <c r="D839" s="77" t="s">
        <v>17</v>
      </c>
      <c r="E839" s="77" t="s">
        <v>17</v>
      </c>
      <c r="F839" s="77" t="s">
        <v>17</v>
      </c>
      <c r="G839" s="78" t="s">
        <v>17</v>
      </c>
      <c r="H839" s="79" t="s">
        <v>17</v>
      </c>
      <c r="I839" s="77" t="s">
        <v>17</v>
      </c>
      <c r="J839" s="78" t="s">
        <v>17</v>
      </c>
      <c r="K839" s="79" t="s">
        <v>17</v>
      </c>
    </row>
    <row r="840" spans="1:11" x14ac:dyDescent="0.2">
      <c r="A840" s="80" t="s">
        <v>18</v>
      </c>
      <c r="E840" s="80" t="s">
        <v>18</v>
      </c>
      <c r="F840" s="81"/>
      <c r="G840" s="82"/>
      <c r="H840" s="83" t="str">
        <f>H802</f>
        <v>2021-22</v>
      </c>
      <c r="I840" s="81"/>
      <c r="J840" s="82"/>
      <c r="K840" s="83" t="str">
        <f>K802</f>
        <v>2022-23</v>
      </c>
    </row>
    <row r="841" spans="1:11" x14ac:dyDescent="0.2">
      <c r="A841" s="80" t="s">
        <v>22</v>
      </c>
      <c r="C841" s="81" t="s">
        <v>68</v>
      </c>
      <c r="E841" s="80" t="s">
        <v>22</v>
      </c>
      <c r="F841" s="81"/>
      <c r="G841" s="82" t="s">
        <v>24</v>
      </c>
      <c r="H841" s="83" t="s">
        <v>25</v>
      </c>
      <c r="I841" s="81"/>
      <c r="J841" s="82" t="s">
        <v>24</v>
      </c>
      <c r="K841" s="83" t="s">
        <v>26</v>
      </c>
    </row>
    <row r="842" spans="1:11" x14ac:dyDescent="0.2">
      <c r="A842" s="77" t="s">
        <v>17</v>
      </c>
      <c r="B842" s="77" t="s">
        <v>17</v>
      </c>
      <c r="C842" s="77" t="s">
        <v>17</v>
      </c>
      <c r="D842" s="77" t="s">
        <v>17</v>
      </c>
      <c r="E842" s="77" t="s">
        <v>17</v>
      </c>
      <c r="F842" s="77" t="s">
        <v>17</v>
      </c>
      <c r="G842" s="78" t="s">
        <v>17</v>
      </c>
      <c r="H842" s="79" t="s">
        <v>17</v>
      </c>
      <c r="I842" s="77" t="s">
        <v>17</v>
      </c>
      <c r="J842" s="78" t="s">
        <v>17</v>
      </c>
      <c r="K842" s="79" t="s">
        <v>17</v>
      </c>
    </row>
    <row r="843" spans="1:11" x14ac:dyDescent="0.2">
      <c r="A843" s="189">
        <v>1</v>
      </c>
      <c r="B843" s="207"/>
      <c r="C843" s="189" t="s">
        <v>244</v>
      </c>
      <c r="D843" s="207"/>
      <c r="E843" s="189">
        <v>1</v>
      </c>
      <c r="F843" s="207"/>
      <c r="G843" s="208"/>
      <c r="H843" s="209"/>
      <c r="I843" s="207"/>
      <c r="J843" s="208"/>
      <c r="K843" s="209"/>
    </row>
    <row r="844" spans="1:11" x14ac:dyDescent="0.2">
      <c r="A844" s="189">
        <v>2</v>
      </c>
      <c r="B844" s="207"/>
      <c r="C844" s="189" t="s">
        <v>244</v>
      </c>
      <c r="D844" s="207"/>
      <c r="E844" s="189">
        <v>2</v>
      </c>
      <c r="F844" s="207"/>
      <c r="G844" s="208"/>
      <c r="H844" s="209"/>
      <c r="I844" s="207"/>
      <c r="J844" s="208"/>
      <c r="K844" s="209"/>
    </row>
    <row r="845" spans="1:11" x14ac:dyDescent="0.2">
      <c r="A845" s="189">
        <v>3</v>
      </c>
      <c r="B845" s="189"/>
      <c r="C845" s="189" t="s">
        <v>244</v>
      </c>
      <c r="D845" s="189"/>
      <c r="E845" s="189">
        <v>3</v>
      </c>
      <c r="F845" s="190"/>
      <c r="G845" s="210"/>
      <c r="H845" s="195"/>
      <c r="I845" s="195"/>
      <c r="J845" s="210"/>
      <c r="K845" s="195"/>
    </row>
    <row r="846" spans="1:11" x14ac:dyDescent="0.2">
      <c r="A846" s="189">
        <v>4</v>
      </c>
      <c r="B846" s="189"/>
      <c r="C846" s="189" t="s">
        <v>244</v>
      </c>
      <c r="D846" s="189"/>
      <c r="E846" s="189">
        <v>4</v>
      </c>
      <c r="F846" s="190"/>
      <c r="G846" s="210"/>
      <c r="H846" s="195"/>
      <c r="I846" s="195"/>
      <c r="J846" s="210"/>
      <c r="K846" s="195"/>
    </row>
    <row r="847" spans="1:11" x14ac:dyDescent="0.2">
      <c r="A847" s="189">
        <v>5</v>
      </c>
      <c r="B847" s="189"/>
      <c r="C847" s="189" t="s">
        <v>244</v>
      </c>
      <c r="D847" s="189"/>
      <c r="E847" s="189">
        <v>5</v>
      </c>
      <c r="F847" s="189"/>
      <c r="G847" s="211"/>
      <c r="H847" s="212"/>
      <c r="I847" s="189"/>
      <c r="J847" s="211"/>
      <c r="K847" s="212"/>
    </row>
    <row r="848" spans="1:11" x14ac:dyDescent="0.2">
      <c r="A848" s="56">
        <v>6</v>
      </c>
      <c r="C848" s="68" t="s">
        <v>101</v>
      </c>
      <c r="E848" s="56">
        <v>6</v>
      </c>
      <c r="F848" s="69"/>
      <c r="G848" s="127">
        <v>7.44</v>
      </c>
      <c r="H848" s="128">
        <v>522059.58</v>
      </c>
      <c r="I848" s="131"/>
      <c r="J848" s="127">
        <v>7.44</v>
      </c>
      <c r="K848" s="128">
        <v>488550</v>
      </c>
    </row>
    <row r="849" spans="1:11" x14ac:dyDescent="0.2">
      <c r="A849" s="56">
        <v>7</v>
      </c>
      <c r="C849" s="68" t="s">
        <v>102</v>
      </c>
      <c r="E849" s="56">
        <v>7</v>
      </c>
      <c r="F849" s="69"/>
      <c r="G849" s="129"/>
      <c r="H849" s="128">
        <v>165656.88000000003</v>
      </c>
      <c r="I849" s="131"/>
      <c r="J849" s="129"/>
      <c r="K849" s="128">
        <v>170978</v>
      </c>
    </row>
    <row r="850" spans="1:11" x14ac:dyDescent="0.2">
      <c r="A850" s="56">
        <v>8</v>
      </c>
      <c r="C850" s="68" t="s">
        <v>271</v>
      </c>
      <c r="E850" s="56">
        <v>8</v>
      </c>
      <c r="F850" s="69"/>
      <c r="G850" s="127"/>
      <c r="H850" s="128"/>
      <c r="I850" s="131"/>
      <c r="J850" s="127"/>
      <c r="K850" s="128"/>
    </row>
    <row r="851" spans="1:11" x14ac:dyDescent="0.2">
      <c r="A851" s="56">
        <v>9</v>
      </c>
      <c r="C851" s="68" t="s">
        <v>239</v>
      </c>
      <c r="E851" s="56">
        <v>9</v>
      </c>
      <c r="F851" s="69"/>
      <c r="G851" s="129">
        <f>SUM(G848:G850)</f>
        <v>7.44</v>
      </c>
      <c r="H851" s="132">
        <f>SUM(H848:H850)</f>
        <v>687716.46000000008</v>
      </c>
      <c r="I851" s="129"/>
      <c r="J851" s="129">
        <f>SUM(J848:J850)</f>
        <v>7.44</v>
      </c>
      <c r="K851" s="132">
        <f>SUM(K848:K850)</f>
        <v>659528</v>
      </c>
    </row>
    <row r="852" spans="1:11" x14ac:dyDescent="0.2">
      <c r="A852" s="56">
        <v>10</v>
      </c>
      <c r="C852" s="68"/>
      <c r="E852" s="56">
        <v>10</v>
      </c>
      <c r="F852" s="69"/>
      <c r="G852" s="129"/>
      <c r="H852" s="132"/>
      <c r="I852" s="131"/>
      <c r="J852" s="129"/>
      <c r="K852" s="132"/>
    </row>
    <row r="853" spans="1:11" x14ac:dyDescent="0.2">
      <c r="A853" s="56">
        <v>11</v>
      </c>
      <c r="C853" s="68" t="s">
        <v>105</v>
      </c>
      <c r="E853" s="56">
        <v>11</v>
      </c>
      <c r="F853" s="69"/>
      <c r="G853" s="127"/>
      <c r="H853" s="128"/>
      <c r="I853" s="131"/>
      <c r="J853" s="127"/>
      <c r="K853" s="128"/>
    </row>
    <row r="854" spans="1:11" x14ac:dyDescent="0.2">
      <c r="A854" s="56">
        <v>12</v>
      </c>
      <c r="C854" s="68" t="s">
        <v>106</v>
      </c>
      <c r="E854" s="56">
        <v>12</v>
      </c>
      <c r="F854" s="69"/>
      <c r="G854" s="129"/>
      <c r="H854" s="128"/>
      <c r="I854" s="131"/>
      <c r="J854" s="129"/>
      <c r="K854" s="128"/>
    </row>
    <row r="855" spans="1:11" x14ac:dyDescent="0.2">
      <c r="A855" s="56">
        <v>13</v>
      </c>
      <c r="C855" s="68" t="s">
        <v>240</v>
      </c>
      <c r="E855" s="56">
        <v>13</v>
      </c>
      <c r="F855" s="69"/>
      <c r="G855" s="129">
        <f>SUM(G853:G854)</f>
        <v>0</v>
      </c>
      <c r="H855" s="132">
        <f>SUM(H853:H854)</f>
        <v>0</v>
      </c>
      <c r="I855" s="134"/>
      <c r="J855" s="129">
        <f>SUM(J853:J854)</f>
        <v>0</v>
      </c>
      <c r="K855" s="132">
        <f>SUM(K853:K854)</f>
        <v>0</v>
      </c>
    </row>
    <row r="856" spans="1:11" x14ac:dyDescent="0.2">
      <c r="A856" s="56">
        <v>14</v>
      </c>
      <c r="E856" s="56">
        <v>14</v>
      </c>
      <c r="F856" s="69"/>
      <c r="G856" s="135"/>
      <c r="H856" s="132"/>
      <c r="I856" s="133"/>
      <c r="J856" s="135"/>
      <c r="K856" s="132"/>
    </row>
    <row r="857" spans="1:11" x14ac:dyDescent="0.2">
      <c r="A857" s="56">
        <v>15</v>
      </c>
      <c r="C857" s="68" t="s">
        <v>108</v>
      </c>
      <c r="E857" s="56">
        <v>15</v>
      </c>
      <c r="G857" s="136">
        <f>SUM(G851+G855)</f>
        <v>7.44</v>
      </c>
      <c r="H857" s="137">
        <f>SUM(H851+H855)</f>
        <v>687716.46000000008</v>
      </c>
      <c r="I857" s="133"/>
      <c r="J857" s="136">
        <f>SUM(J851+J855)</f>
        <v>7.44</v>
      </c>
      <c r="K857" s="137">
        <f>SUM(K851+K855)</f>
        <v>659528</v>
      </c>
    </row>
    <row r="858" spans="1:11" x14ac:dyDescent="0.2">
      <c r="A858" s="56">
        <v>16</v>
      </c>
      <c r="E858" s="56">
        <v>16</v>
      </c>
      <c r="G858" s="136"/>
      <c r="H858" s="137"/>
      <c r="I858" s="133"/>
      <c r="J858" s="136"/>
      <c r="K858" s="137"/>
    </row>
    <row r="859" spans="1:11" x14ac:dyDescent="0.2">
      <c r="A859" s="56">
        <v>17</v>
      </c>
      <c r="C859" s="68" t="s">
        <v>109</v>
      </c>
      <c r="E859" s="56">
        <v>17</v>
      </c>
      <c r="F859" s="69"/>
      <c r="G859" s="129"/>
      <c r="H859" s="128"/>
      <c r="I859" s="131"/>
      <c r="J859" s="129"/>
      <c r="K859" s="128"/>
    </row>
    <row r="860" spans="1:11" x14ac:dyDescent="0.2">
      <c r="A860" s="56">
        <v>18</v>
      </c>
      <c r="E860" s="56">
        <v>18</v>
      </c>
      <c r="F860" s="69"/>
      <c r="G860" s="129"/>
      <c r="H860" s="132"/>
      <c r="I860" s="131"/>
      <c r="J860" s="129"/>
      <c r="K860" s="132"/>
    </row>
    <row r="861" spans="1:11" x14ac:dyDescent="0.2">
      <c r="A861" s="56">
        <v>19</v>
      </c>
      <c r="C861" s="68" t="s">
        <v>110</v>
      </c>
      <c r="E861" s="56">
        <v>19</v>
      </c>
      <c r="F861" s="69"/>
      <c r="G861" s="129"/>
      <c r="H861" s="128"/>
      <c r="I861" s="131"/>
      <c r="J861" s="129"/>
      <c r="K861" s="128"/>
    </row>
    <row r="862" spans="1:11" x14ac:dyDescent="0.2">
      <c r="A862" s="56">
        <v>20</v>
      </c>
      <c r="C862" s="138" t="s">
        <v>111</v>
      </c>
      <c r="E862" s="56">
        <v>20</v>
      </c>
      <c r="F862" s="69"/>
      <c r="G862" s="129"/>
      <c r="H862" s="128">
        <v>1231274.2000000002</v>
      </c>
      <c r="I862" s="131"/>
      <c r="J862" s="129"/>
      <c r="K862" s="128">
        <v>1305472</v>
      </c>
    </row>
    <row r="863" spans="1:11" x14ac:dyDescent="0.2">
      <c r="A863" s="56">
        <v>21</v>
      </c>
      <c r="C863" s="138"/>
      <c r="E863" s="56">
        <v>21</v>
      </c>
      <c r="F863" s="69"/>
      <c r="G863" s="129"/>
      <c r="H863" s="132"/>
      <c r="I863" s="131"/>
      <c r="J863" s="129"/>
      <c r="K863" s="132"/>
    </row>
    <row r="864" spans="1:11" x14ac:dyDescent="0.2">
      <c r="A864" s="56">
        <v>22</v>
      </c>
      <c r="C864" s="68"/>
      <c r="E864" s="56">
        <v>22</v>
      </c>
      <c r="G864" s="129"/>
      <c r="H864" s="132"/>
      <c r="I864" s="131"/>
      <c r="J864" s="129"/>
      <c r="K864" s="132"/>
    </row>
    <row r="865" spans="1:11" x14ac:dyDescent="0.2">
      <c r="A865" s="56">
        <v>23</v>
      </c>
      <c r="C865" s="68" t="s">
        <v>112</v>
      </c>
      <c r="E865" s="56">
        <v>23</v>
      </c>
      <c r="G865" s="129"/>
      <c r="H865" s="128">
        <v>15393</v>
      </c>
      <c r="I865" s="131"/>
      <c r="J865" s="129"/>
      <c r="K865" s="128">
        <v>35000</v>
      </c>
    </row>
    <row r="866" spans="1:11" x14ac:dyDescent="0.2">
      <c r="A866" s="56">
        <v>24</v>
      </c>
      <c r="C866" s="68"/>
      <c r="E866" s="56">
        <v>24</v>
      </c>
      <c r="G866" s="129"/>
      <c r="H866" s="132"/>
      <c r="I866" s="131"/>
      <c r="J866" s="129"/>
      <c r="K866" s="132"/>
    </row>
    <row r="867" spans="1:11" x14ac:dyDescent="0.2">
      <c r="E867" s="56">
        <v>25</v>
      </c>
      <c r="F867" s="139" t="s">
        <v>17</v>
      </c>
      <c r="G867" s="130"/>
      <c r="H867" s="79"/>
      <c r="I867" s="139"/>
      <c r="J867" s="130"/>
      <c r="K867" s="79"/>
    </row>
    <row r="868" spans="1:11" x14ac:dyDescent="0.2">
      <c r="A868" s="56">
        <v>25</v>
      </c>
      <c r="C868" s="68" t="s">
        <v>272</v>
      </c>
      <c r="G868" s="140">
        <f>SUM(G857:G866)</f>
        <v>7.44</v>
      </c>
      <c r="H868" s="133">
        <f>SUM(H857:H866)</f>
        <v>1934383.6600000001</v>
      </c>
      <c r="I868" s="141"/>
      <c r="J868" s="140">
        <f>SUM(J857:J866)</f>
        <v>7.44</v>
      </c>
      <c r="K868" s="133">
        <f>SUM(K857:K866)</f>
        <v>2000000</v>
      </c>
    </row>
    <row r="869" spans="1:11" x14ac:dyDescent="0.2">
      <c r="F869" s="139" t="s">
        <v>17</v>
      </c>
      <c r="G869" s="78"/>
      <c r="H869" s="79"/>
      <c r="I869" s="139"/>
      <c r="J869" s="78"/>
      <c r="K869" s="79"/>
    </row>
    <row r="870" spans="1:11" x14ac:dyDescent="0.2">
      <c r="A870" s="68"/>
      <c r="C870" s="56" t="s">
        <v>64</v>
      </c>
    </row>
    <row r="872" spans="1:11" x14ac:dyDescent="0.2">
      <c r="A872" s="68"/>
    </row>
    <row r="873" spans="1:11" x14ac:dyDescent="0.2">
      <c r="A873" s="74" t="str">
        <f>$A$83</f>
        <v xml:space="preserve">Institution No.:  </v>
      </c>
      <c r="B873" s="95"/>
      <c r="C873" s="95"/>
      <c r="D873" s="95"/>
      <c r="E873" s="109"/>
      <c r="F873" s="95"/>
      <c r="G873" s="110"/>
      <c r="H873" s="111"/>
      <c r="I873" s="95"/>
      <c r="J873" s="110"/>
      <c r="K873" s="59" t="s">
        <v>273</v>
      </c>
    </row>
    <row r="874" spans="1:11" x14ac:dyDescent="0.2">
      <c r="A874" s="213" t="s">
        <v>274</v>
      </c>
      <c r="B874" s="213"/>
      <c r="C874" s="213"/>
      <c r="D874" s="213"/>
      <c r="E874" s="213"/>
      <c r="F874" s="213"/>
      <c r="G874" s="213"/>
      <c r="H874" s="213"/>
      <c r="I874" s="213"/>
      <c r="J874" s="213"/>
      <c r="K874" s="213"/>
    </row>
    <row r="875" spans="1:11" x14ac:dyDescent="0.2">
      <c r="A875" s="74" t="str">
        <f>$A$42</f>
        <v xml:space="preserve">NAME: </v>
      </c>
      <c r="C875" s="56" t="str">
        <f>$D$20</f>
        <v>University of Colorado</v>
      </c>
      <c r="H875" s="214"/>
      <c r="K875" s="76" t="str">
        <f>$K$3</f>
        <v>Due Date: October 18, 2022</v>
      </c>
    </row>
    <row r="876" spans="1:11" x14ac:dyDescent="0.2">
      <c r="A876" s="77" t="s">
        <v>17</v>
      </c>
      <c r="B876" s="77" t="s">
        <v>17</v>
      </c>
      <c r="C876" s="77" t="s">
        <v>17</v>
      </c>
      <c r="D876" s="77" t="s">
        <v>17</v>
      </c>
      <c r="E876" s="77" t="s">
        <v>17</v>
      </c>
      <c r="F876" s="77" t="s">
        <v>17</v>
      </c>
      <c r="G876" s="78" t="s">
        <v>17</v>
      </c>
      <c r="H876" s="79" t="s">
        <v>17</v>
      </c>
      <c r="I876" s="77" t="s">
        <v>17</v>
      </c>
      <c r="J876" s="78" t="s">
        <v>17</v>
      </c>
      <c r="K876" s="79" t="s">
        <v>17</v>
      </c>
    </row>
    <row r="877" spans="1:11" x14ac:dyDescent="0.2">
      <c r="A877" s="80" t="s">
        <v>18</v>
      </c>
      <c r="E877" s="80" t="s">
        <v>18</v>
      </c>
      <c r="F877" s="81"/>
      <c r="G877" s="82"/>
      <c r="H877" s="83" t="str">
        <f>+H840</f>
        <v>2021-22</v>
      </c>
      <c r="I877" s="81"/>
      <c r="J877" s="82"/>
      <c r="K877" s="83" t="str">
        <f>K840</f>
        <v>2022-23</v>
      </c>
    </row>
    <row r="878" spans="1:11" x14ac:dyDescent="0.2">
      <c r="A878" s="80" t="s">
        <v>22</v>
      </c>
      <c r="C878" s="81" t="s">
        <v>68</v>
      </c>
      <c r="E878" s="80" t="s">
        <v>22</v>
      </c>
      <c r="F878" s="81"/>
      <c r="G878" s="82"/>
      <c r="H878" s="83" t="s">
        <v>25</v>
      </c>
      <c r="I878" s="81"/>
      <c r="J878" s="82"/>
      <c r="K878" s="83" t="s">
        <v>26</v>
      </c>
    </row>
    <row r="879" spans="1:11" x14ac:dyDescent="0.2">
      <c r="A879" s="77" t="s">
        <v>17</v>
      </c>
      <c r="B879" s="77" t="s">
        <v>17</v>
      </c>
      <c r="C879" s="77" t="s">
        <v>17</v>
      </c>
      <c r="D879" s="77" t="s">
        <v>17</v>
      </c>
      <c r="E879" s="77" t="s">
        <v>17</v>
      </c>
      <c r="F879" s="77" t="s">
        <v>17</v>
      </c>
      <c r="G879" s="78" t="s">
        <v>17</v>
      </c>
      <c r="H879" s="79" t="s">
        <v>17</v>
      </c>
      <c r="I879" s="77" t="s">
        <v>17</v>
      </c>
      <c r="J879" s="78" t="s">
        <v>17</v>
      </c>
      <c r="K879" s="79" t="s">
        <v>17</v>
      </c>
    </row>
    <row r="880" spans="1:11" x14ac:dyDescent="0.2">
      <c r="A880" s="174">
        <v>1</v>
      </c>
      <c r="C880" s="56" t="s">
        <v>275</v>
      </c>
      <c r="E880" s="174">
        <v>1</v>
      </c>
      <c r="F880" s="69"/>
      <c r="G880" s="131"/>
      <c r="H880" s="143">
        <v>16618784.820000002</v>
      </c>
      <c r="I880" s="131"/>
      <c r="J880" s="131"/>
      <c r="K880" s="143">
        <v>15669305</v>
      </c>
    </row>
    <row r="881" spans="1:11" x14ac:dyDescent="0.2">
      <c r="A881" s="174">
        <v>2</v>
      </c>
      <c r="E881" s="174">
        <v>2</v>
      </c>
      <c r="F881" s="69"/>
      <c r="G881" s="131"/>
      <c r="H881" s="131"/>
      <c r="I881" s="131"/>
      <c r="J881" s="131"/>
      <c r="K881" s="131"/>
    </row>
    <row r="882" spans="1:11" x14ac:dyDescent="0.2">
      <c r="A882" s="174">
        <v>3</v>
      </c>
      <c r="C882" s="69"/>
      <c r="E882" s="174">
        <v>3</v>
      </c>
      <c r="F882" s="69"/>
      <c r="G882" s="131"/>
      <c r="H882" s="131"/>
      <c r="I882" s="131"/>
      <c r="J882" s="131"/>
      <c r="K882" s="131"/>
    </row>
    <row r="883" spans="1:11" x14ac:dyDescent="0.2">
      <c r="A883" s="174">
        <v>4</v>
      </c>
      <c r="C883" s="69"/>
      <c r="E883" s="174">
        <v>4</v>
      </c>
      <c r="F883" s="69"/>
      <c r="G883" s="131"/>
      <c r="H883" s="131"/>
      <c r="I883" s="131"/>
      <c r="J883" s="131"/>
      <c r="K883" s="131"/>
    </row>
    <row r="884" spans="1:11" x14ac:dyDescent="0.2">
      <c r="A884" s="174">
        <v>5</v>
      </c>
      <c r="C884" s="68"/>
      <c r="E884" s="174">
        <v>5</v>
      </c>
      <c r="F884" s="69"/>
      <c r="G884" s="131"/>
      <c r="H884" s="131"/>
      <c r="I884" s="131"/>
      <c r="J884" s="131"/>
      <c r="K884" s="131"/>
    </row>
    <row r="885" spans="1:11" x14ac:dyDescent="0.2">
      <c r="A885" s="174">
        <v>6</v>
      </c>
      <c r="C885" s="69"/>
      <c r="E885" s="174">
        <v>6</v>
      </c>
      <c r="F885" s="69"/>
      <c r="G885" s="131"/>
      <c r="H885" s="131"/>
      <c r="I885" s="131"/>
      <c r="J885" s="131"/>
      <c r="K885" s="131"/>
    </row>
    <row r="886" spans="1:11" x14ac:dyDescent="0.2">
      <c r="A886" s="174">
        <v>7</v>
      </c>
      <c r="C886" s="69"/>
      <c r="E886" s="174">
        <v>7</v>
      </c>
      <c r="F886" s="69"/>
      <c r="G886" s="131"/>
      <c r="H886" s="131"/>
      <c r="I886" s="131"/>
      <c r="J886" s="131"/>
      <c r="K886" s="131"/>
    </row>
    <row r="887" spans="1:11" x14ac:dyDescent="0.2">
      <c r="A887" s="174">
        <v>8</v>
      </c>
      <c r="E887" s="174">
        <v>8</v>
      </c>
      <c r="F887" s="69"/>
      <c r="G887" s="131"/>
      <c r="H887" s="131"/>
      <c r="I887" s="131"/>
      <c r="J887" s="131"/>
      <c r="K887" s="131"/>
    </row>
    <row r="888" spans="1:11" x14ac:dyDescent="0.2">
      <c r="A888" s="174">
        <v>9</v>
      </c>
      <c r="E888" s="174">
        <v>9</v>
      </c>
      <c r="F888" s="69"/>
      <c r="G888" s="131"/>
      <c r="H888" s="131"/>
      <c r="I888" s="131"/>
      <c r="J888" s="131"/>
      <c r="K888" s="131"/>
    </row>
    <row r="889" spans="1:11" x14ac:dyDescent="0.2">
      <c r="A889" s="174"/>
      <c r="E889" s="174"/>
      <c r="F889" s="139" t="s">
        <v>17</v>
      </c>
      <c r="G889" s="206" t="s">
        <v>17</v>
      </c>
      <c r="H889" s="206"/>
      <c r="I889" s="206"/>
      <c r="J889" s="206"/>
      <c r="K889" s="206"/>
    </row>
    <row r="890" spans="1:11" x14ac:dyDescent="0.2">
      <c r="A890" s="174">
        <v>10</v>
      </c>
      <c r="C890" s="56" t="s">
        <v>276</v>
      </c>
      <c r="E890" s="174">
        <v>10</v>
      </c>
      <c r="G890" s="134"/>
      <c r="H890" s="131">
        <f>SUM(H880:H888)</f>
        <v>16618784.820000002</v>
      </c>
      <c r="I890" s="133"/>
      <c r="J890" s="134"/>
      <c r="K890" s="131">
        <f>SUM(K880:K888)</f>
        <v>15669305</v>
      </c>
    </row>
    <row r="891" spans="1:11" x14ac:dyDescent="0.2">
      <c r="A891" s="174"/>
      <c r="E891" s="174"/>
      <c r="F891" s="139" t="s">
        <v>17</v>
      </c>
      <c r="G891" s="206" t="s">
        <v>17</v>
      </c>
      <c r="H891" s="206"/>
      <c r="I891" s="206"/>
      <c r="J891" s="206"/>
      <c r="K891" s="206"/>
    </row>
    <row r="892" spans="1:11" x14ac:dyDescent="0.2">
      <c r="A892" s="174">
        <v>11</v>
      </c>
      <c r="C892" s="69"/>
      <c r="E892" s="174">
        <v>11</v>
      </c>
      <c r="F892" s="69"/>
      <c r="G892" s="131"/>
      <c r="H892" s="131"/>
      <c r="I892" s="131"/>
      <c r="J892" s="131"/>
      <c r="K892" s="131"/>
    </row>
    <row r="893" spans="1:11" x14ac:dyDescent="0.2">
      <c r="A893" s="174">
        <v>12</v>
      </c>
      <c r="C893" s="68" t="s">
        <v>277</v>
      </c>
      <c r="E893" s="174">
        <v>12</v>
      </c>
      <c r="F893" s="69"/>
      <c r="G893" s="131"/>
      <c r="H893" s="143">
        <f>61768157+476122+325288</f>
        <v>62569567</v>
      </c>
      <c r="I893" s="131"/>
      <c r="J893" s="131"/>
      <c r="K893" s="143">
        <v>50814949.698106036</v>
      </c>
    </row>
    <row r="894" spans="1:11" x14ac:dyDescent="0.2">
      <c r="A894" s="174">
        <v>13</v>
      </c>
      <c r="C894" s="69" t="s">
        <v>278</v>
      </c>
      <c r="E894" s="174">
        <v>13</v>
      </c>
      <c r="F894" s="69"/>
      <c r="G894" s="131"/>
      <c r="H894" s="143"/>
      <c r="I894" s="131"/>
      <c r="J894" s="131"/>
      <c r="K894" s="143"/>
    </row>
    <row r="895" spans="1:11" x14ac:dyDescent="0.2">
      <c r="A895" s="174">
        <v>14</v>
      </c>
      <c r="E895" s="174">
        <v>14</v>
      </c>
      <c r="F895" s="69"/>
      <c r="G895" s="131"/>
      <c r="H895" s="131"/>
      <c r="I895" s="131"/>
      <c r="J895" s="131"/>
      <c r="K895" s="131"/>
    </row>
    <row r="896" spans="1:11" x14ac:dyDescent="0.2">
      <c r="A896" s="174">
        <v>15</v>
      </c>
      <c r="E896" s="174">
        <v>15</v>
      </c>
      <c r="F896" s="69"/>
      <c r="G896" s="131"/>
      <c r="H896" s="131"/>
      <c r="I896" s="131"/>
      <c r="J896" s="131"/>
      <c r="K896" s="131"/>
    </row>
    <row r="897" spans="1:11" x14ac:dyDescent="0.2">
      <c r="A897" s="174">
        <v>16</v>
      </c>
      <c r="E897" s="174">
        <v>16</v>
      </c>
      <c r="F897" s="69"/>
      <c r="G897" s="131"/>
      <c r="H897" s="131"/>
      <c r="I897" s="131"/>
      <c r="J897" s="131"/>
      <c r="K897" s="131"/>
    </row>
    <row r="898" spans="1:11" x14ac:dyDescent="0.2">
      <c r="A898" s="174">
        <v>17</v>
      </c>
      <c r="C898" s="68"/>
      <c r="E898" s="174">
        <v>17</v>
      </c>
      <c r="F898" s="69"/>
      <c r="G898" s="131"/>
      <c r="H898" s="131"/>
      <c r="I898" s="131"/>
      <c r="J898" s="131"/>
      <c r="K898" s="131"/>
    </row>
    <row r="899" spans="1:11" x14ac:dyDescent="0.2">
      <c r="A899" s="174">
        <v>18</v>
      </c>
      <c r="E899" s="174">
        <v>18</v>
      </c>
      <c r="F899" s="69"/>
      <c r="G899" s="131"/>
      <c r="H899" s="131"/>
      <c r="I899" s="131"/>
      <c r="J899" s="131"/>
      <c r="K899" s="131"/>
    </row>
    <row r="900" spans="1:11" x14ac:dyDescent="0.2">
      <c r="A900" s="174"/>
      <c r="C900" s="69"/>
      <c r="E900" s="174"/>
      <c r="F900" s="139" t="s">
        <v>17</v>
      </c>
      <c r="G900" s="78" t="s">
        <v>17</v>
      </c>
      <c r="H900" s="79"/>
      <c r="I900" s="139"/>
      <c r="J900" s="78"/>
      <c r="K900" s="79"/>
    </row>
    <row r="901" spans="1:11" x14ac:dyDescent="0.2">
      <c r="A901" s="174">
        <v>19</v>
      </c>
      <c r="C901" s="56" t="s">
        <v>279</v>
      </c>
      <c r="E901" s="174">
        <v>19</v>
      </c>
      <c r="G901" s="133"/>
      <c r="H901" s="133">
        <f>SUM(H892:H899)</f>
        <v>62569567</v>
      </c>
      <c r="I901" s="131"/>
      <c r="J901" s="131"/>
      <c r="K901" s="133">
        <f>SUM(K892:K899)</f>
        <v>50814949.698106036</v>
      </c>
    </row>
    <row r="902" spans="1:11" x14ac:dyDescent="0.2">
      <c r="A902" s="174"/>
      <c r="C902" s="69"/>
      <c r="E902" s="174"/>
      <c r="F902" s="139" t="s">
        <v>17</v>
      </c>
      <c r="G902" s="78" t="s">
        <v>17</v>
      </c>
      <c r="H902" s="79"/>
      <c r="I902" s="139"/>
      <c r="J902" s="78"/>
      <c r="K902" s="79"/>
    </row>
    <row r="903" spans="1:11" x14ac:dyDescent="0.2">
      <c r="A903" s="174"/>
      <c r="E903" s="174"/>
      <c r="H903" s="71"/>
    </row>
    <row r="904" spans="1:11" x14ac:dyDescent="0.2">
      <c r="A904" s="174">
        <v>20</v>
      </c>
      <c r="C904" s="68" t="s">
        <v>280</v>
      </c>
      <c r="E904" s="174">
        <v>20</v>
      </c>
      <c r="G904" s="134"/>
      <c r="H904" s="133">
        <f>SUM(H890,H901)</f>
        <v>79188351.820000008</v>
      </c>
      <c r="I904" s="133"/>
      <c r="J904" s="134"/>
      <c r="K904" s="133">
        <f>SUM(K890,K901)</f>
        <v>66484254.698106036</v>
      </c>
    </row>
    <row r="905" spans="1:11" x14ac:dyDescent="0.2">
      <c r="C905" s="90" t="s">
        <v>281</v>
      </c>
      <c r="E905" s="108"/>
      <c r="F905" s="139" t="s">
        <v>17</v>
      </c>
      <c r="G905" s="78" t="s">
        <v>17</v>
      </c>
      <c r="H905" s="79"/>
      <c r="I905" s="139"/>
      <c r="J905" s="78"/>
      <c r="K905" s="79"/>
    </row>
    <row r="906" spans="1:11" x14ac:dyDescent="0.2">
      <c r="C906" s="68" t="s">
        <v>45</v>
      </c>
    </row>
    <row r="907" spans="1:11" x14ac:dyDescent="0.2">
      <c r="D907" s="68"/>
      <c r="I907" s="157"/>
    </row>
    <row r="908" spans="1:11" x14ac:dyDescent="0.2">
      <c r="D908" s="68"/>
      <c r="I908" s="157"/>
    </row>
    <row r="909" spans="1:11" x14ac:dyDescent="0.2">
      <c r="D909" s="68"/>
      <c r="I909" s="157"/>
    </row>
    <row r="910" spans="1:11" x14ac:dyDescent="0.2">
      <c r="D910" s="68"/>
      <c r="I910" s="157"/>
    </row>
    <row r="911" spans="1:11" x14ac:dyDescent="0.2">
      <c r="D911" s="68"/>
      <c r="I911" s="157"/>
    </row>
    <row r="912" spans="1:11" x14ac:dyDescent="0.2">
      <c r="D912" s="68"/>
      <c r="I912" s="157"/>
    </row>
    <row r="913" spans="4:9" x14ac:dyDescent="0.2">
      <c r="D913" s="68"/>
      <c r="I913" s="157"/>
    </row>
    <row r="914" spans="4:9" x14ac:dyDescent="0.2">
      <c r="D914" s="68"/>
      <c r="I914" s="157"/>
    </row>
    <row r="915" spans="4:9" x14ac:dyDescent="0.2">
      <c r="D915" s="68"/>
      <c r="I915" s="157"/>
    </row>
    <row r="916" spans="4:9" x14ac:dyDescent="0.2">
      <c r="D916" s="68"/>
      <c r="I916" s="157"/>
    </row>
    <row r="917" spans="4:9" x14ac:dyDescent="0.2">
      <c r="D917" s="68"/>
      <c r="I917" s="157"/>
    </row>
    <row r="918" spans="4:9" x14ac:dyDescent="0.2">
      <c r="D918" s="68"/>
      <c r="I918" s="157"/>
    </row>
    <row r="919" spans="4:9" x14ac:dyDescent="0.2">
      <c r="D919" s="68"/>
      <c r="I919" s="157"/>
    </row>
    <row r="920" spans="4:9" x14ac:dyDescent="0.2">
      <c r="D920" s="68"/>
      <c r="I920" s="157"/>
    </row>
    <row r="921" spans="4:9" x14ac:dyDescent="0.2">
      <c r="D921" s="68"/>
      <c r="I921" s="157"/>
    </row>
    <row r="922" spans="4:9" x14ac:dyDescent="0.2">
      <c r="D922" s="68"/>
      <c r="I922" s="157"/>
    </row>
    <row r="923" spans="4:9" x14ac:dyDescent="0.2">
      <c r="D923" s="68"/>
      <c r="I923" s="157"/>
    </row>
    <row r="924" spans="4:9" x14ac:dyDescent="0.2">
      <c r="D924" s="68"/>
      <c r="I924" s="157"/>
    </row>
    <row r="925" spans="4:9" x14ac:dyDescent="0.2">
      <c r="D925" s="68"/>
      <c r="I925" s="157"/>
    </row>
    <row r="926" spans="4:9" x14ac:dyDescent="0.2">
      <c r="D926" s="68"/>
      <c r="I926" s="157"/>
    </row>
    <row r="927" spans="4:9" x14ac:dyDescent="0.2">
      <c r="D927" s="68"/>
      <c r="I927" s="157"/>
    </row>
    <row r="928" spans="4:9" x14ac:dyDescent="0.2">
      <c r="D928" s="68"/>
      <c r="I928" s="157"/>
    </row>
    <row r="929" spans="4:9" x14ac:dyDescent="0.2">
      <c r="D929" s="68"/>
      <c r="I929" s="157"/>
    </row>
    <row r="930" spans="4:9" x14ac:dyDescent="0.2">
      <c r="D930" s="68"/>
      <c r="I930" s="157"/>
    </row>
    <row r="931" spans="4:9" x14ac:dyDescent="0.2">
      <c r="D931" s="68"/>
      <c r="I931" s="157"/>
    </row>
    <row r="970" spans="4:6" x14ac:dyDescent="0.2">
      <c r="D970" s="81"/>
      <c r="F970" s="108"/>
    </row>
  </sheetData>
  <mergeCells count="30">
    <mergeCell ref="A725:K725"/>
    <mergeCell ref="A762:K762"/>
    <mergeCell ref="A799:K799"/>
    <mergeCell ref="C833:J833"/>
    <mergeCell ref="A837:K837"/>
    <mergeCell ref="A874:K874"/>
    <mergeCell ref="A500:K500"/>
    <mergeCell ref="A538:K538"/>
    <mergeCell ref="A577:K577"/>
    <mergeCell ref="A614:K614"/>
    <mergeCell ref="A651:K651"/>
    <mergeCell ref="A688:K688"/>
    <mergeCell ref="A162:K162"/>
    <mergeCell ref="A202:K202"/>
    <mergeCell ref="A241:K241"/>
    <mergeCell ref="C279:I279"/>
    <mergeCell ref="B285:K285"/>
    <mergeCell ref="C365:J365"/>
    <mergeCell ref="C79:J79"/>
    <mergeCell ref="A84:K84"/>
    <mergeCell ref="C121:J121"/>
    <mergeCell ref="A128:K128"/>
    <mergeCell ref="C135:D135"/>
    <mergeCell ref="C139:D139"/>
    <mergeCell ref="A5:K5"/>
    <mergeCell ref="A8:K8"/>
    <mergeCell ref="A9:K9"/>
    <mergeCell ref="A20:C20"/>
    <mergeCell ref="A36:K36"/>
    <mergeCell ref="A41:K41"/>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970"/>
  <sheetViews>
    <sheetView showGridLines="0" view="pageBreakPreview" zoomScale="75" zoomScaleNormal="90" zoomScaleSheetLayoutView="75" workbookViewId="0">
      <selection activeCell="A8" sqref="A8:K8"/>
    </sheetView>
  </sheetViews>
  <sheetFormatPr defaultColWidth="9.625" defaultRowHeight="12.75" x14ac:dyDescent="0.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12" width="11.25" style="1" bestFit="1" customWidth="1"/>
    <col min="13"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x14ac:dyDescent="0.2">
      <c r="K2" s="4" t="s">
        <v>0</v>
      </c>
    </row>
    <row r="3" spans="1:11" x14ac:dyDescent="0.2">
      <c r="K3" s="4" t="s">
        <v>1</v>
      </c>
    </row>
    <row r="5" spans="1:11" x14ac:dyDescent="0.2">
      <c r="A5" s="5" t="s">
        <v>2</v>
      </c>
      <c r="B5" s="5"/>
      <c r="C5" s="5"/>
      <c r="D5" s="5"/>
      <c r="E5" s="5"/>
      <c r="F5" s="5"/>
      <c r="G5" s="5"/>
      <c r="H5" s="5"/>
      <c r="I5" s="5"/>
      <c r="J5" s="5"/>
      <c r="K5" s="5"/>
    </row>
    <row r="8" spans="1:11" x14ac:dyDescent="0.2">
      <c r="A8" s="6" t="s">
        <v>3</v>
      </c>
      <c r="B8" s="6"/>
      <c r="C8" s="6"/>
      <c r="D8" s="6"/>
      <c r="E8" s="6"/>
      <c r="F8" s="6"/>
      <c r="G8" s="6"/>
      <c r="H8" s="6"/>
      <c r="I8" s="6"/>
      <c r="J8" s="6"/>
      <c r="K8" s="6"/>
    </row>
    <row r="9" spans="1:11" x14ac:dyDescent="0.2">
      <c r="A9" s="6" t="s">
        <v>4</v>
      </c>
      <c r="B9" s="6"/>
      <c r="C9" s="6"/>
      <c r="D9" s="6"/>
      <c r="E9" s="6"/>
      <c r="F9" s="6"/>
      <c r="G9" s="6"/>
      <c r="H9" s="6"/>
      <c r="I9" s="6"/>
      <c r="J9" s="6"/>
      <c r="K9" s="6"/>
    </row>
    <row r="20" spans="1:11" ht="14.25" thickBot="1" x14ac:dyDescent="0.3">
      <c r="A20" s="7" t="s">
        <v>5</v>
      </c>
      <c r="B20" s="7"/>
      <c r="C20" s="7"/>
      <c r="D20" s="8" t="s">
        <v>6</v>
      </c>
      <c r="E20" s="9"/>
      <c r="F20" s="9"/>
      <c r="G20" s="9"/>
      <c r="H20" s="9"/>
      <c r="I20" s="9"/>
      <c r="J20" s="9"/>
      <c r="K20" s="9"/>
    </row>
    <row r="21" spans="1:11" ht="13.5" thickBot="1" x14ac:dyDescent="0.25">
      <c r="C21" s="10" t="s">
        <v>7</v>
      </c>
      <c r="D21" s="11" t="s">
        <v>282</v>
      </c>
    </row>
    <row r="22" spans="1:11" ht="13.5" thickBot="1" x14ac:dyDescent="0.25">
      <c r="C22" s="10" t="s">
        <v>9</v>
      </c>
      <c r="D22" s="11" t="s">
        <v>283</v>
      </c>
    </row>
    <row r="23" spans="1:11" ht="13.5" thickBot="1" x14ac:dyDescent="0.25">
      <c r="C23" s="10" t="s">
        <v>10</v>
      </c>
      <c r="D23" s="215" t="s">
        <v>284</v>
      </c>
    </row>
    <row r="31" spans="1:11" x14ac:dyDescent="0.2">
      <c r="C31" s="1" t="s">
        <v>12</v>
      </c>
    </row>
    <row r="36" spans="1:11" x14ac:dyDescent="0.2">
      <c r="A36" s="6" t="s">
        <v>13</v>
      </c>
      <c r="B36" s="6"/>
      <c r="C36" s="6"/>
      <c r="D36" s="6"/>
      <c r="E36" s="6"/>
      <c r="F36" s="6"/>
      <c r="G36" s="6"/>
      <c r="H36" s="6"/>
      <c r="I36" s="6"/>
      <c r="J36" s="6"/>
      <c r="K36" s="6"/>
    </row>
    <row r="39" spans="1:11" x14ac:dyDescent="0.2">
      <c r="C39" s="13"/>
      <c r="F39" s="14"/>
      <c r="G39" s="15"/>
      <c r="H39" s="16"/>
      <c r="I39" s="14"/>
      <c r="J39" s="15"/>
      <c r="K39" s="16"/>
    </row>
    <row r="40" spans="1:11" x14ac:dyDescent="0.2">
      <c r="A40" s="17"/>
      <c r="K40" s="4" t="s">
        <v>14</v>
      </c>
    </row>
    <row r="41" spans="1:11" x14ac:dyDescent="0.2">
      <c r="A41" s="18" t="s">
        <v>15</v>
      </c>
      <c r="B41" s="18"/>
      <c r="C41" s="18"/>
      <c r="D41" s="18"/>
      <c r="E41" s="18"/>
      <c r="F41" s="18"/>
      <c r="G41" s="18"/>
      <c r="H41" s="18"/>
      <c r="I41" s="18"/>
      <c r="J41" s="18"/>
      <c r="K41" s="18"/>
    </row>
    <row r="42" spans="1:11" x14ac:dyDescent="0.2">
      <c r="A42" s="19" t="s">
        <v>16</v>
      </c>
      <c r="C42" s="1" t="str">
        <f>$D$20</f>
        <v>University of Colorado</v>
      </c>
      <c r="I42" s="20"/>
      <c r="K42" s="21" t="str">
        <f>$K$3</f>
        <v>Due Date: October 18, 2022</v>
      </c>
    </row>
    <row r="43" spans="1:11" x14ac:dyDescent="0.2">
      <c r="A43" s="22" t="s">
        <v>17</v>
      </c>
      <c r="B43" s="22" t="s">
        <v>17</v>
      </c>
      <c r="C43" s="22" t="s">
        <v>17</v>
      </c>
      <c r="D43" s="22" t="s">
        <v>17</v>
      </c>
      <c r="E43" s="22" t="s">
        <v>17</v>
      </c>
      <c r="F43" s="22" t="s">
        <v>17</v>
      </c>
      <c r="G43" s="23" t="s">
        <v>17</v>
      </c>
      <c r="H43" s="24" t="s">
        <v>17</v>
      </c>
      <c r="I43" s="22" t="s">
        <v>17</v>
      </c>
      <c r="J43" s="23" t="s">
        <v>17</v>
      </c>
      <c r="K43" s="24" t="s">
        <v>17</v>
      </c>
    </row>
    <row r="44" spans="1:11" x14ac:dyDescent="0.2">
      <c r="A44" s="25" t="s">
        <v>18</v>
      </c>
      <c r="C44" s="13" t="s">
        <v>19</v>
      </c>
      <c r="E44" s="25" t="s">
        <v>18</v>
      </c>
      <c r="F44" s="26"/>
      <c r="G44" s="27"/>
      <c r="H44" s="28" t="s">
        <v>20</v>
      </c>
      <c r="I44" s="26"/>
      <c r="J44" s="27"/>
      <c r="K44" s="28" t="s">
        <v>21</v>
      </c>
    </row>
    <row r="45" spans="1:11" x14ac:dyDescent="0.2">
      <c r="A45" s="25" t="s">
        <v>22</v>
      </c>
      <c r="C45" s="26" t="s">
        <v>23</v>
      </c>
      <c r="E45" s="25" t="s">
        <v>22</v>
      </c>
      <c r="F45" s="26"/>
      <c r="G45" s="27" t="s">
        <v>24</v>
      </c>
      <c r="H45" s="28" t="s">
        <v>25</v>
      </c>
      <c r="I45" s="26"/>
      <c r="J45" s="27" t="s">
        <v>24</v>
      </c>
      <c r="K45" s="28" t="s">
        <v>26</v>
      </c>
    </row>
    <row r="46" spans="1:11" x14ac:dyDescent="0.2">
      <c r="A46" s="22" t="s">
        <v>17</v>
      </c>
      <c r="B46" s="22" t="s">
        <v>17</v>
      </c>
      <c r="C46" s="22" t="s">
        <v>17</v>
      </c>
      <c r="D46" s="22" t="s">
        <v>17</v>
      </c>
      <c r="E46" s="22" t="s">
        <v>17</v>
      </c>
      <c r="F46" s="22" t="s">
        <v>17</v>
      </c>
      <c r="G46" s="23" t="s">
        <v>17</v>
      </c>
      <c r="H46" s="24" t="s">
        <v>17</v>
      </c>
      <c r="I46" s="22" t="s">
        <v>17</v>
      </c>
      <c r="J46" s="23" t="s">
        <v>17</v>
      </c>
      <c r="K46" s="24" t="s">
        <v>17</v>
      </c>
    </row>
    <row r="47" spans="1:11" x14ac:dyDescent="0.2">
      <c r="A47" s="1">
        <v>1</v>
      </c>
      <c r="C47" s="13" t="s">
        <v>27</v>
      </c>
      <c r="D47" s="29" t="s">
        <v>28</v>
      </c>
      <c r="E47" s="1">
        <v>1</v>
      </c>
      <c r="G47" s="33">
        <v>0</v>
      </c>
      <c r="H47" s="33">
        <v>0</v>
      </c>
      <c r="I47" s="31"/>
      <c r="J47" s="33">
        <v>0</v>
      </c>
      <c r="K47" s="33">
        <v>0</v>
      </c>
    </row>
    <row r="48" spans="1:11" x14ac:dyDescent="0.2">
      <c r="A48" s="1">
        <v>2</v>
      </c>
      <c r="C48" s="13" t="s">
        <v>29</v>
      </c>
      <c r="D48" s="29" t="s">
        <v>30</v>
      </c>
      <c r="E48" s="1">
        <v>2</v>
      </c>
      <c r="G48" s="33">
        <v>0</v>
      </c>
      <c r="H48" s="33">
        <v>0</v>
      </c>
      <c r="I48" s="31"/>
      <c r="J48" s="33">
        <v>0</v>
      </c>
      <c r="K48" s="33">
        <v>0</v>
      </c>
    </row>
    <row r="49" spans="1:15" x14ac:dyDescent="0.2">
      <c r="A49" s="1">
        <v>3</v>
      </c>
      <c r="C49" s="13" t="s">
        <v>31</v>
      </c>
      <c r="D49" s="29" t="s">
        <v>32</v>
      </c>
      <c r="E49" s="1">
        <v>3</v>
      </c>
      <c r="G49" s="33">
        <v>0</v>
      </c>
      <c r="H49" s="33">
        <v>0</v>
      </c>
      <c r="I49" s="31"/>
      <c r="J49" s="33">
        <v>0</v>
      </c>
      <c r="K49" s="33">
        <v>0</v>
      </c>
    </row>
    <row r="50" spans="1:15" x14ac:dyDescent="0.2">
      <c r="A50" s="1">
        <v>4</v>
      </c>
      <c r="C50" s="13" t="s">
        <v>33</v>
      </c>
      <c r="D50" s="29" t="s">
        <v>34</v>
      </c>
      <c r="E50" s="1">
        <v>4</v>
      </c>
      <c r="G50" s="33">
        <v>0</v>
      </c>
      <c r="H50" s="33">
        <v>0</v>
      </c>
      <c r="I50" s="31"/>
      <c r="J50" s="33">
        <v>0</v>
      </c>
      <c r="K50" s="33">
        <v>0</v>
      </c>
    </row>
    <row r="51" spans="1:15" x14ac:dyDescent="0.2">
      <c r="A51" s="1">
        <v>5</v>
      </c>
      <c r="C51" s="13" t="s">
        <v>35</v>
      </c>
      <c r="D51" s="29" t="s">
        <v>36</v>
      </c>
      <c r="E51" s="1">
        <v>5</v>
      </c>
      <c r="G51" s="33">
        <v>0</v>
      </c>
      <c r="H51" s="33">
        <v>0</v>
      </c>
      <c r="I51" s="31"/>
      <c r="J51" s="33">
        <v>0</v>
      </c>
      <c r="K51" s="33">
        <v>0</v>
      </c>
    </row>
    <row r="52" spans="1:15" x14ac:dyDescent="0.2">
      <c r="A52" s="1">
        <v>6</v>
      </c>
      <c r="C52" s="13" t="s">
        <v>37</v>
      </c>
      <c r="D52" s="29" t="s">
        <v>38</v>
      </c>
      <c r="E52" s="1">
        <v>6</v>
      </c>
      <c r="G52" s="33">
        <v>0</v>
      </c>
      <c r="H52" s="33">
        <v>0</v>
      </c>
      <c r="I52" s="31"/>
      <c r="J52" s="33">
        <v>0</v>
      </c>
      <c r="K52" s="33">
        <v>0</v>
      </c>
    </row>
    <row r="53" spans="1:15" x14ac:dyDescent="0.2">
      <c r="A53" s="1">
        <v>7</v>
      </c>
      <c r="C53" s="13" t="s">
        <v>39</v>
      </c>
      <c r="D53" s="29" t="s">
        <v>40</v>
      </c>
      <c r="E53" s="1">
        <v>7</v>
      </c>
      <c r="G53" s="33">
        <v>0</v>
      </c>
      <c r="H53" s="33">
        <v>0</v>
      </c>
      <c r="I53" s="31"/>
      <c r="J53" s="33">
        <v>0</v>
      </c>
      <c r="K53" s="33">
        <v>0</v>
      </c>
    </row>
    <row r="54" spans="1:15" x14ac:dyDescent="0.2">
      <c r="A54" s="1">
        <v>8</v>
      </c>
      <c r="C54" s="13" t="s">
        <v>41</v>
      </c>
      <c r="D54" s="29" t="s">
        <v>42</v>
      </c>
      <c r="E54" s="1">
        <v>8</v>
      </c>
      <c r="G54" s="33">
        <v>0</v>
      </c>
      <c r="H54" s="33">
        <v>0</v>
      </c>
      <c r="I54" s="31"/>
      <c r="J54" s="33">
        <v>0</v>
      </c>
      <c r="K54" s="33">
        <v>0</v>
      </c>
    </row>
    <row r="55" spans="1:15" x14ac:dyDescent="0.2">
      <c r="A55" s="1">
        <v>9</v>
      </c>
      <c r="C55" s="13" t="s">
        <v>43</v>
      </c>
      <c r="D55" s="29" t="s">
        <v>44</v>
      </c>
      <c r="E55" s="1">
        <v>9</v>
      </c>
      <c r="G55" s="30">
        <v>0</v>
      </c>
      <c r="H55" s="30">
        <v>0</v>
      </c>
      <c r="I55" s="31" t="s">
        <v>45</v>
      </c>
      <c r="J55" s="30">
        <v>0</v>
      </c>
      <c r="K55" s="30">
        <v>0</v>
      </c>
    </row>
    <row r="56" spans="1:15" x14ac:dyDescent="0.2">
      <c r="A56" s="1">
        <v>10</v>
      </c>
      <c r="C56" s="13" t="s">
        <v>46</v>
      </c>
      <c r="D56" s="29" t="s">
        <v>47</v>
      </c>
      <c r="E56" s="1">
        <v>10</v>
      </c>
      <c r="G56" s="33">
        <v>0</v>
      </c>
      <c r="H56" s="33">
        <v>0</v>
      </c>
      <c r="I56" s="31"/>
      <c r="J56" s="33">
        <v>0</v>
      </c>
      <c r="K56" s="33">
        <v>0</v>
      </c>
    </row>
    <row r="57" spans="1:15" x14ac:dyDescent="0.2">
      <c r="C57" s="13"/>
      <c r="D57" s="29"/>
      <c r="F57" s="22" t="s">
        <v>17</v>
      </c>
      <c r="G57" s="23" t="s">
        <v>17</v>
      </c>
      <c r="H57" s="216"/>
      <c r="I57" s="32"/>
      <c r="J57" s="23"/>
      <c r="K57" s="216"/>
    </row>
    <row r="58" spans="1:15" ht="15" customHeight="1" x14ac:dyDescent="0.2">
      <c r="A58" s="1">
        <v>11</v>
      </c>
      <c r="C58" s="13" t="s">
        <v>48</v>
      </c>
      <c r="E58" s="1">
        <v>11</v>
      </c>
      <c r="G58" s="33">
        <v>0</v>
      </c>
      <c r="H58" s="30">
        <v>0</v>
      </c>
      <c r="I58" s="31"/>
      <c r="J58" s="33">
        <v>0</v>
      </c>
      <c r="K58" s="30">
        <v>0</v>
      </c>
    </row>
    <row r="59" spans="1:15" x14ac:dyDescent="0.2">
      <c r="F59" s="22" t="s">
        <v>17</v>
      </c>
      <c r="G59" s="23" t="s">
        <v>17</v>
      </c>
      <c r="H59" s="24"/>
      <c r="I59" s="32"/>
      <c r="J59" s="23"/>
      <c r="K59" s="24"/>
    </row>
    <row r="60" spans="1:15" x14ac:dyDescent="0.2">
      <c r="F60" s="22"/>
      <c r="H60" s="24"/>
      <c r="I60" s="32"/>
      <c r="K60" s="24"/>
    </row>
    <row r="61" spans="1:15" x14ac:dyDescent="0.2">
      <c r="A61" s="1">
        <v>12</v>
      </c>
      <c r="C61" s="13" t="s">
        <v>49</v>
      </c>
      <c r="E61" s="1">
        <v>12</v>
      </c>
      <c r="G61" s="31"/>
      <c r="H61" s="31"/>
      <c r="I61" s="31"/>
      <c r="J61" s="33"/>
      <c r="K61" s="31"/>
    </row>
    <row r="62" spans="1:15" x14ac:dyDescent="0.2">
      <c r="A62" s="1">
        <v>13</v>
      </c>
      <c r="C62" s="13" t="s">
        <v>50</v>
      </c>
      <c r="D62" s="29" t="s">
        <v>51</v>
      </c>
      <c r="E62" s="1">
        <v>13</v>
      </c>
      <c r="G62" s="33"/>
      <c r="H62" s="30">
        <v>0</v>
      </c>
      <c r="I62" s="31"/>
      <c r="J62" s="33"/>
      <c r="K62" s="30">
        <v>0</v>
      </c>
      <c r="O62" s="1" t="s">
        <v>45</v>
      </c>
    </row>
    <row r="63" spans="1:15" x14ac:dyDescent="0.2">
      <c r="A63" s="1">
        <v>14</v>
      </c>
      <c r="C63" s="13" t="s">
        <v>52</v>
      </c>
      <c r="D63" s="29" t="s">
        <v>53</v>
      </c>
      <c r="E63" s="1">
        <v>14</v>
      </c>
      <c r="G63" s="33"/>
      <c r="H63" s="30">
        <v>0</v>
      </c>
      <c r="I63" s="31"/>
      <c r="J63" s="33"/>
      <c r="K63" s="30">
        <v>0</v>
      </c>
    </row>
    <row r="64" spans="1:15" x14ac:dyDescent="0.2">
      <c r="A64" s="1">
        <v>15</v>
      </c>
      <c r="C64" s="13" t="s">
        <v>54</v>
      </c>
      <c r="D64" s="29"/>
      <c r="E64" s="1">
        <v>15</v>
      </c>
      <c r="G64" s="33">
        <v>0</v>
      </c>
      <c r="H64" s="30">
        <v>0</v>
      </c>
      <c r="I64" s="31"/>
      <c r="J64" s="33">
        <v>0</v>
      </c>
      <c r="K64" s="30">
        <v>0</v>
      </c>
    </row>
    <row r="65" spans="1:254" x14ac:dyDescent="0.2">
      <c r="A65" s="1">
        <v>16</v>
      </c>
      <c r="C65" s="13" t="s">
        <v>55</v>
      </c>
      <c r="D65" s="29"/>
      <c r="E65" s="1">
        <v>16</v>
      </c>
      <c r="G65" s="33"/>
      <c r="H65" s="30">
        <v>0</v>
      </c>
      <c r="I65" s="31"/>
      <c r="J65" s="33"/>
      <c r="K65" s="30">
        <v>0</v>
      </c>
    </row>
    <row r="66" spans="1:254" x14ac:dyDescent="0.2">
      <c r="A66" s="29">
        <v>17</v>
      </c>
      <c r="B66" s="29"/>
      <c r="C66" s="35" t="s">
        <v>56</v>
      </c>
      <c r="D66" s="29"/>
      <c r="E66" s="29">
        <v>17</v>
      </c>
      <c r="F66" s="29"/>
      <c r="G66" s="33"/>
      <c r="H66" s="30">
        <v>0</v>
      </c>
      <c r="I66" s="35"/>
      <c r="J66" s="33"/>
      <c r="K66" s="30">
        <v>0</v>
      </c>
      <c r="L66" s="29"/>
      <c r="M66" s="35"/>
      <c r="N66" s="29"/>
      <c r="O66" s="35"/>
      <c r="P66" s="29"/>
      <c r="Q66" s="35"/>
      <c r="R66" s="29"/>
      <c r="S66" s="35"/>
      <c r="T66" s="29"/>
      <c r="U66" s="35"/>
      <c r="V66" s="29"/>
      <c r="W66" s="35"/>
      <c r="X66" s="29"/>
      <c r="Y66" s="35"/>
      <c r="Z66" s="29"/>
      <c r="AA66" s="35"/>
      <c r="AB66" s="29"/>
      <c r="AC66" s="35"/>
      <c r="AD66" s="29"/>
      <c r="AE66" s="35"/>
      <c r="AF66" s="29"/>
      <c r="AG66" s="35"/>
      <c r="AH66" s="29"/>
      <c r="AI66" s="35"/>
      <c r="AJ66" s="29"/>
      <c r="AK66" s="35"/>
      <c r="AL66" s="29"/>
      <c r="AM66" s="35"/>
      <c r="AN66" s="29"/>
      <c r="AO66" s="35"/>
      <c r="AP66" s="29"/>
      <c r="AQ66" s="35"/>
      <c r="AR66" s="29"/>
      <c r="AS66" s="35"/>
      <c r="AT66" s="29"/>
      <c r="AU66" s="35"/>
      <c r="AV66" s="29"/>
      <c r="AW66" s="35"/>
      <c r="AX66" s="29"/>
      <c r="AY66" s="35"/>
      <c r="AZ66" s="29"/>
      <c r="BA66" s="35"/>
      <c r="BB66" s="29"/>
      <c r="BC66" s="35"/>
      <c r="BD66" s="29"/>
      <c r="BE66" s="35"/>
      <c r="BF66" s="29"/>
      <c r="BG66" s="35"/>
      <c r="BH66" s="29"/>
      <c r="BI66" s="35"/>
      <c r="BJ66" s="29"/>
      <c r="BK66" s="35"/>
      <c r="BL66" s="29"/>
      <c r="BM66" s="35"/>
      <c r="BN66" s="29"/>
      <c r="BO66" s="35"/>
      <c r="BP66" s="29"/>
      <c r="BQ66" s="35"/>
      <c r="BR66" s="29"/>
      <c r="BS66" s="35"/>
      <c r="BT66" s="29"/>
      <c r="BU66" s="35"/>
      <c r="BV66" s="29"/>
      <c r="BW66" s="35"/>
      <c r="BX66" s="29"/>
      <c r="BY66" s="35"/>
      <c r="BZ66" s="29"/>
      <c r="CA66" s="35"/>
      <c r="CB66" s="29"/>
      <c r="CC66" s="35"/>
      <c r="CD66" s="29"/>
      <c r="CE66" s="35"/>
      <c r="CF66" s="29"/>
      <c r="CG66" s="35"/>
      <c r="CH66" s="29"/>
      <c r="CI66" s="35"/>
      <c r="CJ66" s="29"/>
      <c r="CK66" s="35"/>
      <c r="CL66" s="29"/>
      <c r="CM66" s="35"/>
      <c r="CN66" s="29"/>
      <c r="CO66" s="35"/>
      <c r="CP66" s="29"/>
      <c r="CQ66" s="35"/>
      <c r="CR66" s="29"/>
      <c r="CS66" s="35"/>
      <c r="CT66" s="29"/>
      <c r="CU66" s="35"/>
      <c r="CV66" s="29"/>
      <c r="CW66" s="35"/>
      <c r="CX66" s="29"/>
      <c r="CY66" s="35"/>
      <c r="CZ66" s="29"/>
      <c r="DA66" s="35"/>
      <c r="DB66" s="29"/>
      <c r="DC66" s="35"/>
      <c r="DD66" s="29"/>
      <c r="DE66" s="35"/>
      <c r="DF66" s="29"/>
      <c r="DG66" s="35"/>
      <c r="DH66" s="29"/>
      <c r="DI66" s="35"/>
      <c r="DJ66" s="29"/>
      <c r="DK66" s="35"/>
      <c r="DL66" s="29"/>
      <c r="DM66" s="35"/>
      <c r="DN66" s="29"/>
      <c r="DO66" s="35"/>
      <c r="DP66" s="29"/>
      <c r="DQ66" s="35"/>
      <c r="DR66" s="29"/>
      <c r="DS66" s="35"/>
      <c r="DT66" s="29"/>
      <c r="DU66" s="35"/>
      <c r="DV66" s="29"/>
      <c r="DW66" s="35"/>
      <c r="DX66" s="29"/>
      <c r="DY66" s="35"/>
      <c r="DZ66" s="29"/>
      <c r="EA66" s="35"/>
      <c r="EB66" s="29"/>
      <c r="EC66" s="35"/>
      <c r="ED66" s="29"/>
      <c r="EE66" s="35"/>
      <c r="EF66" s="29"/>
      <c r="EG66" s="35"/>
      <c r="EH66" s="29"/>
      <c r="EI66" s="35"/>
      <c r="EJ66" s="29"/>
      <c r="EK66" s="35"/>
      <c r="EL66" s="29"/>
      <c r="EM66" s="35"/>
      <c r="EN66" s="29"/>
      <c r="EO66" s="35"/>
      <c r="EP66" s="29"/>
      <c r="EQ66" s="35"/>
      <c r="ER66" s="29"/>
      <c r="ES66" s="35"/>
      <c r="ET66" s="29"/>
      <c r="EU66" s="35"/>
      <c r="EV66" s="29"/>
      <c r="EW66" s="35"/>
      <c r="EX66" s="29"/>
      <c r="EY66" s="35"/>
      <c r="EZ66" s="29"/>
      <c r="FA66" s="35"/>
      <c r="FB66" s="29"/>
      <c r="FC66" s="35"/>
      <c r="FD66" s="29"/>
      <c r="FE66" s="35"/>
      <c r="FF66" s="29"/>
      <c r="FG66" s="35"/>
      <c r="FH66" s="29"/>
      <c r="FI66" s="35"/>
      <c r="FJ66" s="29"/>
      <c r="FK66" s="35"/>
      <c r="FL66" s="29"/>
      <c r="FM66" s="35"/>
      <c r="FN66" s="29"/>
      <c r="FO66" s="35"/>
      <c r="FP66" s="29"/>
      <c r="FQ66" s="35"/>
      <c r="FR66" s="29"/>
      <c r="FS66" s="35"/>
      <c r="FT66" s="29"/>
      <c r="FU66" s="35"/>
      <c r="FV66" s="29"/>
      <c r="FW66" s="35"/>
      <c r="FX66" s="29"/>
      <c r="FY66" s="35"/>
      <c r="FZ66" s="29"/>
      <c r="GA66" s="35"/>
      <c r="GB66" s="29"/>
      <c r="GC66" s="35"/>
      <c r="GD66" s="29"/>
      <c r="GE66" s="35"/>
      <c r="GF66" s="29"/>
      <c r="GG66" s="35"/>
      <c r="GH66" s="29"/>
      <c r="GI66" s="35"/>
      <c r="GJ66" s="29"/>
      <c r="GK66" s="35"/>
      <c r="GL66" s="29"/>
      <c r="GM66" s="35"/>
      <c r="GN66" s="29"/>
      <c r="GO66" s="35"/>
      <c r="GP66" s="29"/>
      <c r="GQ66" s="35"/>
      <c r="GR66" s="29"/>
      <c r="GS66" s="35"/>
      <c r="GT66" s="29"/>
      <c r="GU66" s="35"/>
      <c r="GV66" s="29"/>
      <c r="GW66" s="35"/>
      <c r="GX66" s="29"/>
      <c r="GY66" s="35"/>
      <c r="GZ66" s="29"/>
      <c r="HA66" s="35"/>
      <c r="HB66" s="29"/>
      <c r="HC66" s="35"/>
      <c r="HD66" s="29"/>
      <c r="HE66" s="35"/>
      <c r="HF66" s="29"/>
      <c r="HG66" s="35"/>
      <c r="HH66" s="29"/>
      <c r="HI66" s="35"/>
      <c r="HJ66" s="29"/>
      <c r="HK66" s="35"/>
      <c r="HL66" s="29"/>
      <c r="HM66" s="35"/>
      <c r="HN66" s="29"/>
      <c r="HO66" s="35"/>
      <c r="HP66" s="29"/>
      <c r="HQ66" s="35"/>
      <c r="HR66" s="29"/>
      <c r="HS66" s="35"/>
      <c r="HT66" s="29"/>
      <c r="HU66" s="35"/>
      <c r="HV66" s="29"/>
      <c r="HW66" s="35"/>
      <c r="HX66" s="29"/>
      <c r="HY66" s="35"/>
      <c r="HZ66" s="29"/>
      <c r="IA66" s="35"/>
      <c r="IB66" s="29"/>
      <c r="IC66" s="35"/>
      <c r="ID66" s="29"/>
      <c r="IE66" s="35"/>
      <c r="IF66" s="29"/>
      <c r="IG66" s="35"/>
      <c r="IH66" s="29"/>
      <c r="II66" s="35"/>
      <c r="IJ66" s="29"/>
      <c r="IK66" s="35"/>
      <c r="IL66" s="29"/>
      <c r="IM66" s="35"/>
      <c r="IN66" s="29"/>
      <c r="IO66" s="35"/>
      <c r="IP66" s="29"/>
      <c r="IQ66" s="35"/>
      <c r="IR66" s="29"/>
      <c r="IS66" s="35"/>
      <c r="IT66" s="29"/>
    </row>
    <row r="67" spans="1:254" x14ac:dyDescent="0.2">
      <c r="A67" s="1">
        <v>18</v>
      </c>
      <c r="C67" s="13" t="s">
        <v>57</v>
      </c>
      <c r="D67" s="29"/>
      <c r="E67" s="1">
        <v>18</v>
      </c>
      <c r="G67" s="33"/>
      <c r="H67" s="30">
        <v>0</v>
      </c>
      <c r="I67" s="31"/>
      <c r="J67" s="33"/>
      <c r="K67" s="30">
        <v>0</v>
      </c>
    </row>
    <row r="68" spans="1:254" x14ac:dyDescent="0.2">
      <c r="A68" s="1">
        <v>19</v>
      </c>
      <c r="C68" s="13" t="s">
        <v>58</v>
      </c>
      <c r="D68" s="29"/>
      <c r="E68" s="1">
        <v>19</v>
      </c>
      <c r="G68" s="33"/>
      <c r="H68" s="30">
        <v>0</v>
      </c>
      <c r="I68" s="31"/>
      <c r="J68" s="33"/>
      <c r="K68" s="30">
        <v>0</v>
      </c>
    </row>
    <row r="69" spans="1:254" x14ac:dyDescent="0.2">
      <c r="A69" s="1">
        <v>20</v>
      </c>
      <c r="C69" s="13" t="s">
        <v>59</v>
      </c>
      <c r="D69" s="29"/>
      <c r="E69" s="1">
        <v>20</v>
      </c>
      <c r="G69" s="33"/>
      <c r="H69" s="30">
        <v>0</v>
      </c>
      <c r="I69" s="31"/>
      <c r="J69" s="33"/>
      <c r="K69" s="30">
        <v>0</v>
      </c>
    </row>
    <row r="70" spans="1:254" x14ac:dyDescent="0.2">
      <c r="A70" s="29">
        <v>21</v>
      </c>
      <c r="C70" s="13" t="s">
        <v>60</v>
      </c>
      <c r="D70" s="29"/>
      <c r="E70" s="1">
        <v>21</v>
      </c>
      <c r="G70" s="33"/>
      <c r="H70" s="30">
        <v>0</v>
      </c>
      <c r="I70" s="31"/>
      <c r="J70" s="33"/>
      <c r="K70" s="30">
        <v>0</v>
      </c>
    </row>
    <row r="71" spans="1:254" x14ac:dyDescent="0.2">
      <c r="A71" s="29">
        <v>22</v>
      </c>
      <c r="C71" s="13"/>
      <c r="D71" s="29"/>
      <c r="E71" s="1">
        <v>22</v>
      </c>
      <c r="G71" s="33"/>
      <c r="H71" s="30">
        <v>0</v>
      </c>
      <c r="I71" s="31" t="s">
        <v>45</v>
      </c>
      <c r="J71" s="33"/>
      <c r="K71" s="30">
        <v>0</v>
      </c>
    </row>
    <row r="72" spans="1:254" x14ac:dyDescent="0.2">
      <c r="A72" s="1">
        <v>23</v>
      </c>
      <c r="C72" s="36"/>
      <c r="E72" s="1">
        <v>23</v>
      </c>
      <c r="F72" s="22" t="s">
        <v>17</v>
      </c>
      <c r="G72" s="23"/>
      <c r="H72" s="24"/>
      <c r="I72" s="32"/>
      <c r="J72" s="23"/>
      <c r="K72" s="24"/>
    </row>
    <row r="73" spans="1:254" x14ac:dyDescent="0.2">
      <c r="A73" s="1">
        <v>24</v>
      </c>
      <c r="C73" s="36"/>
      <c r="D73" s="13"/>
      <c r="E73" s="1">
        <v>24</v>
      </c>
    </row>
    <row r="74" spans="1:254" x14ac:dyDescent="0.2">
      <c r="A74" s="1">
        <v>25</v>
      </c>
      <c r="C74" s="13" t="s">
        <v>61</v>
      </c>
      <c r="D74" s="29"/>
      <c r="E74" s="1">
        <v>25</v>
      </c>
      <c r="G74" s="33"/>
      <c r="H74" s="30">
        <v>0</v>
      </c>
      <c r="I74" s="31"/>
      <c r="J74" s="33"/>
      <c r="K74" s="30">
        <v>0</v>
      </c>
    </row>
    <row r="75" spans="1:254" x14ac:dyDescent="0.2">
      <c r="A75" s="1">
        <v>26</v>
      </c>
      <c r="E75" s="1">
        <v>26</v>
      </c>
      <c r="F75" s="22" t="s">
        <v>17</v>
      </c>
      <c r="G75" s="23"/>
      <c r="H75" s="24"/>
      <c r="I75" s="32"/>
      <c r="J75" s="23"/>
      <c r="K75" s="24"/>
    </row>
    <row r="76" spans="1:254" ht="15" customHeight="1" x14ac:dyDescent="0.2">
      <c r="A76" s="1">
        <v>27</v>
      </c>
      <c r="C76" s="13" t="s">
        <v>62</v>
      </c>
      <c r="E76" s="1">
        <v>27</v>
      </c>
      <c r="F76" s="20"/>
      <c r="G76" s="33"/>
      <c r="H76" s="30">
        <v>0</v>
      </c>
      <c r="I76" s="31"/>
      <c r="J76" s="33"/>
      <c r="K76" s="30">
        <v>0</v>
      </c>
    </row>
    <row r="77" spans="1:254" x14ac:dyDescent="0.2">
      <c r="F77" s="22"/>
      <c r="G77" s="23"/>
      <c r="H77" s="24"/>
      <c r="I77" s="32"/>
      <c r="J77" s="23"/>
      <c r="K77" s="24"/>
    </row>
    <row r="78" spans="1:254" x14ac:dyDescent="0.2">
      <c r="F78" s="37"/>
      <c r="G78" s="37"/>
      <c r="H78" s="37"/>
      <c r="I78" s="37"/>
      <c r="J78" s="37"/>
      <c r="K78" s="37"/>
    </row>
    <row r="79" spans="1:254" ht="30.75" customHeight="1" x14ac:dyDescent="0.2">
      <c r="A79" s="38"/>
      <c r="B79" s="38"/>
      <c r="C79" s="39" t="s">
        <v>63</v>
      </c>
      <c r="D79" s="39"/>
      <c r="E79" s="39"/>
      <c r="F79" s="39"/>
      <c r="G79" s="39"/>
      <c r="H79" s="39"/>
      <c r="I79" s="39"/>
      <c r="J79" s="39"/>
      <c r="K79" s="40"/>
    </row>
    <row r="80" spans="1:254" x14ac:dyDescent="0.2">
      <c r="D80" s="29"/>
      <c r="F80" s="22"/>
      <c r="G80" s="23"/>
      <c r="I80" s="32"/>
      <c r="J80" s="23"/>
      <c r="K80" s="24"/>
    </row>
    <row r="81" spans="1:15" x14ac:dyDescent="0.2">
      <c r="C81" s="1" t="s">
        <v>64</v>
      </c>
      <c r="D81" s="29"/>
      <c r="F81" s="22"/>
      <c r="G81" s="23"/>
      <c r="I81" s="32"/>
      <c r="J81" s="23"/>
      <c r="K81" s="24"/>
    </row>
    <row r="82" spans="1:15" x14ac:dyDescent="0.2">
      <c r="C82" s="13"/>
      <c r="F82" s="14"/>
      <c r="G82" s="15"/>
      <c r="H82" s="16"/>
      <c r="I82" s="14"/>
      <c r="J82" s="15"/>
      <c r="K82" s="16"/>
    </row>
    <row r="83" spans="1:15" x14ac:dyDescent="0.2">
      <c r="A83" s="19" t="s">
        <v>81</v>
      </c>
      <c r="K83" s="4" t="s">
        <v>82</v>
      </c>
    </row>
    <row r="84" spans="1:15" s="42" customFormat="1" x14ac:dyDescent="0.2">
      <c r="A84" s="18" t="s">
        <v>83</v>
      </c>
      <c r="B84" s="18"/>
      <c r="C84" s="18"/>
      <c r="D84" s="18"/>
      <c r="E84" s="18"/>
      <c r="F84" s="18"/>
      <c r="G84" s="18"/>
      <c r="H84" s="18"/>
      <c r="I84" s="18"/>
      <c r="J84" s="18"/>
      <c r="K84" s="18"/>
    </row>
    <row r="85" spans="1:15" x14ac:dyDescent="0.2">
      <c r="A85" s="19" t="str">
        <f>$A$42</f>
        <v xml:space="preserve">NAME: </v>
      </c>
      <c r="C85" s="1" t="str">
        <f>$D$20</f>
        <v>University of Colorado</v>
      </c>
      <c r="I85" s="20"/>
      <c r="K85" s="21" t="str">
        <f>$K$3</f>
        <v>Due Date: October 18, 2022</v>
      </c>
    </row>
    <row r="86" spans="1:15" x14ac:dyDescent="0.2">
      <c r="A86" s="22" t="s">
        <v>17</v>
      </c>
      <c r="B86" s="22" t="s">
        <v>17</v>
      </c>
      <c r="C86" s="22" t="s">
        <v>17</v>
      </c>
      <c r="D86" s="22" t="s">
        <v>17</v>
      </c>
      <c r="E86" s="22" t="s">
        <v>17</v>
      </c>
      <c r="F86" s="22" t="s">
        <v>17</v>
      </c>
      <c r="G86" s="23" t="s">
        <v>17</v>
      </c>
      <c r="H86" s="24" t="s">
        <v>17</v>
      </c>
      <c r="I86" s="22" t="s">
        <v>17</v>
      </c>
      <c r="J86" s="23" t="s">
        <v>17</v>
      </c>
      <c r="K86" s="24" t="s">
        <v>17</v>
      </c>
    </row>
    <row r="87" spans="1:15" x14ac:dyDescent="0.2">
      <c r="A87" s="25" t="s">
        <v>18</v>
      </c>
      <c r="C87" s="13" t="s">
        <v>19</v>
      </c>
      <c r="E87" s="25" t="s">
        <v>18</v>
      </c>
      <c r="F87" s="26"/>
      <c r="G87" s="27"/>
      <c r="H87" s="28" t="str">
        <f>H44</f>
        <v>2021-22</v>
      </c>
      <c r="I87" s="26"/>
      <c r="J87" s="27"/>
      <c r="K87" s="28" t="str">
        <f>K44</f>
        <v>2022-23</v>
      </c>
    </row>
    <row r="88" spans="1:15" x14ac:dyDescent="0.2">
      <c r="A88" s="25" t="s">
        <v>22</v>
      </c>
      <c r="C88" s="26" t="s">
        <v>23</v>
      </c>
      <c r="E88" s="25" t="s">
        <v>22</v>
      </c>
      <c r="F88" s="26"/>
      <c r="G88" s="27" t="s">
        <v>24</v>
      </c>
      <c r="H88" s="28" t="s">
        <v>25</v>
      </c>
      <c r="I88" s="26"/>
      <c r="J88" s="27" t="s">
        <v>24</v>
      </c>
      <c r="K88" s="28" t="s">
        <v>26</v>
      </c>
    </row>
    <row r="89" spans="1:15" x14ac:dyDescent="0.2">
      <c r="A89" s="22" t="s">
        <v>17</v>
      </c>
      <c r="B89" s="22" t="s">
        <v>17</v>
      </c>
      <c r="C89" s="22" t="s">
        <v>17</v>
      </c>
      <c r="D89" s="22" t="s">
        <v>17</v>
      </c>
      <c r="E89" s="22" t="s">
        <v>17</v>
      </c>
      <c r="F89" s="22" t="s">
        <v>17</v>
      </c>
      <c r="G89" s="23" t="s">
        <v>17</v>
      </c>
      <c r="H89" s="23" t="s">
        <v>17</v>
      </c>
      <c r="I89" s="22" t="s">
        <v>17</v>
      </c>
      <c r="J89" s="23" t="s">
        <v>17</v>
      </c>
      <c r="K89" s="24" t="s">
        <v>17</v>
      </c>
    </row>
    <row r="90" spans="1:15" x14ac:dyDescent="0.2">
      <c r="A90" s="1">
        <v>1</v>
      </c>
      <c r="C90" s="13" t="s">
        <v>27</v>
      </c>
      <c r="D90" s="29" t="s">
        <v>28</v>
      </c>
      <c r="E90" s="1">
        <v>1</v>
      </c>
      <c r="G90" s="30">
        <f>+G569</f>
        <v>3207</v>
      </c>
      <c r="H90" s="30">
        <f>+H569</f>
        <v>462881463.87</v>
      </c>
      <c r="I90" s="30"/>
      <c r="J90" s="30">
        <f>+J569</f>
        <v>3321</v>
      </c>
      <c r="K90" s="30">
        <f>+K569</f>
        <v>497727476.40869999</v>
      </c>
    </row>
    <row r="91" spans="1:15" x14ac:dyDescent="0.2">
      <c r="A91" s="1">
        <v>2</v>
      </c>
      <c r="C91" s="13" t="s">
        <v>29</v>
      </c>
      <c r="D91" s="29" t="s">
        <v>30</v>
      </c>
      <c r="E91" s="1">
        <v>2</v>
      </c>
      <c r="G91" s="30">
        <f>+G608</f>
        <v>83</v>
      </c>
      <c r="H91" s="30">
        <f>+H608</f>
        <v>24918197.420000002</v>
      </c>
      <c r="I91" s="30"/>
      <c r="J91" s="30">
        <f>+J608</f>
        <v>85</v>
      </c>
      <c r="K91" s="30">
        <f>+K608</f>
        <v>26664942.4727</v>
      </c>
    </row>
    <row r="92" spans="1:15" x14ac:dyDescent="0.2">
      <c r="A92" s="1">
        <v>3</v>
      </c>
      <c r="C92" s="13" t="s">
        <v>31</v>
      </c>
      <c r="D92" s="29" t="s">
        <v>32</v>
      </c>
      <c r="E92" s="1">
        <v>3</v>
      </c>
      <c r="G92" s="30">
        <f>+G645</f>
        <v>4</v>
      </c>
      <c r="H92" s="30">
        <f>+H645</f>
        <v>589863.01</v>
      </c>
      <c r="I92" s="30"/>
      <c r="J92" s="30">
        <f>+J645</f>
        <v>4</v>
      </c>
      <c r="K92" s="30">
        <f>+K645</f>
        <v>633104.17220000003</v>
      </c>
    </row>
    <row r="93" spans="1:15" x14ac:dyDescent="0.2">
      <c r="A93" s="1">
        <v>4</v>
      </c>
      <c r="C93" s="13" t="s">
        <v>33</v>
      </c>
      <c r="D93" s="29" t="s">
        <v>34</v>
      </c>
      <c r="E93" s="1">
        <v>4</v>
      </c>
      <c r="G93" s="30">
        <f>+G682</f>
        <v>687</v>
      </c>
      <c r="H93" s="30">
        <f>+H682</f>
        <v>100203658.92000002</v>
      </c>
      <c r="I93" s="30"/>
      <c r="J93" s="30">
        <f>+J682</f>
        <v>710</v>
      </c>
      <c r="K93" s="30">
        <f>+K682</f>
        <v>107762550.70440003</v>
      </c>
    </row>
    <row r="94" spans="1:15" x14ac:dyDescent="0.2">
      <c r="A94" s="1">
        <v>5</v>
      </c>
      <c r="C94" s="13" t="s">
        <v>35</v>
      </c>
      <c r="D94" s="29" t="s">
        <v>36</v>
      </c>
      <c r="E94" s="1">
        <v>5</v>
      </c>
      <c r="G94" s="30">
        <f>+G719</f>
        <v>438</v>
      </c>
      <c r="H94" s="30">
        <f>+H719</f>
        <v>42004968.540000014</v>
      </c>
      <c r="I94" s="30"/>
      <c r="J94" s="30">
        <f>+J719</f>
        <v>449</v>
      </c>
      <c r="K94" s="30">
        <f>+K719</f>
        <v>44636301.03270001</v>
      </c>
    </row>
    <row r="95" spans="1:15" x14ac:dyDescent="0.2">
      <c r="A95" s="1">
        <v>6</v>
      </c>
      <c r="C95" s="13" t="s">
        <v>37</v>
      </c>
      <c r="D95" s="29" t="s">
        <v>38</v>
      </c>
      <c r="E95" s="1">
        <v>6</v>
      </c>
      <c r="G95" s="30">
        <f>+G756</f>
        <v>601</v>
      </c>
      <c r="H95" s="30">
        <f>+H756</f>
        <v>86523337.579999983</v>
      </c>
      <c r="I95" s="30"/>
      <c r="J95" s="30">
        <f>+J756</f>
        <v>617</v>
      </c>
      <c r="K95" s="30">
        <f>+K756</f>
        <v>92808648.496899992</v>
      </c>
    </row>
    <row r="96" spans="1:15" x14ac:dyDescent="0.2">
      <c r="A96" s="1">
        <v>7</v>
      </c>
      <c r="C96" s="13" t="s">
        <v>39</v>
      </c>
      <c r="D96" s="29" t="s">
        <v>40</v>
      </c>
      <c r="E96" s="1">
        <v>7</v>
      </c>
      <c r="G96" s="30">
        <f>+G793</f>
        <v>537</v>
      </c>
      <c r="H96" s="30">
        <f>+H793</f>
        <v>95025131.080000013</v>
      </c>
      <c r="I96" s="30"/>
      <c r="J96" s="30">
        <f>+J793</f>
        <v>542</v>
      </c>
      <c r="K96" s="30">
        <f>+K793</f>
        <v>101392194.84900001</v>
      </c>
      <c r="O96" s="1" t="s">
        <v>45</v>
      </c>
    </row>
    <row r="97" spans="1:254" x14ac:dyDescent="0.2">
      <c r="A97" s="1">
        <v>8</v>
      </c>
      <c r="C97" s="13" t="s">
        <v>41</v>
      </c>
      <c r="D97" s="29" t="s">
        <v>42</v>
      </c>
      <c r="E97" s="1">
        <v>8</v>
      </c>
      <c r="G97" s="30">
        <f>+G830</f>
        <v>0</v>
      </c>
      <c r="H97" s="30">
        <f>+H830</f>
        <v>94081064</v>
      </c>
      <c r="I97" s="30"/>
      <c r="J97" s="30">
        <f>+J830</f>
        <v>0</v>
      </c>
      <c r="K97" s="30">
        <f>+K830</f>
        <v>101231225</v>
      </c>
    </row>
    <row r="98" spans="1:254" x14ac:dyDescent="0.2">
      <c r="A98" s="1">
        <v>9</v>
      </c>
      <c r="C98" s="13" t="s">
        <v>43</v>
      </c>
      <c r="D98" s="29" t="s">
        <v>44</v>
      </c>
      <c r="E98" s="1">
        <v>9</v>
      </c>
      <c r="G98" s="30">
        <f>+G868</f>
        <v>0</v>
      </c>
      <c r="H98" s="30">
        <f>+H868</f>
        <v>0</v>
      </c>
      <c r="I98" s="30" t="s">
        <v>45</v>
      </c>
      <c r="J98" s="30">
        <f>+J868</f>
        <v>0</v>
      </c>
      <c r="K98" s="30">
        <f>+K868</f>
        <v>0</v>
      </c>
    </row>
    <row r="99" spans="1:254" x14ac:dyDescent="0.2">
      <c r="A99" s="1">
        <v>10</v>
      </c>
      <c r="C99" s="13" t="s">
        <v>46</v>
      </c>
      <c r="D99" s="29" t="s">
        <v>47</v>
      </c>
      <c r="E99" s="1">
        <v>10</v>
      </c>
      <c r="G99" s="30">
        <f>+G904</f>
        <v>0</v>
      </c>
      <c r="H99" s="30">
        <f>+H904</f>
        <v>71352285</v>
      </c>
      <c r="I99" s="30"/>
      <c r="J99" s="30">
        <f>+J904</f>
        <v>0</v>
      </c>
      <c r="K99" s="30">
        <f>+K904</f>
        <v>65704052</v>
      </c>
    </row>
    <row r="100" spans="1:254" x14ac:dyDescent="0.2">
      <c r="C100" s="13"/>
      <c r="D100" s="29"/>
      <c r="F100" s="22" t="s">
        <v>17</v>
      </c>
      <c r="G100" s="216" t="s">
        <v>17</v>
      </c>
      <c r="H100" s="216"/>
      <c r="I100" s="216"/>
      <c r="J100" s="216"/>
      <c r="K100" s="216"/>
    </row>
    <row r="101" spans="1:254" x14ac:dyDescent="0.2">
      <c r="A101" s="1">
        <v>11</v>
      </c>
      <c r="C101" s="13" t="s">
        <v>285</v>
      </c>
      <c r="E101" s="1">
        <v>11</v>
      </c>
      <c r="G101" s="30">
        <f>SUM(G90:G99)</f>
        <v>5557</v>
      </c>
      <c r="H101" s="30">
        <f>SUM(H90:H99)</f>
        <v>977579969.41999996</v>
      </c>
      <c r="I101" s="30"/>
      <c r="J101" s="30">
        <f>SUM(J90:J99)</f>
        <v>5728</v>
      </c>
      <c r="K101" s="30">
        <f>SUM(K90:K99)</f>
        <v>1038560495.1366</v>
      </c>
      <c r="M101" s="217"/>
      <c r="N101" s="217"/>
    </row>
    <row r="102" spans="1:254" x14ac:dyDescent="0.2">
      <c r="F102" s="22" t="s">
        <v>17</v>
      </c>
      <c r="G102" s="23" t="s">
        <v>17</v>
      </c>
      <c r="H102" s="216"/>
      <c r="I102" s="32"/>
      <c r="J102" s="23"/>
      <c r="K102" s="24"/>
      <c r="M102" s="217"/>
    </row>
    <row r="103" spans="1:254" x14ac:dyDescent="0.2">
      <c r="F103" s="22"/>
      <c r="I103" s="32"/>
      <c r="K103" s="24"/>
    </row>
    <row r="104" spans="1:254" x14ac:dyDescent="0.2">
      <c r="A104" s="1">
        <v>12</v>
      </c>
      <c r="C104" s="13" t="s">
        <v>49</v>
      </c>
      <c r="E104" s="1">
        <v>12</v>
      </c>
      <c r="G104" s="31"/>
      <c r="H104" s="31"/>
      <c r="I104" s="31"/>
      <c r="J104" s="33"/>
      <c r="K104" s="31"/>
    </row>
    <row r="105" spans="1:254" x14ac:dyDescent="0.2">
      <c r="A105" s="1">
        <v>13</v>
      </c>
      <c r="C105" s="13" t="s">
        <v>50</v>
      </c>
      <c r="D105" s="29" t="s">
        <v>51</v>
      </c>
      <c r="E105" s="1">
        <v>13</v>
      </c>
      <c r="G105" s="33"/>
      <c r="H105" s="30">
        <f>+H531</f>
        <v>39578805</v>
      </c>
      <c r="I105" s="31"/>
      <c r="J105" s="33"/>
      <c r="K105" s="30">
        <f>+K531</f>
        <v>47348114</v>
      </c>
    </row>
    <row r="106" spans="1:254" x14ac:dyDescent="0.2">
      <c r="A106" s="1">
        <v>14</v>
      </c>
      <c r="C106" s="13" t="s">
        <v>52</v>
      </c>
      <c r="D106" s="29" t="s">
        <v>85</v>
      </c>
      <c r="E106" s="1">
        <v>14</v>
      </c>
      <c r="G106" s="33"/>
      <c r="H106" s="218">
        <f>H145</f>
        <v>59195000</v>
      </c>
      <c r="I106" s="31"/>
      <c r="J106" s="33"/>
      <c r="K106" s="218">
        <f>K145</f>
        <v>55027919</v>
      </c>
    </row>
    <row r="107" spans="1:254" x14ac:dyDescent="0.2">
      <c r="A107" s="1">
        <v>15</v>
      </c>
      <c r="C107" s="13" t="s">
        <v>54</v>
      </c>
      <c r="D107" s="29"/>
      <c r="E107" s="1">
        <v>15</v>
      </c>
      <c r="G107" s="30">
        <f>H248</f>
        <v>14035</v>
      </c>
      <c r="H107" s="219">
        <f>H105</f>
        <v>39578805</v>
      </c>
      <c r="I107" s="31"/>
      <c r="J107" s="30">
        <f>K248</f>
        <v>14035</v>
      </c>
      <c r="K107" s="219">
        <f>K105</f>
        <v>47348114</v>
      </c>
      <c r="L107" s="220"/>
    </row>
    <row r="108" spans="1:254" x14ac:dyDescent="0.2">
      <c r="A108" s="1">
        <v>16</v>
      </c>
      <c r="C108" s="13" t="s">
        <v>55</v>
      </c>
      <c r="D108" s="29"/>
      <c r="E108" s="1">
        <v>16</v>
      </c>
      <c r="G108" s="33"/>
      <c r="H108" s="30">
        <f>+H352-H107</f>
        <v>202444816</v>
      </c>
      <c r="I108" s="31"/>
      <c r="J108" s="33"/>
      <c r="K108" s="219">
        <v>216841004</v>
      </c>
    </row>
    <row r="109" spans="1:254" x14ac:dyDescent="0.2">
      <c r="A109" s="29">
        <v>17</v>
      </c>
      <c r="B109" s="29"/>
      <c r="C109" s="35" t="s">
        <v>86</v>
      </c>
      <c r="D109" s="29" t="s">
        <v>87</v>
      </c>
      <c r="E109" s="29">
        <v>17</v>
      </c>
      <c r="F109" s="29"/>
      <c r="G109" s="33"/>
      <c r="H109" s="30">
        <f>SUM(H107:H108)</f>
        <v>242023621</v>
      </c>
      <c r="I109" s="35"/>
      <c r="J109" s="33"/>
      <c r="K109" s="30">
        <f>SUM(K107:K108)</f>
        <v>264189118</v>
      </c>
      <c r="L109" s="29"/>
      <c r="M109" s="35"/>
      <c r="N109" s="29"/>
      <c r="O109" s="35"/>
      <c r="P109" s="29"/>
      <c r="Q109" s="35"/>
      <c r="R109" s="29"/>
      <c r="S109" s="35"/>
      <c r="T109" s="29"/>
      <c r="U109" s="35"/>
      <c r="V109" s="29"/>
      <c r="W109" s="35"/>
      <c r="X109" s="29"/>
      <c r="Y109" s="35"/>
      <c r="Z109" s="29"/>
      <c r="AA109" s="35"/>
      <c r="AB109" s="29"/>
      <c r="AC109" s="35"/>
      <c r="AD109" s="29"/>
      <c r="AE109" s="35"/>
      <c r="AF109" s="29"/>
      <c r="AG109" s="35"/>
      <c r="AH109" s="29"/>
      <c r="AI109" s="35"/>
      <c r="AJ109" s="29"/>
      <c r="AK109" s="35"/>
      <c r="AL109" s="29"/>
      <c r="AM109" s="35"/>
      <c r="AN109" s="29"/>
      <c r="AO109" s="35"/>
      <c r="AP109" s="29"/>
      <c r="AQ109" s="35"/>
      <c r="AR109" s="29"/>
      <c r="AS109" s="35"/>
      <c r="AT109" s="29"/>
      <c r="AU109" s="35"/>
      <c r="AV109" s="29"/>
      <c r="AW109" s="35"/>
      <c r="AX109" s="29"/>
      <c r="AY109" s="35"/>
      <c r="AZ109" s="29"/>
      <c r="BA109" s="35"/>
      <c r="BB109" s="29"/>
      <c r="BC109" s="35"/>
      <c r="BD109" s="29"/>
      <c r="BE109" s="35"/>
      <c r="BF109" s="29"/>
      <c r="BG109" s="35"/>
      <c r="BH109" s="29"/>
      <c r="BI109" s="35"/>
      <c r="BJ109" s="29"/>
      <c r="BK109" s="35"/>
      <c r="BL109" s="29"/>
      <c r="BM109" s="35"/>
      <c r="BN109" s="29"/>
      <c r="BO109" s="35"/>
      <c r="BP109" s="29"/>
      <c r="BQ109" s="35"/>
      <c r="BR109" s="29"/>
      <c r="BS109" s="35"/>
      <c r="BT109" s="29"/>
      <c r="BU109" s="35"/>
      <c r="BV109" s="29"/>
      <c r="BW109" s="35"/>
      <c r="BX109" s="29"/>
      <c r="BY109" s="35"/>
      <c r="BZ109" s="29"/>
      <c r="CA109" s="35"/>
      <c r="CB109" s="29"/>
      <c r="CC109" s="35"/>
      <c r="CD109" s="29"/>
      <c r="CE109" s="35"/>
      <c r="CF109" s="29"/>
      <c r="CG109" s="35"/>
      <c r="CH109" s="29"/>
      <c r="CI109" s="35"/>
      <c r="CJ109" s="29"/>
      <c r="CK109" s="35"/>
      <c r="CL109" s="29"/>
      <c r="CM109" s="35"/>
      <c r="CN109" s="29"/>
      <c r="CO109" s="35"/>
      <c r="CP109" s="29"/>
      <c r="CQ109" s="35"/>
      <c r="CR109" s="29"/>
      <c r="CS109" s="35"/>
      <c r="CT109" s="29"/>
      <c r="CU109" s="35"/>
      <c r="CV109" s="29"/>
      <c r="CW109" s="35"/>
      <c r="CX109" s="29"/>
      <c r="CY109" s="35"/>
      <c r="CZ109" s="29"/>
      <c r="DA109" s="35"/>
      <c r="DB109" s="29"/>
      <c r="DC109" s="35"/>
      <c r="DD109" s="29"/>
      <c r="DE109" s="35"/>
      <c r="DF109" s="29"/>
      <c r="DG109" s="35"/>
      <c r="DH109" s="29"/>
      <c r="DI109" s="35"/>
      <c r="DJ109" s="29"/>
      <c r="DK109" s="35"/>
      <c r="DL109" s="29"/>
      <c r="DM109" s="35"/>
      <c r="DN109" s="29"/>
      <c r="DO109" s="35"/>
      <c r="DP109" s="29"/>
      <c r="DQ109" s="35"/>
      <c r="DR109" s="29"/>
      <c r="DS109" s="35"/>
      <c r="DT109" s="29"/>
      <c r="DU109" s="35"/>
      <c r="DV109" s="29"/>
      <c r="DW109" s="35"/>
      <c r="DX109" s="29"/>
      <c r="DY109" s="35"/>
      <c r="DZ109" s="29"/>
      <c r="EA109" s="35"/>
      <c r="EB109" s="29"/>
      <c r="EC109" s="35"/>
      <c r="ED109" s="29"/>
      <c r="EE109" s="35"/>
      <c r="EF109" s="29"/>
      <c r="EG109" s="35"/>
      <c r="EH109" s="29"/>
      <c r="EI109" s="35"/>
      <c r="EJ109" s="29"/>
      <c r="EK109" s="35"/>
      <c r="EL109" s="29"/>
      <c r="EM109" s="35"/>
      <c r="EN109" s="29"/>
      <c r="EO109" s="35"/>
      <c r="EP109" s="29"/>
      <c r="EQ109" s="35"/>
      <c r="ER109" s="29"/>
      <c r="ES109" s="35"/>
      <c r="ET109" s="29"/>
      <c r="EU109" s="35"/>
      <c r="EV109" s="29"/>
      <c r="EW109" s="35"/>
      <c r="EX109" s="29"/>
      <c r="EY109" s="35"/>
      <c r="EZ109" s="29"/>
      <c r="FA109" s="35"/>
      <c r="FB109" s="29"/>
      <c r="FC109" s="35"/>
      <c r="FD109" s="29"/>
      <c r="FE109" s="35"/>
      <c r="FF109" s="29"/>
      <c r="FG109" s="35"/>
      <c r="FH109" s="29"/>
      <c r="FI109" s="35"/>
      <c r="FJ109" s="29"/>
      <c r="FK109" s="35"/>
      <c r="FL109" s="29"/>
      <c r="FM109" s="35"/>
      <c r="FN109" s="29"/>
      <c r="FO109" s="35"/>
      <c r="FP109" s="29"/>
      <c r="FQ109" s="35"/>
      <c r="FR109" s="29"/>
      <c r="FS109" s="35"/>
      <c r="FT109" s="29"/>
      <c r="FU109" s="35"/>
      <c r="FV109" s="29"/>
      <c r="FW109" s="35"/>
      <c r="FX109" s="29"/>
      <c r="FY109" s="35"/>
      <c r="FZ109" s="29"/>
      <c r="GA109" s="35"/>
      <c r="GB109" s="29"/>
      <c r="GC109" s="35"/>
      <c r="GD109" s="29"/>
      <c r="GE109" s="35"/>
      <c r="GF109" s="29"/>
      <c r="GG109" s="35"/>
      <c r="GH109" s="29"/>
      <c r="GI109" s="35"/>
      <c r="GJ109" s="29"/>
      <c r="GK109" s="35"/>
      <c r="GL109" s="29"/>
      <c r="GM109" s="35"/>
      <c r="GN109" s="29"/>
      <c r="GO109" s="35"/>
      <c r="GP109" s="29"/>
      <c r="GQ109" s="35"/>
      <c r="GR109" s="29"/>
      <c r="GS109" s="35"/>
      <c r="GT109" s="29"/>
      <c r="GU109" s="35"/>
      <c r="GV109" s="29"/>
      <c r="GW109" s="35"/>
      <c r="GX109" s="29"/>
      <c r="GY109" s="35"/>
      <c r="GZ109" s="29"/>
      <c r="HA109" s="35"/>
      <c r="HB109" s="29"/>
      <c r="HC109" s="35"/>
      <c r="HD109" s="29"/>
      <c r="HE109" s="35"/>
      <c r="HF109" s="29"/>
      <c r="HG109" s="35"/>
      <c r="HH109" s="29"/>
      <c r="HI109" s="35"/>
      <c r="HJ109" s="29"/>
      <c r="HK109" s="35"/>
      <c r="HL109" s="29"/>
      <c r="HM109" s="35"/>
      <c r="HN109" s="29"/>
      <c r="HO109" s="35"/>
      <c r="HP109" s="29"/>
      <c r="HQ109" s="35"/>
      <c r="HR109" s="29"/>
      <c r="HS109" s="35"/>
      <c r="HT109" s="29"/>
      <c r="HU109" s="35"/>
      <c r="HV109" s="29"/>
      <c r="HW109" s="35"/>
      <c r="HX109" s="29"/>
      <c r="HY109" s="35"/>
      <c r="HZ109" s="29"/>
      <c r="IA109" s="35"/>
      <c r="IB109" s="29"/>
      <c r="IC109" s="35"/>
      <c r="ID109" s="29"/>
      <c r="IE109" s="35"/>
      <c r="IF109" s="29"/>
      <c r="IG109" s="35"/>
      <c r="IH109" s="29"/>
      <c r="II109" s="35"/>
      <c r="IJ109" s="29"/>
      <c r="IK109" s="35"/>
      <c r="IL109" s="29"/>
      <c r="IM109" s="35"/>
      <c r="IN109" s="29"/>
      <c r="IO109" s="35"/>
      <c r="IP109" s="29"/>
      <c r="IQ109" s="35"/>
      <c r="IR109" s="29"/>
      <c r="IS109" s="35"/>
      <c r="IT109" s="29"/>
    </row>
    <row r="110" spans="1:254" x14ac:dyDescent="0.2">
      <c r="A110" s="1">
        <v>18</v>
      </c>
      <c r="C110" s="13" t="s">
        <v>57</v>
      </c>
      <c r="D110" s="29" t="s">
        <v>87</v>
      </c>
      <c r="E110" s="1">
        <v>18</v>
      </c>
      <c r="G110" s="33"/>
      <c r="H110" s="30">
        <f>+H351</f>
        <v>50734610</v>
      </c>
      <c r="I110" s="31"/>
      <c r="J110" s="33"/>
      <c r="K110" s="219">
        <v>57337806</v>
      </c>
    </row>
    <row r="111" spans="1:254" x14ac:dyDescent="0.2">
      <c r="A111" s="1">
        <v>19</v>
      </c>
      <c r="C111" s="13" t="s">
        <v>58</v>
      </c>
      <c r="D111" s="29" t="s">
        <v>87</v>
      </c>
      <c r="E111" s="1">
        <v>19</v>
      </c>
      <c r="G111" s="33"/>
      <c r="H111" s="30">
        <f>+H357</f>
        <v>537054012</v>
      </c>
      <c r="I111" s="31"/>
      <c r="J111" s="33"/>
      <c r="K111" s="219">
        <v>568856317</v>
      </c>
    </row>
    <row r="112" spans="1:254" x14ac:dyDescent="0.2">
      <c r="A112" s="1">
        <v>20</v>
      </c>
      <c r="C112" s="13" t="s">
        <v>59</v>
      </c>
      <c r="D112" s="29" t="s">
        <v>87</v>
      </c>
      <c r="E112" s="1">
        <v>20</v>
      </c>
      <c r="G112" s="33"/>
      <c r="H112" s="30">
        <f>H109+H110+H111</f>
        <v>829812243</v>
      </c>
      <c r="I112" s="31"/>
      <c r="J112" s="33"/>
      <c r="K112" s="30">
        <f>K109+K110+K111</f>
        <v>890383241</v>
      </c>
    </row>
    <row r="113" spans="1:17" x14ac:dyDescent="0.2">
      <c r="A113" s="29">
        <v>21</v>
      </c>
      <c r="C113" s="13"/>
      <c r="D113" s="29"/>
      <c r="E113" s="1">
        <v>21</v>
      </c>
      <c r="G113" s="33"/>
      <c r="H113" s="30">
        <f>+H396-H377</f>
        <v>0</v>
      </c>
      <c r="I113" s="31"/>
      <c r="J113" s="33"/>
      <c r="K113" s="30">
        <f>+K396-K377</f>
        <v>0</v>
      </c>
    </row>
    <row r="114" spans="1:17" x14ac:dyDescent="0.2">
      <c r="A114" s="29">
        <v>22</v>
      </c>
      <c r="C114" s="13"/>
      <c r="D114" s="29"/>
      <c r="E114" s="1">
        <v>22</v>
      </c>
      <c r="G114" s="33"/>
      <c r="H114" s="30">
        <f>H377</f>
        <v>0</v>
      </c>
      <c r="I114" s="31" t="s">
        <v>45</v>
      </c>
      <c r="J114" s="33"/>
      <c r="K114" s="30">
        <f>K377</f>
        <v>0</v>
      </c>
    </row>
    <row r="115" spans="1:17" x14ac:dyDescent="0.2">
      <c r="A115" s="1">
        <v>23</v>
      </c>
      <c r="C115" s="36"/>
      <c r="E115" s="1">
        <v>23</v>
      </c>
      <c r="F115" s="22" t="s">
        <v>17</v>
      </c>
      <c r="G115" s="23"/>
      <c r="H115" s="24"/>
      <c r="I115" s="32"/>
      <c r="J115" s="23"/>
      <c r="K115" s="24"/>
      <c r="Q115" s="1" t="s">
        <v>45</v>
      </c>
    </row>
    <row r="116" spans="1:17" x14ac:dyDescent="0.2">
      <c r="A116" s="1">
        <v>24</v>
      </c>
      <c r="C116" s="36"/>
      <c r="D116" s="13"/>
      <c r="E116" s="1">
        <v>24</v>
      </c>
    </row>
    <row r="117" spans="1:17" x14ac:dyDescent="0.2">
      <c r="A117" s="1">
        <v>25</v>
      </c>
      <c r="C117" s="13" t="s">
        <v>61</v>
      </c>
      <c r="D117" s="29" t="s">
        <v>90</v>
      </c>
      <c r="E117" s="1">
        <v>25</v>
      </c>
      <c r="G117" s="33"/>
      <c r="H117" s="30">
        <f>+H443</f>
        <v>88572726</v>
      </c>
      <c r="I117" s="31"/>
      <c r="J117" s="33"/>
      <c r="K117" s="30">
        <f>+K443</f>
        <v>93149335</v>
      </c>
      <c r="M117" s="221"/>
    </row>
    <row r="118" spans="1:17" x14ac:dyDescent="0.2">
      <c r="A118" s="1">
        <v>26</v>
      </c>
      <c r="E118" s="1">
        <v>26</v>
      </c>
      <c r="F118" s="22" t="s">
        <v>17</v>
      </c>
      <c r="G118" s="23"/>
      <c r="H118" s="24"/>
      <c r="I118" s="32"/>
      <c r="J118" s="23"/>
      <c r="K118" s="24"/>
    </row>
    <row r="119" spans="1:17" s="222" customFormat="1" x14ac:dyDescent="0.2">
      <c r="A119" s="222">
        <v>27</v>
      </c>
      <c r="C119" s="223" t="s">
        <v>62</v>
      </c>
      <c r="E119" s="222">
        <v>27</v>
      </c>
      <c r="F119" s="224"/>
      <c r="G119" s="225"/>
      <c r="H119" s="218">
        <f>H106+H112+H113+H114+H117</f>
        <v>977579969</v>
      </c>
      <c r="I119" s="226"/>
      <c r="J119" s="227"/>
      <c r="K119" s="218">
        <f>K106+K112+K113+K114+K117</f>
        <v>1038560495</v>
      </c>
    </row>
    <row r="120" spans="1:17" x14ac:dyDescent="0.2">
      <c r="C120" s="13"/>
      <c r="F120" s="228" t="s">
        <v>91</v>
      </c>
      <c r="G120" s="229"/>
      <c r="H120" s="229"/>
      <c r="I120" s="229"/>
      <c r="J120" s="230"/>
      <c r="K120" s="231"/>
    </row>
    <row r="121" spans="1:17" ht="29.25" customHeight="1" x14ac:dyDescent="0.2">
      <c r="C121" s="39" t="s">
        <v>63</v>
      </c>
      <c r="D121" s="39"/>
      <c r="E121" s="39"/>
      <c r="F121" s="39"/>
      <c r="G121" s="39"/>
      <c r="H121" s="39"/>
      <c r="I121" s="39"/>
      <c r="J121" s="39"/>
      <c r="K121" s="232"/>
    </row>
    <row r="122" spans="1:17" x14ac:dyDescent="0.2">
      <c r="D122" s="29"/>
      <c r="F122" s="22"/>
      <c r="G122" s="23"/>
      <c r="I122" s="32"/>
      <c r="J122" s="23"/>
      <c r="K122" s="24"/>
      <c r="M122" s="1" t="s">
        <v>45</v>
      </c>
    </row>
    <row r="123" spans="1:17" x14ac:dyDescent="0.2">
      <c r="C123" s="1" t="s">
        <v>64</v>
      </c>
      <c r="G123" s="1"/>
      <c r="H123" s="1"/>
      <c r="J123" s="1"/>
      <c r="K123" s="1"/>
    </row>
    <row r="124" spans="1:17" x14ac:dyDescent="0.2">
      <c r="D124" s="29"/>
      <c r="F124" s="22"/>
      <c r="G124" s="23"/>
      <c r="I124" s="32"/>
      <c r="J124" s="23"/>
      <c r="K124" s="24"/>
    </row>
    <row r="125" spans="1:17" x14ac:dyDescent="0.2">
      <c r="E125" s="41"/>
    </row>
    <row r="126" spans="1:17" x14ac:dyDescent="0.2">
      <c r="A126" s="42" t="s">
        <v>65</v>
      </c>
    </row>
    <row r="127" spans="1:17" x14ac:dyDescent="0.2">
      <c r="A127" s="19" t="str">
        <f>$A$83</f>
        <v xml:space="preserve">Institution No.:  </v>
      </c>
      <c r="B127" s="42"/>
      <c r="C127" s="42"/>
      <c r="D127" s="42"/>
      <c r="E127" s="43"/>
      <c r="F127" s="42"/>
      <c r="G127" s="44"/>
      <c r="H127" s="45"/>
      <c r="I127" s="42"/>
      <c r="J127" s="44"/>
      <c r="K127" s="4" t="s">
        <v>66</v>
      </c>
    </row>
    <row r="128" spans="1:17" ht="15.75" x14ac:dyDescent="0.2">
      <c r="A128" s="46" t="s">
        <v>67</v>
      </c>
      <c r="B128" s="46"/>
      <c r="C128" s="46"/>
      <c r="D128" s="46"/>
      <c r="E128" s="46"/>
      <c r="F128" s="46"/>
      <c r="G128" s="46"/>
      <c r="H128" s="46"/>
      <c r="I128" s="46"/>
      <c r="J128" s="46"/>
      <c r="K128" s="46"/>
    </row>
    <row r="129" spans="1:11" x14ac:dyDescent="0.2">
      <c r="A129" s="19" t="str">
        <f>$A$42</f>
        <v xml:space="preserve">NAME: </v>
      </c>
      <c r="C129" s="1" t="str">
        <f>$D$20</f>
        <v>University of Colorado</v>
      </c>
      <c r="K129" s="21" t="str">
        <f>$K$3</f>
        <v>Due Date: October 18, 2022</v>
      </c>
    </row>
    <row r="130" spans="1:11" x14ac:dyDescent="0.2">
      <c r="A130" s="22" t="s">
        <v>17</v>
      </c>
      <c r="B130" s="22" t="s">
        <v>17</v>
      </c>
      <c r="C130" s="22" t="s">
        <v>17</v>
      </c>
      <c r="D130" s="22" t="s">
        <v>17</v>
      </c>
      <c r="E130" s="22" t="s">
        <v>17</v>
      </c>
      <c r="F130" s="22" t="s">
        <v>17</v>
      </c>
      <c r="G130" s="23" t="s">
        <v>17</v>
      </c>
      <c r="H130" s="24" t="s">
        <v>17</v>
      </c>
      <c r="I130" s="22" t="s">
        <v>17</v>
      </c>
      <c r="J130" s="23" t="s">
        <v>17</v>
      </c>
      <c r="K130" s="24" t="s">
        <v>17</v>
      </c>
    </row>
    <row r="131" spans="1:11" x14ac:dyDescent="0.2">
      <c r="A131" s="25" t="s">
        <v>18</v>
      </c>
      <c r="E131" s="25" t="s">
        <v>18</v>
      </c>
      <c r="F131" s="26"/>
      <c r="G131" s="27"/>
      <c r="H131" s="28" t="str">
        <f>H87</f>
        <v>2021-22</v>
      </c>
      <c r="I131" s="26"/>
      <c r="J131" s="27"/>
      <c r="K131" s="28" t="str">
        <f>K87</f>
        <v>2022-23</v>
      </c>
    </row>
    <row r="132" spans="1:11" x14ac:dyDescent="0.2">
      <c r="A132" s="25" t="s">
        <v>22</v>
      </c>
      <c r="C132" s="26" t="s">
        <v>68</v>
      </c>
      <c r="E132" s="25" t="s">
        <v>22</v>
      </c>
      <c r="F132" s="26"/>
      <c r="G132" s="27"/>
      <c r="H132" s="28" t="s">
        <v>25</v>
      </c>
      <c r="I132" s="26"/>
      <c r="J132" s="27"/>
      <c r="K132" s="28" t="s">
        <v>26</v>
      </c>
    </row>
    <row r="133" spans="1:11" x14ac:dyDescent="0.2">
      <c r="A133" s="22" t="s">
        <v>17</v>
      </c>
      <c r="B133" s="22" t="s">
        <v>17</v>
      </c>
      <c r="C133" s="22" t="s">
        <v>17</v>
      </c>
      <c r="D133" s="22" t="s">
        <v>17</v>
      </c>
      <c r="E133" s="22" t="s">
        <v>17</v>
      </c>
      <c r="F133" s="22" t="s">
        <v>17</v>
      </c>
      <c r="G133" s="23" t="s">
        <v>17</v>
      </c>
      <c r="H133" s="24" t="s">
        <v>17</v>
      </c>
      <c r="I133" s="22" t="s">
        <v>17</v>
      </c>
      <c r="J133" s="23" t="s">
        <v>17</v>
      </c>
      <c r="K133" s="24" t="s">
        <v>17</v>
      </c>
    </row>
    <row r="134" spans="1:11" x14ac:dyDescent="0.2">
      <c r="A134" s="1">
        <v>1</v>
      </c>
      <c r="C134" s="1" t="s">
        <v>69</v>
      </c>
      <c r="E134" s="1">
        <v>1</v>
      </c>
    </row>
    <row r="135" spans="1:11" ht="33.75" customHeight="1" x14ac:dyDescent="0.2">
      <c r="A135" s="47">
        <v>2</v>
      </c>
      <c r="C135" s="48" t="s">
        <v>70</v>
      </c>
      <c r="D135" s="48"/>
      <c r="E135" s="47">
        <v>2</v>
      </c>
      <c r="G135" s="49"/>
      <c r="H135" s="50">
        <v>0</v>
      </c>
      <c r="I135" s="51"/>
      <c r="J135" s="51"/>
      <c r="K135" s="50">
        <v>0</v>
      </c>
    </row>
    <row r="136" spans="1:11" ht="15.75" customHeight="1" x14ac:dyDescent="0.2">
      <c r="A136" s="1">
        <v>3</v>
      </c>
      <c r="C136" s="1" t="s">
        <v>71</v>
      </c>
      <c r="E136" s="1">
        <v>3</v>
      </c>
      <c r="G136" s="49"/>
      <c r="H136" s="52">
        <v>0</v>
      </c>
      <c r="I136" s="49"/>
      <c r="J136" s="49"/>
      <c r="K136" s="52">
        <v>0</v>
      </c>
    </row>
    <row r="137" spans="1:11" x14ac:dyDescent="0.2">
      <c r="A137" s="1">
        <v>4</v>
      </c>
      <c r="C137" s="1" t="s">
        <v>72</v>
      </c>
      <c r="E137" s="1">
        <v>4</v>
      </c>
      <c r="G137" s="49"/>
      <c r="H137" s="52">
        <v>59195000</v>
      </c>
      <c r="I137" s="49"/>
      <c r="J137" s="49"/>
      <c r="K137" s="52">
        <v>55027919</v>
      </c>
    </row>
    <row r="138" spans="1:11" x14ac:dyDescent="0.2">
      <c r="A138" s="1">
        <v>5</v>
      </c>
      <c r="C138" s="1" t="s">
        <v>73</v>
      </c>
      <c r="E138" s="1">
        <v>5</v>
      </c>
      <c r="G138" s="49"/>
      <c r="H138" s="52">
        <v>0</v>
      </c>
      <c r="I138" s="49"/>
      <c r="J138" s="49"/>
      <c r="K138" s="52">
        <v>0</v>
      </c>
    </row>
    <row r="139" spans="1:11" ht="47.25" customHeight="1" x14ac:dyDescent="0.2">
      <c r="A139" s="47">
        <v>6</v>
      </c>
      <c r="C139" s="48" t="s">
        <v>74</v>
      </c>
      <c r="D139" s="48"/>
      <c r="E139" s="47">
        <v>6</v>
      </c>
      <c r="G139" s="49"/>
      <c r="H139" s="50">
        <v>0</v>
      </c>
      <c r="I139" s="51"/>
      <c r="J139" s="51"/>
      <c r="K139" s="50">
        <v>0</v>
      </c>
    </row>
    <row r="140" spans="1:11" x14ac:dyDescent="0.2">
      <c r="A140" s="1">
        <v>7</v>
      </c>
      <c r="E140" s="1">
        <v>7</v>
      </c>
      <c r="G140" s="49"/>
      <c r="H140" s="49"/>
      <c r="I140" s="49"/>
      <c r="J140" s="49"/>
      <c r="K140" s="49"/>
    </row>
    <row r="141" spans="1:11" x14ac:dyDescent="0.2">
      <c r="A141" s="1">
        <v>8</v>
      </c>
      <c r="E141" s="1">
        <v>8</v>
      </c>
      <c r="G141" s="49"/>
      <c r="H141" s="49"/>
      <c r="I141" s="49"/>
      <c r="J141" s="49"/>
      <c r="K141" s="49"/>
    </row>
    <row r="142" spans="1:11" x14ac:dyDescent="0.2">
      <c r="A142" s="1">
        <v>9</v>
      </c>
      <c r="E142" s="1">
        <v>9</v>
      </c>
      <c r="G142" s="49"/>
      <c r="H142" s="49"/>
      <c r="I142" s="49"/>
      <c r="J142" s="49"/>
      <c r="K142" s="49"/>
    </row>
    <row r="143" spans="1:11" x14ac:dyDescent="0.2">
      <c r="A143" s="1">
        <v>10</v>
      </c>
      <c r="E143" s="1">
        <v>10</v>
      </c>
      <c r="G143" s="49"/>
      <c r="H143" s="49"/>
      <c r="I143" s="49"/>
      <c r="J143" s="49"/>
      <c r="K143" s="49"/>
    </row>
    <row r="144" spans="1:11" x14ac:dyDescent="0.2">
      <c r="A144" s="1">
        <v>11</v>
      </c>
      <c r="E144" s="1">
        <v>11</v>
      </c>
      <c r="G144" s="49"/>
      <c r="H144" s="49"/>
      <c r="I144" s="49"/>
      <c r="J144" s="49"/>
      <c r="K144" s="49"/>
    </row>
    <row r="145" spans="1:11" x14ac:dyDescent="0.2">
      <c r="A145" s="1">
        <v>12</v>
      </c>
      <c r="C145" s="1" t="s">
        <v>75</v>
      </c>
      <c r="E145" s="1">
        <v>12</v>
      </c>
      <c r="G145" s="49"/>
      <c r="H145" s="49">
        <f>SUM(H135:H144)</f>
        <v>59195000</v>
      </c>
      <c r="I145" s="49"/>
      <c r="J145" s="49"/>
      <c r="K145" s="49">
        <f>SUM(K135:K144)</f>
        <v>55027919</v>
      </c>
    </row>
    <row r="146" spans="1:11" x14ac:dyDescent="0.2">
      <c r="E146" s="41"/>
    </row>
    <row r="147" spans="1:11" x14ac:dyDescent="0.2">
      <c r="E147" s="41"/>
    </row>
    <row r="148" spans="1:11" x14ac:dyDescent="0.2">
      <c r="E148" s="41"/>
    </row>
    <row r="149" spans="1:11" x14ac:dyDescent="0.2">
      <c r="E149" s="41"/>
    </row>
    <row r="150" spans="1:11" x14ac:dyDescent="0.2">
      <c r="E150" s="41"/>
    </row>
    <row r="151" spans="1:11" x14ac:dyDescent="0.2">
      <c r="E151" s="41"/>
    </row>
    <row r="152" spans="1:11" x14ac:dyDescent="0.2">
      <c r="E152" s="41"/>
    </row>
    <row r="154" spans="1:11" x14ac:dyDescent="0.2">
      <c r="D154" s="53"/>
      <c r="F154" s="53"/>
      <c r="G154" s="54"/>
      <c r="H154" s="55"/>
    </row>
    <row r="155" spans="1:11" x14ac:dyDescent="0.2">
      <c r="E155" s="41"/>
    </row>
    <row r="156" spans="1:11" x14ac:dyDescent="0.2">
      <c r="E156" s="41"/>
    </row>
    <row r="157" spans="1:11" x14ac:dyDescent="0.2">
      <c r="E157" s="41"/>
    </row>
    <row r="158" spans="1:11" ht="15.75" x14ac:dyDescent="0.2">
      <c r="C158" s="1" t="s">
        <v>76</v>
      </c>
      <c r="E158" s="41"/>
    </row>
    <row r="159" spans="1:11" x14ac:dyDescent="0.2">
      <c r="E159" s="41"/>
    </row>
    <row r="160" spans="1:11" x14ac:dyDescent="0.2">
      <c r="E160" s="41"/>
    </row>
    <row r="161" spans="1:13" x14ac:dyDescent="0.2">
      <c r="A161" s="19" t="str">
        <f>$A$83</f>
        <v xml:space="preserve">Institution No.:  </v>
      </c>
      <c r="B161" s="42"/>
      <c r="C161" s="42"/>
      <c r="D161" s="42"/>
      <c r="E161" s="43"/>
      <c r="F161" s="42"/>
      <c r="G161" s="44"/>
      <c r="H161" s="45"/>
      <c r="I161" s="42"/>
      <c r="J161" s="44"/>
      <c r="K161" s="4" t="s">
        <v>94</v>
      </c>
      <c r="L161" s="20"/>
      <c r="M161" s="233"/>
    </row>
    <row r="162" spans="1:13" s="42" customFormat="1" x14ac:dyDescent="0.2">
      <c r="A162" s="234" t="s">
        <v>95</v>
      </c>
      <c r="B162" s="234"/>
      <c r="C162" s="234"/>
      <c r="D162" s="234"/>
      <c r="E162" s="234"/>
      <c r="F162" s="234"/>
      <c r="G162" s="234"/>
      <c r="H162" s="234"/>
      <c r="I162" s="234"/>
      <c r="J162" s="234"/>
      <c r="K162" s="234"/>
      <c r="L162" s="235"/>
      <c r="M162" s="236"/>
    </row>
    <row r="163" spans="1:13" x14ac:dyDescent="0.2">
      <c r="A163" s="19" t="str">
        <f>$A$42</f>
        <v xml:space="preserve">NAME: </v>
      </c>
      <c r="C163" s="1" t="str">
        <f>$D$20</f>
        <v>University of Colorado</v>
      </c>
      <c r="G163" s="237"/>
      <c r="K163" s="21" t="str">
        <f>$K$3</f>
        <v>Due Date: October 18, 2022</v>
      </c>
      <c r="L163" s="20"/>
      <c r="M163" s="233"/>
    </row>
    <row r="164" spans="1:13" x14ac:dyDescent="0.2">
      <c r="A164" s="22" t="s">
        <v>17</v>
      </c>
      <c r="B164" s="22" t="s">
        <v>17</v>
      </c>
      <c r="C164" s="22" t="s">
        <v>17</v>
      </c>
      <c r="D164" s="22" t="s">
        <v>17</v>
      </c>
      <c r="E164" s="22" t="s">
        <v>17</v>
      </c>
      <c r="F164" s="22" t="s">
        <v>17</v>
      </c>
      <c r="G164" s="23" t="s">
        <v>17</v>
      </c>
      <c r="H164" s="24" t="s">
        <v>17</v>
      </c>
      <c r="I164" s="22" t="s">
        <v>17</v>
      </c>
      <c r="J164" s="23" t="s">
        <v>17</v>
      </c>
      <c r="K164" s="24" t="s">
        <v>17</v>
      </c>
    </row>
    <row r="165" spans="1:13" x14ac:dyDescent="0.2">
      <c r="A165" s="25" t="s">
        <v>18</v>
      </c>
      <c r="E165" s="25" t="s">
        <v>18</v>
      </c>
      <c r="F165" s="26"/>
      <c r="G165" s="27"/>
      <c r="H165" s="28" t="str">
        <f>H131</f>
        <v>2021-22</v>
      </c>
      <c r="I165" s="26"/>
      <c r="J165" s="27"/>
      <c r="K165" s="28" t="str">
        <f>K131</f>
        <v>2022-23</v>
      </c>
    </row>
    <row r="166" spans="1:13" x14ac:dyDescent="0.2">
      <c r="A166" s="25" t="s">
        <v>22</v>
      </c>
      <c r="C166" s="26" t="s">
        <v>68</v>
      </c>
      <c r="E166" s="25" t="s">
        <v>22</v>
      </c>
      <c r="F166" s="26"/>
      <c r="G166" s="27" t="s">
        <v>24</v>
      </c>
      <c r="H166" s="28" t="s">
        <v>25</v>
      </c>
      <c r="I166" s="26"/>
      <c r="J166" s="27" t="s">
        <v>24</v>
      </c>
      <c r="K166" s="28" t="s">
        <v>26</v>
      </c>
    </row>
    <row r="167" spans="1:13" x14ac:dyDescent="0.2">
      <c r="A167" s="22" t="s">
        <v>17</v>
      </c>
      <c r="B167" s="22" t="s">
        <v>17</v>
      </c>
      <c r="C167" s="22" t="s">
        <v>17</v>
      </c>
      <c r="D167" s="22" t="s">
        <v>17</v>
      </c>
      <c r="E167" s="22" t="s">
        <v>17</v>
      </c>
      <c r="F167" s="22" t="s">
        <v>17</v>
      </c>
      <c r="G167" s="23" t="s">
        <v>17</v>
      </c>
      <c r="H167" s="24" t="s">
        <v>17</v>
      </c>
      <c r="I167" s="22" t="s">
        <v>17</v>
      </c>
      <c r="J167" s="23" t="s">
        <v>17</v>
      </c>
      <c r="K167" s="24" t="s">
        <v>17</v>
      </c>
    </row>
    <row r="168" spans="1:13" x14ac:dyDescent="0.2">
      <c r="A168" s="1">
        <v>1</v>
      </c>
      <c r="B168" s="22"/>
      <c r="C168" s="13" t="s">
        <v>96</v>
      </c>
      <c r="D168" s="22"/>
      <c r="E168" s="1">
        <v>1</v>
      </c>
      <c r="F168" s="22"/>
      <c r="G168" s="238">
        <f>G208</f>
        <v>1928</v>
      </c>
      <c r="H168" s="239">
        <f>H208</f>
        <v>232942189.55000007</v>
      </c>
      <c r="I168" s="240"/>
      <c r="J168" s="241">
        <f>J208</f>
        <v>2002</v>
      </c>
      <c r="K168" s="239">
        <f>K208</f>
        <v>249167723.4869501</v>
      </c>
    </row>
    <row r="169" spans="1:13" x14ac:dyDescent="0.2">
      <c r="A169" s="1">
        <v>2</v>
      </c>
      <c r="B169" s="22"/>
      <c r="C169" s="13" t="s">
        <v>97</v>
      </c>
      <c r="D169" s="22"/>
      <c r="E169" s="1">
        <v>2</v>
      </c>
      <c r="F169" s="22"/>
      <c r="G169" s="242"/>
      <c r="H169" s="239">
        <f t="shared" ref="H169:H171" si="0">H209</f>
        <v>70233384.929999948</v>
      </c>
      <c r="I169" s="22"/>
      <c r="J169" s="243"/>
      <c r="K169" s="239">
        <f t="shared" ref="K169:K171" si="1">K209</f>
        <v>75117823.760099947</v>
      </c>
    </row>
    <row r="170" spans="1:13" x14ac:dyDescent="0.2">
      <c r="A170" s="1">
        <v>3</v>
      </c>
      <c r="C170" s="13" t="s">
        <v>98</v>
      </c>
      <c r="E170" s="1">
        <v>3</v>
      </c>
      <c r="F170" s="14"/>
      <c r="G170" s="238">
        <f>G210</f>
        <v>713</v>
      </c>
      <c r="H170" s="239">
        <f t="shared" si="0"/>
        <v>44872211.389999986</v>
      </c>
      <c r="I170" s="244"/>
      <c r="J170" s="241">
        <f>J210</f>
        <v>740</v>
      </c>
      <c r="K170" s="239">
        <f t="shared" si="1"/>
        <v>48003678.341099985</v>
      </c>
    </row>
    <row r="171" spans="1:13" x14ac:dyDescent="0.2">
      <c r="A171" s="1">
        <v>4</v>
      </c>
      <c r="C171" s="13" t="s">
        <v>99</v>
      </c>
      <c r="E171" s="1">
        <v>4</v>
      </c>
      <c r="F171" s="14"/>
      <c r="G171" s="245"/>
      <c r="H171" s="239">
        <f t="shared" si="0"/>
        <v>36319823.980000012</v>
      </c>
      <c r="I171" s="244"/>
      <c r="J171" s="240"/>
      <c r="K171" s="239">
        <f t="shared" si="1"/>
        <v>38812565.418050013</v>
      </c>
    </row>
    <row r="172" spans="1:13" x14ac:dyDescent="0.2">
      <c r="A172" s="1">
        <v>5</v>
      </c>
      <c r="C172" s="13" t="s">
        <v>100</v>
      </c>
      <c r="E172" s="1">
        <v>5</v>
      </c>
      <c r="F172" s="14"/>
      <c r="G172" s="245">
        <f>G168+G170</f>
        <v>2641</v>
      </c>
      <c r="H172" s="246">
        <f>SUM(H168:H171)</f>
        <v>384367609.85000002</v>
      </c>
      <c r="I172" s="244"/>
      <c r="J172" s="240">
        <f>J168+J170</f>
        <v>2742</v>
      </c>
      <c r="K172" s="246">
        <f>SUM(K168:K171)</f>
        <v>411101791.00620002</v>
      </c>
    </row>
    <row r="173" spans="1:13" x14ac:dyDescent="0.2">
      <c r="A173" s="1">
        <v>6</v>
      </c>
      <c r="C173" s="13" t="s">
        <v>101</v>
      </c>
      <c r="E173" s="1">
        <v>6</v>
      </c>
      <c r="F173" s="14"/>
      <c r="G173" s="238">
        <f>G213</f>
        <v>2244</v>
      </c>
      <c r="H173" s="239">
        <f t="shared" ref="H173:K174" si="2">H213</f>
        <v>163142579.61000001</v>
      </c>
      <c r="I173" s="240"/>
      <c r="J173" s="241">
        <f t="shared" si="2"/>
        <v>2314</v>
      </c>
      <c r="K173" s="239">
        <f t="shared" si="2"/>
        <v>173407459.00250003</v>
      </c>
    </row>
    <row r="174" spans="1:13" x14ac:dyDescent="0.2">
      <c r="A174" s="1">
        <v>7</v>
      </c>
      <c r="C174" s="13" t="s">
        <v>102</v>
      </c>
      <c r="E174" s="1">
        <v>7</v>
      </c>
      <c r="F174" s="14"/>
      <c r="G174" s="238">
        <f>G214</f>
        <v>0</v>
      </c>
      <c r="H174" s="239">
        <f>H214</f>
        <v>59810483.799999997</v>
      </c>
      <c r="I174" s="244"/>
      <c r="J174" s="241">
        <f t="shared" si="2"/>
        <v>0</v>
      </c>
      <c r="K174" s="239">
        <f t="shared" si="2"/>
        <v>63575793.982100002</v>
      </c>
    </row>
    <row r="175" spans="1:13" x14ac:dyDescent="0.2">
      <c r="A175" s="1">
        <v>8</v>
      </c>
      <c r="C175" s="13" t="s">
        <v>103</v>
      </c>
      <c r="E175" s="1">
        <v>8</v>
      </c>
      <c r="F175" s="14"/>
      <c r="G175" s="245">
        <f>G172+G173+G174</f>
        <v>4885</v>
      </c>
      <c r="H175" s="246">
        <f>H172+H173+H174</f>
        <v>607320673.25999999</v>
      </c>
      <c r="I175" s="240"/>
      <c r="J175" s="240">
        <f>J172+J173+J174</f>
        <v>5056</v>
      </c>
      <c r="K175" s="246">
        <f>K172+K173+K174</f>
        <v>648085043.99080002</v>
      </c>
    </row>
    <row r="176" spans="1:13" x14ac:dyDescent="0.2">
      <c r="A176" s="1">
        <v>9</v>
      </c>
      <c r="E176" s="1">
        <v>9</v>
      </c>
      <c r="F176" s="14"/>
      <c r="G176" s="245"/>
      <c r="H176" s="246"/>
      <c r="I176" s="247"/>
      <c r="J176" s="240"/>
      <c r="K176" s="246"/>
    </row>
    <row r="177" spans="1:11" x14ac:dyDescent="0.2">
      <c r="A177" s="1">
        <v>10</v>
      </c>
      <c r="C177" s="13" t="s">
        <v>104</v>
      </c>
      <c r="E177" s="1">
        <v>10</v>
      </c>
      <c r="F177" s="14"/>
      <c r="G177" s="238">
        <f>G217</f>
        <v>0</v>
      </c>
      <c r="H177" s="239">
        <f>H217</f>
        <v>0</v>
      </c>
      <c r="I177" s="244"/>
      <c r="J177" s="241">
        <f>J217</f>
        <v>0</v>
      </c>
      <c r="K177" s="239">
        <f>K217</f>
        <v>0</v>
      </c>
    </row>
    <row r="178" spans="1:11" x14ac:dyDescent="0.2">
      <c r="A178" s="1">
        <v>11</v>
      </c>
      <c r="C178" s="13" t="s">
        <v>105</v>
      </c>
      <c r="E178" s="1">
        <v>11</v>
      </c>
      <c r="F178" s="14"/>
      <c r="G178" s="238">
        <f>G218</f>
        <v>672</v>
      </c>
      <c r="H178" s="239">
        <f t="shared" ref="H178:H179" si="3">H218</f>
        <v>33831913.440000005</v>
      </c>
      <c r="I178" s="244"/>
      <c r="J178" s="241">
        <f>J218</f>
        <v>672</v>
      </c>
      <c r="K178" s="239">
        <f t="shared" ref="J178:L179" si="4">K218</f>
        <v>119963871.32580003</v>
      </c>
    </row>
    <row r="179" spans="1:11" x14ac:dyDescent="0.2">
      <c r="A179" s="1">
        <v>12</v>
      </c>
      <c r="C179" s="13" t="s">
        <v>106</v>
      </c>
      <c r="E179" s="1">
        <v>12</v>
      </c>
      <c r="F179" s="14"/>
      <c r="G179" s="238">
        <f>G219</f>
        <v>0</v>
      </c>
      <c r="H179" s="239">
        <f t="shared" si="3"/>
        <v>14232170.899999999</v>
      </c>
      <c r="I179" s="244"/>
      <c r="J179" s="239">
        <f t="shared" si="4"/>
        <v>0</v>
      </c>
      <c r="K179" s="239">
        <f t="shared" si="4"/>
        <v>14659135.730900001</v>
      </c>
    </row>
    <row r="180" spans="1:11" x14ac:dyDescent="0.2">
      <c r="A180" s="1">
        <v>13</v>
      </c>
      <c r="C180" s="13" t="s">
        <v>107</v>
      </c>
      <c r="E180" s="1">
        <v>13</v>
      </c>
      <c r="F180" s="14"/>
      <c r="G180" s="245">
        <f>SUM(G177:G179)</f>
        <v>672</v>
      </c>
      <c r="H180" s="246">
        <f>SUM(H177:H179)</f>
        <v>48064084.340000004</v>
      </c>
      <c r="I180" s="248"/>
      <c r="J180" s="240">
        <f>SUM(J177:J179)</f>
        <v>672</v>
      </c>
      <c r="K180" s="246">
        <f>SUM(K177:K179)</f>
        <v>134623007.05670002</v>
      </c>
    </row>
    <row r="181" spans="1:11" x14ac:dyDescent="0.2">
      <c r="A181" s="1">
        <v>14</v>
      </c>
      <c r="E181" s="1">
        <v>14</v>
      </c>
      <c r="F181" s="14"/>
      <c r="G181" s="249"/>
      <c r="H181" s="246"/>
      <c r="I181" s="247"/>
      <c r="J181" s="250"/>
      <c r="K181" s="246"/>
    </row>
    <row r="182" spans="1:11" x14ac:dyDescent="0.2">
      <c r="A182" s="1">
        <v>15</v>
      </c>
      <c r="C182" s="13" t="s">
        <v>108</v>
      </c>
      <c r="E182" s="1">
        <v>15</v>
      </c>
      <c r="G182" s="251">
        <f>SUM(G175+G180)</f>
        <v>5557</v>
      </c>
      <c r="H182" s="252">
        <f>SUM(H175+H180)</f>
        <v>655384757.60000002</v>
      </c>
      <c r="I182" s="247"/>
      <c r="J182" s="253">
        <f>SUM(J175+J180)</f>
        <v>5728</v>
      </c>
      <c r="K182" s="252">
        <f>SUM(K175+K180)</f>
        <v>782708051.04750001</v>
      </c>
    </row>
    <row r="183" spans="1:11" x14ac:dyDescent="0.2">
      <c r="A183" s="1">
        <v>16</v>
      </c>
      <c r="E183" s="1">
        <v>16</v>
      </c>
      <c r="G183" s="251"/>
      <c r="H183" s="252"/>
      <c r="I183" s="247"/>
      <c r="J183" s="253"/>
      <c r="K183" s="252"/>
    </row>
    <row r="184" spans="1:11" x14ac:dyDescent="0.2">
      <c r="A184" s="1">
        <v>17</v>
      </c>
      <c r="C184" s="13" t="s">
        <v>109</v>
      </c>
      <c r="E184" s="1">
        <v>17</v>
      </c>
      <c r="F184" s="14"/>
      <c r="G184" s="238">
        <f>G224</f>
        <v>0</v>
      </c>
      <c r="H184" s="239">
        <f>H224</f>
        <v>9227656.879999999</v>
      </c>
      <c r="I184" s="244"/>
      <c r="J184" s="239">
        <f t="shared" ref="J184:K184" si="5">J224</f>
        <v>0</v>
      </c>
      <c r="K184" s="239">
        <f t="shared" si="5"/>
        <v>9689039.7194999997</v>
      </c>
    </row>
    <row r="185" spans="1:11" x14ac:dyDescent="0.2">
      <c r="A185" s="1">
        <v>18</v>
      </c>
      <c r="E185" s="1">
        <v>18</v>
      </c>
      <c r="F185" s="14"/>
      <c r="G185" s="240"/>
      <c r="H185" s="246"/>
      <c r="I185" s="244"/>
      <c r="J185" s="240"/>
      <c r="K185" s="246"/>
    </row>
    <row r="186" spans="1:11" x14ac:dyDescent="0.2">
      <c r="A186" s="1">
        <v>19</v>
      </c>
      <c r="C186" s="13" t="s">
        <v>110</v>
      </c>
      <c r="E186" s="1">
        <v>19</v>
      </c>
      <c r="F186" s="14"/>
      <c r="G186" s="240"/>
      <c r="H186" s="246">
        <v>0</v>
      </c>
      <c r="I186" s="244"/>
      <c r="J186" s="240"/>
      <c r="K186" s="246"/>
    </row>
    <row r="187" spans="1:11" x14ac:dyDescent="0.2">
      <c r="A187" s="1">
        <v>20</v>
      </c>
      <c r="C187" s="254" t="s">
        <v>111</v>
      </c>
      <c r="E187" s="1">
        <v>20</v>
      </c>
      <c r="F187" s="14"/>
      <c r="G187" s="240"/>
      <c r="H187" s="246">
        <v>0</v>
      </c>
      <c r="I187" s="244"/>
      <c r="J187" s="240"/>
      <c r="K187" s="246">
        <v>0</v>
      </c>
    </row>
    <row r="188" spans="1:11" x14ac:dyDescent="0.2">
      <c r="A188" s="1">
        <v>21</v>
      </c>
      <c r="C188" s="254"/>
      <c r="E188" s="1">
        <v>21</v>
      </c>
      <c r="F188" s="14"/>
      <c r="G188" s="240"/>
      <c r="H188" s="246"/>
      <c r="I188" s="244"/>
      <c r="J188" s="240"/>
      <c r="K188" s="246"/>
    </row>
    <row r="189" spans="1:11" x14ac:dyDescent="0.2">
      <c r="A189" s="1">
        <v>22</v>
      </c>
      <c r="C189" s="13"/>
      <c r="E189" s="1">
        <v>22</v>
      </c>
      <c r="G189" s="240"/>
      <c r="H189" s="246"/>
      <c r="I189" s="244"/>
      <c r="J189" s="240"/>
      <c r="K189" s="246"/>
    </row>
    <row r="190" spans="1:11" x14ac:dyDescent="0.2">
      <c r="A190" s="1">
        <v>23</v>
      </c>
      <c r="C190" s="13" t="s">
        <v>112</v>
      </c>
      <c r="E190" s="1">
        <v>23</v>
      </c>
      <c r="G190" s="240"/>
      <c r="H190" s="246">
        <v>0</v>
      </c>
      <c r="I190" s="244"/>
      <c r="J190" s="240"/>
      <c r="K190" s="246">
        <v>0</v>
      </c>
    </row>
    <row r="191" spans="1:11" x14ac:dyDescent="0.2">
      <c r="A191" s="1">
        <v>24</v>
      </c>
      <c r="C191" s="13"/>
      <c r="E191" s="1">
        <v>24</v>
      </c>
      <c r="G191" s="240"/>
      <c r="H191" s="246"/>
      <c r="I191" s="244"/>
      <c r="J191" s="240"/>
      <c r="K191" s="246"/>
    </row>
    <row r="192" spans="1:11" x14ac:dyDescent="0.2">
      <c r="F192" s="255" t="s">
        <v>17</v>
      </c>
      <c r="G192" s="243"/>
      <c r="H192" s="216"/>
      <c r="I192" s="255"/>
      <c r="J192" s="243"/>
      <c r="K192" s="24"/>
    </row>
    <row r="193" spans="1:11" x14ac:dyDescent="0.2">
      <c r="A193" s="1">
        <v>25</v>
      </c>
      <c r="C193" s="13" t="s">
        <v>286</v>
      </c>
      <c r="E193" s="1">
        <v>25</v>
      </c>
      <c r="G193" s="251">
        <f>SUM(G182:G191)</f>
        <v>5557</v>
      </c>
      <c r="H193" s="252">
        <f>SUM(H182:H191)</f>
        <v>664612414.48000002</v>
      </c>
      <c r="I193" s="251"/>
      <c r="J193" s="253">
        <f>SUM(J182:J191)</f>
        <v>5728</v>
      </c>
      <c r="K193" s="247">
        <f>SUM(K182:K191)</f>
        <v>792397090.76699996</v>
      </c>
    </row>
    <row r="194" spans="1:11" x14ac:dyDescent="0.2">
      <c r="F194" s="255" t="s">
        <v>17</v>
      </c>
      <c r="G194" s="23"/>
      <c r="H194" s="24"/>
      <c r="I194" s="255"/>
      <c r="J194" s="243"/>
      <c r="K194" s="24"/>
    </row>
    <row r="195" spans="1:11" x14ac:dyDescent="0.2">
      <c r="F195" s="255"/>
      <c r="G195" s="23"/>
      <c r="H195" s="24"/>
      <c r="I195" s="255"/>
      <c r="J195" s="23"/>
      <c r="K195" s="24"/>
    </row>
    <row r="196" spans="1:11" x14ac:dyDescent="0.2">
      <c r="C196" s="256"/>
      <c r="D196" s="256"/>
      <c r="E196" s="256"/>
      <c r="F196" s="255"/>
      <c r="G196" s="23"/>
      <c r="H196" s="24"/>
      <c r="I196" s="255"/>
      <c r="J196" s="23"/>
      <c r="K196" s="24"/>
    </row>
    <row r="197" spans="1:11" x14ac:dyDescent="0.2">
      <c r="C197" s="1" t="s">
        <v>64</v>
      </c>
      <c r="F197" s="255"/>
      <c r="G197" s="23"/>
      <c r="H197" s="24"/>
      <c r="I197" s="255"/>
      <c r="J197" s="23"/>
      <c r="K197" s="24"/>
    </row>
    <row r="198" spans="1:11" x14ac:dyDescent="0.2">
      <c r="A198" s="13"/>
    </row>
    <row r="199" spans="1:11" x14ac:dyDescent="0.2">
      <c r="E199" s="41"/>
    </row>
    <row r="200" spans="1:11" ht="30" customHeight="1" x14ac:dyDescent="0.2">
      <c r="E200" s="41"/>
    </row>
    <row r="201" spans="1:11" x14ac:dyDescent="0.2">
      <c r="A201" s="19" t="str">
        <f>$A$83</f>
        <v xml:space="preserve">Institution No.:  </v>
      </c>
      <c r="B201" s="42"/>
      <c r="C201" s="42"/>
      <c r="D201" s="42"/>
      <c r="E201" s="43"/>
      <c r="F201" s="42"/>
      <c r="G201" s="44"/>
      <c r="H201" s="45"/>
      <c r="I201" s="42"/>
      <c r="J201" s="44"/>
      <c r="K201" s="4" t="s">
        <v>114</v>
      </c>
    </row>
    <row r="202" spans="1:11" x14ac:dyDescent="0.2">
      <c r="A202" s="234" t="s">
        <v>115</v>
      </c>
      <c r="B202" s="234"/>
      <c r="C202" s="234"/>
      <c r="D202" s="234"/>
      <c r="E202" s="234"/>
      <c r="F202" s="234"/>
      <c r="G202" s="234"/>
      <c r="H202" s="234"/>
      <c r="I202" s="234"/>
      <c r="J202" s="234"/>
      <c r="K202" s="234"/>
    </row>
    <row r="203" spans="1:11" x14ac:dyDescent="0.2">
      <c r="A203" s="19" t="str">
        <f>$A$42</f>
        <v xml:space="preserve">NAME: </v>
      </c>
      <c r="C203" s="1" t="str">
        <f>$D$20</f>
        <v>University of Colorado</v>
      </c>
      <c r="G203" s="237"/>
      <c r="K203" s="21" t="str">
        <f>$K$3</f>
        <v>Due Date: October 18, 2022</v>
      </c>
    </row>
    <row r="204" spans="1:11" x14ac:dyDescent="0.2">
      <c r="A204" s="22" t="s">
        <v>17</v>
      </c>
      <c r="B204" s="22" t="s">
        <v>17</v>
      </c>
      <c r="C204" s="22" t="s">
        <v>17</v>
      </c>
      <c r="D204" s="22" t="s">
        <v>17</v>
      </c>
      <c r="E204" s="22" t="s">
        <v>17</v>
      </c>
      <c r="F204" s="22" t="s">
        <v>17</v>
      </c>
      <c r="G204" s="23" t="s">
        <v>17</v>
      </c>
      <c r="H204" s="24" t="s">
        <v>17</v>
      </c>
      <c r="I204" s="22" t="s">
        <v>17</v>
      </c>
      <c r="J204" s="23" t="s">
        <v>17</v>
      </c>
      <c r="K204" s="24" t="s">
        <v>17</v>
      </c>
    </row>
    <row r="205" spans="1:11" x14ac:dyDescent="0.2">
      <c r="A205" s="25" t="s">
        <v>18</v>
      </c>
      <c r="E205" s="25" t="s">
        <v>18</v>
      </c>
      <c r="F205" s="26"/>
      <c r="G205" s="27"/>
      <c r="H205" s="28" t="str">
        <f>H165</f>
        <v>2021-22</v>
      </c>
      <c r="I205" s="26"/>
      <c r="J205" s="27"/>
      <c r="K205" s="28" t="str">
        <f>K165</f>
        <v>2022-23</v>
      </c>
    </row>
    <row r="206" spans="1:11" x14ac:dyDescent="0.2">
      <c r="A206" s="25" t="s">
        <v>22</v>
      </c>
      <c r="C206" s="26" t="s">
        <v>68</v>
      </c>
      <c r="E206" s="25" t="s">
        <v>22</v>
      </c>
      <c r="F206" s="26"/>
      <c r="G206" s="27" t="s">
        <v>24</v>
      </c>
      <c r="H206" s="28" t="s">
        <v>25</v>
      </c>
      <c r="I206" s="26"/>
      <c r="J206" s="27" t="s">
        <v>24</v>
      </c>
      <c r="K206" s="28" t="s">
        <v>26</v>
      </c>
    </row>
    <row r="207" spans="1:11" x14ac:dyDescent="0.2">
      <c r="A207" s="22" t="s">
        <v>17</v>
      </c>
      <c r="B207" s="22" t="s">
        <v>17</v>
      </c>
      <c r="C207" s="22" t="s">
        <v>17</v>
      </c>
      <c r="D207" s="22" t="s">
        <v>17</v>
      </c>
      <c r="E207" s="22" t="s">
        <v>17</v>
      </c>
      <c r="F207" s="22" t="s">
        <v>17</v>
      </c>
      <c r="G207" s="23" t="s">
        <v>17</v>
      </c>
      <c r="H207" s="24" t="s">
        <v>17</v>
      </c>
      <c r="I207" s="22" t="s">
        <v>17</v>
      </c>
      <c r="J207" s="23" t="s">
        <v>17</v>
      </c>
      <c r="K207" s="24" t="s">
        <v>17</v>
      </c>
    </row>
    <row r="208" spans="1:11" x14ac:dyDescent="0.2">
      <c r="A208" s="1">
        <v>1</v>
      </c>
      <c r="B208" s="22"/>
      <c r="C208" s="13" t="s">
        <v>96</v>
      </c>
      <c r="D208" s="22"/>
      <c r="E208" s="1">
        <v>1</v>
      </c>
      <c r="F208" s="22"/>
      <c r="G208" s="238">
        <f>SUM(G544+G583)</f>
        <v>1928</v>
      </c>
      <c r="H208" s="239">
        <f>SUM(H544+H583)</f>
        <v>232942189.55000007</v>
      </c>
      <c r="I208" s="240"/>
      <c r="J208" s="241">
        <f>SUM(J544+J583)</f>
        <v>2002</v>
      </c>
      <c r="K208" s="239">
        <f t="shared" ref="K208:K211" si="6">SUM(K544+K583)</f>
        <v>249167723.4869501</v>
      </c>
    </row>
    <row r="209" spans="1:13" x14ac:dyDescent="0.2">
      <c r="A209" s="1">
        <v>2</v>
      </c>
      <c r="B209" s="22"/>
      <c r="C209" s="13" t="s">
        <v>97</v>
      </c>
      <c r="D209" s="22"/>
      <c r="E209" s="1">
        <v>2</v>
      </c>
      <c r="F209" s="22"/>
      <c r="G209" s="245"/>
      <c r="H209" s="239">
        <f>SUM(H545+H584)</f>
        <v>70233384.929999948</v>
      </c>
      <c r="I209" s="22"/>
      <c r="J209" s="240"/>
      <c r="K209" s="239">
        <f t="shared" si="6"/>
        <v>75117823.760099947</v>
      </c>
    </row>
    <row r="210" spans="1:13" x14ac:dyDescent="0.2">
      <c r="A210" s="1">
        <v>3</v>
      </c>
      <c r="C210" s="13" t="s">
        <v>98</v>
      </c>
      <c r="E210" s="1">
        <v>3</v>
      </c>
      <c r="F210" s="14"/>
      <c r="G210" s="238">
        <f>SUM(G546+G585)</f>
        <v>713</v>
      </c>
      <c r="H210" s="239">
        <f>SUM(H546+H585)</f>
        <v>44872211.389999986</v>
      </c>
      <c r="I210" s="244"/>
      <c r="J210" s="241">
        <f t="shared" ref="J210" si="7">SUM(J546+J585)</f>
        <v>740</v>
      </c>
      <c r="K210" s="239">
        <f t="shared" si="6"/>
        <v>48003678.341099985</v>
      </c>
    </row>
    <row r="211" spans="1:13" x14ac:dyDescent="0.2">
      <c r="A211" s="1">
        <v>4</v>
      </c>
      <c r="C211" s="13" t="s">
        <v>99</v>
      </c>
      <c r="E211" s="1">
        <v>4</v>
      </c>
      <c r="F211" s="14"/>
      <c r="G211" s="245"/>
      <c r="H211" s="239">
        <f>SUM(H547+H586)</f>
        <v>36319823.980000012</v>
      </c>
      <c r="I211" s="244"/>
      <c r="J211" s="240"/>
      <c r="K211" s="239">
        <f t="shared" si="6"/>
        <v>38812565.418050013</v>
      </c>
      <c r="M211" s="233"/>
    </row>
    <row r="212" spans="1:13" x14ac:dyDescent="0.2">
      <c r="A212" s="1">
        <v>5</v>
      </c>
      <c r="C212" s="13" t="s">
        <v>100</v>
      </c>
      <c r="E212" s="1">
        <v>5</v>
      </c>
      <c r="F212" s="14"/>
      <c r="G212" s="245">
        <f>G208+G210</f>
        <v>2641</v>
      </c>
      <c r="H212" s="246">
        <f>SUM(H208:H211)</f>
        <v>384367609.85000002</v>
      </c>
      <c r="I212" s="244"/>
      <c r="J212" s="240">
        <f>J208+J210</f>
        <v>2742</v>
      </c>
      <c r="K212" s="246">
        <f>SUM(K208:K211)</f>
        <v>411101791.00620002</v>
      </c>
    </row>
    <row r="213" spans="1:13" x14ac:dyDescent="0.2">
      <c r="A213" s="1">
        <v>6</v>
      </c>
      <c r="C213" s="13" t="s">
        <v>101</v>
      </c>
      <c r="E213" s="1">
        <v>6</v>
      </c>
      <c r="F213" s="14"/>
      <c r="G213" s="238">
        <f>(SUM(G549+G588+G625+G662+G699+G736+G773+G848))</f>
        <v>2244</v>
      </c>
      <c r="H213" s="239">
        <f>(SUM(H549+H588+H625+H662+H699+H736+H773+H848))</f>
        <v>163142579.61000001</v>
      </c>
      <c r="I213" s="244"/>
      <c r="J213" s="257">
        <f t="shared" ref="J213:K214" si="8">(SUM(J549+J588+J625+J662+J699+J736+J773+J848))</f>
        <v>2314</v>
      </c>
      <c r="K213" s="257">
        <f t="shared" si="8"/>
        <v>173407459.00250003</v>
      </c>
    </row>
    <row r="214" spans="1:13" x14ac:dyDescent="0.2">
      <c r="A214" s="1">
        <v>7</v>
      </c>
      <c r="C214" s="13" t="s">
        <v>102</v>
      </c>
      <c r="E214" s="1">
        <v>7</v>
      </c>
      <c r="F214" s="14"/>
      <c r="G214" s="245"/>
      <c r="H214" s="239">
        <f>(SUM(H550+H589+H626+H663+H700+H737+H774+H849))</f>
        <v>59810483.799999997</v>
      </c>
      <c r="I214" s="244"/>
      <c r="J214" s="244"/>
      <c r="K214" s="239">
        <f t="shared" si="8"/>
        <v>63575793.982100002</v>
      </c>
    </row>
    <row r="215" spans="1:13" x14ac:dyDescent="0.2">
      <c r="A215" s="1">
        <v>8</v>
      </c>
      <c r="C215" s="13" t="s">
        <v>103</v>
      </c>
      <c r="E215" s="1">
        <v>8</v>
      </c>
      <c r="F215" s="14"/>
      <c r="G215" s="245">
        <f>G212+G213+G214</f>
        <v>4885</v>
      </c>
      <c r="H215" s="246">
        <f>H212+H213+H214</f>
        <v>607320673.25999999</v>
      </c>
      <c r="I215" s="240"/>
      <c r="J215" s="240">
        <f>J212+J213+J214</f>
        <v>5056</v>
      </c>
      <c r="K215" s="246">
        <f>K212+K213+K214</f>
        <v>648085043.99080002</v>
      </c>
    </row>
    <row r="216" spans="1:13" x14ac:dyDescent="0.2">
      <c r="A216" s="1">
        <v>9</v>
      </c>
      <c r="E216" s="1">
        <v>9</v>
      </c>
      <c r="F216" s="14"/>
      <c r="G216" s="245"/>
      <c r="H216" s="246"/>
      <c r="I216" s="247"/>
      <c r="J216" s="240"/>
      <c r="K216" s="246"/>
    </row>
    <row r="217" spans="1:13" x14ac:dyDescent="0.2">
      <c r="A217" s="1">
        <v>10</v>
      </c>
      <c r="C217" s="13" t="s">
        <v>104</v>
      </c>
      <c r="E217" s="1">
        <v>10</v>
      </c>
      <c r="F217" s="14"/>
      <c r="G217" s="238">
        <f>SUM(G553+G592)</f>
        <v>0</v>
      </c>
      <c r="H217" s="239">
        <f>SUM(H553+H592)</f>
        <v>0</v>
      </c>
      <c r="I217" s="244"/>
      <c r="J217" s="257">
        <f t="shared" ref="J217:K217" si="9">SUM(J553+J592)</f>
        <v>0</v>
      </c>
      <c r="K217" s="239">
        <f t="shared" si="9"/>
        <v>0</v>
      </c>
    </row>
    <row r="218" spans="1:13" x14ac:dyDescent="0.2">
      <c r="A218" s="1">
        <v>11</v>
      </c>
      <c r="C218" s="13" t="s">
        <v>105</v>
      </c>
      <c r="E218" s="1">
        <v>11</v>
      </c>
      <c r="F218" s="14"/>
      <c r="G218" s="238">
        <f>SUM(G554+G593+G630+G667+G704+G741+G778+G853)</f>
        <v>672</v>
      </c>
      <c r="H218" s="239">
        <f>SUM(H554+H593+H630+H667+H704+H741+H778+H853)</f>
        <v>33831913.440000005</v>
      </c>
      <c r="I218" s="244"/>
      <c r="J218" s="239">
        <f>SUM(J554+J593+J630+J667+J704+J741+J778+J853)</f>
        <v>672</v>
      </c>
      <c r="K218" s="239">
        <f>SUM(K554+K593+K625+K662+K704+K736+K773+K853)</f>
        <v>119963871.32580003</v>
      </c>
    </row>
    <row r="219" spans="1:13" x14ac:dyDescent="0.2">
      <c r="A219" s="1">
        <v>12</v>
      </c>
      <c r="C219" s="13" t="s">
        <v>106</v>
      </c>
      <c r="E219" s="1">
        <v>12</v>
      </c>
      <c r="F219" s="14"/>
      <c r="G219" s="245"/>
      <c r="H219" s="239">
        <f>SUM(H555+H594+H631+H668+H705+H742+H779+H854)</f>
        <v>14232170.899999999</v>
      </c>
      <c r="I219" s="244"/>
      <c r="J219" s="246"/>
      <c r="K219" s="239">
        <f>SUM(K555+K594+K631+K668+K705+K742+K779+K854)</f>
        <v>14659135.730900001</v>
      </c>
    </row>
    <row r="220" spans="1:13" x14ac:dyDescent="0.2">
      <c r="A220" s="1">
        <v>13</v>
      </c>
      <c r="C220" s="13" t="s">
        <v>107</v>
      </c>
      <c r="E220" s="1">
        <v>13</v>
      </c>
      <c r="F220" s="14"/>
      <c r="G220" s="245">
        <f>SUM(G217:G219)</f>
        <v>672</v>
      </c>
      <c r="H220" s="246">
        <f>SUM(H217:H219)</f>
        <v>48064084.340000004</v>
      </c>
      <c r="I220" s="248"/>
      <c r="J220" s="240">
        <f>SUM(J217:J219)</f>
        <v>672</v>
      </c>
      <c r="K220" s="246">
        <f>SUM(K217:K219)</f>
        <v>134623007.05670002</v>
      </c>
    </row>
    <row r="221" spans="1:13" x14ac:dyDescent="0.2">
      <c r="A221" s="1">
        <v>14</v>
      </c>
      <c r="E221" s="1">
        <v>14</v>
      </c>
      <c r="F221" s="14"/>
      <c r="G221" s="249"/>
      <c r="H221" s="246"/>
      <c r="I221" s="247"/>
      <c r="J221" s="250"/>
      <c r="K221" s="246"/>
    </row>
    <row r="222" spans="1:13" x14ac:dyDescent="0.2">
      <c r="A222" s="1">
        <v>15</v>
      </c>
      <c r="C222" s="13" t="s">
        <v>108</v>
      </c>
      <c r="E222" s="1">
        <v>15</v>
      </c>
      <c r="G222" s="251">
        <f>SUM(G558+G597+G634+G671+G708+G745+G782+G857)</f>
        <v>5557</v>
      </c>
      <c r="H222" s="252">
        <f>SUM(H558+H597+H634+H671+H708+H745+H782+H857)</f>
        <v>655384757.60000014</v>
      </c>
      <c r="I222" s="247"/>
      <c r="J222" s="247">
        <f t="shared" ref="J222:K222" si="10">SUM(J558+J597+J634+J671+J708+J745+J782+J857)</f>
        <v>5728</v>
      </c>
      <c r="K222" s="252">
        <f t="shared" si="10"/>
        <v>697591050.56490004</v>
      </c>
    </row>
    <row r="223" spans="1:13" x14ac:dyDescent="0.2">
      <c r="A223" s="1">
        <v>16</v>
      </c>
      <c r="E223" s="1">
        <v>16</v>
      </c>
      <c r="G223" s="253"/>
      <c r="H223" s="252"/>
      <c r="I223" s="247"/>
      <c r="J223" s="253"/>
      <c r="K223" s="252"/>
    </row>
    <row r="224" spans="1:13" x14ac:dyDescent="0.2">
      <c r="A224" s="1">
        <v>17</v>
      </c>
      <c r="C224" s="13" t="s">
        <v>109</v>
      </c>
      <c r="E224" s="1">
        <v>17</v>
      </c>
      <c r="F224" s="14"/>
      <c r="G224" s="247">
        <f t="shared" ref="G224:K224" si="11">SUM(G560+G599+G636+G673+G710+G747+G784+G859)</f>
        <v>0</v>
      </c>
      <c r="H224" s="252">
        <f t="shared" si="11"/>
        <v>9227656.879999999</v>
      </c>
      <c r="I224" s="247"/>
      <c r="J224" s="247">
        <f t="shared" si="11"/>
        <v>0</v>
      </c>
      <c r="K224" s="252">
        <f t="shared" si="11"/>
        <v>9689039.7194999997</v>
      </c>
    </row>
    <row r="225" spans="1:11" x14ac:dyDescent="0.2">
      <c r="A225" s="1">
        <v>18</v>
      </c>
      <c r="E225" s="1">
        <v>18</v>
      </c>
      <c r="F225" s="14"/>
      <c r="G225" s="240"/>
      <c r="H225" s="246"/>
      <c r="I225" s="244"/>
      <c r="J225" s="240"/>
      <c r="K225" s="246"/>
    </row>
    <row r="226" spans="1:11" x14ac:dyDescent="0.2">
      <c r="A226" s="1">
        <v>19</v>
      </c>
      <c r="C226" s="13" t="s">
        <v>110</v>
      </c>
      <c r="E226" s="1">
        <v>19</v>
      </c>
      <c r="F226" s="14"/>
      <c r="G226" s="240"/>
      <c r="H226" s="246">
        <v>0</v>
      </c>
      <c r="I226" s="244"/>
      <c r="J226" s="240"/>
      <c r="K226" s="246"/>
    </row>
    <row r="227" spans="1:11" x14ac:dyDescent="0.2">
      <c r="A227" s="1">
        <v>20</v>
      </c>
      <c r="C227" s="254" t="s">
        <v>111</v>
      </c>
      <c r="E227" s="1">
        <v>20</v>
      </c>
      <c r="F227" s="14"/>
      <c r="G227" s="240"/>
      <c r="H227" s="246">
        <v>0</v>
      </c>
      <c r="I227" s="244"/>
      <c r="J227" s="240"/>
      <c r="K227" s="246">
        <v>0</v>
      </c>
    </row>
    <row r="228" spans="1:11" x14ac:dyDescent="0.2">
      <c r="A228" s="1">
        <v>21</v>
      </c>
      <c r="C228" s="254"/>
      <c r="E228" s="1">
        <v>21</v>
      </c>
      <c r="F228" s="14"/>
      <c r="G228" s="240"/>
      <c r="H228" s="246"/>
      <c r="I228" s="244"/>
      <c r="J228" s="240"/>
      <c r="K228" s="246"/>
    </row>
    <row r="229" spans="1:11" x14ac:dyDescent="0.2">
      <c r="A229" s="1">
        <v>22</v>
      </c>
      <c r="C229" s="13"/>
      <c r="E229" s="1">
        <v>22</v>
      </c>
      <c r="G229" s="240"/>
      <c r="H229" s="246"/>
      <c r="I229" s="244"/>
      <c r="J229" s="240"/>
      <c r="K229" s="246"/>
    </row>
    <row r="230" spans="1:11" x14ac:dyDescent="0.2">
      <c r="A230" s="1">
        <v>23</v>
      </c>
      <c r="C230" s="13" t="s">
        <v>112</v>
      </c>
      <c r="E230" s="1">
        <v>23</v>
      </c>
      <c r="G230" s="240"/>
      <c r="H230" s="246">
        <v>0</v>
      </c>
      <c r="I230" s="244"/>
      <c r="J230" s="240"/>
      <c r="K230" s="246">
        <v>0</v>
      </c>
    </row>
    <row r="231" spans="1:11" x14ac:dyDescent="0.2">
      <c r="A231" s="1">
        <v>24</v>
      </c>
      <c r="C231" s="13"/>
      <c r="E231" s="1">
        <v>24</v>
      </c>
      <c r="G231" s="240"/>
      <c r="H231" s="246"/>
      <c r="I231" s="244"/>
      <c r="J231" s="240"/>
      <c r="K231" s="246"/>
    </row>
    <row r="232" spans="1:11" x14ac:dyDescent="0.2">
      <c r="F232" s="255" t="s">
        <v>17</v>
      </c>
      <c r="G232" s="243"/>
      <c r="H232" s="216"/>
      <c r="I232" s="255"/>
      <c r="J232" s="243"/>
      <c r="K232" s="216"/>
    </row>
    <row r="233" spans="1:11" x14ac:dyDescent="0.2">
      <c r="A233" s="1">
        <v>25</v>
      </c>
      <c r="C233" s="13" t="s">
        <v>286</v>
      </c>
      <c r="E233" s="1">
        <v>25</v>
      </c>
      <c r="G233" s="251">
        <f>SUM(G222:G231)</f>
        <v>5557</v>
      </c>
      <c r="H233" s="252">
        <f>SUM(H222:H231)</f>
        <v>664612414.48000014</v>
      </c>
      <c r="I233" s="251"/>
      <c r="J233" s="247">
        <f>SUM(J222:J231)</f>
        <v>5728</v>
      </c>
      <c r="K233" s="252">
        <f>SUM(K222:K231)</f>
        <v>707280090.28439999</v>
      </c>
    </row>
    <row r="234" spans="1:11" x14ac:dyDescent="0.2">
      <c r="F234" s="255" t="s">
        <v>17</v>
      </c>
      <c r="G234" s="23"/>
      <c r="H234" s="216"/>
      <c r="I234" s="255"/>
      <c r="J234" s="23"/>
      <c r="K234" s="24"/>
    </row>
    <row r="235" spans="1:11" x14ac:dyDescent="0.2">
      <c r="F235" s="255"/>
      <c r="G235" s="23"/>
      <c r="H235" s="24"/>
      <c r="I235" s="255"/>
      <c r="J235" s="23"/>
      <c r="K235" s="24"/>
    </row>
    <row r="236" spans="1:11" x14ac:dyDescent="0.2">
      <c r="C236" s="256"/>
      <c r="D236" s="256"/>
      <c r="E236" s="256"/>
      <c r="F236" s="255"/>
      <c r="G236" s="23"/>
      <c r="H236" s="24"/>
      <c r="I236" s="255"/>
      <c r="J236" s="23"/>
      <c r="K236" s="24"/>
    </row>
    <row r="237" spans="1:11" x14ac:dyDescent="0.2">
      <c r="C237" s="1" t="s">
        <v>64</v>
      </c>
      <c r="F237" s="255"/>
      <c r="G237" s="23"/>
      <c r="H237" s="24"/>
      <c r="I237" s="255"/>
      <c r="J237" s="23"/>
      <c r="K237" s="24"/>
    </row>
    <row r="238" spans="1:11" x14ac:dyDescent="0.2">
      <c r="A238" s="13"/>
    </row>
    <row r="239" spans="1:11" x14ac:dyDescent="0.2">
      <c r="E239" s="41"/>
    </row>
    <row r="240" spans="1:11" x14ac:dyDescent="0.2">
      <c r="A240" s="19" t="str">
        <f>$A$83</f>
        <v xml:space="preserve">Institution No.:  </v>
      </c>
      <c r="E240" s="41"/>
      <c r="K240" s="4" t="s">
        <v>116</v>
      </c>
    </row>
    <row r="241" spans="1:12" x14ac:dyDescent="0.2">
      <c r="A241" s="46" t="s">
        <v>117</v>
      </c>
      <c r="B241" s="46"/>
      <c r="C241" s="46"/>
      <c r="D241" s="46"/>
      <c r="E241" s="46"/>
      <c r="F241" s="46"/>
      <c r="G241" s="46"/>
      <c r="H241" s="46"/>
      <c r="I241" s="46"/>
      <c r="J241" s="46"/>
      <c r="K241" s="46"/>
    </row>
    <row r="242" spans="1:12" x14ac:dyDescent="0.2">
      <c r="A242" s="19" t="str">
        <f>$A$42</f>
        <v xml:space="preserve">NAME: </v>
      </c>
      <c r="C242" s="1" t="str">
        <f>$D$20</f>
        <v>University of Colorado</v>
      </c>
      <c r="K242" s="21" t="str">
        <f>$K$3</f>
        <v>Due Date: October 18, 2022</v>
      </c>
    </row>
    <row r="243" spans="1:12" x14ac:dyDescent="0.2">
      <c r="A243" s="22" t="s">
        <v>17</v>
      </c>
      <c r="B243" s="22" t="s">
        <v>17</v>
      </c>
      <c r="C243" s="22" t="s">
        <v>17</v>
      </c>
      <c r="D243" s="22" t="s">
        <v>17</v>
      </c>
      <c r="E243" s="22" t="s">
        <v>17</v>
      </c>
      <c r="F243" s="22" t="s">
        <v>17</v>
      </c>
      <c r="G243" s="23" t="s">
        <v>17</v>
      </c>
      <c r="H243" s="24" t="s">
        <v>17</v>
      </c>
      <c r="I243" s="22" t="s">
        <v>17</v>
      </c>
      <c r="J243" s="23" t="s">
        <v>17</v>
      </c>
      <c r="K243" s="24" t="s">
        <v>17</v>
      </c>
    </row>
    <row r="244" spans="1:12" x14ac:dyDescent="0.2">
      <c r="A244" s="25" t="s">
        <v>18</v>
      </c>
      <c r="E244" s="25" t="s">
        <v>18</v>
      </c>
      <c r="G244" s="27"/>
      <c r="H244" s="28" t="str">
        <f>H131</f>
        <v>2021-22</v>
      </c>
      <c r="I244" s="26"/>
      <c r="J244" s="1"/>
      <c r="K244" s="28" t="str">
        <f>K205</f>
        <v>2022-23</v>
      </c>
    </row>
    <row r="245" spans="1:12" x14ac:dyDescent="0.2">
      <c r="A245" s="25" t="s">
        <v>22</v>
      </c>
      <c r="E245" s="25" t="s">
        <v>22</v>
      </c>
      <c r="G245" s="27"/>
      <c r="H245" s="28" t="s">
        <v>25</v>
      </c>
      <c r="I245" s="26"/>
      <c r="J245" s="1"/>
      <c r="K245" s="28" t="str">
        <f>K132</f>
        <v>Estimate</v>
      </c>
    </row>
    <row r="246" spans="1:12" x14ac:dyDescent="0.2">
      <c r="A246" s="22" t="s">
        <v>17</v>
      </c>
      <c r="B246" s="22" t="s">
        <v>17</v>
      </c>
      <c r="C246" s="22" t="s">
        <v>17</v>
      </c>
      <c r="D246" s="22" t="s">
        <v>17</v>
      </c>
      <c r="E246" s="22" t="s">
        <v>17</v>
      </c>
      <c r="F246" s="22" t="s">
        <v>17</v>
      </c>
      <c r="G246" s="23" t="s">
        <v>17</v>
      </c>
      <c r="H246" s="24" t="s">
        <v>17</v>
      </c>
      <c r="I246" s="22" t="s">
        <v>17</v>
      </c>
      <c r="J246" s="23" t="s">
        <v>17</v>
      </c>
      <c r="K246" s="23" t="s">
        <v>17</v>
      </c>
    </row>
    <row r="247" spans="1:12" x14ac:dyDescent="0.2">
      <c r="A247" s="1">
        <v>1</v>
      </c>
      <c r="C247" s="13" t="s">
        <v>118</v>
      </c>
      <c r="E247" s="1">
        <v>1</v>
      </c>
      <c r="H247" s="31"/>
      <c r="J247" s="1"/>
      <c r="K247" s="1"/>
    </row>
    <row r="248" spans="1:12" x14ac:dyDescent="0.2">
      <c r="A248" s="29" t="s">
        <v>119</v>
      </c>
      <c r="C248" s="13" t="s">
        <v>120</v>
      </c>
      <c r="E248" s="29" t="s">
        <v>119</v>
      </c>
      <c r="F248" s="258"/>
      <c r="G248" s="259"/>
      <c r="H248" s="259">
        <v>14035</v>
      </c>
      <c r="I248" s="259"/>
      <c r="J248" s="1"/>
      <c r="K248" s="259">
        <v>14035</v>
      </c>
      <c r="L248" s="260"/>
    </row>
    <row r="249" spans="1:12" x14ac:dyDescent="0.2">
      <c r="A249" s="29" t="s">
        <v>121</v>
      </c>
      <c r="C249" s="13" t="s">
        <v>122</v>
      </c>
      <c r="E249" s="29" t="s">
        <v>121</v>
      </c>
      <c r="F249" s="258"/>
      <c r="G249" s="259"/>
      <c r="H249" s="261">
        <f>15544-14035</f>
        <v>1509</v>
      </c>
      <c r="I249" s="259"/>
      <c r="J249" s="1"/>
      <c r="K249" s="261">
        <f>K250-K248</f>
        <v>1550.9687999999987</v>
      </c>
      <c r="L249" s="260"/>
    </row>
    <row r="250" spans="1:12" x14ac:dyDescent="0.2">
      <c r="A250" s="29" t="s">
        <v>123</v>
      </c>
      <c r="C250" s="13" t="s">
        <v>124</v>
      </c>
      <c r="E250" s="29" t="s">
        <v>123</v>
      </c>
      <c r="F250" s="258"/>
      <c r="G250" s="259"/>
      <c r="H250" s="259">
        <f>SUM(H248:H249)</f>
        <v>15544</v>
      </c>
      <c r="I250" s="259"/>
      <c r="J250" s="1"/>
      <c r="K250" s="259">
        <v>15585.968799999999</v>
      </c>
      <c r="L250" s="260"/>
    </row>
    <row r="251" spans="1:12" x14ac:dyDescent="0.2">
      <c r="A251" s="1">
        <v>3</v>
      </c>
      <c r="C251" s="13" t="s">
        <v>125</v>
      </c>
      <c r="E251" s="1">
        <v>3</v>
      </c>
      <c r="F251" s="258"/>
      <c r="G251" s="259"/>
      <c r="H251" s="259">
        <v>2555</v>
      </c>
      <c r="I251" s="259"/>
      <c r="J251" s="1"/>
      <c r="K251" s="259">
        <v>2485.5039999999999</v>
      </c>
      <c r="L251" s="260"/>
    </row>
    <row r="252" spans="1:12" x14ac:dyDescent="0.2">
      <c r="A252" s="1">
        <v>4</v>
      </c>
      <c r="C252" s="13" t="s">
        <v>126</v>
      </c>
      <c r="E252" s="1">
        <v>4</v>
      </c>
      <c r="F252" s="258"/>
      <c r="G252" s="259"/>
      <c r="H252" s="259">
        <f>SUM(H250:H251)</f>
        <v>18099</v>
      </c>
      <c r="I252" s="259"/>
      <c r="J252" s="1"/>
      <c r="K252" s="259">
        <f>SUM(K250:K251)</f>
        <v>18071.4728</v>
      </c>
      <c r="L252" s="260"/>
    </row>
    <row r="253" spans="1:12" x14ac:dyDescent="0.2">
      <c r="A253" s="1">
        <v>5</v>
      </c>
      <c r="E253" s="1">
        <v>5</v>
      </c>
      <c r="F253" s="258"/>
      <c r="G253" s="259"/>
      <c r="H253" s="259"/>
      <c r="I253" s="259"/>
      <c r="J253" s="1"/>
      <c r="K253" s="259"/>
      <c r="L253" s="260"/>
    </row>
    <row r="254" spans="1:12" x14ac:dyDescent="0.2">
      <c r="A254" s="1">
        <v>6</v>
      </c>
      <c r="C254" s="13" t="s">
        <v>127</v>
      </c>
      <c r="E254" s="1">
        <v>6</v>
      </c>
      <c r="F254" s="258"/>
      <c r="G254" s="259"/>
      <c r="H254" s="259">
        <v>11982</v>
      </c>
      <c r="I254" s="259"/>
      <c r="J254" s="1"/>
      <c r="K254" s="259">
        <v>12007.162200000001</v>
      </c>
      <c r="L254" s="260"/>
    </row>
    <row r="255" spans="1:12" x14ac:dyDescent="0.2">
      <c r="A255" s="1">
        <v>7</v>
      </c>
      <c r="C255" s="13" t="s">
        <v>128</v>
      </c>
      <c r="E255" s="1">
        <v>7</v>
      </c>
      <c r="F255" s="258"/>
      <c r="G255" s="259"/>
      <c r="H255" s="259">
        <v>1854</v>
      </c>
      <c r="I255" s="259"/>
      <c r="J255" s="1"/>
      <c r="K255" s="259">
        <v>2036.6190000000001</v>
      </c>
      <c r="L255" s="260"/>
    </row>
    <row r="256" spans="1:12" x14ac:dyDescent="0.2">
      <c r="A256" s="1">
        <v>8</v>
      </c>
      <c r="C256" s="13" t="s">
        <v>129</v>
      </c>
      <c r="E256" s="1">
        <v>8</v>
      </c>
      <c r="F256" s="258"/>
      <c r="G256" s="259"/>
      <c r="H256" s="259">
        <f>SUM(H254:H255)</f>
        <v>13836</v>
      </c>
      <c r="I256" s="259"/>
      <c r="J256" s="1"/>
      <c r="K256" s="259">
        <f>SUM(K254:K255)</f>
        <v>14043.781200000001</v>
      </c>
      <c r="L256" s="260"/>
    </row>
    <row r="257" spans="1:12" x14ac:dyDescent="0.2">
      <c r="A257" s="1">
        <v>9</v>
      </c>
      <c r="E257" s="1">
        <v>9</v>
      </c>
      <c r="F257" s="258"/>
      <c r="G257" s="259"/>
      <c r="H257" s="259"/>
      <c r="I257" s="259"/>
      <c r="J257" s="1"/>
      <c r="K257" s="259"/>
      <c r="L257" s="260"/>
    </row>
    <row r="258" spans="1:12" x14ac:dyDescent="0.2">
      <c r="A258" s="1">
        <v>10</v>
      </c>
      <c r="C258" s="13" t="s">
        <v>130</v>
      </c>
      <c r="E258" s="1">
        <v>10</v>
      </c>
      <c r="F258" s="258"/>
      <c r="G258" s="259"/>
      <c r="H258" s="259">
        <f>H250+H254</f>
        <v>27526</v>
      </c>
      <c r="I258" s="259"/>
      <c r="J258" s="1"/>
      <c r="K258" s="259">
        <f>K250+K254</f>
        <v>27593.131000000001</v>
      </c>
      <c r="L258" s="260"/>
    </row>
    <row r="259" spans="1:12" x14ac:dyDescent="0.2">
      <c r="A259" s="1">
        <v>11</v>
      </c>
      <c r="C259" s="13" t="s">
        <v>131</v>
      </c>
      <c r="E259" s="1">
        <v>11</v>
      </c>
      <c r="F259" s="258"/>
      <c r="G259" s="259"/>
      <c r="H259" s="259">
        <f>H251+H255</f>
        <v>4409</v>
      </c>
      <c r="I259" s="259"/>
      <c r="J259" s="1"/>
      <c r="K259" s="259">
        <f>K251+K255</f>
        <v>4522.1229999999996</v>
      </c>
      <c r="L259" s="260"/>
    </row>
    <row r="260" spans="1:12" x14ac:dyDescent="0.2">
      <c r="A260" s="1">
        <v>12</v>
      </c>
      <c r="C260" s="13" t="s">
        <v>132</v>
      </c>
      <c r="E260" s="1">
        <v>12</v>
      </c>
      <c r="F260" s="258"/>
      <c r="G260" s="259"/>
      <c r="H260" s="259">
        <f>H258+H259</f>
        <v>31935</v>
      </c>
      <c r="I260" s="259"/>
      <c r="J260" s="1"/>
      <c r="K260" s="259">
        <f>K258+K259</f>
        <v>32115.254000000001</v>
      </c>
      <c r="L260" s="260"/>
    </row>
    <row r="261" spans="1:12" x14ac:dyDescent="0.2">
      <c r="A261" s="1">
        <v>13</v>
      </c>
      <c r="E261" s="1">
        <v>13</v>
      </c>
      <c r="G261" s="259"/>
      <c r="H261" s="262"/>
      <c r="I261" s="262"/>
      <c r="J261" s="1"/>
      <c r="K261" s="263"/>
    </row>
    <row r="262" spans="1:12" s="42" customFormat="1" x14ac:dyDescent="0.2">
      <c r="A262" s="1">
        <v>15</v>
      </c>
      <c r="B262" s="1"/>
      <c r="C262" s="13" t="s">
        <v>133</v>
      </c>
      <c r="D262" s="1"/>
      <c r="E262" s="1">
        <v>15</v>
      </c>
      <c r="F262" s="1"/>
      <c r="G262" s="259"/>
      <c r="H262" s="264"/>
      <c r="I262" s="262"/>
      <c r="J262" s="1"/>
      <c r="K262" s="265"/>
    </row>
    <row r="263" spans="1:12" s="42" customFormat="1" x14ac:dyDescent="0.2">
      <c r="A263" s="1">
        <v>16</v>
      </c>
      <c r="B263" s="1"/>
      <c r="C263" s="13" t="s">
        <v>134</v>
      </c>
      <c r="D263" s="1"/>
      <c r="E263" s="1">
        <v>16</v>
      </c>
      <c r="F263" s="1"/>
      <c r="G263" s="259"/>
      <c r="H263" s="262">
        <f>(H119-H411)/H260</f>
        <v>28345.766400501019</v>
      </c>
      <c r="I263" s="266"/>
      <c r="J263" s="1"/>
      <c r="K263" s="263"/>
    </row>
    <row r="264" spans="1:12" x14ac:dyDescent="0.2">
      <c r="A264" s="1">
        <v>17</v>
      </c>
      <c r="C264" s="13" t="s">
        <v>135</v>
      </c>
      <c r="E264" s="1">
        <v>17</v>
      </c>
      <c r="G264" s="259"/>
      <c r="H264" s="267">
        <f>94*30</f>
        <v>2820</v>
      </c>
      <c r="I264" s="262"/>
      <c r="J264" s="1"/>
      <c r="K264" s="262"/>
    </row>
    <row r="265" spans="1:12" x14ac:dyDescent="0.2">
      <c r="A265" s="1">
        <v>18</v>
      </c>
      <c r="E265" s="1">
        <v>18</v>
      </c>
      <c r="G265" s="259"/>
      <c r="H265" s="262"/>
      <c r="I265" s="262"/>
      <c r="J265" s="1"/>
      <c r="K265" s="262"/>
    </row>
    <row r="266" spans="1:12" x14ac:dyDescent="0.2">
      <c r="A266" s="1">
        <v>19</v>
      </c>
      <c r="C266" s="13" t="s">
        <v>136</v>
      </c>
      <c r="E266" s="1">
        <v>19</v>
      </c>
      <c r="G266" s="259"/>
      <c r="H266" s="262"/>
      <c r="I266" s="262"/>
      <c r="J266" s="1"/>
      <c r="K266" s="262"/>
    </row>
    <row r="267" spans="1:12" ht="21" customHeight="1" x14ac:dyDescent="0.2">
      <c r="A267" s="1">
        <v>20</v>
      </c>
      <c r="C267" s="13" t="s">
        <v>137</v>
      </c>
      <c r="E267" s="1">
        <v>20</v>
      </c>
      <c r="F267" s="14"/>
      <c r="G267" s="268"/>
      <c r="H267" s="268">
        <f>G548+G587</f>
        <v>2641</v>
      </c>
      <c r="I267" s="268"/>
      <c r="J267" s="1"/>
      <c r="K267" s="269"/>
    </row>
    <row r="268" spans="1:12" x14ac:dyDescent="0.2">
      <c r="A268" s="1">
        <v>21</v>
      </c>
      <c r="C268" s="13" t="s">
        <v>138</v>
      </c>
      <c r="E268" s="1">
        <v>21</v>
      </c>
      <c r="F268" s="14"/>
      <c r="G268" s="268"/>
      <c r="H268" s="268">
        <f>G544+G583</f>
        <v>1928</v>
      </c>
      <c r="I268" s="268"/>
      <c r="J268" s="1"/>
      <c r="K268" s="269"/>
    </row>
    <row r="269" spans="1:12" x14ac:dyDescent="0.2">
      <c r="A269" s="1">
        <v>22</v>
      </c>
      <c r="C269" s="13" t="s">
        <v>139</v>
      </c>
      <c r="E269" s="1">
        <v>22</v>
      </c>
      <c r="F269" s="14"/>
      <c r="G269" s="268"/>
      <c r="H269" s="268">
        <f>G546+G585</f>
        <v>713</v>
      </c>
      <c r="I269" s="268"/>
      <c r="J269" s="1"/>
      <c r="K269" s="269"/>
    </row>
    <row r="270" spans="1:12" x14ac:dyDescent="0.2">
      <c r="A270" s="1">
        <v>23</v>
      </c>
      <c r="E270" s="1">
        <v>23</v>
      </c>
      <c r="F270" s="14"/>
      <c r="G270" s="268"/>
      <c r="H270" s="268"/>
      <c r="I270" s="268"/>
      <c r="J270" s="1"/>
      <c r="K270" s="269"/>
    </row>
    <row r="271" spans="1:12" x14ac:dyDescent="0.2">
      <c r="A271" s="1">
        <v>24</v>
      </c>
      <c r="C271" s="13" t="s">
        <v>140</v>
      </c>
      <c r="E271" s="1">
        <v>24</v>
      </c>
      <c r="F271" s="14"/>
      <c r="G271" s="268"/>
      <c r="H271" s="268"/>
      <c r="I271" s="268"/>
      <c r="K271" s="268"/>
    </row>
    <row r="272" spans="1:12" x14ac:dyDescent="0.2">
      <c r="A272" s="1">
        <v>25</v>
      </c>
      <c r="C272" s="13" t="s">
        <v>141</v>
      </c>
      <c r="E272" s="1">
        <v>25</v>
      </c>
      <c r="G272" s="259"/>
      <c r="H272" s="270">
        <f>IF(OR(G548&gt;0,G587&gt;0),(H587+H548)/(G587+G548),0)</f>
        <v>145538.66332828475</v>
      </c>
      <c r="I272" s="262"/>
      <c r="K272" s="270"/>
    </row>
    <row r="273" spans="1:11" x14ac:dyDescent="0.2">
      <c r="A273" s="1">
        <v>26</v>
      </c>
      <c r="C273" s="13" t="s">
        <v>142</v>
      </c>
      <c r="E273" s="1">
        <v>26</v>
      </c>
      <c r="G273" s="259"/>
      <c r="H273" s="262">
        <f>IF(H268=0,0,(H544+H545+H583+H584)/H268)</f>
        <v>157248.74195020748</v>
      </c>
      <c r="I273" s="262"/>
      <c r="J273" s="1"/>
      <c r="K273" s="262"/>
    </row>
    <row r="274" spans="1:11" x14ac:dyDescent="0.2">
      <c r="A274" s="1">
        <v>27</v>
      </c>
      <c r="C274" s="13" t="s">
        <v>143</v>
      </c>
      <c r="E274" s="1">
        <v>27</v>
      </c>
      <c r="G274" s="259"/>
      <c r="H274" s="262">
        <f>IF(H269=0,0,(H546+H547+H585+H586)/H269)</f>
        <v>113873.82239831697</v>
      </c>
      <c r="I274" s="262"/>
      <c r="J274" s="1"/>
      <c r="K274" s="262"/>
    </row>
    <row r="275" spans="1:11" x14ac:dyDescent="0.2">
      <c r="A275" s="1">
        <v>28</v>
      </c>
      <c r="E275" s="1">
        <v>28</v>
      </c>
      <c r="G275" s="259"/>
      <c r="H275" s="262"/>
      <c r="I275" s="262"/>
      <c r="J275" s="1"/>
      <c r="K275" s="262"/>
    </row>
    <row r="276" spans="1:11" x14ac:dyDescent="0.2">
      <c r="A276" s="1">
        <v>29</v>
      </c>
      <c r="C276" s="13" t="s">
        <v>144</v>
      </c>
      <c r="E276" s="1">
        <v>29</v>
      </c>
      <c r="F276" s="271"/>
      <c r="G276" s="259"/>
      <c r="H276" s="259">
        <f>G101</f>
        <v>5557</v>
      </c>
      <c r="I276" s="259"/>
      <c r="J276" s="1"/>
      <c r="K276" s="272"/>
    </row>
    <row r="277" spans="1:11" x14ac:dyDescent="0.2">
      <c r="A277" s="13"/>
      <c r="J277" s="1"/>
      <c r="K277" s="1"/>
    </row>
    <row r="278" spans="1:11" x14ac:dyDescent="0.2">
      <c r="A278" s="13"/>
    </row>
    <row r="279" spans="1:11" x14ac:dyDescent="0.2">
      <c r="A279" s="13"/>
      <c r="C279" s="273" t="s">
        <v>145</v>
      </c>
      <c r="D279" s="273"/>
      <c r="E279" s="273"/>
      <c r="F279" s="273"/>
      <c r="G279" s="273"/>
      <c r="H279" s="273"/>
      <c r="I279" s="273"/>
    </row>
    <row r="280" spans="1:11" x14ac:dyDescent="0.2">
      <c r="A280" s="13"/>
    </row>
    <row r="281" spans="1:11" x14ac:dyDescent="0.2">
      <c r="A281" s="13"/>
    </row>
    <row r="282" spans="1:11" x14ac:dyDescent="0.2">
      <c r="E282" s="41"/>
      <c r="I282" s="20"/>
    </row>
    <row r="283" spans="1:11" x14ac:dyDescent="0.2">
      <c r="A283" s="13"/>
    </row>
    <row r="284" spans="1:11" x14ac:dyDescent="0.2">
      <c r="A284" s="19" t="str">
        <f>$A$83</f>
        <v xml:space="preserve">Institution No.:  </v>
      </c>
      <c r="C284" s="274"/>
      <c r="G284" s="1"/>
      <c r="H284" s="1"/>
      <c r="I284" s="35" t="s">
        <v>146</v>
      </c>
      <c r="J284" s="1"/>
      <c r="K284" s="1"/>
    </row>
    <row r="285" spans="1:11" x14ac:dyDescent="0.2">
      <c r="A285" s="275"/>
      <c r="B285" s="276" t="s">
        <v>147</v>
      </c>
      <c r="C285" s="276"/>
      <c r="D285" s="276"/>
      <c r="E285" s="276"/>
      <c r="F285" s="276"/>
      <c r="G285" s="276"/>
      <c r="H285" s="276"/>
      <c r="I285" s="276"/>
      <c r="J285" s="276"/>
      <c r="K285" s="276"/>
    </row>
    <row r="286" spans="1:11" x14ac:dyDescent="0.2">
      <c r="A286" s="19" t="str">
        <f>$A$42</f>
        <v xml:space="preserve">NAME: </v>
      </c>
      <c r="C286" s="1" t="str">
        <f>$D$20</f>
        <v>University of Colorado</v>
      </c>
      <c r="G286" s="1"/>
      <c r="H286" s="1"/>
      <c r="I286" s="21" t="str">
        <f>$K$3</f>
        <v>Due Date: October 18, 2022</v>
      </c>
      <c r="J286" s="1"/>
      <c r="K286" s="1"/>
    </row>
    <row r="287" spans="1:11" x14ac:dyDescent="0.2">
      <c r="A287" s="22"/>
      <c r="C287" s="22" t="s">
        <v>17</v>
      </c>
      <c r="D287" s="22" t="s">
        <v>17</v>
      </c>
      <c r="E287" s="22" t="s">
        <v>17</v>
      </c>
      <c r="F287" s="22" t="s">
        <v>17</v>
      </c>
      <c r="G287" s="22" t="s">
        <v>17</v>
      </c>
      <c r="H287" s="22" t="s">
        <v>17</v>
      </c>
      <c r="I287" s="22" t="s">
        <v>17</v>
      </c>
      <c r="J287" s="22" t="s">
        <v>17</v>
      </c>
      <c r="K287" s="1"/>
    </row>
    <row r="288" spans="1:11" x14ac:dyDescent="0.2">
      <c r="A288" s="25"/>
      <c r="D288" s="26" t="s">
        <v>20</v>
      </c>
      <c r="G288" s="1"/>
      <c r="H288" s="1"/>
      <c r="J288" s="1"/>
      <c r="K288" s="1"/>
    </row>
    <row r="289" spans="1:11" x14ac:dyDescent="0.2">
      <c r="A289" s="25"/>
      <c r="D289" s="26" t="s">
        <v>25</v>
      </c>
      <c r="G289" s="1"/>
      <c r="H289" s="1"/>
      <c r="J289" s="1"/>
      <c r="K289" s="1"/>
    </row>
    <row r="290" spans="1:11" x14ac:dyDescent="0.2">
      <c r="A290" s="22"/>
      <c r="D290" s="26" t="s">
        <v>148</v>
      </c>
      <c r="E290" s="26" t="s">
        <v>148</v>
      </c>
      <c r="F290" s="26" t="s">
        <v>149</v>
      </c>
      <c r="G290" s="26"/>
      <c r="H290" s="1"/>
      <c r="J290" s="1"/>
      <c r="K290" s="1"/>
    </row>
    <row r="291" spans="1:11" x14ac:dyDescent="0.2">
      <c r="A291" s="13"/>
      <c r="C291" s="26" t="s">
        <v>150</v>
      </c>
      <c r="D291" s="26" t="s">
        <v>151</v>
      </c>
      <c r="E291" s="26" t="s">
        <v>152</v>
      </c>
      <c r="F291" s="26" t="s">
        <v>153</v>
      </c>
      <c r="G291" s="26"/>
      <c r="H291" s="1"/>
      <c r="J291" s="1"/>
      <c r="K291" s="1"/>
    </row>
    <row r="292" spans="1:11" x14ac:dyDescent="0.2">
      <c r="A292" s="13"/>
      <c r="C292" s="22" t="s">
        <v>17</v>
      </c>
      <c r="D292" s="22" t="s">
        <v>17</v>
      </c>
      <c r="E292" s="22" t="s">
        <v>17</v>
      </c>
      <c r="F292" s="22" t="s">
        <v>17</v>
      </c>
      <c r="G292" s="22" t="s">
        <v>17</v>
      </c>
      <c r="H292" s="1"/>
      <c r="J292" s="1"/>
      <c r="K292" s="1"/>
    </row>
    <row r="293" spans="1:11" x14ac:dyDescent="0.2">
      <c r="A293" s="13"/>
      <c r="G293" s="1"/>
      <c r="H293" s="1"/>
      <c r="J293" s="1"/>
      <c r="K293" s="1"/>
    </row>
    <row r="294" spans="1:11" x14ac:dyDescent="0.2">
      <c r="A294" s="13"/>
      <c r="C294" s="13" t="s">
        <v>154</v>
      </c>
      <c r="D294" s="277">
        <v>0</v>
      </c>
      <c r="E294" s="277">
        <v>0</v>
      </c>
      <c r="F294" s="278" t="e">
        <f>D294/E294</f>
        <v>#DIV/0!</v>
      </c>
      <c r="G294" s="1"/>
      <c r="H294" s="1"/>
      <c r="J294" s="1"/>
      <c r="K294" s="1"/>
    </row>
    <row r="295" spans="1:11" x14ac:dyDescent="0.2">
      <c r="A295" s="13"/>
      <c r="D295" s="279"/>
      <c r="E295" s="277"/>
      <c r="F295" s="279"/>
      <c r="G295" s="1"/>
      <c r="H295" s="1"/>
      <c r="J295" s="1"/>
      <c r="K295" s="1"/>
    </row>
    <row r="296" spans="1:11" x14ac:dyDescent="0.2">
      <c r="A296" s="13"/>
      <c r="C296" s="13" t="s">
        <v>155</v>
      </c>
      <c r="D296" s="280">
        <v>12765</v>
      </c>
      <c r="E296" s="277">
        <v>0</v>
      </c>
      <c r="F296" s="272" t="e">
        <f>D296/E296</f>
        <v>#DIV/0!</v>
      </c>
      <c r="G296" s="1"/>
      <c r="H296" s="1"/>
      <c r="J296" s="1"/>
      <c r="K296" s="1"/>
    </row>
    <row r="297" spans="1:11" x14ac:dyDescent="0.2">
      <c r="A297" s="13"/>
      <c r="D297" s="262"/>
      <c r="E297" s="281"/>
      <c r="F297" s="263"/>
      <c r="G297" s="1"/>
      <c r="H297" s="1"/>
      <c r="J297" s="1"/>
      <c r="K297" s="1"/>
    </row>
    <row r="298" spans="1:11" x14ac:dyDescent="0.2">
      <c r="A298" s="13"/>
      <c r="C298" s="13" t="s">
        <v>156</v>
      </c>
      <c r="D298" s="280">
        <v>14760</v>
      </c>
      <c r="E298" s="277">
        <v>0</v>
      </c>
      <c r="F298" s="272" t="e">
        <f>D298/E298</f>
        <v>#DIV/0!</v>
      </c>
      <c r="G298" s="1"/>
      <c r="H298" s="1"/>
      <c r="J298" s="1"/>
      <c r="K298" s="1"/>
    </row>
    <row r="299" spans="1:11" x14ac:dyDescent="0.2">
      <c r="A299" s="13"/>
      <c r="D299" s="262"/>
      <c r="E299" s="281"/>
      <c r="F299" s="263"/>
      <c r="G299" s="1"/>
      <c r="H299" s="1"/>
      <c r="J299" s="1"/>
      <c r="K299" s="1"/>
    </row>
    <row r="300" spans="1:11" ht="36" customHeight="1" x14ac:dyDescent="0.2">
      <c r="A300" s="13"/>
      <c r="C300" s="13" t="s">
        <v>157</v>
      </c>
      <c r="D300" s="259">
        <f>SUM(D294:D298)</f>
        <v>27525</v>
      </c>
      <c r="E300" s="278">
        <f>SUM(E294:E298)</f>
        <v>0</v>
      </c>
      <c r="F300" s="272" t="e">
        <f>D300/E300</f>
        <v>#DIV/0!</v>
      </c>
      <c r="G300" s="31"/>
      <c r="H300" s="282"/>
      <c r="J300" s="1"/>
      <c r="K300" s="1"/>
    </row>
    <row r="301" spans="1:11" x14ac:dyDescent="0.2">
      <c r="A301" s="13"/>
      <c r="D301" s="283"/>
      <c r="E301" s="284"/>
      <c r="F301" s="285"/>
      <c r="G301" s="1"/>
      <c r="H301" s="1"/>
      <c r="J301" s="1"/>
      <c r="K301" s="1"/>
    </row>
    <row r="302" spans="1:11" x14ac:dyDescent="0.2">
      <c r="A302" s="13"/>
      <c r="D302" s="283"/>
      <c r="E302" s="284"/>
      <c r="F302" s="285"/>
      <c r="G302" s="1"/>
      <c r="H302" s="1"/>
      <c r="J302" s="1"/>
      <c r="K302" s="1"/>
    </row>
    <row r="303" spans="1:11" x14ac:dyDescent="0.2">
      <c r="A303" s="13"/>
      <c r="C303" s="13" t="s">
        <v>158</v>
      </c>
      <c r="D303" s="280">
        <v>2149</v>
      </c>
      <c r="E303" s="277">
        <v>0</v>
      </c>
      <c r="F303" s="272" t="e">
        <f>D303/E303</f>
        <v>#DIV/0!</v>
      </c>
      <c r="G303" s="1"/>
      <c r="H303" s="1"/>
      <c r="J303" s="1"/>
      <c r="K303" s="1"/>
    </row>
    <row r="304" spans="1:11" s="42" customFormat="1" x14ac:dyDescent="0.2">
      <c r="A304" s="13"/>
      <c r="B304" s="1"/>
      <c r="C304" s="1"/>
      <c r="D304" s="262"/>
      <c r="E304" s="281"/>
      <c r="F304" s="272"/>
      <c r="G304" s="1"/>
      <c r="H304" s="1"/>
      <c r="I304" s="1"/>
      <c r="J304" s="1"/>
      <c r="K304" s="1"/>
    </row>
    <row r="305" spans="1:11" s="42" customFormat="1" x14ac:dyDescent="0.2">
      <c r="A305" s="13"/>
      <c r="B305" s="13" t="s">
        <v>45</v>
      </c>
      <c r="C305" s="13" t="s">
        <v>159</v>
      </c>
      <c r="D305" s="280">
        <v>2260</v>
      </c>
      <c r="E305" s="277">
        <v>0</v>
      </c>
      <c r="F305" s="272" t="e">
        <f>D305/E305</f>
        <v>#DIV/0!</v>
      </c>
      <c r="G305" s="1"/>
      <c r="H305" s="1"/>
      <c r="I305" s="1"/>
      <c r="J305" s="1"/>
      <c r="K305" s="1"/>
    </row>
    <row r="306" spans="1:11" x14ac:dyDescent="0.2">
      <c r="A306" s="13"/>
      <c r="D306" s="262"/>
      <c r="E306" s="279"/>
      <c r="F306" s="272"/>
      <c r="G306" s="1"/>
      <c r="H306" s="1"/>
      <c r="J306" s="1"/>
      <c r="K306" s="1"/>
    </row>
    <row r="307" spans="1:11" x14ac:dyDescent="0.2">
      <c r="A307" s="13"/>
      <c r="C307" s="13" t="s">
        <v>160</v>
      </c>
      <c r="D307" s="262">
        <f>SUM(D303:D305)</f>
        <v>4409</v>
      </c>
      <c r="E307" s="263">
        <f>SUM(E303:E305)</f>
        <v>0</v>
      </c>
      <c r="F307" s="272" t="e">
        <f>D307/E307</f>
        <v>#DIV/0!</v>
      </c>
      <c r="G307" s="1"/>
      <c r="H307" s="1"/>
      <c r="J307" s="1"/>
      <c r="K307" s="1"/>
    </row>
    <row r="308" spans="1:11" x14ac:dyDescent="0.2">
      <c r="A308" s="13"/>
      <c r="D308" s="283"/>
      <c r="E308" s="29"/>
      <c r="F308" s="272"/>
      <c r="G308" s="1"/>
      <c r="H308" s="1"/>
      <c r="J308" s="1"/>
      <c r="K308" s="1"/>
    </row>
    <row r="309" spans="1:11" x14ac:dyDescent="0.2">
      <c r="A309" s="13"/>
      <c r="C309" s="13" t="s">
        <v>161</v>
      </c>
      <c r="D309" s="283">
        <f>SUM(D300,D307)</f>
        <v>31934</v>
      </c>
      <c r="E309" s="286">
        <f>G548</f>
        <v>2558</v>
      </c>
      <c r="F309" s="272">
        <f>D309/E309</f>
        <v>12.483971853010164</v>
      </c>
      <c r="G309" s="1"/>
      <c r="H309" s="1"/>
      <c r="J309" s="1"/>
      <c r="K309" s="1"/>
    </row>
    <row r="310" spans="1:11" x14ac:dyDescent="0.2">
      <c r="A310" s="13"/>
      <c r="G310" s="1"/>
      <c r="H310" s="1"/>
      <c r="J310" s="1"/>
      <c r="K310" s="1"/>
    </row>
    <row r="311" spans="1:11" x14ac:dyDescent="0.2">
      <c r="A311" s="13"/>
      <c r="G311" s="1"/>
      <c r="H311" s="1"/>
      <c r="J311" s="1"/>
      <c r="K311" s="1"/>
    </row>
    <row r="312" spans="1:11" x14ac:dyDescent="0.2">
      <c r="A312" s="13"/>
      <c r="G312" s="1"/>
      <c r="H312" s="1"/>
      <c r="J312" s="1"/>
      <c r="K312" s="1"/>
    </row>
    <row r="313" spans="1:11" x14ac:dyDescent="0.2">
      <c r="A313" s="13"/>
      <c r="G313" s="1"/>
      <c r="H313" s="1"/>
      <c r="J313" s="1"/>
      <c r="K313" s="1"/>
    </row>
    <row r="314" spans="1:11" x14ac:dyDescent="0.2">
      <c r="A314" s="13"/>
      <c r="C314" s="13" t="s">
        <v>162</v>
      </c>
      <c r="G314" s="1"/>
      <c r="H314" s="1"/>
      <c r="J314" s="1"/>
      <c r="K314" s="1"/>
    </row>
    <row r="315" spans="1:11" x14ac:dyDescent="0.2">
      <c r="A315" s="13"/>
      <c r="C315" s="13" t="s">
        <v>163</v>
      </c>
      <c r="G315" s="1"/>
      <c r="H315" s="1"/>
      <c r="J315" s="1"/>
      <c r="K315" s="1"/>
    </row>
    <row r="316" spans="1:11" x14ac:dyDescent="0.2">
      <c r="A316" s="13"/>
    </row>
    <row r="317" spans="1:11" x14ac:dyDescent="0.2">
      <c r="A317" s="13"/>
    </row>
    <row r="318" spans="1:11" x14ac:dyDescent="0.2">
      <c r="A318" s="13"/>
    </row>
    <row r="319" spans="1:11" x14ac:dyDescent="0.2">
      <c r="A319" s="19" t="str">
        <f>$A$83</f>
        <v xml:space="preserve">Institution No.:  </v>
      </c>
      <c r="B319" s="42"/>
      <c r="C319" s="42"/>
      <c r="D319" s="42"/>
      <c r="E319" s="43"/>
      <c r="F319" s="42"/>
      <c r="G319" s="44"/>
      <c r="H319" s="45"/>
      <c r="I319" s="42"/>
      <c r="J319" s="44"/>
      <c r="K319" s="4" t="s">
        <v>164</v>
      </c>
    </row>
    <row r="320" spans="1:11" x14ac:dyDescent="0.2">
      <c r="A320" s="42"/>
      <c r="B320" s="42"/>
      <c r="C320" s="42"/>
      <c r="D320" s="42"/>
      <c r="E320" s="43" t="s">
        <v>165</v>
      </c>
      <c r="F320" s="42"/>
      <c r="G320" s="44"/>
      <c r="H320" s="45"/>
      <c r="I320" s="42"/>
      <c r="J320" s="44"/>
      <c r="K320" s="45"/>
    </row>
    <row r="321" spans="1:11" x14ac:dyDescent="0.2">
      <c r="A321" s="19" t="str">
        <f>$A$42</f>
        <v xml:space="preserve">NAME: </v>
      </c>
      <c r="C321" s="1" t="str">
        <f>$D$20</f>
        <v>University of Colorado</v>
      </c>
      <c r="F321" s="36"/>
      <c r="G321" s="287"/>
      <c r="H321" s="288"/>
      <c r="K321" s="21" t="str">
        <f>$K$3</f>
        <v>Due Date: October 18, 2022</v>
      </c>
    </row>
    <row r="322" spans="1:11" x14ac:dyDescent="0.2">
      <c r="A322" s="22" t="s">
        <v>17</v>
      </c>
      <c r="B322" s="22" t="s">
        <v>17</v>
      </c>
      <c r="C322" s="22" t="s">
        <v>17</v>
      </c>
      <c r="D322" s="22" t="s">
        <v>17</v>
      </c>
      <c r="E322" s="22" t="s">
        <v>17</v>
      </c>
      <c r="F322" s="22" t="s">
        <v>17</v>
      </c>
      <c r="G322" s="23" t="s">
        <v>17</v>
      </c>
      <c r="H322" s="24" t="s">
        <v>17</v>
      </c>
      <c r="I322" s="22"/>
      <c r="J322" s="1"/>
      <c r="K322" s="24"/>
    </row>
    <row r="323" spans="1:11" s="42" customFormat="1" x14ac:dyDescent="0.2">
      <c r="A323" s="25" t="s">
        <v>18</v>
      </c>
      <c r="B323" s="1"/>
      <c r="C323" s="1"/>
      <c r="D323" s="1"/>
      <c r="E323" s="25" t="s">
        <v>18</v>
      </c>
      <c r="F323" s="26"/>
      <c r="G323" s="27"/>
      <c r="H323" s="28" t="str">
        <f>H244</f>
        <v>2021-22</v>
      </c>
      <c r="I323" s="26"/>
      <c r="J323" s="1"/>
      <c r="K323" s="28"/>
    </row>
    <row r="324" spans="1:11" s="42" customFormat="1" x14ac:dyDescent="0.2">
      <c r="A324" s="25" t="s">
        <v>22</v>
      </c>
      <c r="B324" s="1"/>
      <c r="C324" s="26" t="s">
        <v>68</v>
      </c>
      <c r="D324" s="289" t="s">
        <v>166</v>
      </c>
      <c r="E324" s="25" t="s">
        <v>22</v>
      </c>
      <c r="F324" s="26"/>
      <c r="G324" s="27" t="s">
        <v>24</v>
      </c>
      <c r="H324" s="28" t="s">
        <v>25</v>
      </c>
      <c r="I324" s="26"/>
      <c r="J324" s="1"/>
      <c r="K324" s="26"/>
    </row>
    <row r="325" spans="1:11" x14ac:dyDescent="0.2">
      <c r="A325" s="22" t="s">
        <v>17</v>
      </c>
      <c r="B325" s="22" t="s">
        <v>17</v>
      </c>
      <c r="C325" s="22" t="s">
        <v>17</v>
      </c>
      <c r="D325" s="22" t="s">
        <v>17</v>
      </c>
      <c r="E325" s="22" t="s">
        <v>17</v>
      </c>
      <c r="F325" s="22" t="s">
        <v>17</v>
      </c>
      <c r="G325" s="23" t="s">
        <v>17</v>
      </c>
      <c r="H325" s="24" t="s">
        <v>17</v>
      </c>
      <c r="I325" s="22"/>
      <c r="J325" s="1"/>
      <c r="K325" s="22"/>
    </row>
    <row r="326" spans="1:11" x14ac:dyDescent="0.2">
      <c r="A326" s="1">
        <v>1</v>
      </c>
      <c r="C326" s="13" t="s">
        <v>167</v>
      </c>
      <c r="E326" s="1">
        <v>1</v>
      </c>
      <c r="J326" s="1"/>
      <c r="K326" s="1"/>
    </row>
    <row r="327" spans="1:11" x14ac:dyDescent="0.2">
      <c r="A327" s="1">
        <f>(A326+1)</f>
        <v>2</v>
      </c>
      <c r="C327" s="13" t="s">
        <v>168</v>
      </c>
      <c r="D327" s="13" t="s">
        <v>169</v>
      </c>
      <c r="E327" s="1">
        <f>(E326+1)</f>
        <v>2</v>
      </c>
      <c r="F327" s="14"/>
      <c r="G327" s="290">
        <v>128</v>
      </c>
      <c r="H327" s="290">
        <v>2619663</v>
      </c>
      <c r="I327" s="268"/>
      <c r="J327" s="1"/>
      <c r="K327" s="1"/>
    </row>
    <row r="328" spans="1:11" x14ac:dyDescent="0.2">
      <c r="A328" s="1">
        <f>(A327+1)</f>
        <v>3</v>
      </c>
      <c r="D328" s="13" t="s">
        <v>170</v>
      </c>
      <c r="E328" s="1">
        <f>(E327+1)</f>
        <v>3</v>
      </c>
      <c r="F328" s="14"/>
      <c r="G328" s="290">
        <v>863</v>
      </c>
      <c r="H328" s="290">
        <f>11877256+1625679</f>
        <v>13502935</v>
      </c>
      <c r="I328" s="268"/>
      <c r="J328" s="1"/>
      <c r="K328" s="1"/>
    </row>
    <row r="329" spans="1:11" x14ac:dyDescent="0.2">
      <c r="A329" s="1">
        <v>4</v>
      </c>
      <c r="C329" s="13" t="s">
        <v>171</v>
      </c>
      <c r="D329" s="13" t="s">
        <v>172</v>
      </c>
      <c r="E329" s="1">
        <v>4</v>
      </c>
      <c r="F329" s="14"/>
      <c r="G329" s="290">
        <v>105</v>
      </c>
      <c r="H329" s="290">
        <v>3827577</v>
      </c>
      <c r="I329" s="268"/>
      <c r="J329" s="1"/>
      <c r="K329" s="1"/>
    </row>
    <row r="330" spans="1:11" x14ac:dyDescent="0.2">
      <c r="A330" s="1">
        <f>(A329+1)</f>
        <v>5</v>
      </c>
      <c r="D330" s="13" t="s">
        <v>173</v>
      </c>
      <c r="E330" s="1">
        <f>(E329+1)</f>
        <v>5</v>
      </c>
      <c r="F330" s="14"/>
      <c r="G330" s="290">
        <v>599</v>
      </c>
      <c r="H330" s="290">
        <v>21532262</v>
      </c>
      <c r="I330" s="268"/>
      <c r="J330" s="1"/>
      <c r="K330" s="1"/>
    </row>
    <row r="331" spans="1:11" x14ac:dyDescent="0.2">
      <c r="A331" s="1">
        <f>(A330+1)</f>
        <v>6</v>
      </c>
      <c r="C331" s="13" t="s">
        <v>174</v>
      </c>
      <c r="E331" s="1">
        <f>(E330+1)</f>
        <v>6</v>
      </c>
      <c r="G331" s="262">
        <f>SUM(G327:G330)</f>
        <v>1695</v>
      </c>
      <c r="H331" s="262">
        <f>SUM(H327:H330)</f>
        <v>41482437</v>
      </c>
      <c r="I331" s="262"/>
      <c r="J331" s="1"/>
      <c r="K331" s="1"/>
    </row>
    <row r="332" spans="1:11" x14ac:dyDescent="0.2">
      <c r="A332" s="1">
        <f>(A331+1)</f>
        <v>7</v>
      </c>
      <c r="C332" s="13" t="s">
        <v>175</v>
      </c>
      <c r="E332" s="1">
        <f>(E331+1)</f>
        <v>7</v>
      </c>
      <c r="G332" s="272"/>
      <c r="H332" s="259"/>
      <c r="I332" s="262"/>
      <c r="J332" s="1"/>
      <c r="K332" s="1"/>
    </row>
    <row r="333" spans="1:11" x14ac:dyDescent="0.2">
      <c r="A333" s="1">
        <f>(A332+1)</f>
        <v>8</v>
      </c>
      <c r="C333" s="13" t="s">
        <v>168</v>
      </c>
      <c r="D333" s="13" t="s">
        <v>169</v>
      </c>
      <c r="E333" s="1">
        <f>(E332+1)</f>
        <v>8</v>
      </c>
      <c r="F333" s="14"/>
      <c r="G333" s="290">
        <v>1257</v>
      </c>
      <c r="H333" s="290">
        <f>24583155+142107-30008+33642+1</f>
        <v>24728897</v>
      </c>
      <c r="I333" s="268"/>
      <c r="J333" s="1"/>
      <c r="K333" s="1"/>
    </row>
    <row r="334" spans="1:11" x14ac:dyDescent="0.2">
      <c r="A334" s="1">
        <v>9</v>
      </c>
      <c r="D334" s="13" t="s">
        <v>170</v>
      </c>
      <c r="E334" s="1">
        <v>9</v>
      </c>
      <c r="F334" s="14"/>
      <c r="G334" s="290">
        <v>7655</v>
      </c>
      <c r="H334" s="290">
        <f>100535130+341275-263731+24975+372787+1-1473625+19647175</f>
        <v>119183987</v>
      </c>
      <c r="I334" s="268"/>
      <c r="J334" s="1"/>
      <c r="K334" s="1"/>
    </row>
    <row r="335" spans="1:11" x14ac:dyDescent="0.2">
      <c r="A335" s="1">
        <v>10</v>
      </c>
      <c r="C335" s="13" t="s">
        <v>171</v>
      </c>
      <c r="D335" s="13" t="s">
        <v>172</v>
      </c>
      <c r="E335" s="1">
        <v>10</v>
      </c>
      <c r="F335" s="14"/>
      <c r="G335" s="290">
        <v>915</v>
      </c>
      <c r="H335" s="290">
        <f>33259857+90078-52823+11120+1</f>
        <v>33308233</v>
      </c>
      <c r="I335" s="268"/>
      <c r="J335" s="1"/>
      <c r="K335" s="1"/>
    </row>
    <row r="336" spans="1:11" x14ac:dyDescent="0.2">
      <c r="A336" s="1">
        <f>(A335+1)</f>
        <v>11</v>
      </c>
      <c r="D336" s="13" t="s">
        <v>173</v>
      </c>
      <c r="E336" s="1">
        <f>(E335+1)</f>
        <v>11</v>
      </c>
      <c r="F336" s="14"/>
      <c r="G336" s="290">
        <v>5998</v>
      </c>
      <c r="H336" s="290">
        <f>237821174-914064+284350-3009652</f>
        <v>234181808</v>
      </c>
      <c r="I336" s="268"/>
      <c r="J336" s="1"/>
      <c r="K336" s="1"/>
    </row>
    <row r="337" spans="1:11" x14ac:dyDescent="0.2">
      <c r="A337" s="1">
        <f>(A336+1)</f>
        <v>12</v>
      </c>
      <c r="C337" s="13" t="s">
        <v>176</v>
      </c>
      <c r="E337" s="1">
        <f>(E336+1)</f>
        <v>12</v>
      </c>
      <c r="G337" s="262">
        <f>SUM(G333:G336)</f>
        <v>15825</v>
      </c>
      <c r="H337" s="262">
        <f>SUM(H333:H336)</f>
        <v>411402925</v>
      </c>
      <c r="I337" s="262"/>
      <c r="J337" s="1"/>
      <c r="K337" s="1"/>
    </row>
    <row r="338" spans="1:11" x14ac:dyDescent="0.2">
      <c r="A338" s="1">
        <f>(A337+1)</f>
        <v>13</v>
      </c>
      <c r="C338" s="13" t="s">
        <v>177</v>
      </c>
      <c r="E338" s="1">
        <f>(E337+1)</f>
        <v>13</v>
      </c>
      <c r="G338" s="272"/>
      <c r="H338" s="259"/>
      <c r="I338" s="262"/>
      <c r="J338" s="1"/>
      <c r="K338" s="1"/>
    </row>
    <row r="339" spans="1:11" x14ac:dyDescent="0.2">
      <c r="A339" s="1">
        <f>(A338+1)</f>
        <v>14</v>
      </c>
      <c r="C339" s="13" t="s">
        <v>168</v>
      </c>
      <c r="D339" s="13" t="s">
        <v>169</v>
      </c>
      <c r="E339" s="1">
        <f>(E338+1)</f>
        <v>14</v>
      </c>
      <c r="F339" s="14"/>
      <c r="G339" s="290"/>
      <c r="H339" s="290">
        <v>0</v>
      </c>
      <c r="I339" s="268"/>
      <c r="J339" s="1"/>
      <c r="K339" s="1"/>
    </row>
    <row r="340" spans="1:11" x14ac:dyDescent="0.2">
      <c r="A340" s="1">
        <v>15</v>
      </c>
      <c r="C340" s="13"/>
      <c r="D340" s="13" t="s">
        <v>170</v>
      </c>
      <c r="E340" s="1">
        <v>15</v>
      </c>
      <c r="F340" s="14"/>
      <c r="G340" s="290"/>
      <c r="H340" s="290">
        <v>0</v>
      </c>
      <c r="I340" s="268"/>
      <c r="J340" s="1"/>
      <c r="K340" s="1"/>
    </row>
    <row r="341" spans="1:11" x14ac:dyDescent="0.2">
      <c r="A341" s="1">
        <v>16</v>
      </c>
      <c r="C341" s="13" t="s">
        <v>171</v>
      </c>
      <c r="D341" s="13" t="s">
        <v>172</v>
      </c>
      <c r="E341" s="1">
        <v>16</v>
      </c>
      <c r="F341" s="14"/>
      <c r="G341" s="290"/>
      <c r="H341" s="290">
        <v>0</v>
      </c>
      <c r="I341" s="268"/>
      <c r="J341" s="1"/>
      <c r="K341" s="1"/>
    </row>
    <row r="342" spans="1:11" x14ac:dyDescent="0.2">
      <c r="A342" s="1">
        <v>17</v>
      </c>
      <c r="C342" s="13"/>
      <c r="D342" s="13" t="s">
        <v>173</v>
      </c>
      <c r="E342" s="1">
        <v>17</v>
      </c>
      <c r="G342" s="280"/>
      <c r="H342" s="280">
        <v>0</v>
      </c>
      <c r="I342" s="262"/>
      <c r="J342" s="1"/>
      <c r="K342" s="1"/>
    </row>
    <row r="343" spans="1:11" x14ac:dyDescent="0.2">
      <c r="A343" s="1">
        <v>18</v>
      </c>
      <c r="C343" s="13" t="s">
        <v>178</v>
      </c>
      <c r="D343" s="13"/>
      <c r="E343" s="1">
        <v>18</v>
      </c>
      <c r="G343" s="263">
        <f>SUM(G339:G342)</f>
        <v>0</v>
      </c>
      <c r="H343" s="262">
        <f>SUM(H339:H342)</f>
        <v>0</v>
      </c>
      <c r="I343" s="262"/>
      <c r="J343" s="1"/>
      <c r="K343" s="1"/>
    </row>
    <row r="344" spans="1:11" x14ac:dyDescent="0.2">
      <c r="A344" s="1">
        <v>19</v>
      </c>
      <c r="C344" s="13" t="s">
        <v>179</v>
      </c>
      <c r="D344" s="13"/>
      <c r="E344" s="1">
        <v>19</v>
      </c>
      <c r="G344" s="263"/>
      <c r="H344" s="262"/>
      <c r="I344" s="262"/>
      <c r="J344" s="1"/>
      <c r="K344" s="1"/>
    </row>
    <row r="345" spans="1:11" x14ac:dyDescent="0.2">
      <c r="A345" s="1">
        <v>20</v>
      </c>
      <c r="C345" s="13" t="s">
        <v>168</v>
      </c>
      <c r="D345" s="13" t="s">
        <v>169</v>
      </c>
      <c r="E345" s="1">
        <v>20</v>
      </c>
      <c r="F345" s="291"/>
      <c r="G345" s="290">
        <v>1169</v>
      </c>
      <c r="H345" s="290">
        <f>23259720+126330</f>
        <v>23386050</v>
      </c>
      <c r="I345" s="268"/>
      <c r="J345" s="1"/>
      <c r="K345" s="1"/>
    </row>
    <row r="346" spans="1:11" x14ac:dyDescent="0.2">
      <c r="A346" s="1">
        <v>21</v>
      </c>
      <c r="C346" s="13"/>
      <c r="D346" s="13" t="s">
        <v>170</v>
      </c>
      <c r="E346" s="1">
        <v>21</v>
      </c>
      <c r="F346" s="291"/>
      <c r="G346" s="290">
        <v>7025</v>
      </c>
      <c r="H346" s="290">
        <f>92247810+257283-1473625+18305231</f>
        <v>109336699</v>
      </c>
      <c r="I346" s="268"/>
      <c r="J346" s="1"/>
      <c r="K346" s="1"/>
    </row>
    <row r="347" spans="1:11" x14ac:dyDescent="0.2">
      <c r="A347" s="1">
        <v>22</v>
      </c>
      <c r="C347" s="13" t="s">
        <v>171</v>
      </c>
      <c r="D347" s="13" t="s">
        <v>172</v>
      </c>
      <c r="E347" s="1">
        <v>22</v>
      </c>
      <c r="F347" s="291"/>
      <c r="G347" s="290">
        <v>834</v>
      </c>
      <c r="H347" s="290">
        <f>30627742+128927</f>
        <v>30756669</v>
      </c>
      <c r="I347" s="268"/>
      <c r="J347" s="1"/>
      <c r="K347" s="1"/>
    </row>
    <row r="348" spans="1:11" x14ac:dyDescent="0.2">
      <c r="A348" s="1">
        <v>23</v>
      </c>
      <c r="D348" s="13" t="s">
        <v>173</v>
      </c>
      <c r="E348" s="1">
        <v>23</v>
      </c>
      <c r="F348" s="291"/>
      <c r="G348" s="290">
        <v>5385</v>
      </c>
      <c r="H348" s="290">
        <f>216457115-3009652</f>
        <v>213447463</v>
      </c>
      <c r="I348" s="268"/>
      <c r="J348" s="1"/>
      <c r="K348" s="1"/>
    </row>
    <row r="349" spans="1:11" x14ac:dyDescent="0.2">
      <c r="A349" s="1">
        <v>24</v>
      </c>
      <c r="C349" s="13" t="s">
        <v>180</v>
      </c>
      <c r="E349" s="1">
        <v>24</v>
      </c>
      <c r="F349" s="233"/>
      <c r="G349" s="259">
        <f>SUM(G345:G348)</f>
        <v>14413</v>
      </c>
      <c r="H349" s="259">
        <f>SUM(H345:H348)</f>
        <v>376926881</v>
      </c>
      <c r="I349" s="259"/>
      <c r="J349" s="1"/>
      <c r="K349" s="1"/>
    </row>
    <row r="350" spans="1:11" x14ac:dyDescent="0.2">
      <c r="A350" s="1">
        <v>25</v>
      </c>
      <c r="C350" s="13" t="s">
        <v>181</v>
      </c>
      <c r="E350" s="1">
        <v>25</v>
      </c>
      <c r="G350" s="262"/>
      <c r="H350" s="262"/>
      <c r="I350" s="262"/>
      <c r="J350" s="1"/>
      <c r="K350" s="1"/>
    </row>
    <row r="351" spans="1:11" x14ac:dyDescent="0.2">
      <c r="A351" s="1">
        <v>26</v>
      </c>
      <c r="C351" s="13" t="s">
        <v>168</v>
      </c>
      <c r="D351" s="13" t="s">
        <v>169</v>
      </c>
      <c r="E351" s="1">
        <v>26</v>
      </c>
      <c r="G351" s="262">
        <f t="shared" ref="G351:H354" si="12">G327+G333+G339+G345</f>
        <v>2554</v>
      </c>
      <c r="H351" s="262">
        <f t="shared" si="12"/>
        <v>50734610</v>
      </c>
      <c r="I351" s="262"/>
      <c r="J351" s="1"/>
      <c r="K351" s="263"/>
    </row>
    <row r="352" spans="1:11" x14ac:dyDescent="0.2">
      <c r="A352" s="1">
        <v>27</v>
      </c>
      <c r="C352" s="13"/>
      <c r="D352" s="13" t="s">
        <v>170</v>
      </c>
      <c r="E352" s="1">
        <v>27</v>
      </c>
      <c r="G352" s="262">
        <f t="shared" si="12"/>
        <v>15543</v>
      </c>
      <c r="H352" s="262">
        <f>H328+H334+H340+H346</f>
        <v>242023621</v>
      </c>
      <c r="I352" s="262"/>
      <c r="J352" s="1"/>
      <c r="K352" s="263"/>
    </row>
    <row r="353" spans="1:11" x14ac:dyDescent="0.2">
      <c r="A353" s="1">
        <v>28</v>
      </c>
      <c r="C353" s="13" t="s">
        <v>171</v>
      </c>
      <c r="D353" s="13" t="s">
        <v>172</v>
      </c>
      <c r="E353" s="1">
        <v>28</v>
      </c>
      <c r="G353" s="262">
        <f t="shared" si="12"/>
        <v>1854</v>
      </c>
      <c r="H353" s="262">
        <f t="shared" si="12"/>
        <v>67892479</v>
      </c>
      <c r="I353" s="262"/>
      <c r="J353" s="1"/>
      <c r="K353" s="263"/>
    </row>
    <row r="354" spans="1:11" x14ac:dyDescent="0.2">
      <c r="A354" s="1">
        <v>29</v>
      </c>
      <c r="D354" s="13" t="s">
        <v>173</v>
      </c>
      <c r="E354" s="1">
        <v>29</v>
      </c>
      <c r="G354" s="262">
        <f t="shared" si="12"/>
        <v>11982</v>
      </c>
      <c r="H354" s="262">
        <f t="shared" si="12"/>
        <v>469161533</v>
      </c>
      <c r="I354" s="262"/>
      <c r="J354" s="1"/>
      <c r="K354" s="263"/>
    </row>
    <row r="355" spans="1:11" x14ac:dyDescent="0.2">
      <c r="A355" s="1">
        <v>30</v>
      </c>
      <c r="E355" s="1">
        <v>30</v>
      </c>
      <c r="G355" s="259"/>
      <c r="H355" s="259"/>
      <c r="I355" s="262"/>
      <c r="J355" s="1"/>
      <c r="K355" s="272"/>
    </row>
    <row r="356" spans="1:11" x14ac:dyDescent="0.2">
      <c r="A356" s="1">
        <v>31</v>
      </c>
      <c r="C356" s="13" t="s">
        <v>182</v>
      </c>
      <c r="E356" s="1">
        <v>31</v>
      </c>
      <c r="G356" s="262">
        <f>SUM(G351:G352)</f>
        <v>18097</v>
      </c>
      <c r="H356" s="262">
        <f>SUM(H351:H352)</f>
        <v>292758231</v>
      </c>
      <c r="I356" s="262"/>
      <c r="J356" s="261"/>
      <c r="K356" s="263"/>
    </row>
    <row r="357" spans="1:11" x14ac:dyDescent="0.2">
      <c r="A357" s="1">
        <v>32</v>
      </c>
      <c r="C357" s="13" t="s">
        <v>183</v>
      </c>
      <c r="E357" s="1">
        <v>32</v>
      </c>
      <c r="G357" s="262">
        <f>SUM(G353:G354)</f>
        <v>13836</v>
      </c>
      <c r="H357" s="262">
        <f>SUM(H353:H354)</f>
        <v>537054012</v>
      </c>
      <c r="I357" s="262"/>
      <c r="J357" s="1"/>
      <c r="K357" s="263"/>
    </row>
    <row r="358" spans="1:11" x14ac:dyDescent="0.2">
      <c r="A358" s="1">
        <v>33</v>
      </c>
      <c r="C358" s="13" t="s">
        <v>184</v>
      </c>
      <c r="E358" s="1">
        <v>33</v>
      </c>
      <c r="F358" s="233"/>
      <c r="G358" s="259">
        <f>SUM(G351,G353)</f>
        <v>4408</v>
      </c>
      <c r="H358" s="259">
        <f>SUM(H351,H353)</f>
        <v>118627089</v>
      </c>
      <c r="I358" s="259"/>
      <c r="J358" s="1"/>
      <c r="K358" s="272"/>
    </row>
    <row r="359" spans="1:11" x14ac:dyDescent="0.2">
      <c r="A359" s="1">
        <v>34</v>
      </c>
      <c r="C359" s="13" t="s">
        <v>185</v>
      </c>
      <c r="E359" s="1">
        <v>34</v>
      </c>
      <c r="F359" s="233"/>
      <c r="G359" s="259">
        <f>SUM(G352,G354)</f>
        <v>27525</v>
      </c>
      <c r="H359" s="259">
        <f>SUM(H352,H354)</f>
        <v>711185154</v>
      </c>
      <c r="I359" s="259"/>
      <c r="J359" s="1"/>
      <c r="K359" s="272"/>
    </row>
    <row r="360" spans="1:11" x14ac:dyDescent="0.2">
      <c r="A360" s="13"/>
      <c r="C360" s="22" t="s">
        <v>17</v>
      </c>
      <c r="D360" s="22" t="s">
        <v>17</v>
      </c>
      <c r="E360" s="22" t="s">
        <v>17</v>
      </c>
      <c r="F360" s="22" t="s">
        <v>17</v>
      </c>
      <c r="G360" s="22" t="s">
        <v>17</v>
      </c>
      <c r="H360" s="22" t="s">
        <v>17</v>
      </c>
      <c r="I360" s="22"/>
      <c r="J360" s="22"/>
      <c r="K360" s="22"/>
    </row>
    <row r="361" spans="1:11" x14ac:dyDescent="0.2">
      <c r="A361" s="1">
        <v>35</v>
      </c>
      <c r="C361" s="1" t="s">
        <v>186</v>
      </c>
      <c r="E361" s="1">
        <v>35</v>
      </c>
      <c r="G361" s="262">
        <f>SUM(G358:G359)</f>
        <v>31933</v>
      </c>
      <c r="H361" s="262">
        <f>SUM(H358:H359)</f>
        <v>829812243</v>
      </c>
      <c r="I361" s="262"/>
      <c r="J361" s="262"/>
      <c r="K361" s="263"/>
    </row>
    <row r="362" spans="1:11" x14ac:dyDescent="0.2">
      <c r="C362" s="13" t="s">
        <v>187</v>
      </c>
      <c r="F362" s="255" t="s">
        <v>17</v>
      </c>
      <c r="G362" s="23"/>
      <c r="H362" s="24"/>
      <c r="I362" s="255"/>
      <c r="J362" s="255"/>
      <c r="K362" s="23"/>
    </row>
    <row r="363" spans="1:11" x14ac:dyDescent="0.2">
      <c r="C363" s="13"/>
      <c r="F363" s="255"/>
      <c r="G363" s="23"/>
      <c r="H363" s="24"/>
      <c r="I363" s="255"/>
      <c r="J363" s="1"/>
      <c r="K363" s="1"/>
    </row>
    <row r="364" spans="1:11" x14ac:dyDescent="0.2">
      <c r="J364" s="1"/>
      <c r="K364" s="1"/>
    </row>
    <row r="365" spans="1:11" x14ac:dyDescent="0.2">
      <c r="A365" s="1">
        <v>36</v>
      </c>
      <c r="B365" s="38"/>
      <c r="C365" s="39" t="s">
        <v>63</v>
      </c>
      <c r="D365" s="39"/>
      <c r="E365" s="39"/>
      <c r="F365" s="39"/>
      <c r="G365" s="39"/>
      <c r="H365" s="39"/>
      <c r="I365" s="39"/>
      <c r="J365" s="39"/>
      <c r="K365" s="1"/>
    </row>
    <row r="366" spans="1:11" x14ac:dyDescent="0.2">
      <c r="C366" s="292" t="s">
        <v>188</v>
      </c>
      <c r="F366" s="255"/>
      <c r="G366" s="23"/>
      <c r="I366" s="255"/>
      <c r="J366" s="23"/>
    </row>
    <row r="367" spans="1:11" x14ac:dyDescent="0.2">
      <c r="C367" s="1" t="s">
        <v>12</v>
      </c>
      <c r="F367" s="255"/>
      <c r="G367" s="23"/>
      <c r="I367" s="255"/>
      <c r="J367" s="23"/>
    </row>
    <row r="368" spans="1:11" x14ac:dyDescent="0.2">
      <c r="A368" s="13"/>
    </row>
    <row r="369" spans="1:11" x14ac:dyDescent="0.2">
      <c r="A369" s="19" t="str">
        <f>$A$83</f>
        <v xml:space="preserve">Institution No.:  </v>
      </c>
      <c r="B369" s="42"/>
      <c r="C369" s="42"/>
      <c r="D369" s="42"/>
      <c r="E369" s="43"/>
      <c r="F369" s="42"/>
      <c r="G369" s="44"/>
      <c r="H369" s="45"/>
      <c r="I369" s="42"/>
      <c r="J369" s="44"/>
      <c r="K369" s="293" t="s">
        <v>189</v>
      </c>
    </row>
    <row r="370" spans="1:11" ht="15.75" x14ac:dyDescent="0.2">
      <c r="A370" s="42"/>
      <c r="B370" s="42"/>
      <c r="C370" s="42"/>
      <c r="D370" s="235" t="s">
        <v>287</v>
      </c>
      <c r="E370" s="43"/>
      <c r="F370" s="42"/>
      <c r="G370" s="44"/>
      <c r="H370" s="45"/>
      <c r="I370" s="42"/>
      <c r="J370" s="44"/>
      <c r="K370" s="45"/>
    </row>
    <row r="371" spans="1:11" x14ac:dyDescent="0.2">
      <c r="A371" s="19" t="str">
        <f>$A$42</f>
        <v xml:space="preserve">NAME: </v>
      </c>
      <c r="C371" s="1" t="str">
        <f>$D$20</f>
        <v>University of Colorado</v>
      </c>
      <c r="F371" s="294"/>
      <c r="G371" s="287"/>
      <c r="H371" s="288"/>
      <c r="K371" s="21" t="str">
        <f>$K$3</f>
        <v>Due Date: October 18, 2022</v>
      </c>
    </row>
    <row r="372" spans="1:11" x14ac:dyDescent="0.2">
      <c r="A372" s="22" t="s">
        <v>17</v>
      </c>
      <c r="B372" s="22" t="s">
        <v>17</v>
      </c>
      <c r="C372" s="22" t="s">
        <v>17</v>
      </c>
      <c r="D372" s="22" t="s">
        <v>17</v>
      </c>
      <c r="E372" s="22" t="s">
        <v>17</v>
      </c>
      <c r="F372" s="22" t="s">
        <v>17</v>
      </c>
      <c r="G372" s="23" t="s">
        <v>17</v>
      </c>
      <c r="H372" s="24" t="s">
        <v>17</v>
      </c>
      <c r="I372" s="22" t="s">
        <v>17</v>
      </c>
      <c r="J372" s="23" t="s">
        <v>17</v>
      </c>
      <c r="K372" s="24" t="s">
        <v>17</v>
      </c>
    </row>
    <row r="373" spans="1:11" ht="9.75" customHeight="1" x14ac:dyDescent="0.2">
      <c r="A373" s="25" t="s">
        <v>18</v>
      </c>
      <c r="E373" s="25" t="s">
        <v>18</v>
      </c>
      <c r="G373" s="27"/>
      <c r="H373" s="28" t="str">
        <f>H323</f>
        <v>2021-22</v>
      </c>
      <c r="I373" s="26"/>
      <c r="J373" s="27"/>
      <c r="K373" s="28" t="str">
        <f>K244</f>
        <v>2022-23</v>
      </c>
    </row>
    <row r="374" spans="1:11" ht="13.5" customHeight="1" x14ac:dyDescent="0.2">
      <c r="A374" s="25" t="s">
        <v>22</v>
      </c>
      <c r="C374" s="26" t="s">
        <v>68</v>
      </c>
      <c r="E374" s="25" t="s">
        <v>22</v>
      </c>
      <c r="H374" s="28" t="s">
        <v>25</v>
      </c>
      <c r="K374" s="28" t="s">
        <v>26</v>
      </c>
    </row>
    <row r="375" spans="1:11" x14ac:dyDescent="0.2">
      <c r="A375" s="22" t="s">
        <v>17</v>
      </c>
      <c r="B375" s="22" t="s">
        <v>17</v>
      </c>
      <c r="C375" s="22" t="s">
        <v>17</v>
      </c>
      <c r="D375" s="22" t="s">
        <v>17</v>
      </c>
      <c r="E375" s="22" t="s">
        <v>17</v>
      </c>
      <c r="F375" s="22" t="s">
        <v>17</v>
      </c>
      <c r="G375" s="23" t="s">
        <v>17</v>
      </c>
      <c r="H375" s="24" t="s">
        <v>17</v>
      </c>
      <c r="I375" s="22" t="s">
        <v>17</v>
      </c>
      <c r="J375" s="23" t="s">
        <v>17</v>
      </c>
      <c r="K375" s="24" t="s">
        <v>17</v>
      </c>
    </row>
    <row r="376" spans="1:11" ht="15.75" x14ac:dyDescent="0.2">
      <c r="A376" s="295">
        <v>1</v>
      </c>
      <c r="C376" s="13" t="s">
        <v>288</v>
      </c>
      <c r="E376" s="295">
        <v>1</v>
      </c>
      <c r="H376" s="3" t="s">
        <v>192</v>
      </c>
      <c r="K376" s="3" t="s">
        <v>192</v>
      </c>
    </row>
    <row r="377" spans="1:11" s="42" customFormat="1" x14ac:dyDescent="0.2">
      <c r="A377" s="295">
        <v>2</v>
      </c>
      <c r="B377" s="1"/>
      <c r="C377" s="13"/>
      <c r="D377" s="1"/>
      <c r="E377" s="295">
        <v>2</v>
      </c>
      <c r="F377" s="1"/>
      <c r="G377" s="2"/>
      <c r="H377" s="296">
        <v>0</v>
      </c>
      <c r="I377" s="1"/>
      <c r="J377" s="2"/>
      <c r="K377" s="296">
        <v>0</v>
      </c>
    </row>
    <row r="378" spans="1:11" ht="12.75" customHeight="1" x14ac:dyDescent="0.2">
      <c r="A378" s="1">
        <v>3</v>
      </c>
      <c r="C378" s="1" t="s">
        <v>289</v>
      </c>
      <c r="E378" s="1">
        <v>3</v>
      </c>
      <c r="F378" s="3"/>
      <c r="G378" s="3"/>
      <c r="H378" s="3" t="s">
        <v>192</v>
      </c>
      <c r="I378" s="3"/>
      <c r="J378" s="3"/>
      <c r="K378" s="3" t="s">
        <v>192</v>
      </c>
    </row>
    <row r="379" spans="1:11" x14ac:dyDescent="0.2">
      <c r="A379" s="295">
        <v>4</v>
      </c>
      <c r="C379" s="1" t="s">
        <v>194</v>
      </c>
      <c r="E379" s="295">
        <v>4</v>
      </c>
      <c r="F379" s="3"/>
      <c r="G379" s="3"/>
      <c r="H379" s="296"/>
      <c r="I379" s="3"/>
      <c r="J379" s="3"/>
      <c r="K379" s="296"/>
    </row>
    <row r="380" spans="1:11" x14ac:dyDescent="0.2">
      <c r="A380" s="295">
        <v>5</v>
      </c>
      <c r="C380" s="1" t="s">
        <v>195</v>
      </c>
      <c r="E380" s="295">
        <v>5</v>
      </c>
      <c r="F380" s="3"/>
      <c r="G380" s="3"/>
      <c r="H380" s="296"/>
      <c r="I380" s="3"/>
      <c r="J380" s="3"/>
      <c r="K380" s="296"/>
    </row>
    <row r="381" spans="1:11" x14ac:dyDescent="0.2">
      <c r="A381" s="295">
        <v>6</v>
      </c>
      <c r="E381" s="295">
        <v>6</v>
      </c>
      <c r="F381" s="3"/>
      <c r="G381" s="3"/>
      <c r="H381" s="296"/>
      <c r="I381" s="3"/>
      <c r="J381" s="3"/>
      <c r="K381" s="296"/>
    </row>
    <row r="382" spans="1:11" x14ac:dyDescent="0.2">
      <c r="A382" s="295">
        <v>7</v>
      </c>
      <c r="E382" s="295">
        <v>7</v>
      </c>
      <c r="F382" s="3"/>
      <c r="G382" s="3"/>
      <c r="H382" s="296"/>
      <c r="I382" s="3"/>
      <c r="J382" s="3"/>
      <c r="K382" s="296"/>
    </row>
    <row r="383" spans="1:11" x14ac:dyDescent="0.2">
      <c r="A383" s="295">
        <v>8</v>
      </c>
      <c r="E383" s="295">
        <v>8</v>
      </c>
      <c r="F383" s="3"/>
      <c r="G383" s="3"/>
      <c r="H383" s="296"/>
      <c r="I383" s="3"/>
      <c r="J383" s="3"/>
      <c r="K383" s="296"/>
    </row>
    <row r="384" spans="1:11" x14ac:dyDescent="0.2">
      <c r="A384" s="295">
        <v>9</v>
      </c>
      <c r="E384" s="295">
        <v>9</v>
      </c>
      <c r="F384" s="3"/>
      <c r="G384" s="3"/>
      <c r="H384" s="296"/>
      <c r="I384" s="3"/>
      <c r="J384" s="3"/>
      <c r="K384" s="296"/>
    </row>
    <row r="385" spans="1:11" x14ac:dyDescent="0.2">
      <c r="A385" s="295">
        <v>10</v>
      </c>
      <c r="E385" s="295">
        <v>10</v>
      </c>
      <c r="F385" s="3"/>
      <c r="G385" s="3"/>
      <c r="H385" s="296"/>
      <c r="I385" s="3"/>
      <c r="J385" s="3"/>
      <c r="K385" s="296"/>
    </row>
    <row r="386" spans="1:11" x14ac:dyDescent="0.2">
      <c r="A386" s="295">
        <v>11</v>
      </c>
      <c r="E386" s="295">
        <v>11</v>
      </c>
      <c r="F386" s="3"/>
      <c r="G386" s="3"/>
      <c r="H386" s="296"/>
      <c r="I386" s="3"/>
      <c r="J386" s="3"/>
      <c r="K386" s="296"/>
    </row>
    <row r="387" spans="1:11" x14ac:dyDescent="0.2">
      <c r="A387" s="295">
        <v>12</v>
      </c>
      <c r="E387" s="295">
        <v>12</v>
      </c>
      <c r="F387" s="3"/>
      <c r="G387" s="3"/>
      <c r="H387" s="296"/>
      <c r="I387" s="3"/>
      <c r="J387" s="3"/>
      <c r="K387" s="296"/>
    </row>
    <row r="388" spans="1:11" x14ac:dyDescent="0.2">
      <c r="A388" s="295">
        <v>13</v>
      </c>
      <c r="E388" s="295">
        <v>13</v>
      </c>
      <c r="F388" s="3"/>
      <c r="G388" s="3"/>
      <c r="H388" s="296"/>
      <c r="I388" s="3"/>
      <c r="J388" s="3"/>
      <c r="K388" s="296"/>
    </row>
    <row r="389" spans="1:11" x14ac:dyDescent="0.2">
      <c r="A389" s="295">
        <v>14</v>
      </c>
      <c r="C389" s="13" t="s">
        <v>45</v>
      </c>
      <c r="E389" s="295">
        <v>14</v>
      </c>
      <c r="F389" s="3"/>
      <c r="G389" s="3"/>
      <c r="H389" s="296"/>
      <c r="I389" s="3"/>
      <c r="J389" s="3"/>
      <c r="K389" s="296"/>
    </row>
    <row r="390" spans="1:11" x14ac:dyDescent="0.2">
      <c r="A390" s="295">
        <v>15</v>
      </c>
      <c r="C390" s="13"/>
      <c r="E390" s="295">
        <v>15</v>
      </c>
      <c r="F390" s="3"/>
      <c r="G390" s="3"/>
      <c r="H390" s="296"/>
      <c r="I390" s="3"/>
      <c r="J390" s="3"/>
      <c r="K390" s="296"/>
    </row>
    <row r="391" spans="1:11" x14ac:dyDescent="0.2">
      <c r="A391" s="295">
        <v>16</v>
      </c>
      <c r="E391" s="295">
        <v>16</v>
      </c>
      <c r="F391" s="3"/>
      <c r="G391" s="3"/>
      <c r="H391" s="296"/>
      <c r="I391" s="3"/>
      <c r="J391" s="3"/>
      <c r="K391" s="296"/>
    </row>
    <row r="392" spans="1:11" x14ac:dyDescent="0.2">
      <c r="A392" s="295">
        <v>17</v>
      </c>
      <c r="C392" s="13" t="s">
        <v>45</v>
      </c>
      <c r="E392" s="295">
        <v>17</v>
      </c>
      <c r="F392" s="3"/>
      <c r="G392" s="3"/>
      <c r="H392" s="296"/>
      <c r="I392" s="3"/>
      <c r="J392" s="3"/>
      <c r="K392" s="296"/>
    </row>
    <row r="393" spans="1:11" x14ac:dyDescent="0.2">
      <c r="A393" s="295">
        <v>18</v>
      </c>
      <c r="E393" s="295">
        <v>18</v>
      </c>
      <c r="F393" s="3"/>
      <c r="G393" s="3"/>
      <c r="H393" s="296"/>
      <c r="I393" s="3"/>
      <c r="J393" s="3" t="s">
        <v>45</v>
      </c>
      <c r="K393" s="296"/>
    </row>
    <row r="394" spans="1:11" x14ac:dyDescent="0.2">
      <c r="A394" s="295">
        <v>19</v>
      </c>
      <c r="E394" s="295">
        <v>19</v>
      </c>
      <c r="F394" s="3"/>
      <c r="G394" s="3"/>
      <c r="H394" s="296"/>
      <c r="I394" s="3"/>
      <c r="J394" s="3"/>
      <c r="K394" s="296"/>
    </row>
    <row r="395" spans="1:11" x14ac:dyDescent="0.2">
      <c r="A395" s="295"/>
      <c r="C395" s="13"/>
      <c r="E395" s="295"/>
      <c r="F395" s="255" t="s">
        <v>17</v>
      </c>
      <c r="G395" s="23" t="s">
        <v>17</v>
      </c>
      <c r="H395" s="24" t="s">
        <v>17</v>
      </c>
      <c r="I395" s="255" t="s">
        <v>17</v>
      </c>
      <c r="J395" s="23" t="s">
        <v>17</v>
      </c>
      <c r="K395" s="24" t="s">
        <v>17</v>
      </c>
    </row>
    <row r="396" spans="1:11" x14ac:dyDescent="0.2">
      <c r="A396" s="295">
        <v>20</v>
      </c>
      <c r="C396" s="13" t="s">
        <v>196</v>
      </c>
      <c r="E396" s="295">
        <v>20</v>
      </c>
      <c r="G396" s="259"/>
      <c r="H396" s="262">
        <f>SUM(H376:H394)</f>
        <v>0</v>
      </c>
      <c r="I396" s="262"/>
      <c r="J396" s="259"/>
      <c r="K396" s="262">
        <f>SUM(K376:K394)</f>
        <v>0</v>
      </c>
    </row>
    <row r="397" spans="1:11" x14ac:dyDescent="0.2">
      <c r="A397" s="295"/>
      <c r="C397" s="13"/>
      <c r="E397" s="41"/>
      <c r="F397" s="255" t="s">
        <v>17</v>
      </c>
      <c r="G397" s="23" t="s">
        <v>17</v>
      </c>
      <c r="H397" s="24" t="s">
        <v>17</v>
      </c>
      <c r="I397" s="255" t="s">
        <v>17</v>
      </c>
      <c r="J397" s="23" t="s">
        <v>17</v>
      </c>
      <c r="K397" s="24" t="s">
        <v>17</v>
      </c>
    </row>
    <row r="398" spans="1:11" ht="15.75" x14ac:dyDescent="0.2">
      <c r="C398" s="1" t="s">
        <v>290</v>
      </c>
      <c r="F398" s="255"/>
      <c r="G398" s="23"/>
      <c r="I398" s="255"/>
      <c r="J398" s="23"/>
    </row>
    <row r="399" spans="1:11" ht="15.75" x14ac:dyDescent="0.2">
      <c r="C399" s="1" t="s">
        <v>291</v>
      </c>
      <c r="F399" s="255"/>
      <c r="G399" s="23"/>
      <c r="I399" s="255"/>
      <c r="J399" s="23"/>
    </row>
    <row r="400" spans="1:11" ht="15.75" x14ac:dyDescent="0.2">
      <c r="A400" s="13"/>
      <c r="C400" s="1" t="s">
        <v>292</v>
      </c>
    </row>
    <row r="401" spans="1:11" x14ac:dyDescent="0.2">
      <c r="A401" s="13"/>
      <c r="C401" s="1" t="s">
        <v>293</v>
      </c>
    </row>
    <row r="402" spans="1:11" x14ac:dyDescent="0.2">
      <c r="A402" s="19" t="str">
        <f>$A$83</f>
        <v xml:space="preserve">Institution No.:  </v>
      </c>
      <c r="B402" s="42"/>
      <c r="C402" s="42"/>
      <c r="D402" s="42"/>
      <c r="E402" s="43"/>
      <c r="F402" s="42"/>
      <c r="G402" s="44"/>
      <c r="H402" s="45"/>
      <c r="I402" s="42"/>
      <c r="J402" s="44"/>
      <c r="K402" s="4" t="s">
        <v>201</v>
      </c>
    </row>
    <row r="403" spans="1:11" ht="15.75" x14ac:dyDescent="0.2">
      <c r="A403" s="42"/>
      <c r="B403" s="42"/>
      <c r="C403" s="42"/>
      <c r="D403" s="235" t="s">
        <v>294</v>
      </c>
      <c r="E403" s="43"/>
      <c r="F403" s="42"/>
      <c r="G403" s="44"/>
      <c r="H403" s="45"/>
      <c r="I403" s="42"/>
      <c r="J403" s="44"/>
      <c r="K403" s="45"/>
    </row>
    <row r="404" spans="1:11" x14ac:dyDescent="0.2">
      <c r="A404" s="19" t="str">
        <f>$A$42</f>
        <v xml:space="preserve">NAME: </v>
      </c>
      <c r="C404" s="1" t="str">
        <f>$D$20</f>
        <v>University of Colorado</v>
      </c>
      <c r="F404" s="294"/>
      <c r="G404" s="287"/>
      <c r="K404" s="21" t="str">
        <f>$K$3</f>
        <v>Due Date: October 18, 2022</v>
      </c>
    </row>
    <row r="405" spans="1:11" x14ac:dyDescent="0.2">
      <c r="A405" s="22" t="s">
        <v>17</v>
      </c>
      <c r="B405" s="22" t="s">
        <v>17</v>
      </c>
      <c r="C405" s="22" t="s">
        <v>17</v>
      </c>
      <c r="D405" s="22" t="s">
        <v>17</v>
      </c>
      <c r="E405" s="22" t="s">
        <v>17</v>
      </c>
      <c r="F405" s="22" t="s">
        <v>17</v>
      </c>
      <c r="G405" s="23" t="s">
        <v>17</v>
      </c>
      <c r="H405" s="24" t="s">
        <v>17</v>
      </c>
      <c r="I405" s="22" t="s">
        <v>17</v>
      </c>
      <c r="J405" s="23" t="s">
        <v>17</v>
      </c>
      <c r="K405" s="24" t="s">
        <v>17</v>
      </c>
    </row>
    <row r="406" spans="1:11" x14ac:dyDescent="0.2">
      <c r="A406" s="25" t="s">
        <v>18</v>
      </c>
      <c r="E406" s="25" t="s">
        <v>18</v>
      </c>
      <c r="G406" s="27"/>
      <c r="H406" s="28" t="str">
        <f>H373</f>
        <v>2021-22</v>
      </c>
      <c r="I406" s="26"/>
      <c r="J406" s="27"/>
      <c r="K406" s="28" t="str">
        <f>K373</f>
        <v>2022-23</v>
      </c>
    </row>
    <row r="407" spans="1:11" x14ac:dyDescent="0.2">
      <c r="A407" s="25" t="s">
        <v>22</v>
      </c>
      <c r="C407" s="26" t="s">
        <v>68</v>
      </c>
      <c r="E407" s="25" t="s">
        <v>22</v>
      </c>
      <c r="H407" s="28" t="s">
        <v>25</v>
      </c>
      <c r="K407" s="28" t="s">
        <v>26</v>
      </c>
    </row>
    <row r="408" spans="1:11" x14ac:dyDescent="0.2">
      <c r="A408" s="22" t="s">
        <v>17</v>
      </c>
      <c r="B408" s="22" t="s">
        <v>17</v>
      </c>
      <c r="C408" s="22" t="s">
        <v>17</v>
      </c>
      <c r="D408" s="22" t="s">
        <v>17</v>
      </c>
      <c r="E408" s="22" t="s">
        <v>17</v>
      </c>
      <c r="F408" s="22" t="s">
        <v>17</v>
      </c>
      <c r="G408" s="23" t="s">
        <v>17</v>
      </c>
      <c r="H408" s="24" t="s">
        <v>17</v>
      </c>
      <c r="I408" s="22" t="s">
        <v>17</v>
      </c>
      <c r="J408" s="23" t="s">
        <v>17</v>
      </c>
      <c r="K408" s="24" t="s">
        <v>17</v>
      </c>
    </row>
    <row r="409" spans="1:11" x14ac:dyDescent="0.2">
      <c r="A409" s="295"/>
      <c r="C409" s="35" t="s">
        <v>203</v>
      </c>
      <c r="E409" s="295"/>
      <c r="G409" s="259"/>
      <c r="H409" s="259"/>
      <c r="I409" s="262"/>
      <c r="J409" s="259"/>
      <c r="K409" s="259"/>
    </row>
    <row r="410" spans="1:11" ht="15.75" x14ac:dyDescent="0.2">
      <c r="A410" s="295">
        <v>1</v>
      </c>
      <c r="C410" s="13" t="s">
        <v>295</v>
      </c>
      <c r="E410" s="295">
        <v>1</v>
      </c>
      <c r="G410" s="259"/>
      <c r="H410" s="297">
        <v>8784247</v>
      </c>
      <c r="I410" s="262"/>
      <c r="J410" s="259"/>
      <c r="K410" s="297">
        <v>8892341</v>
      </c>
    </row>
    <row r="411" spans="1:11" x14ac:dyDescent="0.2">
      <c r="A411" s="295">
        <v>2</v>
      </c>
      <c r="C411" s="14" t="s">
        <v>205</v>
      </c>
      <c r="E411" s="295">
        <v>2</v>
      </c>
      <c r="F411" s="14"/>
      <c r="G411" s="268"/>
      <c r="H411" s="297">
        <v>72357919</v>
      </c>
      <c r="I411" s="262"/>
      <c r="J411" s="259"/>
      <c r="K411" s="297">
        <v>77737507</v>
      </c>
    </row>
    <row r="412" spans="1:11" x14ac:dyDescent="0.2">
      <c r="A412" s="295">
        <v>3</v>
      </c>
      <c r="C412" s="14" t="s">
        <v>206</v>
      </c>
      <c r="E412" s="295">
        <v>3</v>
      </c>
      <c r="F412" s="14"/>
      <c r="G412" s="268"/>
      <c r="H412" s="297">
        <v>6450306</v>
      </c>
      <c r="I412" s="262"/>
      <c r="J412" s="259"/>
      <c r="K412" s="297">
        <f>6519487-K426</f>
        <v>5525170</v>
      </c>
    </row>
    <row r="413" spans="1:11" ht="15.75" x14ac:dyDescent="0.2">
      <c r="A413" s="295">
        <v>4</v>
      </c>
      <c r="C413" s="14" t="s">
        <v>296</v>
      </c>
      <c r="E413" s="295">
        <v>4</v>
      </c>
      <c r="F413" s="14"/>
      <c r="G413" s="268"/>
      <c r="H413" s="297"/>
      <c r="I413" s="262"/>
      <c r="J413" s="259"/>
      <c r="K413" s="297"/>
    </row>
    <row r="414" spans="1:11" x14ac:dyDescent="0.2">
      <c r="A414" s="295">
        <v>5</v>
      </c>
      <c r="C414" s="14" t="s">
        <v>208</v>
      </c>
      <c r="E414" s="295">
        <v>5</v>
      </c>
      <c r="F414" s="14"/>
      <c r="G414" s="268"/>
      <c r="H414" s="297"/>
      <c r="I414" s="262"/>
      <c r="J414" s="259"/>
      <c r="K414" s="297"/>
    </row>
    <row r="415" spans="1:11" s="42" customFormat="1" x14ac:dyDescent="0.2">
      <c r="A415" s="295">
        <v>6</v>
      </c>
      <c r="B415" s="1"/>
      <c r="C415" s="14" t="s">
        <v>209</v>
      </c>
      <c r="D415" s="1"/>
      <c r="E415" s="295">
        <v>6</v>
      </c>
      <c r="F415" s="14"/>
      <c r="G415" s="268"/>
      <c r="H415" s="297"/>
      <c r="I415" s="262"/>
      <c r="J415" s="259"/>
      <c r="K415" s="297"/>
    </row>
    <row r="416" spans="1:11" s="42" customFormat="1" x14ac:dyDescent="0.2">
      <c r="A416" s="295">
        <v>7</v>
      </c>
      <c r="B416" s="1"/>
      <c r="C416" s="14" t="s">
        <v>210</v>
      </c>
      <c r="D416" s="1"/>
      <c r="E416" s="295">
        <v>7</v>
      </c>
      <c r="F416" s="14"/>
      <c r="G416" s="268"/>
      <c r="H416" s="297"/>
      <c r="I416" s="262"/>
      <c r="J416" s="259"/>
      <c r="K416" s="297"/>
    </row>
    <row r="417" spans="1:11" x14ac:dyDescent="0.2">
      <c r="A417" s="295">
        <v>8</v>
      </c>
      <c r="C417" s="14" t="s">
        <v>211</v>
      </c>
      <c r="E417" s="295">
        <v>8</v>
      </c>
      <c r="F417" s="255"/>
      <c r="G417" s="23"/>
      <c r="H417" s="297"/>
      <c r="I417" s="262"/>
      <c r="J417" s="259"/>
      <c r="K417" s="297"/>
    </row>
    <row r="418" spans="1:11" ht="15.75" x14ac:dyDescent="0.2">
      <c r="A418" s="295">
        <v>9</v>
      </c>
      <c r="C418" s="1" t="s">
        <v>297</v>
      </c>
      <c r="E418" s="295">
        <v>9</v>
      </c>
      <c r="F418" s="255"/>
      <c r="G418" s="23"/>
      <c r="H418" s="297"/>
      <c r="I418" s="262"/>
      <c r="J418" s="259"/>
      <c r="K418" s="297"/>
    </row>
    <row r="419" spans="1:11" x14ac:dyDescent="0.2">
      <c r="A419" s="295">
        <v>10</v>
      </c>
      <c r="C419" s="14"/>
      <c r="E419" s="295">
        <v>10</v>
      </c>
      <c r="F419" s="255"/>
      <c r="G419" s="23"/>
      <c r="H419" s="298"/>
      <c r="I419" s="299"/>
      <c r="J419" s="299"/>
      <c r="K419" s="298"/>
    </row>
    <row r="420" spans="1:11" x14ac:dyDescent="0.2">
      <c r="A420" s="295">
        <v>11</v>
      </c>
      <c r="C420" s="14"/>
      <c r="E420" s="295">
        <v>11</v>
      </c>
      <c r="F420" s="255"/>
      <c r="G420" s="23"/>
      <c r="H420" s="300"/>
      <c r="I420" s="255"/>
      <c r="J420" s="23"/>
      <c r="K420" s="301"/>
    </row>
    <row r="421" spans="1:11" x14ac:dyDescent="0.2">
      <c r="A421" s="295">
        <v>12</v>
      </c>
      <c r="C421" s="14"/>
      <c r="E421" s="295">
        <v>12</v>
      </c>
      <c r="F421" s="255"/>
      <c r="G421" s="23"/>
      <c r="H421" s="301"/>
      <c r="I421" s="255"/>
      <c r="J421" s="23"/>
      <c r="K421" s="301"/>
    </row>
    <row r="422" spans="1:11" x14ac:dyDescent="0.2">
      <c r="A422" s="295">
        <v>13</v>
      </c>
      <c r="C422" s="14"/>
      <c r="E422" s="295">
        <v>13</v>
      </c>
      <c r="F422" s="255"/>
      <c r="G422" s="23"/>
      <c r="H422" s="301"/>
      <c r="I422" s="255"/>
      <c r="J422" s="23"/>
      <c r="K422" s="301"/>
    </row>
    <row r="423" spans="1:11" x14ac:dyDescent="0.2">
      <c r="A423" s="295">
        <v>14</v>
      </c>
      <c r="C423" s="14"/>
      <c r="E423" s="295">
        <v>14</v>
      </c>
      <c r="F423" s="255"/>
      <c r="G423" s="23"/>
      <c r="H423" s="301"/>
      <c r="I423" s="255"/>
      <c r="J423" s="23"/>
      <c r="K423" s="301"/>
    </row>
    <row r="424" spans="1:11" x14ac:dyDescent="0.2">
      <c r="A424" s="295">
        <v>15</v>
      </c>
      <c r="E424" s="295">
        <v>15</v>
      </c>
      <c r="F424" s="14"/>
      <c r="G424" s="268"/>
      <c r="H424" s="290"/>
      <c r="I424" s="268"/>
      <c r="J424" s="268"/>
      <c r="K424" s="290"/>
    </row>
    <row r="425" spans="1:11" x14ac:dyDescent="0.2">
      <c r="A425" s="295"/>
      <c r="C425" s="14"/>
      <c r="E425" s="295"/>
      <c r="F425" s="14"/>
      <c r="G425" s="268"/>
      <c r="H425" s="290"/>
      <c r="I425" s="268"/>
      <c r="J425" s="268"/>
      <c r="K425" s="290"/>
    </row>
    <row r="426" spans="1:11" x14ac:dyDescent="0.2">
      <c r="A426" s="295">
        <v>16</v>
      </c>
      <c r="C426" s="14" t="s">
        <v>213</v>
      </c>
      <c r="E426" s="295">
        <v>16</v>
      </c>
      <c r="F426" s="14"/>
      <c r="G426" s="268"/>
      <c r="H426" s="290">
        <v>994317</v>
      </c>
      <c r="I426" s="268"/>
      <c r="J426" s="268"/>
      <c r="K426" s="290">
        <v>994317</v>
      </c>
    </row>
    <row r="427" spans="1:11" x14ac:dyDescent="0.2">
      <c r="A427" s="295">
        <v>17</v>
      </c>
      <c r="C427" s="14" t="s">
        <v>214</v>
      </c>
      <c r="E427" s="295">
        <v>17</v>
      </c>
      <c r="F427" s="14"/>
      <c r="G427" s="268"/>
      <c r="H427" s="290"/>
      <c r="I427" s="268"/>
      <c r="J427" s="268"/>
      <c r="K427" s="290"/>
    </row>
    <row r="428" spans="1:11" x14ac:dyDescent="0.2">
      <c r="A428" s="295">
        <v>18</v>
      </c>
      <c r="C428" s="14" t="s">
        <v>215</v>
      </c>
      <c r="E428" s="295">
        <v>18</v>
      </c>
      <c r="F428" s="14"/>
      <c r="G428" s="268"/>
      <c r="H428" s="290"/>
      <c r="I428" s="268"/>
      <c r="J428" s="268"/>
      <c r="K428" s="290"/>
    </row>
    <row r="429" spans="1:11" x14ac:dyDescent="0.2">
      <c r="A429" s="295">
        <v>19</v>
      </c>
      <c r="C429" s="14" t="s">
        <v>45</v>
      </c>
      <c r="E429" s="295">
        <v>19</v>
      </c>
      <c r="F429" s="14"/>
      <c r="G429" s="268"/>
      <c r="H429" s="290"/>
      <c r="I429" s="268"/>
      <c r="J429" s="268"/>
      <c r="K429" s="290"/>
    </row>
    <row r="430" spans="1:11" x14ac:dyDescent="0.2">
      <c r="A430" s="1">
        <v>20</v>
      </c>
      <c r="C430" s="14"/>
      <c r="E430" s="1">
        <v>20</v>
      </c>
      <c r="F430" s="255"/>
      <c r="G430" s="23"/>
      <c r="H430" s="301"/>
      <c r="I430" s="255"/>
      <c r="J430" s="23"/>
      <c r="K430" s="301"/>
    </row>
    <row r="431" spans="1:11" x14ac:dyDescent="0.2">
      <c r="A431" s="1">
        <v>21</v>
      </c>
      <c r="C431" s="14"/>
      <c r="E431" s="1">
        <v>21</v>
      </c>
      <c r="F431" s="255"/>
      <c r="G431" s="23"/>
      <c r="H431" s="301"/>
      <c r="I431" s="255"/>
      <c r="J431" s="23"/>
      <c r="K431" s="301"/>
    </row>
    <row r="432" spans="1:11" x14ac:dyDescent="0.2">
      <c r="A432" s="1">
        <v>22</v>
      </c>
      <c r="C432" s="14"/>
      <c r="E432" s="1">
        <v>22</v>
      </c>
      <c r="F432" s="255"/>
      <c r="G432" s="23"/>
      <c r="H432" s="301"/>
      <c r="I432" s="255"/>
      <c r="J432" s="23"/>
      <c r="K432" s="301"/>
    </row>
    <row r="433" spans="1:11" x14ac:dyDescent="0.2">
      <c r="A433" s="1">
        <v>23</v>
      </c>
      <c r="C433" s="14"/>
      <c r="E433" s="1">
        <v>23</v>
      </c>
      <c r="F433" s="255"/>
      <c r="G433" s="23"/>
      <c r="H433" s="301"/>
      <c r="I433" s="255"/>
      <c r="J433" s="23"/>
      <c r="K433" s="301"/>
    </row>
    <row r="434" spans="1:11" x14ac:dyDescent="0.2">
      <c r="A434" s="1">
        <v>24</v>
      </c>
      <c r="C434" s="14"/>
      <c r="E434" s="1">
        <v>24</v>
      </c>
      <c r="F434" s="255"/>
      <c r="G434" s="23"/>
      <c r="H434" s="301"/>
      <c r="I434" s="255"/>
      <c r="J434" s="23"/>
      <c r="K434" s="301"/>
    </row>
    <row r="435" spans="1:11" x14ac:dyDescent="0.2">
      <c r="A435" s="295"/>
      <c r="C435" s="14"/>
      <c r="E435" s="295"/>
      <c r="F435" s="255" t="s">
        <v>17</v>
      </c>
      <c r="G435" s="23" t="s">
        <v>17</v>
      </c>
      <c r="H435" s="24"/>
      <c r="I435" s="255"/>
      <c r="J435" s="23"/>
      <c r="K435" s="24"/>
    </row>
    <row r="436" spans="1:11" x14ac:dyDescent="0.2">
      <c r="A436" s="295">
        <v>25</v>
      </c>
      <c r="C436" s="13" t="s">
        <v>216</v>
      </c>
      <c r="E436" s="295">
        <v>25</v>
      </c>
      <c r="G436" s="259"/>
      <c r="H436" s="262">
        <f>SUM(H410:H434)</f>
        <v>88586789</v>
      </c>
      <c r="I436" s="262"/>
      <c r="J436" s="259"/>
      <c r="K436" s="262">
        <f>SUM(K410:K434)</f>
        <v>93149335</v>
      </c>
    </row>
    <row r="437" spans="1:11" x14ac:dyDescent="0.2">
      <c r="A437" s="295"/>
      <c r="C437" s="13"/>
      <c r="E437" s="295"/>
      <c r="F437" s="255" t="s">
        <v>17</v>
      </c>
      <c r="G437" s="23" t="s">
        <v>17</v>
      </c>
      <c r="H437" s="24"/>
      <c r="I437" s="255"/>
      <c r="J437" s="23"/>
      <c r="K437" s="24"/>
    </row>
    <row r="438" spans="1:11" ht="15.75" x14ac:dyDescent="0.2">
      <c r="A438" s="295">
        <v>26</v>
      </c>
      <c r="C438" s="13" t="s">
        <v>298</v>
      </c>
      <c r="E438" s="295">
        <v>26</v>
      </c>
      <c r="G438" s="259"/>
      <c r="H438" s="259">
        <f>343274-357337</f>
        <v>-14063</v>
      </c>
      <c r="I438" s="262"/>
      <c r="J438" s="259"/>
      <c r="K438" s="259">
        <v>0</v>
      </c>
    </row>
    <row r="439" spans="1:11" x14ac:dyDescent="0.2">
      <c r="A439" s="295">
        <v>27</v>
      </c>
      <c r="E439" s="295">
        <v>27</v>
      </c>
      <c r="G439" s="259"/>
      <c r="H439" s="259"/>
      <c r="I439" s="262"/>
      <c r="J439" s="259"/>
      <c r="K439" s="259"/>
    </row>
    <row r="440" spans="1:11" x14ac:dyDescent="0.2">
      <c r="A440" s="295">
        <v>28</v>
      </c>
      <c r="E440" s="295">
        <v>28</v>
      </c>
      <c r="G440" s="262"/>
      <c r="H440" s="262"/>
      <c r="I440" s="262"/>
      <c r="J440" s="262"/>
      <c r="K440" s="262"/>
    </row>
    <row r="441" spans="1:11" ht="12" customHeight="1" x14ac:dyDescent="0.2">
      <c r="A441" s="295">
        <v>29</v>
      </c>
      <c r="C441" s="1" t="s">
        <v>45</v>
      </c>
      <c r="E441" s="295">
        <v>29</v>
      </c>
      <c r="G441" s="262"/>
      <c r="H441" s="262"/>
      <c r="I441" s="262"/>
      <c r="J441" s="262"/>
      <c r="K441" s="262"/>
    </row>
    <row r="442" spans="1:11" s="222" customFormat="1" ht="12" customHeight="1" x14ac:dyDescent="0.2">
      <c r="A442" s="295"/>
      <c r="B442" s="1"/>
      <c r="C442" s="13"/>
      <c r="D442" s="1"/>
      <c r="E442" s="295"/>
      <c r="F442" s="255" t="s">
        <v>17</v>
      </c>
      <c r="G442" s="23" t="s">
        <v>17</v>
      </c>
      <c r="H442" s="24"/>
      <c r="I442" s="255"/>
      <c r="J442" s="23"/>
      <c r="K442" s="24"/>
    </row>
    <row r="443" spans="1:11" x14ac:dyDescent="0.2">
      <c r="A443" s="295">
        <v>30</v>
      </c>
      <c r="C443" s="13" t="s">
        <v>218</v>
      </c>
      <c r="E443" s="295">
        <v>30</v>
      </c>
      <c r="G443" s="259"/>
      <c r="H443" s="262">
        <f>SUM(H436:H441)</f>
        <v>88572726</v>
      </c>
      <c r="I443" s="262"/>
      <c r="J443" s="259"/>
      <c r="K443" s="262">
        <f>SUM(K436:K441)</f>
        <v>93149335</v>
      </c>
    </row>
    <row r="444" spans="1:11" x14ac:dyDescent="0.2">
      <c r="A444" s="295"/>
      <c r="C444" s="13"/>
      <c r="E444" s="41"/>
      <c r="F444" s="255" t="s">
        <v>17</v>
      </c>
      <c r="G444" s="23" t="s">
        <v>17</v>
      </c>
      <c r="H444" s="24" t="s">
        <v>17</v>
      </c>
      <c r="I444" s="255" t="s">
        <v>17</v>
      </c>
      <c r="J444" s="23" t="s">
        <v>17</v>
      </c>
      <c r="K444" s="24" t="s">
        <v>17</v>
      </c>
    </row>
    <row r="445" spans="1:11" ht="15.75" x14ac:dyDescent="0.2">
      <c r="C445" s="1" t="s">
        <v>290</v>
      </c>
      <c r="F445" s="255"/>
      <c r="G445" s="23"/>
      <c r="I445" s="255"/>
      <c r="J445" s="23"/>
    </row>
    <row r="446" spans="1:11" ht="15.75" x14ac:dyDescent="0.2">
      <c r="C446" s="1" t="s">
        <v>291</v>
      </c>
      <c r="F446" s="255"/>
      <c r="G446" s="23"/>
      <c r="I446" s="255"/>
      <c r="J446" s="23"/>
    </row>
    <row r="447" spans="1:11" ht="15.75" x14ac:dyDescent="0.2">
      <c r="C447" s="1" t="s">
        <v>299</v>
      </c>
      <c r="F447" s="255"/>
      <c r="G447" s="23"/>
      <c r="I447" s="255"/>
      <c r="J447" s="23"/>
    </row>
    <row r="448" spans="1:11" x14ac:dyDescent="0.2">
      <c r="C448" s="1" t="s">
        <v>220</v>
      </c>
      <c r="F448" s="255"/>
      <c r="G448" s="23"/>
      <c r="I448" s="255"/>
      <c r="J448" s="23"/>
    </row>
    <row r="449" spans="1:11" ht="15.75" x14ac:dyDescent="0.2">
      <c r="C449" s="1" t="s">
        <v>300</v>
      </c>
      <c r="F449" s="255"/>
      <c r="G449" s="23"/>
      <c r="I449" s="255"/>
      <c r="J449" s="23"/>
    </row>
    <row r="450" spans="1:11" ht="20.25" customHeight="1" x14ac:dyDescent="0.2">
      <c r="C450" s="1" t="s">
        <v>222</v>
      </c>
      <c r="F450" s="255"/>
      <c r="G450" s="23"/>
      <c r="I450" s="255"/>
      <c r="J450" s="23"/>
    </row>
    <row r="451" spans="1:11" ht="15.75" x14ac:dyDescent="0.2">
      <c r="C451" s="1" t="s">
        <v>301</v>
      </c>
      <c r="F451" s="255"/>
      <c r="G451" s="23"/>
      <c r="I451" s="255"/>
      <c r="J451" s="23"/>
    </row>
    <row r="452" spans="1:11" x14ac:dyDescent="0.2">
      <c r="A452" s="295"/>
      <c r="C452" s="1" t="s">
        <v>293</v>
      </c>
      <c r="E452" s="41"/>
      <c r="F452" s="255"/>
      <c r="G452" s="23"/>
      <c r="H452" s="24"/>
      <c r="I452" s="255"/>
      <c r="J452" s="23"/>
      <c r="K452" s="24"/>
    </row>
    <row r="454" spans="1:11" s="42" customFormat="1" x14ac:dyDescent="0.2">
      <c r="A454" s="19" t="str">
        <f>$A$83</f>
        <v xml:space="preserve">Institution No.:  </v>
      </c>
      <c r="E454" s="43"/>
      <c r="G454" s="44"/>
      <c r="H454" s="45"/>
      <c r="J454" s="44"/>
      <c r="K454" s="4" t="s">
        <v>224</v>
      </c>
    </row>
    <row r="455" spans="1:11" s="42" customFormat="1" x14ac:dyDescent="0.2">
      <c r="D455" s="235" t="s">
        <v>225</v>
      </c>
      <c r="E455" s="43"/>
      <c r="G455" s="44"/>
      <c r="H455" s="45"/>
      <c r="J455" s="44"/>
      <c r="K455" s="45"/>
    </row>
    <row r="456" spans="1:11" x14ac:dyDescent="0.2">
      <c r="A456" s="19" t="str">
        <f>$A$42</f>
        <v xml:space="preserve">NAME: </v>
      </c>
      <c r="C456" s="1" t="str">
        <f>$D$20</f>
        <v>University of Colorado</v>
      </c>
      <c r="F456" s="294"/>
      <c r="G456" s="287"/>
      <c r="K456" s="21" t="str">
        <f>$K$3</f>
        <v>Due Date: October 18, 2022</v>
      </c>
    </row>
    <row r="457" spans="1:11" x14ac:dyDescent="0.2">
      <c r="A457" s="22" t="s">
        <v>17</v>
      </c>
      <c r="B457" s="22" t="s">
        <v>17</v>
      </c>
      <c r="C457" s="22" t="s">
        <v>17</v>
      </c>
      <c r="D457" s="22" t="s">
        <v>17</v>
      </c>
      <c r="E457" s="22" t="s">
        <v>17</v>
      </c>
      <c r="F457" s="22" t="s">
        <v>17</v>
      </c>
      <c r="G457" s="23" t="s">
        <v>17</v>
      </c>
      <c r="H457" s="24" t="s">
        <v>17</v>
      </c>
      <c r="I457" s="22" t="s">
        <v>17</v>
      </c>
      <c r="J457" s="23" t="s">
        <v>17</v>
      </c>
      <c r="K457" s="24" t="s">
        <v>17</v>
      </c>
    </row>
    <row r="458" spans="1:11" x14ac:dyDescent="0.2">
      <c r="A458" s="25" t="s">
        <v>18</v>
      </c>
      <c r="E458" s="25" t="s">
        <v>18</v>
      </c>
      <c r="G458" s="27"/>
      <c r="H458" s="28" t="str">
        <f>H406</f>
        <v>2021-22</v>
      </c>
      <c r="I458" s="26"/>
      <c r="J458" s="27"/>
      <c r="K458" s="28" t="str">
        <f>K406</f>
        <v>2022-23</v>
      </c>
    </row>
    <row r="459" spans="1:11" x14ac:dyDescent="0.2">
      <c r="A459" s="25" t="s">
        <v>22</v>
      </c>
      <c r="C459" s="26" t="s">
        <v>68</v>
      </c>
      <c r="E459" s="25" t="s">
        <v>22</v>
      </c>
      <c r="H459" s="28" t="s">
        <v>25</v>
      </c>
      <c r="K459" s="28" t="s">
        <v>26</v>
      </c>
    </row>
    <row r="460" spans="1:11" x14ac:dyDescent="0.2">
      <c r="A460" s="22" t="s">
        <v>17</v>
      </c>
      <c r="B460" s="22" t="s">
        <v>17</v>
      </c>
      <c r="C460" s="22" t="s">
        <v>17</v>
      </c>
      <c r="D460" s="22" t="s">
        <v>17</v>
      </c>
      <c r="E460" s="22" t="s">
        <v>17</v>
      </c>
      <c r="F460" s="22" t="s">
        <v>17</v>
      </c>
      <c r="G460" s="23" t="s">
        <v>17</v>
      </c>
      <c r="H460" s="24" t="s">
        <v>17</v>
      </c>
      <c r="I460" s="22" t="s">
        <v>17</v>
      </c>
      <c r="J460" s="23" t="s">
        <v>17</v>
      </c>
      <c r="K460" s="24" t="s">
        <v>17</v>
      </c>
    </row>
    <row r="461" spans="1:11" x14ac:dyDescent="0.2">
      <c r="A461" s="295"/>
      <c r="C461" s="35" t="s">
        <v>226</v>
      </c>
      <c r="E461" s="295"/>
      <c r="G461" s="259"/>
      <c r="H461" s="259"/>
      <c r="I461" s="262"/>
      <c r="J461" s="259"/>
      <c r="K461" s="259"/>
    </row>
    <row r="462" spans="1:11" x14ac:dyDescent="0.2">
      <c r="A462" s="295">
        <v>1</v>
      </c>
      <c r="C462" s="13" t="s">
        <v>227</v>
      </c>
      <c r="E462" s="295">
        <v>1</v>
      </c>
      <c r="G462" s="259"/>
      <c r="H462" s="297"/>
      <c r="I462" s="262"/>
      <c r="J462" s="259"/>
      <c r="K462" s="297"/>
    </row>
    <row r="463" spans="1:11" x14ac:dyDescent="0.2">
      <c r="A463" s="295">
        <v>2</v>
      </c>
      <c r="C463" s="14"/>
      <c r="E463" s="295">
        <v>2</v>
      </c>
      <c r="F463" s="14"/>
      <c r="G463" s="268"/>
      <c r="H463" s="290"/>
      <c r="I463" s="268"/>
      <c r="J463" s="268"/>
      <c r="K463" s="290"/>
    </row>
    <row r="464" spans="1:11" x14ac:dyDescent="0.2">
      <c r="A464" s="295">
        <v>3</v>
      </c>
      <c r="C464" s="14"/>
      <c r="E464" s="295">
        <v>3</v>
      </c>
      <c r="F464" s="14"/>
      <c r="G464" s="268"/>
      <c r="H464" s="290"/>
      <c r="I464" s="268"/>
      <c r="J464" s="268"/>
      <c r="K464" s="290"/>
    </row>
    <row r="465" spans="1:11" x14ac:dyDescent="0.2">
      <c r="A465" s="295">
        <v>4</v>
      </c>
      <c r="C465" s="14"/>
      <c r="E465" s="295">
        <v>4</v>
      </c>
      <c r="F465" s="14"/>
      <c r="G465" s="268"/>
      <c r="H465" s="290"/>
      <c r="I465" s="268"/>
      <c r="J465" s="268"/>
      <c r="K465" s="290"/>
    </row>
    <row r="466" spans="1:11" x14ac:dyDescent="0.2">
      <c r="A466" s="295">
        <v>5</v>
      </c>
      <c r="C466" s="14"/>
      <c r="E466" s="295">
        <v>5</v>
      </c>
      <c r="F466" s="14"/>
      <c r="G466" s="268"/>
      <c r="H466" s="290"/>
      <c r="I466" s="268"/>
      <c r="J466" s="268"/>
      <c r="K466" s="290"/>
    </row>
    <row r="467" spans="1:11" x14ac:dyDescent="0.2">
      <c r="A467" s="295">
        <v>6</v>
      </c>
      <c r="C467" s="14"/>
      <c r="E467" s="295">
        <v>6</v>
      </c>
      <c r="F467" s="14"/>
      <c r="G467" s="268"/>
      <c r="H467" s="290"/>
      <c r="I467" s="268"/>
      <c r="J467" s="268"/>
      <c r="K467" s="290"/>
    </row>
    <row r="468" spans="1:11" x14ac:dyDescent="0.2">
      <c r="A468" s="295">
        <v>7</v>
      </c>
      <c r="C468" s="14"/>
      <c r="E468" s="295">
        <v>7</v>
      </c>
      <c r="F468" s="14"/>
      <c r="G468" s="268"/>
      <c r="H468" s="290"/>
      <c r="I468" s="268"/>
      <c r="J468" s="268"/>
      <c r="K468" s="290"/>
    </row>
    <row r="469" spans="1:11" ht="12.75" customHeight="1" x14ac:dyDescent="0.2">
      <c r="A469" s="295">
        <v>8</v>
      </c>
      <c r="C469" s="14"/>
      <c r="E469" s="295">
        <v>8</v>
      </c>
      <c r="F469" s="255"/>
      <c r="G469" s="23"/>
      <c r="H469" s="301"/>
      <c r="I469" s="255"/>
      <c r="J469" s="23"/>
      <c r="K469" s="301"/>
    </row>
    <row r="470" spans="1:11" x14ac:dyDescent="0.2">
      <c r="A470" s="295">
        <v>9</v>
      </c>
      <c r="E470" s="295">
        <v>9</v>
      </c>
      <c r="F470" s="255"/>
      <c r="G470" s="23"/>
      <c r="H470" s="301"/>
      <c r="I470" s="255"/>
      <c r="J470" s="23"/>
      <c r="K470" s="301"/>
    </row>
    <row r="471" spans="1:11" x14ac:dyDescent="0.2">
      <c r="A471" s="295">
        <v>10</v>
      </c>
      <c r="C471" s="14"/>
      <c r="E471" s="295">
        <v>10</v>
      </c>
      <c r="F471" s="255"/>
      <c r="G471" s="23"/>
      <c r="H471" s="301"/>
      <c r="I471" s="255"/>
      <c r="J471" s="23"/>
      <c r="K471" s="301"/>
    </row>
    <row r="472" spans="1:11" x14ac:dyDescent="0.2">
      <c r="A472" s="295">
        <v>11</v>
      </c>
      <c r="C472" s="14"/>
      <c r="E472" s="295">
        <v>11</v>
      </c>
      <c r="F472" s="255"/>
      <c r="G472" s="23"/>
      <c r="H472" s="301"/>
      <c r="I472" s="255"/>
      <c r="J472" s="23"/>
      <c r="K472" s="301"/>
    </row>
    <row r="473" spans="1:11" x14ac:dyDescent="0.2">
      <c r="A473" s="295">
        <v>12</v>
      </c>
      <c r="C473" s="14"/>
      <c r="E473" s="295">
        <v>12</v>
      </c>
      <c r="F473" s="255"/>
      <c r="G473" s="23"/>
      <c r="H473" s="301"/>
      <c r="I473" s="255"/>
      <c r="J473" s="23"/>
      <c r="K473" s="301"/>
    </row>
    <row r="474" spans="1:11" x14ac:dyDescent="0.2">
      <c r="A474" s="295">
        <v>13</v>
      </c>
      <c r="C474" s="14"/>
      <c r="E474" s="295">
        <v>13</v>
      </c>
      <c r="F474" s="255"/>
      <c r="G474" s="23"/>
      <c r="H474" s="301"/>
      <c r="I474" s="255"/>
      <c r="J474" s="23"/>
      <c r="K474" s="301"/>
    </row>
    <row r="475" spans="1:11" x14ac:dyDescent="0.2">
      <c r="A475" s="295">
        <v>14</v>
      </c>
      <c r="C475" s="14"/>
      <c r="E475" s="295">
        <v>14</v>
      </c>
      <c r="F475" s="255"/>
      <c r="G475" s="23"/>
      <c r="H475" s="301"/>
      <c r="I475" s="255"/>
      <c r="J475" s="23"/>
      <c r="K475" s="301"/>
    </row>
    <row r="476" spans="1:11" x14ac:dyDescent="0.2">
      <c r="A476" s="295">
        <v>15</v>
      </c>
      <c r="E476" s="295">
        <v>15</v>
      </c>
      <c r="F476" s="14"/>
      <c r="G476" s="268"/>
      <c r="H476" s="290"/>
      <c r="I476" s="268"/>
      <c r="J476" s="268"/>
      <c r="K476" s="290"/>
    </row>
    <row r="477" spans="1:11" x14ac:dyDescent="0.2">
      <c r="A477" s="295"/>
      <c r="C477" s="14"/>
      <c r="E477" s="295"/>
      <c r="F477" s="14"/>
      <c r="G477" s="268"/>
      <c r="H477" s="290"/>
      <c r="I477" s="268"/>
      <c r="J477" s="268"/>
      <c r="K477" s="290"/>
    </row>
    <row r="478" spans="1:11" x14ac:dyDescent="0.2">
      <c r="A478" s="295">
        <v>16</v>
      </c>
      <c r="C478" s="14"/>
      <c r="E478" s="295">
        <v>16</v>
      </c>
      <c r="F478" s="14"/>
      <c r="G478" s="268"/>
      <c r="H478" s="290"/>
      <c r="I478" s="268"/>
      <c r="J478" s="268"/>
      <c r="K478" s="290"/>
    </row>
    <row r="479" spans="1:11" x14ac:dyDescent="0.2">
      <c r="A479" s="295">
        <v>17</v>
      </c>
      <c r="C479" s="14"/>
      <c r="E479" s="295">
        <v>17</v>
      </c>
      <c r="F479" s="14"/>
      <c r="G479" s="268"/>
      <c r="H479" s="290"/>
      <c r="I479" s="268"/>
      <c r="J479" s="268"/>
      <c r="K479" s="290"/>
    </row>
    <row r="480" spans="1:11" ht="12" customHeight="1" x14ac:dyDescent="0.2">
      <c r="A480" s="295">
        <v>18</v>
      </c>
      <c r="C480" s="14"/>
      <c r="E480" s="295">
        <v>18</v>
      </c>
      <c r="F480" s="14"/>
      <c r="G480" s="268"/>
      <c r="H480" s="290"/>
      <c r="I480" s="268"/>
      <c r="J480" s="268"/>
      <c r="K480" s="290"/>
    </row>
    <row r="481" spans="1:11" s="222" customFormat="1" ht="12" customHeight="1" x14ac:dyDescent="0.2">
      <c r="A481" s="295">
        <v>19</v>
      </c>
      <c r="B481" s="1"/>
      <c r="C481" s="14" t="s">
        <v>45</v>
      </c>
      <c r="D481" s="1"/>
      <c r="E481" s="295">
        <v>19</v>
      </c>
      <c r="F481" s="14"/>
      <c r="G481" s="268"/>
      <c r="H481" s="290"/>
      <c r="I481" s="268"/>
      <c r="J481" s="268"/>
      <c r="K481" s="290"/>
    </row>
    <row r="482" spans="1:11" x14ac:dyDescent="0.2">
      <c r="A482" s="1">
        <v>20</v>
      </c>
      <c r="C482" s="14"/>
      <c r="E482" s="1">
        <v>20</v>
      </c>
      <c r="F482" s="255"/>
      <c r="G482" s="23"/>
      <c r="H482" s="301"/>
      <c r="I482" s="255"/>
      <c r="J482" s="23"/>
      <c r="K482" s="301"/>
    </row>
    <row r="483" spans="1:11" x14ac:dyDescent="0.2">
      <c r="A483" s="1">
        <v>21</v>
      </c>
      <c r="C483" s="14"/>
      <c r="E483" s="1">
        <v>21</v>
      </c>
      <c r="F483" s="255"/>
      <c r="G483" s="23"/>
      <c r="H483" s="301"/>
      <c r="I483" s="255"/>
      <c r="J483" s="23"/>
      <c r="K483" s="301"/>
    </row>
    <row r="484" spans="1:11" x14ac:dyDescent="0.2">
      <c r="A484" s="1">
        <v>22</v>
      </c>
      <c r="C484" s="14"/>
      <c r="E484" s="1">
        <v>22</v>
      </c>
      <c r="F484" s="255"/>
      <c r="G484" s="23"/>
      <c r="H484" s="301"/>
      <c r="I484" s="255"/>
      <c r="J484" s="23"/>
      <c r="K484" s="301"/>
    </row>
    <row r="485" spans="1:11" x14ac:dyDescent="0.2">
      <c r="A485" s="1">
        <v>23</v>
      </c>
      <c r="C485" s="14"/>
      <c r="E485" s="1">
        <v>23</v>
      </c>
      <c r="F485" s="255"/>
      <c r="G485" s="23"/>
      <c r="H485" s="301"/>
      <c r="I485" s="255"/>
      <c r="J485" s="23"/>
      <c r="K485" s="301"/>
    </row>
    <row r="486" spans="1:11" x14ac:dyDescent="0.2">
      <c r="A486" s="1">
        <v>24</v>
      </c>
      <c r="C486" s="14"/>
      <c r="E486" s="1">
        <v>24</v>
      </c>
      <c r="F486" s="255"/>
      <c r="G486" s="23"/>
      <c r="H486" s="301"/>
      <c r="I486" s="255"/>
      <c r="J486" s="23"/>
      <c r="K486" s="301"/>
    </row>
    <row r="487" spans="1:11" x14ac:dyDescent="0.2">
      <c r="A487" s="295"/>
      <c r="C487" s="14"/>
      <c r="E487" s="295"/>
      <c r="F487" s="255" t="s">
        <v>17</v>
      </c>
      <c r="G487" s="23" t="s">
        <v>17</v>
      </c>
      <c r="H487" s="24"/>
      <c r="I487" s="255"/>
      <c r="J487" s="23"/>
      <c r="K487" s="24"/>
    </row>
    <row r="488" spans="1:11" x14ac:dyDescent="0.2">
      <c r="A488" s="295">
        <v>25</v>
      </c>
      <c r="C488" s="13"/>
      <c r="E488" s="295">
        <v>25</v>
      </c>
      <c r="G488" s="259"/>
      <c r="H488" s="262">
        <f>SUM(H462:H486)</f>
        <v>0</v>
      </c>
      <c r="I488" s="262"/>
      <c r="J488" s="259"/>
      <c r="K488" s="262">
        <f>SUM(K462:K486)</f>
        <v>0</v>
      </c>
    </row>
    <row r="489" spans="1:11" x14ac:dyDescent="0.2">
      <c r="A489" s="295"/>
      <c r="C489" s="13"/>
      <c r="E489" s="295"/>
      <c r="F489" s="255" t="s">
        <v>17</v>
      </c>
      <c r="G489" s="23" t="s">
        <v>17</v>
      </c>
      <c r="H489" s="24"/>
      <c r="I489" s="255"/>
      <c r="J489" s="23"/>
      <c r="K489" s="24"/>
    </row>
    <row r="490" spans="1:11" x14ac:dyDescent="0.2">
      <c r="A490" s="295">
        <v>26</v>
      </c>
      <c r="C490" s="13"/>
      <c r="E490" s="295">
        <v>26</v>
      </c>
      <c r="G490" s="259"/>
      <c r="H490" s="259">
        <v>0</v>
      </c>
      <c r="I490" s="262"/>
      <c r="J490" s="259"/>
      <c r="K490" s="259">
        <v>0</v>
      </c>
    </row>
    <row r="491" spans="1:11" s="42" customFormat="1" x14ac:dyDescent="0.2">
      <c r="A491" s="295">
        <v>27</v>
      </c>
      <c r="B491" s="1"/>
      <c r="C491" s="1"/>
      <c r="D491" s="1"/>
      <c r="E491" s="295">
        <v>27</v>
      </c>
      <c r="F491" s="1"/>
      <c r="G491" s="259"/>
      <c r="H491" s="259"/>
      <c r="I491" s="262"/>
      <c r="J491" s="259"/>
      <c r="K491" s="259"/>
    </row>
    <row r="492" spans="1:11" s="42" customFormat="1" x14ac:dyDescent="0.2">
      <c r="A492" s="295">
        <v>28</v>
      </c>
      <c r="B492" s="1"/>
      <c r="C492" s="1"/>
      <c r="D492" s="1"/>
      <c r="E492" s="295">
        <v>28</v>
      </c>
      <c r="F492" s="1"/>
      <c r="G492" s="262"/>
      <c r="H492" s="262"/>
      <c r="I492" s="262"/>
      <c r="J492" s="262"/>
      <c r="K492" s="262"/>
    </row>
    <row r="493" spans="1:11" x14ac:dyDescent="0.2">
      <c r="A493" s="295">
        <v>29</v>
      </c>
      <c r="C493" s="1" t="s">
        <v>45</v>
      </c>
      <c r="E493" s="295">
        <v>29</v>
      </c>
      <c r="G493" s="262"/>
      <c r="H493" s="262"/>
      <c r="I493" s="262"/>
      <c r="J493" s="262"/>
      <c r="K493" s="262"/>
    </row>
    <row r="494" spans="1:11" x14ac:dyDescent="0.2">
      <c r="A494" s="295"/>
      <c r="C494" s="13"/>
      <c r="E494" s="295"/>
      <c r="F494" s="255" t="s">
        <v>17</v>
      </c>
      <c r="G494" s="23" t="s">
        <v>17</v>
      </c>
      <c r="H494" s="24"/>
      <c r="I494" s="255"/>
      <c r="J494" s="23"/>
      <c r="K494" s="24"/>
    </row>
    <row r="495" spans="1:11" x14ac:dyDescent="0.2">
      <c r="A495" s="295">
        <v>30</v>
      </c>
      <c r="C495" s="13" t="s">
        <v>228</v>
      </c>
      <c r="E495" s="295">
        <v>30</v>
      </c>
      <c r="G495" s="259"/>
      <c r="H495" s="262"/>
      <c r="I495" s="262"/>
      <c r="J495" s="259"/>
      <c r="K495" s="262">
        <f>SUM(K488:K493)</f>
        <v>0</v>
      </c>
    </row>
    <row r="496" spans="1:11" x14ac:dyDescent="0.2">
      <c r="A496" s="295"/>
      <c r="C496" s="13"/>
      <c r="E496" s="41"/>
      <c r="F496" s="255" t="s">
        <v>17</v>
      </c>
      <c r="G496" s="23" t="s">
        <v>17</v>
      </c>
      <c r="H496" s="24" t="s">
        <v>17</v>
      </c>
      <c r="I496" s="255" t="s">
        <v>17</v>
      </c>
      <c r="J496" s="23" t="s">
        <v>17</v>
      </c>
      <c r="K496" s="24" t="s">
        <v>17</v>
      </c>
    </row>
    <row r="498" spans="1:13" x14ac:dyDescent="0.2">
      <c r="M498" s="1" t="s">
        <v>45</v>
      </c>
    </row>
    <row r="499" spans="1:13" x14ac:dyDescent="0.2">
      <c r="A499" s="19" t="str">
        <f>$A$83</f>
        <v xml:space="preserve">Institution No.:  </v>
      </c>
      <c r="B499" s="42"/>
      <c r="C499" s="42"/>
      <c r="D499" s="42"/>
      <c r="E499" s="43"/>
      <c r="F499" s="42"/>
      <c r="G499" s="44"/>
      <c r="H499" s="45"/>
      <c r="I499" s="42"/>
      <c r="J499" s="44"/>
      <c r="K499" s="4" t="s">
        <v>229</v>
      </c>
    </row>
    <row r="500" spans="1:13" x14ac:dyDescent="0.2">
      <c r="A500" s="46" t="s">
        <v>230</v>
      </c>
      <c r="B500" s="46"/>
      <c r="C500" s="46"/>
      <c r="D500" s="46"/>
      <c r="E500" s="46"/>
      <c r="F500" s="46"/>
      <c r="G500" s="46"/>
      <c r="H500" s="46"/>
      <c r="I500" s="46"/>
      <c r="J500" s="46"/>
      <c r="K500" s="46"/>
    </row>
    <row r="501" spans="1:13" x14ac:dyDescent="0.2">
      <c r="A501" s="19" t="str">
        <f>$A$42</f>
        <v xml:space="preserve">NAME: </v>
      </c>
      <c r="C501" s="1" t="str">
        <f>$D$20</f>
        <v>University of Colorado</v>
      </c>
      <c r="K501" s="21" t="str">
        <f>$K$3</f>
        <v>Due Date: October 18, 2022</v>
      </c>
    </row>
    <row r="502" spans="1:13" x14ac:dyDescent="0.2">
      <c r="A502" s="22" t="s">
        <v>17</v>
      </c>
      <c r="B502" s="22" t="s">
        <v>17</v>
      </c>
      <c r="C502" s="22" t="s">
        <v>17</v>
      </c>
      <c r="D502" s="22" t="s">
        <v>17</v>
      </c>
      <c r="E502" s="22" t="s">
        <v>17</v>
      </c>
      <c r="F502" s="22" t="s">
        <v>17</v>
      </c>
      <c r="G502" s="23" t="s">
        <v>17</v>
      </c>
      <c r="H502" s="24" t="s">
        <v>17</v>
      </c>
      <c r="I502" s="22" t="s">
        <v>17</v>
      </c>
      <c r="J502" s="23" t="s">
        <v>17</v>
      </c>
      <c r="K502" s="24" t="s">
        <v>17</v>
      </c>
    </row>
    <row r="503" spans="1:13" x14ac:dyDescent="0.2">
      <c r="A503" s="25" t="s">
        <v>18</v>
      </c>
      <c r="E503" s="25" t="s">
        <v>18</v>
      </c>
      <c r="F503" s="26"/>
      <c r="G503" s="27"/>
      <c r="H503" s="28" t="str">
        <f>H406</f>
        <v>2021-22</v>
      </c>
      <c r="I503" s="26"/>
      <c r="J503" s="27"/>
      <c r="K503" s="28" t="str">
        <f>K458</f>
        <v>2022-23</v>
      </c>
    </row>
    <row r="504" spans="1:13" x14ac:dyDescent="0.2">
      <c r="A504" s="25" t="s">
        <v>22</v>
      </c>
      <c r="C504" s="26" t="s">
        <v>68</v>
      </c>
      <c r="E504" s="25" t="s">
        <v>22</v>
      </c>
      <c r="F504" s="26"/>
      <c r="G504" s="27"/>
      <c r="H504" s="28" t="s">
        <v>25</v>
      </c>
      <c r="I504" s="26"/>
      <c r="J504" s="27"/>
      <c r="K504" s="28" t="s">
        <v>26</v>
      </c>
    </row>
    <row r="505" spans="1:13" x14ac:dyDescent="0.2">
      <c r="A505" s="22" t="s">
        <v>17</v>
      </c>
      <c r="B505" s="22" t="s">
        <v>17</v>
      </c>
      <c r="C505" s="22" t="s">
        <v>17</v>
      </c>
      <c r="D505" s="22" t="s">
        <v>17</v>
      </c>
      <c r="E505" s="22" t="s">
        <v>17</v>
      </c>
      <c r="F505" s="22" t="s">
        <v>17</v>
      </c>
      <c r="G505" s="23" t="s">
        <v>17</v>
      </c>
      <c r="H505" s="24" t="s">
        <v>17</v>
      </c>
      <c r="I505" s="22" t="s">
        <v>17</v>
      </c>
      <c r="J505" s="23" t="s">
        <v>17</v>
      </c>
      <c r="K505" s="24" t="s">
        <v>17</v>
      </c>
    </row>
    <row r="506" spans="1:13" x14ac:dyDescent="0.2">
      <c r="A506" s="302">
        <v>1</v>
      </c>
      <c r="C506" s="13" t="s">
        <v>231</v>
      </c>
      <c r="E506" s="302">
        <v>1</v>
      </c>
      <c r="F506" s="14"/>
      <c r="G506" s="15"/>
      <c r="H506" s="296">
        <v>39578805</v>
      </c>
      <c r="I506" s="14"/>
      <c r="J506" s="15"/>
      <c r="K506" s="303">
        <v>47348114</v>
      </c>
    </row>
    <row r="507" spans="1:13" x14ac:dyDescent="0.2">
      <c r="A507" s="302">
        <f t="shared" ref="A507:A529" si="13">(A506+1)</f>
        <v>2</v>
      </c>
      <c r="C507" s="13" t="s">
        <v>232</v>
      </c>
      <c r="E507" s="302">
        <f t="shared" ref="E507:E529" si="14">(E506+1)</f>
        <v>2</v>
      </c>
      <c r="F507" s="14"/>
      <c r="G507" s="304"/>
      <c r="H507" s="305"/>
      <c r="I507" s="304"/>
      <c r="J507" s="304"/>
      <c r="K507" s="305"/>
    </row>
    <row r="508" spans="1:13" x14ac:dyDescent="0.2">
      <c r="A508" s="302">
        <f t="shared" si="13"/>
        <v>3</v>
      </c>
      <c r="C508" s="13"/>
      <c r="E508" s="302">
        <f t="shared" si="14"/>
        <v>3</v>
      </c>
      <c r="F508" s="14"/>
      <c r="G508" s="304"/>
      <c r="H508" s="305"/>
      <c r="I508" s="304"/>
      <c r="J508" s="304"/>
      <c r="K508" s="305"/>
    </row>
    <row r="509" spans="1:13" x14ac:dyDescent="0.2">
      <c r="A509" s="302">
        <f t="shared" si="13"/>
        <v>4</v>
      </c>
      <c r="C509" s="13"/>
      <c r="E509" s="302">
        <f t="shared" si="14"/>
        <v>4</v>
      </c>
      <c r="F509" s="14"/>
      <c r="G509" s="304"/>
      <c r="H509" s="305"/>
      <c r="I509" s="304"/>
      <c r="J509" s="304"/>
      <c r="K509" s="305"/>
    </row>
    <row r="510" spans="1:13" x14ac:dyDescent="0.2">
      <c r="A510" s="302">
        <f>(A509+1)</f>
        <v>5</v>
      </c>
      <c r="C510" s="14"/>
      <c r="E510" s="302">
        <f>(E509+1)</f>
        <v>5</v>
      </c>
      <c r="F510" s="14"/>
      <c r="G510" s="304"/>
      <c r="H510" s="305"/>
      <c r="I510" s="304"/>
      <c r="J510" s="304"/>
      <c r="K510" s="305"/>
    </row>
    <row r="511" spans="1:13" x14ac:dyDescent="0.2">
      <c r="A511" s="302">
        <f t="shared" si="13"/>
        <v>6</v>
      </c>
      <c r="C511" s="14"/>
      <c r="E511" s="302">
        <f t="shared" si="14"/>
        <v>6</v>
      </c>
      <c r="F511" s="14"/>
      <c r="G511" s="304"/>
      <c r="H511" s="305"/>
      <c r="I511" s="304"/>
      <c r="J511" s="304"/>
      <c r="K511" s="305"/>
    </row>
    <row r="512" spans="1:13" x14ac:dyDescent="0.2">
      <c r="A512" s="302">
        <f>(A511+1)</f>
        <v>7</v>
      </c>
      <c r="C512" s="13"/>
      <c r="E512" s="302">
        <f>(E511+1)</f>
        <v>7</v>
      </c>
      <c r="F512" s="14"/>
      <c r="G512" s="304"/>
      <c r="H512" s="305"/>
      <c r="I512" s="304"/>
      <c r="J512" s="304"/>
      <c r="K512" s="305"/>
    </row>
    <row r="513" spans="1:11" x14ac:dyDescent="0.2">
      <c r="A513" s="302">
        <f>(A512+1)</f>
        <v>8</v>
      </c>
      <c r="C513" s="14"/>
      <c r="E513" s="302">
        <f>(E512+1)</f>
        <v>8</v>
      </c>
      <c r="F513" s="14"/>
      <c r="G513" s="304"/>
      <c r="H513" s="305"/>
      <c r="I513" s="304"/>
      <c r="J513" s="304"/>
      <c r="K513" s="305"/>
    </row>
    <row r="514" spans="1:11" x14ac:dyDescent="0.2">
      <c r="A514" s="302">
        <f t="shared" si="13"/>
        <v>9</v>
      </c>
      <c r="C514" s="14"/>
      <c r="E514" s="302">
        <f t="shared" si="14"/>
        <v>9</v>
      </c>
      <c r="F514" s="14"/>
      <c r="G514" s="304"/>
      <c r="H514" s="305"/>
      <c r="I514" s="304"/>
      <c r="J514" s="304"/>
      <c r="K514" s="305"/>
    </row>
    <row r="515" spans="1:11" x14ac:dyDescent="0.2">
      <c r="A515" s="302">
        <f t="shared" si="13"/>
        <v>10</v>
      </c>
      <c r="E515" s="302">
        <f t="shared" si="14"/>
        <v>10</v>
      </c>
      <c r="F515" s="14"/>
      <c r="G515" s="304"/>
      <c r="H515" s="305"/>
      <c r="I515" s="304"/>
      <c r="J515" s="304"/>
      <c r="K515" s="305"/>
    </row>
    <row r="516" spans="1:11" x14ac:dyDescent="0.2">
      <c r="A516" s="302">
        <f t="shared" si="13"/>
        <v>11</v>
      </c>
      <c r="E516" s="302">
        <f t="shared" si="14"/>
        <v>11</v>
      </c>
      <c r="F516" s="14"/>
      <c r="G516" s="304"/>
      <c r="H516" s="305"/>
      <c r="I516" s="304"/>
      <c r="J516" s="304"/>
      <c r="K516" s="305"/>
    </row>
    <row r="517" spans="1:11" x14ac:dyDescent="0.2">
      <c r="A517" s="302">
        <f t="shared" si="13"/>
        <v>12</v>
      </c>
      <c r="E517" s="302">
        <f t="shared" si="14"/>
        <v>12</v>
      </c>
      <c r="F517" s="14"/>
      <c r="G517" s="304"/>
      <c r="H517" s="305"/>
      <c r="I517" s="304"/>
      <c r="J517" s="304"/>
      <c r="K517" s="305"/>
    </row>
    <row r="518" spans="1:11" x14ac:dyDescent="0.2">
      <c r="A518" s="302">
        <f t="shared" si="13"/>
        <v>13</v>
      </c>
      <c r="C518" s="14"/>
      <c r="E518" s="302">
        <f t="shared" si="14"/>
        <v>13</v>
      </c>
      <c r="F518" s="14"/>
      <c r="G518" s="304"/>
      <c r="H518" s="305"/>
      <c r="I518" s="304"/>
      <c r="J518" s="304"/>
      <c r="K518" s="305"/>
    </row>
    <row r="519" spans="1:11" x14ac:dyDescent="0.2">
      <c r="A519" s="302">
        <f t="shared" si="13"/>
        <v>14</v>
      </c>
      <c r="C519" s="14" t="s">
        <v>233</v>
      </c>
      <c r="E519" s="302">
        <f t="shared" si="14"/>
        <v>14</v>
      </c>
      <c r="F519" s="14"/>
      <c r="G519" s="304"/>
      <c r="H519" s="305"/>
      <c r="I519" s="304"/>
      <c r="J519" s="304"/>
      <c r="K519" s="305"/>
    </row>
    <row r="520" spans="1:11" s="42" customFormat="1" x14ac:dyDescent="0.2">
      <c r="A520" s="302">
        <f t="shared" si="13"/>
        <v>15</v>
      </c>
      <c r="B520" s="1"/>
      <c r="C520" s="14"/>
      <c r="D520" s="1"/>
      <c r="E520" s="302">
        <f t="shared" si="14"/>
        <v>15</v>
      </c>
      <c r="F520" s="14"/>
      <c r="G520" s="304"/>
      <c r="H520" s="305"/>
      <c r="I520" s="304"/>
      <c r="J520" s="304"/>
      <c r="K520" s="305"/>
    </row>
    <row r="521" spans="1:11" s="42" customFormat="1" x14ac:dyDescent="0.2">
      <c r="A521" s="302">
        <f t="shared" si="13"/>
        <v>16</v>
      </c>
      <c r="B521" s="1"/>
      <c r="C521" s="14"/>
      <c r="D521" s="1"/>
      <c r="E521" s="302">
        <f t="shared" si="14"/>
        <v>16</v>
      </c>
      <c r="F521" s="14"/>
      <c r="G521" s="304"/>
      <c r="H521" s="305"/>
      <c r="I521" s="304"/>
      <c r="J521" s="304"/>
      <c r="K521" s="305"/>
    </row>
    <row r="522" spans="1:11" x14ac:dyDescent="0.2">
      <c r="A522" s="302">
        <f t="shared" si="13"/>
        <v>17</v>
      </c>
      <c r="C522" s="14"/>
      <c r="E522" s="302">
        <f t="shared" si="14"/>
        <v>17</v>
      </c>
      <c r="F522" s="14"/>
      <c r="G522" s="304"/>
      <c r="H522" s="305"/>
      <c r="I522" s="304"/>
      <c r="J522" s="304"/>
      <c r="K522" s="305"/>
    </row>
    <row r="523" spans="1:11" x14ac:dyDescent="0.2">
      <c r="A523" s="302">
        <f t="shared" si="13"/>
        <v>18</v>
      </c>
      <c r="C523" s="14"/>
      <c r="E523" s="302">
        <f t="shared" si="14"/>
        <v>18</v>
      </c>
      <c r="F523" s="14"/>
      <c r="G523" s="304"/>
      <c r="H523" s="305"/>
      <c r="I523" s="304"/>
      <c r="J523" s="304"/>
      <c r="K523" s="305"/>
    </row>
    <row r="524" spans="1:11" x14ac:dyDescent="0.2">
      <c r="A524" s="302">
        <f t="shared" si="13"/>
        <v>19</v>
      </c>
      <c r="C524" s="14"/>
      <c r="E524" s="302">
        <f t="shared" si="14"/>
        <v>19</v>
      </c>
      <c r="F524" s="14"/>
      <c r="G524" s="304"/>
      <c r="H524" s="305"/>
      <c r="I524" s="304"/>
      <c r="J524" s="304"/>
      <c r="K524" s="305"/>
    </row>
    <row r="525" spans="1:11" x14ac:dyDescent="0.2">
      <c r="A525" s="302">
        <f t="shared" si="13"/>
        <v>20</v>
      </c>
      <c r="C525" s="14"/>
      <c r="E525" s="302">
        <f t="shared" si="14"/>
        <v>20</v>
      </c>
      <c r="F525" s="14"/>
      <c r="G525" s="304"/>
      <c r="H525" s="305"/>
      <c r="I525" s="304"/>
      <c r="J525" s="304"/>
      <c r="K525" s="305"/>
    </row>
    <row r="526" spans="1:11" x14ac:dyDescent="0.2">
      <c r="A526" s="302">
        <f t="shared" si="13"/>
        <v>21</v>
      </c>
      <c r="C526" s="14"/>
      <c r="E526" s="302">
        <f t="shared" si="14"/>
        <v>21</v>
      </c>
      <c r="F526" s="14"/>
      <c r="G526" s="304"/>
      <c r="H526" s="305"/>
      <c r="I526" s="304"/>
      <c r="J526" s="304"/>
      <c r="K526" s="305"/>
    </row>
    <row r="527" spans="1:11" x14ac:dyDescent="0.2">
      <c r="A527" s="302">
        <f t="shared" si="13"/>
        <v>22</v>
      </c>
      <c r="C527" s="14"/>
      <c r="E527" s="302">
        <f t="shared" si="14"/>
        <v>22</v>
      </c>
      <c r="F527" s="14"/>
      <c r="G527" s="304"/>
      <c r="H527" s="305"/>
      <c r="I527" s="304"/>
      <c r="J527" s="304"/>
      <c r="K527" s="305"/>
    </row>
    <row r="528" spans="1:11" x14ac:dyDescent="0.2">
      <c r="A528" s="302">
        <f t="shared" si="13"/>
        <v>23</v>
      </c>
      <c r="C528" s="14"/>
      <c r="E528" s="302">
        <f t="shared" si="14"/>
        <v>23</v>
      </c>
      <c r="F528" s="14"/>
      <c r="G528" s="304"/>
      <c r="H528" s="305"/>
      <c r="I528" s="304"/>
      <c r="J528" s="304"/>
      <c r="K528" s="305"/>
    </row>
    <row r="529" spans="1:12" x14ac:dyDescent="0.2">
      <c r="A529" s="302">
        <f t="shared" si="13"/>
        <v>24</v>
      </c>
      <c r="C529" s="14"/>
      <c r="E529" s="302">
        <f t="shared" si="14"/>
        <v>24</v>
      </c>
      <c r="F529" s="14"/>
      <c r="G529" s="304"/>
      <c r="H529" s="305"/>
      <c r="I529" s="304"/>
      <c r="J529" s="304"/>
      <c r="K529" s="305"/>
    </row>
    <row r="530" spans="1:12" x14ac:dyDescent="0.2">
      <c r="A530" s="302"/>
      <c r="E530" s="302"/>
      <c r="F530" s="255" t="s">
        <v>17</v>
      </c>
      <c r="G530" s="23" t="s">
        <v>17</v>
      </c>
      <c r="H530" s="24"/>
      <c r="I530" s="255"/>
      <c r="J530" s="23"/>
      <c r="K530" s="24"/>
    </row>
    <row r="531" spans="1:12" x14ac:dyDescent="0.2">
      <c r="A531" s="302">
        <f>(A529+1)</f>
        <v>25</v>
      </c>
      <c r="C531" s="13" t="s">
        <v>234</v>
      </c>
      <c r="E531" s="302">
        <f>(E529+1)</f>
        <v>25</v>
      </c>
      <c r="G531" s="248"/>
      <c r="H531" s="247">
        <f>SUM(H506:H529)</f>
        <v>39578805</v>
      </c>
      <c r="I531" s="247"/>
      <c r="J531" s="248"/>
      <c r="K531" s="247">
        <f>SUM(K506:K529)</f>
        <v>47348114</v>
      </c>
    </row>
    <row r="532" spans="1:12" x14ac:dyDescent="0.2">
      <c r="A532" s="302"/>
      <c r="C532" s="13"/>
      <c r="E532" s="302"/>
      <c r="F532" s="255" t="s">
        <v>17</v>
      </c>
      <c r="G532" s="23" t="s">
        <v>17</v>
      </c>
      <c r="H532" s="24"/>
      <c r="I532" s="255"/>
      <c r="J532" s="23"/>
      <c r="K532" s="24"/>
    </row>
    <row r="533" spans="1:12" x14ac:dyDescent="0.2">
      <c r="E533" s="41"/>
    </row>
    <row r="534" spans="1:12" x14ac:dyDescent="0.2">
      <c r="E534" s="41"/>
    </row>
    <row r="536" spans="1:12" x14ac:dyDescent="0.2">
      <c r="E536" s="41"/>
    </row>
    <row r="537" spans="1:12" x14ac:dyDescent="0.2">
      <c r="A537" s="19" t="str">
        <f>$A$83</f>
        <v xml:space="preserve">Institution No.:  </v>
      </c>
      <c r="B537" s="42"/>
      <c r="C537" s="42"/>
      <c r="D537" s="42"/>
      <c r="E537" s="43"/>
      <c r="F537" s="42"/>
      <c r="G537" s="44"/>
      <c r="H537" s="45"/>
      <c r="I537" s="42"/>
      <c r="J537" s="44"/>
      <c r="K537" s="4" t="s">
        <v>235</v>
      </c>
    </row>
    <row r="538" spans="1:12" x14ac:dyDescent="0.2">
      <c r="A538" s="234" t="s">
        <v>236</v>
      </c>
      <c r="B538" s="234"/>
      <c r="C538" s="234"/>
      <c r="D538" s="234"/>
      <c r="E538" s="234"/>
      <c r="F538" s="234"/>
      <c r="G538" s="234"/>
      <c r="H538" s="234"/>
      <c r="I538" s="234"/>
      <c r="J538" s="234"/>
      <c r="K538" s="234"/>
    </row>
    <row r="539" spans="1:12" x14ac:dyDescent="0.2">
      <c r="A539" s="19" t="str">
        <f>$A$42</f>
        <v xml:space="preserve">NAME: </v>
      </c>
      <c r="C539" s="1" t="str">
        <f>$D$20</f>
        <v>University of Colorado</v>
      </c>
      <c r="G539" s="237"/>
      <c r="K539" s="21" t="str">
        <f>$K$3</f>
        <v>Due Date: October 18, 2022</v>
      </c>
    </row>
    <row r="540" spans="1:12" x14ac:dyDescent="0.2">
      <c r="A540" s="22" t="s">
        <v>17</v>
      </c>
      <c r="B540" s="22" t="s">
        <v>17</v>
      </c>
      <c r="C540" s="22" t="s">
        <v>17</v>
      </c>
      <c r="D540" s="22" t="s">
        <v>17</v>
      </c>
      <c r="E540" s="22" t="s">
        <v>17</v>
      </c>
      <c r="F540" s="22" t="s">
        <v>17</v>
      </c>
      <c r="G540" s="23" t="s">
        <v>17</v>
      </c>
      <c r="H540" s="24" t="s">
        <v>17</v>
      </c>
      <c r="I540" s="22" t="s">
        <v>17</v>
      </c>
      <c r="J540" s="23" t="s">
        <v>17</v>
      </c>
      <c r="K540" s="24" t="s">
        <v>17</v>
      </c>
    </row>
    <row r="541" spans="1:12" x14ac:dyDescent="0.2">
      <c r="A541" s="25" t="s">
        <v>18</v>
      </c>
      <c r="E541" s="25" t="s">
        <v>18</v>
      </c>
      <c r="F541" s="26"/>
      <c r="G541" s="27"/>
      <c r="H541" s="28" t="str">
        <f>H503</f>
        <v>2021-22</v>
      </c>
      <c r="I541" s="26"/>
      <c r="J541" s="27"/>
      <c r="K541" s="28" t="str">
        <f>K503</f>
        <v>2022-23</v>
      </c>
    </row>
    <row r="542" spans="1:12" x14ac:dyDescent="0.2">
      <c r="A542" s="25" t="s">
        <v>22</v>
      </c>
      <c r="C542" s="26" t="s">
        <v>68</v>
      </c>
      <c r="E542" s="25" t="s">
        <v>22</v>
      </c>
      <c r="F542" s="26"/>
      <c r="G542" s="27" t="s">
        <v>24</v>
      </c>
      <c r="H542" s="28" t="s">
        <v>25</v>
      </c>
      <c r="I542" s="26"/>
      <c r="J542" s="27" t="s">
        <v>24</v>
      </c>
      <c r="K542" s="28" t="s">
        <v>26</v>
      </c>
    </row>
    <row r="543" spans="1:12" x14ac:dyDescent="0.2">
      <c r="A543" s="22" t="s">
        <v>17</v>
      </c>
      <c r="B543" s="22" t="s">
        <v>17</v>
      </c>
      <c r="C543" s="22" t="s">
        <v>17</v>
      </c>
      <c r="D543" s="22" t="s">
        <v>17</v>
      </c>
      <c r="E543" s="22" t="s">
        <v>17</v>
      </c>
      <c r="F543" s="22" t="s">
        <v>17</v>
      </c>
      <c r="G543" s="23" t="s">
        <v>17</v>
      </c>
      <c r="H543" s="24" t="s">
        <v>17</v>
      </c>
      <c r="I543" s="22" t="s">
        <v>17</v>
      </c>
      <c r="J543" s="23" t="s">
        <v>17</v>
      </c>
      <c r="K543" s="24" t="s">
        <v>17</v>
      </c>
    </row>
    <row r="544" spans="1:12" x14ac:dyDescent="0.2">
      <c r="A544" s="1">
        <v>1</v>
      </c>
      <c r="B544" s="22"/>
      <c r="C544" s="13" t="s">
        <v>96</v>
      </c>
      <c r="D544" s="22"/>
      <c r="E544" s="1">
        <v>1</v>
      </c>
      <c r="F544" s="22"/>
      <c r="G544" s="238">
        <v>1854</v>
      </c>
      <c r="H544" s="239">
        <v>224900256.39500007</v>
      </c>
      <c r="I544" s="240"/>
      <c r="J544" s="241">
        <v>1926</v>
      </c>
      <c r="K544" s="239">
        <v>240643274.34265009</v>
      </c>
      <c r="L544" s="306"/>
    </row>
    <row r="545" spans="1:11" x14ac:dyDescent="0.2">
      <c r="A545" s="1">
        <v>2</v>
      </c>
      <c r="B545" s="22"/>
      <c r="C545" s="13" t="s">
        <v>97</v>
      </c>
      <c r="D545" s="22"/>
      <c r="E545" s="1">
        <v>2</v>
      </c>
      <c r="F545" s="22"/>
      <c r="G545" s="242"/>
      <c r="H545" s="239">
        <v>67043573.429999948</v>
      </c>
      <c r="I545" s="22"/>
      <c r="J545" s="23"/>
      <c r="K545" s="307">
        <v>71736623.57009995</v>
      </c>
    </row>
    <row r="546" spans="1:11" x14ac:dyDescent="0.2">
      <c r="A546" s="1">
        <v>3</v>
      </c>
      <c r="C546" s="13" t="s">
        <v>98</v>
      </c>
      <c r="E546" s="1">
        <v>3</v>
      </c>
      <c r="F546" s="14"/>
      <c r="G546" s="238">
        <v>704</v>
      </c>
      <c r="H546" s="239">
        <v>43913426.769999988</v>
      </c>
      <c r="I546" s="244"/>
      <c r="J546" s="308">
        <v>731</v>
      </c>
      <c r="K546" s="239">
        <v>46987366.643899985</v>
      </c>
    </row>
    <row r="547" spans="1:11" x14ac:dyDescent="0.2">
      <c r="A547" s="1">
        <v>4</v>
      </c>
      <c r="C547" s="13" t="s">
        <v>99</v>
      </c>
      <c r="E547" s="1">
        <v>4</v>
      </c>
      <c r="F547" s="14"/>
      <c r="G547" s="245"/>
      <c r="H547" s="239">
        <v>31355199.925000012</v>
      </c>
      <c r="I547" s="244"/>
      <c r="J547" s="240"/>
      <c r="K547" s="239">
        <v>33550063.919750012</v>
      </c>
    </row>
    <row r="548" spans="1:11" x14ac:dyDescent="0.2">
      <c r="A548" s="1">
        <v>5</v>
      </c>
      <c r="C548" s="13" t="s">
        <v>100</v>
      </c>
      <c r="E548" s="1">
        <v>5</v>
      </c>
      <c r="F548" s="14"/>
      <c r="G548" s="245">
        <f>G544+G546</f>
        <v>2558</v>
      </c>
      <c r="H548" s="246">
        <f>SUM(H544:H547)</f>
        <v>367212456.52000004</v>
      </c>
      <c r="I548" s="244"/>
      <c r="J548" s="240">
        <f>SUM(J544:J547)</f>
        <v>2657</v>
      </c>
      <c r="K548" s="246">
        <f>SUM(K544:K547)</f>
        <v>392917328.47640002</v>
      </c>
    </row>
    <row r="549" spans="1:11" x14ac:dyDescent="0.2">
      <c r="A549" s="1">
        <v>6</v>
      </c>
      <c r="C549" s="13" t="s">
        <v>101</v>
      </c>
      <c r="E549" s="1">
        <v>6</v>
      </c>
      <c r="F549" s="14"/>
      <c r="G549" s="238">
        <v>511</v>
      </c>
      <c r="H549" s="239">
        <v>36441711.619999997</v>
      </c>
      <c r="I549" s="244"/>
      <c r="J549" s="240">
        <v>526</v>
      </c>
      <c r="K549" s="246">
        <v>38628214.317199998</v>
      </c>
    </row>
    <row r="550" spans="1:11" x14ac:dyDescent="0.2">
      <c r="A550" s="1">
        <v>7</v>
      </c>
      <c r="C550" s="13" t="s">
        <v>102</v>
      </c>
      <c r="E550" s="1">
        <v>7</v>
      </c>
      <c r="F550" s="14"/>
      <c r="G550" s="245"/>
      <c r="H550" s="239">
        <v>12806957.560000001</v>
      </c>
      <c r="I550" s="244"/>
      <c r="J550" s="240"/>
      <c r="K550" s="246">
        <v>13575375.013600001</v>
      </c>
    </row>
    <row r="551" spans="1:11" x14ac:dyDescent="0.2">
      <c r="A551" s="1">
        <v>8</v>
      </c>
      <c r="C551" s="13" t="s">
        <v>103</v>
      </c>
      <c r="E551" s="1">
        <v>8</v>
      </c>
      <c r="F551" s="14"/>
      <c r="G551" s="245">
        <f>G548+G549+G550</f>
        <v>3069</v>
      </c>
      <c r="H551" s="246">
        <f>H548+H549+H550</f>
        <v>416461125.70000005</v>
      </c>
      <c r="I551" s="240"/>
      <c r="J551" s="240">
        <f>J548+J549+J550</f>
        <v>3183</v>
      </c>
      <c r="K551" s="246">
        <f>K548+K549+K550</f>
        <v>445120917.80720001</v>
      </c>
    </row>
    <row r="552" spans="1:11" x14ac:dyDescent="0.2">
      <c r="A552" s="1">
        <v>9</v>
      </c>
      <c r="E552" s="1">
        <v>9</v>
      </c>
      <c r="F552" s="14"/>
      <c r="G552" s="245"/>
      <c r="H552" s="246"/>
      <c r="I552" s="247"/>
      <c r="J552" s="240"/>
      <c r="K552" s="246"/>
    </row>
    <row r="553" spans="1:11" x14ac:dyDescent="0.2">
      <c r="A553" s="1">
        <v>10</v>
      </c>
      <c r="C553" s="13" t="s">
        <v>104</v>
      </c>
      <c r="E553" s="1">
        <v>10</v>
      </c>
      <c r="F553" s="14"/>
      <c r="G553" s="309"/>
      <c r="H553" s="310"/>
      <c r="I553" s="311"/>
      <c r="J553" s="312"/>
      <c r="K553" s="310"/>
    </row>
    <row r="554" spans="1:11" x14ac:dyDescent="0.2">
      <c r="A554" s="1">
        <v>11</v>
      </c>
      <c r="C554" s="13" t="s">
        <v>105</v>
      </c>
      <c r="E554" s="1">
        <v>11</v>
      </c>
      <c r="F554" s="14"/>
      <c r="G554" s="238">
        <v>138</v>
      </c>
      <c r="H554" s="239">
        <v>7416911.9800000023</v>
      </c>
      <c r="I554" s="244"/>
      <c r="J554" s="241">
        <v>138</v>
      </c>
      <c r="K554" s="239">
        <v>7639419.3394000027</v>
      </c>
    </row>
    <row r="555" spans="1:11" x14ac:dyDescent="0.2">
      <c r="A555" s="1">
        <v>12</v>
      </c>
      <c r="C555" s="13" t="s">
        <v>106</v>
      </c>
      <c r="E555" s="1">
        <v>12</v>
      </c>
      <c r="F555" s="14"/>
      <c r="G555" s="245"/>
      <c r="H555" s="239">
        <v>3270001.0199999996</v>
      </c>
      <c r="I555" s="244"/>
      <c r="J555" s="240"/>
      <c r="K555" s="239">
        <v>3368101.0505999997</v>
      </c>
    </row>
    <row r="556" spans="1:11" x14ac:dyDescent="0.2">
      <c r="A556" s="1">
        <v>13</v>
      </c>
      <c r="C556" s="13" t="s">
        <v>107</v>
      </c>
      <c r="E556" s="1">
        <v>13</v>
      </c>
      <c r="F556" s="14"/>
      <c r="G556" s="245">
        <f>SUM(G553:G555)</f>
        <v>138</v>
      </c>
      <c r="H556" s="246">
        <f>SUM(H553:H555)</f>
        <v>10686913.000000002</v>
      </c>
      <c r="I556" s="248"/>
      <c r="J556" s="240">
        <f>SUM(J553:J555)</f>
        <v>138</v>
      </c>
      <c r="K556" s="246">
        <f>SUM(K553:K555)</f>
        <v>11007520.390000002</v>
      </c>
    </row>
    <row r="557" spans="1:11" s="42" customFormat="1" x14ac:dyDescent="0.2">
      <c r="A557" s="1">
        <v>14</v>
      </c>
      <c r="B557" s="1"/>
      <c r="C557" s="1"/>
      <c r="D557" s="1"/>
      <c r="E557" s="1">
        <v>14</v>
      </c>
      <c r="F557" s="14"/>
      <c r="G557" s="249"/>
      <c r="H557" s="246"/>
      <c r="I557" s="247"/>
      <c r="J557" s="250"/>
      <c r="K557" s="246"/>
    </row>
    <row r="558" spans="1:11" s="42" customFormat="1" x14ac:dyDescent="0.2">
      <c r="A558" s="1">
        <v>15</v>
      </c>
      <c r="B558" s="1"/>
      <c r="C558" s="13" t="s">
        <v>108</v>
      </c>
      <c r="D558" s="1"/>
      <c r="E558" s="1">
        <v>15</v>
      </c>
      <c r="F558" s="1"/>
      <c r="G558" s="251">
        <f>SUM(G551+G556)</f>
        <v>3207</v>
      </c>
      <c r="H558" s="252">
        <f>SUM(H551+H556)</f>
        <v>427148038.70000005</v>
      </c>
      <c r="I558" s="247"/>
      <c r="J558" s="253">
        <f>SUM(J551+J556)</f>
        <v>3321</v>
      </c>
      <c r="K558" s="252">
        <f>SUM(K551+K556)</f>
        <v>456128438.1972</v>
      </c>
    </row>
    <row r="559" spans="1:11" x14ac:dyDescent="0.2">
      <c r="A559" s="1">
        <v>16</v>
      </c>
      <c r="E559" s="1">
        <v>16</v>
      </c>
      <c r="G559" s="251"/>
      <c r="H559" s="252"/>
      <c r="I559" s="247"/>
      <c r="J559" s="253"/>
      <c r="K559" s="252"/>
    </row>
    <row r="560" spans="1:11" x14ac:dyDescent="0.2">
      <c r="A560" s="1">
        <v>17</v>
      </c>
      <c r="C560" s="13" t="s">
        <v>109</v>
      </c>
      <c r="E560" s="1">
        <v>17</v>
      </c>
      <c r="F560" s="14"/>
      <c r="G560" s="245"/>
      <c r="H560" s="239">
        <v>5829494.75</v>
      </c>
      <c r="I560" s="244"/>
      <c r="J560" s="240"/>
      <c r="K560" s="239">
        <v>6120969.4874999998</v>
      </c>
    </row>
    <row r="561" spans="1:11" x14ac:dyDescent="0.2">
      <c r="A561" s="1">
        <v>18</v>
      </c>
      <c r="E561" s="1">
        <v>18</v>
      </c>
      <c r="F561" s="14"/>
      <c r="G561" s="245"/>
      <c r="H561" s="246"/>
      <c r="I561" s="244"/>
      <c r="J561" s="240"/>
      <c r="K561" s="246"/>
    </row>
    <row r="562" spans="1:11" x14ac:dyDescent="0.2">
      <c r="A562" s="1">
        <v>19</v>
      </c>
      <c r="C562" s="13" t="s">
        <v>110</v>
      </c>
      <c r="E562" s="1">
        <v>19</v>
      </c>
      <c r="F562" s="14"/>
      <c r="G562" s="245"/>
      <c r="H562" s="239">
        <v>2710985.2000000011</v>
      </c>
      <c r="I562" s="244"/>
      <c r="J562" s="240"/>
      <c r="K562" s="239">
        <v>2846534.4600000014</v>
      </c>
    </row>
    <row r="563" spans="1:11" x14ac:dyDescent="0.2">
      <c r="A563" s="1">
        <v>20</v>
      </c>
      <c r="C563" s="254" t="s">
        <v>111</v>
      </c>
      <c r="E563" s="1">
        <v>20</v>
      </c>
      <c r="F563" s="14"/>
      <c r="G563" s="245"/>
      <c r="H563" s="239">
        <v>27192945.219999988</v>
      </c>
      <c r="I563" s="244"/>
      <c r="J563" s="240"/>
      <c r="K563" s="239">
        <v>32631534.263999984</v>
      </c>
    </row>
    <row r="564" spans="1:11" x14ac:dyDescent="0.2">
      <c r="A564" s="1">
        <v>21</v>
      </c>
      <c r="C564" s="254"/>
      <c r="E564" s="1">
        <v>21</v>
      </c>
      <c r="F564" s="14"/>
      <c r="G564" s="245"/>
      <c r="H564" s="246"/>
      <c r="I564" s="244"/>
      <c r="J564" s="240"/>
      <c r="K564" s="246"/>
    </row>
    <row r="565" spans="1:11" x14ac:dyDescent="0.2">
      <c r="A565" s="1">
        <v>22</v>
      </c>
      <c r="C565" s="13"/>
      <c r="E565" s="1">
        <v>22</v>
      </c>
      <c r="G565" s="245"/>
      <c r="H565" s="246"/>
      <c r="I565" s="244"/>
      <c r="J565" s="240"/>
      <c r="K565" s="246"/>
    </row>
    <row r="566" spans="1:11" x14ac:dyDescent="0.2">
      <c r="A566" s="1">
        <v>23</v>
      </c>
      <c r="C566" s="13" t="s">
        <v>112</v>
      </c>
      <c r="E566" s="1">
        <v>23</v>
      </c>
      <c r="G566" s="245"/>
      <c r="H566" s="239">
        <v>0</v>
      </c>
      <c r="I566" s="244"/>
      <c r="J566" s="240"/>
      <c r="K566" s="239">
        <v>0</v>
      </c>
    </row>
    <row r="567" spans="1:11" x14ac:dyDescent="0.2">
      <c r="A567" s="1">
        <v>24</v>
      </c>
      <c r="C567" s="13"/>
      <c r="E567" s="1">
        <v>24</v>
      </c>
      <c r="G567" s="245"/>
      <c r="H567" s="246"/>
      <c r="I567" s="244"/>
      <c r="J567" s="240"/>
      <c r="K567" s="246"/>
    </row>
    <row r="568" spans="1:11" x14ac:dyDescent="0.2">
      <c r="F568" s="255" t="s">
        <v>17</v>
      </c>
      <c r="G568" s="242"/>
      <c r="H568" s="216"/>
      <c r="I568" s="255"/>
      <c r="J568" s="243"/>
      <c r="K568" s="216"/>
    </row>
    <row r="569" spans="1:11" x14ac:dyDescent="0.2">
      <c r="A569" s="1">
        <v>25</v>
      </c>
      <c r="C569" s="13" t="s">
        <v>286</v>
      </c>
      <c r="E569" s="1">
        <v>25</v>
      </c>
      <c r="G569" s="251">
        <f>SUM(G558:G567)</f>
        <v>3207</v>
      </c>
      <c r="H569" s="252">
        <f>SUM(H558:H567)</f>
        <v>462881463.87</v>
      </c>
      <c r="I569" s="251"/>
      <c r="J569" s="247">
        <f>SUM(J558:J567)</f>
        <v>3321</v>
      </c>
      <c r="K569" s="252">
        <f>SUM(K558:K567)</f>
        <v>497727476.40869999</v>
      </c>
    </row>
    <row r="570" spans="1:11" x14ac:dyDescent="0.2">
      <c r="F570" s="255" t="s">
        <v>17</v>
      </c>
      <c r="G570" s="23"/>
      <c r="H570" s="24"/>
      <c r="I570" s="255"/>
      <c r="J570" s="23"/>
      <c r="K570" s="24"/>
    </row>
    <row r="571" spans="1:11" x14ac:dyDescent="0.2">
      <c r="F571" s="255"/>
      <c r="G571" s="23"/>
      <c r="H571" s="24"/>
      <c r="I571" s="255"/>
      <c r="J571" s="23"/>
      <c r="K571" s="24"/>
    </row>
    <row r="572" spans="1:11" x14ac:dyDescent="0.2">
      <c r="C572" s="256"/>
      <c r="D572" s="256"/>
      <c r="E572" s="256"/>
      <c r="F572" s="255"/>
      <c r="G572" s="23"/>
      <c r="H572" s="24"/>
      <c r="I572" s="255"/>
      <c r="J572" s="23"/>
      <c r="K572" s="24"/>
    </row>
    <row r="573" spans="1:11" x14ac:dyDescent="0.2">
      <c r="C573" s="1" t="s">
        <v>64</v>
      </c>
      <c r="F573" s="255"/>
      <c r="G573" s="23"/>
      <c r="H573" s="24"/>
      <c r="I573" s="255"/>
      <c r="J573" s="23"/>
      <c r="K573" s="24"/>
    </row>
    <row r="574" spans="1:11" x14ac:dyDescent="0.2">
      <c r="A574" s="13"/>
    </row>
    <row r="575" spans="1:11" x14ac:dyDescent="0.2">
      <c r="E575" s="41"/>
    </row>
    <row r="576" spans="1:11" x14ac:dyDescent="0.2">
      <c r="A576" s="19" t="str">
        <f>$A$83</f>
        <v xml:space="preserve">Institution No.:  </v>
      </c>
      <c r="B576" s="42"/>
      <c r="C576" s="42"/>
      <c r="D576" s="42"/>
      <c r="E576" s="43"/>
      <c r="F576" s="42"/>
      <c r="G576" s="44"/>
      <c r="H576" s="45"/>
      <c r="I576" s="42"/>
      <c r="J576" s="44"/>
      <c r="K576" s="4" t="s">
        <v>237</v>
      </c>
    </row>
    <row r="577" spans="1:12" x14ac:dyDescent="0.2">
      <c r="A577" s="234" t="s">
        <v>238</v>
      </c>
      <c r="B577" s="234"/>
      <c r="C577" s="234"/>
      <c r="D577" s="234"/>
      <c r="E577" s="234"/>
      <c r="F577" s="234"/>
      <c r="G577" s="234"/>
      <c r="H577" s="234"/>
      <c r="I577" s="234"/>
      <c r="J577" s="234"/>
      <c r="K577" s="234"/>
    </row>
    <row r="578" spans="1:12" x14ac:dyDescent="0.2">
      <c r="A578" s="19" t="str">
        <f>$A$42</f>
        <v xml:space="preserve">NAME: </v>
      </c>
      <c r="C578" s="1" t="str">
        <f>$D$20</f>
        <v>University of Colorado</v>
      </c>
      <c r="G578" s="237"/>
      <c r="K578" s="21" t="str">
        <f>$K$3</f>
        <v>Due Date: October 18, 2022</v>
      </c>
    </row>
    <row r="579" spans="1:12" x14ac:dyDescent="0.2">
      <c r="A579" s="22" t="s">
        <v>17</v>
      </c>
      <c r="B579" s="22" t="s">
        <v>17</v>
      </c>
      <c r="C579" s="22" t="s">
        <v>17</v>
      </c>
      <c r="D579" s="22" t="s">
        <v>17</v>
      </c>
      <c r="E579" s="22" t="s">
        <v>17</v>
      </c>
      <c r="F579" s="22" t="s">
        <v>17</v>
      </c>
      <c r="G579" s="23" t="s">
        <v>17</v>
      </c>
      <c r="H579" s="24" t="s">
        <v>17</v>
      </c>
      <c r="I579" s="22" t="s">
        <v>17</v>
      </c>
      <c r="J579" s="23" t="s">
        <v>17</v>
      </c>
      <c r="K579" s="24" t="s">
        <v>17</v>
      </c>
    </row>
    <row r="580" spans="1:12" x14ac:dyDescent="0.2">
      <c r="A580" s="25" t="s">
        <v>18</v>
      </c>
      <c r="E580" s="25" t="s">
        <v>18</v>
      </c>
      <c r="F580" s="26"/>
      <c r="G580" s="27"/>
      <c r="H580" s="28" t="str">
        <f>H541</f>
        <v>2021-22</v>
      </c>
      <c r="I580" s="26"/>
      <c r="J580" s="27"/>
      <c r="K580" s="28" t="str">
        <f>K541</f>
        <v>2022-23</v>
      </c>
    </row>
    <row r="581" spans="1:12" x14ac:dyDescent="0.2">
      <c r="A581" s="25" t="s">
        <v>22</v>
      </c>
      <c r="C581" s="26" t="s">
        <v>68</v>
      </c>
      <c r="E581" s="25" t="s">
        <v>22</v>
      </c>
      <c r="F581" s="26"/>
      <c r="G581" s="27" t="s">
        <v>24</v>
      </c>
      <c r="H581" s="28" t="s">
        <v>25</v>
      </c>
      <c r="I581" s="26"/>
      <c r="J581" s="27" t="s">
        <v>24</v>
      </c>
      <c r="K581" s="28" t="s">
        <v>26</v>
      </c>
    </row>
    <row r="582" spans="1:12" x14ac:dyDescent="0.2">
      <c r="A582" s="22" t="s">
        <v>17</v>
      </c>
      <c r="B582" s="22" t="s">
        <v>17</v>
      </c>
      <c r="C582" s="22" t="s">
        <v>17</v>
      </c>
      <c r="D582" s="22" t="s">
        <v>17</v>
      </c>
      <c r="E582" s="22" t="s">
        <v>17</v>
      </c>
      <c r="F582" s="22" t="s">
        <v>17</v>
      </c>
      <c r="G582" s="23" t="s">
        <v>17</v>
      </c>
      <c r="H582" s="24" t="s">
        <v>17</v>
      </c>
      <c r="I582" s="22" t="s">
        <v>17</v>
      </c>
      <c r="J582" s="23" t="s">
        <v>17</v>
      </c>
      <c r="K582" s="24" t="s">
        <v>17</v>
      </c>
    </row>
    <row r="583" spans="1:12" x14ac:dyDescent="0.2">
      <c r="A583" s="1">
        <v>1</v>
      </c>
      <c r="B583" s="22"/>
      <c r="C583" s="13" t="s">
        <v>96</v>
      </c>
      <c r="D583" s="22"/>
      <c r="E583" s="1">
        <v>1</v>
      </c>
      <c r="F583" s="22"/>
      <c r="G583" s="238">
        <v>74</v>
      </c>
      <c r="H583" s="239">
        <v>8041933.1550000012</v>
      </c>
      <c r="I583" s="22"/>
      <c r="J583" s="241">
        <v>76</v>
      </c>
      <c r="K583" s="307">
        <v>8524449.1443000007</v>
      </c>
      <c r="L583" s="306"/>
    </row>
    <row r="584" spans="1:12" x14ac:dyDescent="0.2">
      <c r="A584" s="1">
        <v>2</v>
      </c>
      <c r="B584" s="22"/>
      <c r="C584" s="13" t="s">
        <v>97</v>
      </c>
      <c r="D584" s="22"/>
      <c r="E584" s="1">
        <v>2</v>
      </c>
      <c r="F584" s="22"/>
      <c r="G584" s="245"/>
      <c r="H584" s="239">
        <v>3189811.5000000005</v>
      </c>
      <c r="I584" s="240"/>
      <c r="J584" s="240"/>
      <c r="K584" s="307">
        <v>3381200.1900000004</v>
      </c>
    </row>
    <row r="585" spans="1:12" x14ac:dyDescent="0.2">
      <c r="A585" s="1">
        <v>3</v>
      </c>
      <c r="C585" s="13" t="s">
        <v>98</v>
      </c>
      <c r="E585" s="1">
        <v>3</v>
      </c>
      <c r="F585" s="14"/>
      <c r="G585" s="238">
        <v>9</v>
      </c>
      <c r="H585" s="239">
        <v>958784.62000000011</v>
      </c>
      <c r="I585" s="244"/>
      <c r="J585" s="241">
        <v>9</v>
      </c>
      <c r="K585" s="239">
        <v>1016311.6972000002</v>
      </c>
    </row>
    <row r="586" spans="1:12" x14ac:dyDescent="0.2">
      <c r="A586" s="1">
        <v>4</v>
      </c>
      <c r="C586" s="13" t="s">
        <v>99</v>
      </c>
      <c r="E586" s="1">
        <v>4</v>
      </c>
      <c r="F586" s="14"/>
      <c r="G586" s="245"/>
      <c r="H586" s="239">
        <v>4964624.0549999997</v>
      </c>
      <c r="I586" s="244"/>
      <c r="J586" s="240"/>
      <c r="K586" s="239">
        <v>5262501.4983000001</v>
      </c>
    </row>
    <row r="587" spans="1:12" x14ac:dyDescent="0.2">
      <c r="A587" s="1">
        <v>5</v>
      </c>
      <c r="C587" s="13" t="s">
        <v>100</v>
      </c>
      <c r="E587" s="1">
        <v>5</v>
      </c>
      <c r="F587" s="14"/>
      <c r="G587" s="245">
        <f>SUM(G583:G586)</f>
        <v>83</v>
      </c>
      <c r="H587" s="246">
        <f>SUM(H583:H586)</f>
        <v>17155153.330000002</v>
      </c>
      <c r="I587" s="244"/>
      <c r="J587" s="240">
        <f>SUM(J583:J586)</f>
        <v>85</v>
      </c>
      <c r="K587" s="246">
        <f>SUM(K583:K586)</f>
        <v>18184462.529800002</v>
      </c>
    </row>
    <row r="588" spans="1:12" x14ac:dyDescent="0.2">
      <c r="A588" s="1">
        <v>6</v>
      </c>
      <c r="C588" s="13" t="s">
        <v>101</v>
      </c>
      <c r="E588" s="1">
        <v>6</v>
      </c>
      <c r="F588" s="14"/>
      <c r="G588" s="245"/>
      <c r="H588" s="246">
        <v>683177.33000000007</v>
      </c>
      <c r="I588" s="244"/>
      <c r="J588" s="240"/>
      <c r="K588" s="246">
        <v>724167.96980000008</v>
      </c>
    </row>
    <row r="589" spans="1:12" x14ac:dyDescent="0.2">
      <c r="A589" s="1">
        <v>7</v>
      </c>
      <c r="C589" s="13" t="s">
        <v>102</v>
      </c>
      <c r="E589" s="1">
        <v>7</v>
      </c>
      <c r="F589" s="14"/>
      <c r="G589" s="245"/>
      <c r="H589" s="246">
        <v>438336.73</v>
      </c>
      <c r="I589" s="244"/>
      <c r="J589" s="240"/>
      <c r="K589" s="246">
        <v>464636.9338</v>
      </c>
    </row>
    <row r="590" spans="1:12" x14ac:dyDescent="0.2">
      <c r="A590" s="1">
        <v>8</v>
      </c>
      <c r="C590" s="13" t="s">
        <v>239</v>
      </c>
      <c r="E590" s="1">
        <v>8</v>
      </c>
      <c r="F590" s="14"/>
      <c r="G590" s="245">
        <f>G587+G588+G589</f>
        <v>83</v>
      </c>
      <c r="H590" s="246">
        <f>H587+H588+H589</f>
        <v>18276667.390000004</v>
      </c>
      <c r="I590" s="240"/>
      <c r="J590" s="240">
        <f>J587+J588+J589</f>
        <v>85</v>
      </c>
      <c r="K590" s="246">
        <f>K587+K588+K589</f>
        <v>19373267.433400001</v>
      </c>
    </row>
    <row r="591" spans="1:12" x14ac:dyDescent="0.2">
      <c r="A591" s="1">
        <v>9</v>
      </c>
      <c r="E591" s="1">
        <v>9</v>
      </c>
      <c r="F591" s="14"/>
      <c r="G591" s="245"/>
      <c r="H591" s="246"/>
      <c r="I591" s="247"/>
      <c r="J591" s="240"/>
      <c r="K591" s="246"/>
    </row>
    <row r="592" spans="1:12" x14ac:dyDescent="0.2">
      <c r="A592" s="1">
        <v>10</v>
      </c>
      <c r="C592" s="13" t="s">
        <v>104</v>
      </c>
      <c r="E592" s="1">
        <v>10</v>
      </c>
      <c r="F592" s="14"/>
      <c r="G592" s="309"/>
      <c r="H592" s="310"/>
      <c r="I592" s="311"/>
      <c r="J592" s="312"/>
      <c r="K592" s="310"/>
    </row>
    <row r="593" spans="1:11" x14ac:dyDescent="0.2">
      <c r="A593" s="1">
        <v>11</v>
      </c>
      <c r="C593" s="13" t="s">
        <v>105</v>
      </c>
      <c r="E593" s="1">
        <v>11</v>
      </c>
      <c r="F593" s="14"/>
      <c r="G593" s="238">
        <v>0</v>
      </c>
      <c r="H593" s="239">
        <v>22128.83</v>
      </c>
      <c r="I593" s="244"/>
      <c r="J593" s="241">
        <v>0</v>
      </c>
      <c r="K593" s="239">
        <v>22792.694900000002</v>
      </c>
    </row>
    <row r="594" spans="1:11" s="42" customFormat="1" x14ac:dyDescent="0.2">
      <c r="A594" s="1">
        <v>12</v>
      </c>
      <c r="B594" s="1"/>
      <c r="C594" s="13" t="s">
        <v>106</v>
      </c>
      <c r="D594" s="1"/>
      <c r="E594" s="1">
        <v>12</v>
      </c>
      <c r="F594" s="14"/>
      <c r="G594" s="245"/>
      <c r="H594" s="239">
        <v>115038.23000000001</v>
      </c>
      <c r="I594" s="244"/>
      <c r="J594" s="240"/>
      <c r="K594" s="239">
        <v>118489.37690000002</v>
      </c>
    </row>
    <row r="595" spans="1:11" s="42" customFormat="1" x14ac:dyDescent="0.2">
      <c r="A595" s="1">
        <v>13</v>
      </c>
      <c r="B595" s="1"/>
      <c r="C595" s="13" t="s">
        <v>240</v>
      </c>
      <c r="D595" s="1"/>
      <c r="E595" s="1">
        <v>13</v>
      </c>
      <c r="F595" s="14"/>
      <c r="G595" s="245">
        <f>SUM(G592:G594)</f>
        <v>0</v>
      </c>
      <c r="H595" s="246">
        <f>SUM(H592:H594)</f>
        <v>137167.06</v>
      </c>
      <c r="I595" s="248"/>
      <c r="J595" s="240">
        <f>SUM(J592:J594)</f>
        <v>0</v>
      </c>
      <c r="K595" s="246">
        <f>SUM(K592:K594)</f>
        <v>141282.07180000003</v>
      </c>
    </row>
    <row r="596" spans="1:11" x14ac:dyDescent="0.2">
      <c r="A596" s="1">
        <v>14</v>
      </c>
      <c r="E596" s="1">
        <v>14</v>
      </c>
      <c r="F596" s="14"/>
      <c r="G596" s="249"/>
      <c r="H596" s="246"/>
      <c r="I596" s="247"/>
      <c r="J596" s="250"/>
      <c r="K596" s="246"/>
    </row>
    <row r="597" spans="1:11" x14ac:dyDescent="0.2">
      <c r="A597" s="1">
        <v>15</v>
      </c>
      <c r="C597" s="13" t="s">
        <v>108</v>
      </c>
      <c r="E597" s="1">
        <v>15</v>
      </c>
      <c r="G597" s="251">
        <f>SUM(G590+G595)</f>
        <v>83</v>
      </c>
      <c r="H597" s="252">
        <f>SUM(H590+H595)</f>
        <v>18413834.450000003</v>
      </c>
      <c r="I597" s="247"/>
      <c r="J597" s="253">
        <f>SUM(J590+J595)</f>
        <v>85</v>
      </c>
      <c r="K597" s="252">
        <f>SUM(K590+K595)</f>
        <v>19514549.505200002</v>
      </c>
    </row>
    <row r="598" spans="1:11" x14ac:dyDescent="0.2">
      <c r="A598" s="1">
        <v>16</v>
      </c>
      <c r="E598" s="1">
        <v>16</v>
      </c>
      <c r="G598" s="251"/>
      <c r="H598" s="252"/>
      <c r="I598" s="247"/>
      <c r="J598" s="253"/>
      <c r="K598" s="252"/>
    </row>
    <row r="599" spans="1:11" x14ac:dyDescent="0.2">
      <c r="A599" s="1">
        <v>17</v>
      </c>
      <c r="C599" s="13" t="s">
        <v>109</v>
      </c>
      <c r="E599" s="1">
        <v>17</v>
      </c>
      <c r="F599" s="14"/>
      <c r="G599" s="245"/>
      <c r="H599" s="239">
        <v>8355.48</v>
      </c>
      <c r="I599" s="244"/>
      <c r="J599" s="240"/>
      <c r="K599" s="239">
        <v>8772.75</v>
      </c>
    </row>
    <row r="600" spans="1:11" x14ac:dyDescent="0.2">
      <c r="A600" s="1">
        <v>18</v>
      </c>
      <c r="E600" s="1">
        <v>18</v>
      </c>
      <c r="F600" s="14"/>
      <c r="G600" s="245"/>
      <c r="H600" s="246"/>
      <c r="I600" s="244"/>
      <c r="J600" s="240"/>
      <c r="K600" s="246"/>
    </row>
    <row r="601" spans="1:11" x14ac:dyDescent="0.2">
      <c r="A601" s="1">
        <v>19</v>
      </c>
      <c r="C601" s="13" t="s">
        <v>110</v>
      </c>
      <c r="E601" s="1">
        <v>19</v>
      </c>
      <c r="F601" s="14"/>
      <c r="G601" s="245"/>
      <c r="H601" s="239">
        <v>79760.430000000008</v>
      </c>
      <c r="I601" s="244"/>
      <c r="J601" s="240"/>
      <c r="K601" s="239">
        <v>83748.45150000001</v>
      </c>
    </row>
    <row r="602" spans="1:11" x14ac:dyDescent="0.2">
      <c r="A602" s="1">
        <v>20</v>
      </c>
      <c r="C602" s="254" t="s">
        <v>111</v>
      </c>
      <c r="E602" s="1">
        <v>20</v>
      </c>
      <c r="F602" s="14"/>
      <c r="G602" s="245"/>
      <c r="H602" s="239">
        <v>6416247.0600000005</v>
      </c>
      <c r="I602" s="244"/>
      <c r="J602" s="240"/>
      <c r="K602" s="239">
        <v>7057871.7660000008</v>
      </c>
    </row>
    <row r="603" spans="1:11" x14ac:dyDescent="0.2">
      <c r="A603" s="1">
        <v>21</v>
      </c>
      <c r="C603" s="254"/>
      <c r="E603" s="1">
        <v>21</v>
      </c>
      <c r="F603" s="14"/>
      <c r="G603" s="245"/>
      <c r="H603" s="246"/>
      <c r="I603" s="244"/>
      <c r="J603" s="240"/>
      <c r="K603" s="246"/>
    </row>
    <row r="604" spans="1:11" x14ac:dyDescent="0.2">
      <c r="A604" s="1">
        <v>22</v>
      </c>
      <c r="C604" s="13"/>
      <c r="E604" s="1">
        <v>22</v>
      </c>
      <c r="G604" s="245"/>
      <c r="H604" s="246"/>
      <c r="I604" s="244"/>
      <c r="J604" s="240"/>
      <c r="K604" s="246"/>
    </row>
    <row r="605" spans="1:11" x14ac:dyDescent="0.2">
      <c r="A605" s="1">
        <v>23</v>
      </c>
      <c r="C605" s="13" t="s">
        <v>112</v>
      </c>
      <c r="E605" s="1">
        <v>23</v>
      </c>
      <c r="G605" s="245"/>
      <c r="H605" s="239">
        <v>0</v>
      </c>
      <c r="I605" s="244"/>
      <c r="J605" s="240"/>
      <c r="K605" s="239">
        <v>0</v>
      </c>
    </row>
    <row r="606" spans="1:11" x14ac:dyDescent="0.2">
      <c r="A606" s="1">
        <v>24</v>
      </c>
      <c r="C606" s="13"/>
      <c r="E606" s="1">
        <v>24</v>
      </c>
      <c r="G606" s="245"/>
      <c r="H606" s="246"/>
      <c r="I606" s="244"/>
      <c r="J606" s="240"/>
      <c r="K606" s="246"/>
    </row>
    <row r="607" spans="1:11" x14ac:dyDescent="0.2">
      <c r="F607" s="255" t="s">
        <v>17</v>
      </c>
      <c r="G607" s="242"/>
      <c r="H607" s="216"/>
      <c r="I607" s="255"/>
      <c r="J607" s="243"/>
      <c r="K607" s="216"/>
    </row>
    <row r="608" spans="1:11" x14ac:dyDescent="0.2">
      <c r="A608" s="1">
        <v>25</v>
      </c>
      <c r="C608" s="13" t="s">
        <v>302</v>
      </c>
      <c r="E608" s="1">
        <v>25</v>
      </c>
      <c r="G608" s="251">
        <f>SUM(G597:G606)</f>
        <v>83</v>
      </c>
      <c r="H608" s="252">
        <f>SUM(H597:H606)</f>
        <v>24918197.420000002</v>
      </c>
      <c r="I608" s="251"/>
      <c r="J608" s="247">
        <f>SUM(J597:J606)</f>
        <v>85</v>
      </c>
      <c r="K608" s="252">
        <f>SUM(K597:K606)</f>
        <v>26664942.4727</v>
      </c>
    </row>
    <row r="609" spans="1:11" x14ac:dyDescent="0.2">
      <c r="F609" s="255" t="s">
        <v>17</v>
      </c>
      <c r="G609" s="23"/>
      <c r="H609" s="24"/>
      <c r="I609" s="255"/>
      <c r="J609" s="23"/>
      <c r="K609" s="24"/>
    </row>
    <row r="610" spans="1:11" x14ac:dyDescent="0.2">
      <c r="C610" s="1" t="s">
        <v>64</v>
      </c>
      <c r="F610" s="255"/>
      <c r="G610" s="23"/>
      <c r="H610" s="24"/>
      <c r="I610" s="255"/>
      <c r="J610" s="23"/>
      <c r="K610" s="24"/>
    </row>
    <row r="611" spans="1:11" x14ac:dyDescent="0.2">
      <c r="A611" s="13"/>
    </row>
    <row r="613" spans="1:11" x14ac:dyDescent="0.2">
      <c r="A613" s="19" t="str">
        <f>$A$83</f>
        <v xml:space="preserve">Institution No.:  </v>
      </c>
      <c r="B613" s="42"/>
      <c r="C613" s="42"/>
      <c r="D613" s="42"/>
      <c r="E613" s="43"/>
      <c r="F613" s="42"/>
      <c r="G613" s="44"/>
      <c r="H613" s="45"/>
      <c r="I613" s="42"/>
      <c r="J613" s="44"/>
      <c r="K613" s="4" t="s">
        <v>242</v>
      </c>
    </row>
    <row r="614" spans="1:11" x14ac:dyDescent="0.2">
      <c r="A614" s="234" t="s">
        <v>243</v>
      </c>
      <c r="B614" s="234"/>
      <c r="C614" s="234"/>
      <c r="D614" s="234"/>
      <c r="E614" s="234"/>
      <c r="F614" s="234"/>
      <c r="G614" s="234"/>
      <c r="H614" s="234"/>
      <c r="I614" s="234"/>
      <c r="J614" s="234"/>
      <c r="K614" s="234"/>
    </row>
    <row r="615" spans="1:11" x14ac:dyDescent="0.2">
      <c r="A615" s="19" t="str">
        <f>$A$42</f>
        <v xml:space="preserve">NAME: </v>
      </c>
      <c r="C615" s="1" t="str">
        <f>$D$20</f>
        <v>University of Colorado</v>
      </c>
      <c r="G615" s="237"/>
      <c r="H615" s="288"/>
      <c r="K615" s="21" t="str">
        <f>$K$3</f>
        <v>Due Date: October 18, 2022</v>
      </c>
    </row>
    <row r="616" spans="1:11" x14ac:dyDescent="0.2">
      <c r="A616" s="22" t="s">
        <v>17</v>
      </c>
      <c r="B616" s="22" t="s">
        <v>17</v>
      </c>
      <c r="C616" s="22" t="s">
        <v>17</v>
      </c>
      <c r="D616" s="22" t="s">
        <v>17</v>
      </c>
      <c r="E616" s="22" t="s">
        <v>17</v>
      </c>
      <c r="F616" s="22" t="s">
        <v>17</v>
      </c>
      <c r="G616" s="23" t="s">
        <v>17</v>
      </c>
      <c r="H616" s="24" t="s">
        <v>17</v>
      </c>
      <c r="I616" s="22" t="s">
        <v>17</v>
      </c>
      <c r="J616" s="23" t="s">
        <v>17</v>
      </c>
      <c r="K616" s="24" t="s">
        <v>17</v>
      </c>
    </row>
    <row r="617" spans="1:11" x14ac:dyDescent="0.2">
      <c r="A617" s="25" t="s">
        <v>18</v>
      </c>
      <c r="E617" s="25" t="s">
        <v>18</v>
      </c>
      <c r="F617" s="26"/>
      <c r="G617" s="27"/>
      <c r="H617" s="28" t="str">
        <f>H580</f>
        <v>2021-22</v>
      </c>
      <c r="I617" s="26"/>
      <c r="J617" s="27"/>
      <c r="K617" s="28" t="str">
        <f>K580</f>
        <v>2022-23</v>
      </c>
    </row>
    <row r="618" spans="1:11" x14ac:dyDescent="0.2">
      <c r="A618" s="25" t="s">
        <v>22</v>
      </c>
      <c r="C618" s="26" t="s">
        <v>68</v>
      </c>
      <c r="E618" s="25" t="s">
        <v>22</v>
      </c>
      <c r="F618" s="26"/>
      <c r="G618" s="27" t="s">
        <v>24</v>
      </c>
      <c r="H618" s="28" t="s">
        <v>25</v>
      </c>
      <c r="I618" s="26"/>
      <c r="J618" s="27" t="s">
        <v>24</v>
      </c>
      <c r="K618" s="28" t="s">
        <v>26</v>
      </c>
    </row>
    <row r="619" spans="1:11" x14ac:dyDescent="0.2">
      <c r="A619" s="22" t="s">
        <v>17</v>
      </c>
      <c r="B619" s="22" t="s">
        <v>17</v>
      </c>
      <c r="C619" s="22" t="s">
        <v>17</v>
      </c>
      <c r="D619" s="22" t="s">
        <v>17</v>
      </c>
      <c r="E619" s="22" t="s">
        <v>17</v>
      </c>
      <c r="F619" s="22" t="s">
        <v>17</v>
      </c>
      <c r="G619" s="23" t="s">
        <v>17</v>
      </c>
      <c r="H619" s="24" t="s">
        <v>17</v>
      </c>
      <c r="I619" s="22" t="s">
        <v>17</v>
      </c>
      <c r="J619" s="23" t="s">
        <v>17</v>
      </c>
      <c r="K619" s="24" t="s">
        <v>17</v>
      </c>
    </row>
    <row r="620" spans="1:11" x14ac:dyDescent="0.2">
      <c r="A620" s="313">
        <v>1</v>
      </c>
      <c r="B620" s="313"/>
      <c r="C620" s="313" t="s">
        <v>244</v>
      </c>
      <c r="D620" s="313"/>
      <c r="E620" s="313">
        <v>1</v>
      </c>
      <c r="F620" s="314"/>
      <c r="G620" s="315"/>
      <c r="H620" s="316"/>
      <c r="I620" s="317"/>
      <c r="J620" s="318"/>
      <c r="K620" s="319"/>
    </row>
    <row r="621" spans="1:11" x14ac:dyDescent="0.2">
      <c r="A621" s="313">
        <v>2</v>
      </c>
      <c r="B621" s="313"/>
      <c r="C621" s="313" t="s">
        <v>244</v>
      </c>
      <c r="D621" s="313"/>
      <c r="E621" s="313">
        <v>2</v>
      </c>
      <c r="F621" s="314"/>
      <c r="G621" s="315"/>
      <c r="H621" s="316"/>
      <c r="I621" s="317"/>
      <c r="J621" s="318"/>
      <c r="K621" s="316"/>
    </row>
    <row r="622" spans="1:11" x14ac:dyDescent="0.2">
      <c r="A622" s="313">
        <v>3</v>
      </c>
      <c r="B622" s="313"/>
      <c r="C622" s="313" t="s">
        <v>244</v>
      </c>
      <c r="D622" s="313"/>
      <c r="E622" s="313">
        <v>3</v>
      </c>
      <c r="F622" s="314"/>
      <c r="G622" s="315"/>
      <c r="H622" s="316"/>
      <c r="I622" s="317"/>
      <c r="J622" s="318"/>
      <c r="K622" s="316"/>
    </row>
    <row r="623" spans="1:11" x14ac:dyDescent="0.2">
      <c r="A623" s="313">
        <v>4</v>
      </c>
      <c r="B623" s="313"/>
      <c r="C623" s="313" t="s">
        <v>244</v>
      </c>
      <c r="D623" s="313"/>
      <c r="E623" s="313">
        <v>4</v>
      </c>
      <c r="F623" s="314"/>
      <c r="G623" s="315"/>
      <c r="H623" s="316"/>
      <c r="I623" s="320"/>
      <c r="J623" s="318"/>
      <c r="K623" s="316"/>
    </row>
    <row r="624" spans="1:11" x14ac:dyDescent="0.2">
      <c r="A624" s="313">
        <v>5</v>
      </c>
      <c r="B624" s="313"/>
      <c r="C624" s="313" t="s">
        <v>244</v>
      </c>
      <c r="D624" s="313"/>
      <c r="E624" s="313">
        <v>5</v>
      </c>
      <c r="F624" s="314"/>
      <c r="G624" s="315"/>
      <c r="H624" s="316"/>
      <c r="I624" s="320"/>
      <c r="J624" s="318"/>
      <c r="K624" s="316"/>
    </row>
    <row r="625" spans="1:14" x14ac:dyDescent="0.2">
      <c r="A625" s="1">
        <v>6</v>
      </c>
      <c r="C625" s="13" t="s">
        <v>245</v>
      </c>
      <c r="E625" s="1">
        <v>6</v>
      </c>
      <c r="F625" s="14"/>
      <c r="G625" s="321">
        <v>4</v>
      </c>
      <c r="H625" s="322">
        <v>235673.91</v>
      </c>
      <c r="I625" s="31"/>
      <c r="J625" s="323">
        <v>4</v>
      </c>
      <c r="K625" s="322">
        <v>249814.34460000001</v>
      </c>
    </row>
    <row r="626" spans="1:14" x14ac:dyDescent="0.2">
      <c r="A626" s="1">
        <v>7</v>
      </c>
      <c r="C626" s="13" t="s">
        <v>246</v>
      </c>
      <c r="E626" s="1">
        <v>7</v>
      </c>
      <c r="F626" s="14"/>
      <c r="G626" s="324"/>
      <c r="H626" s="322">
        <v>95039.459999999992</v>
      </c>
      <c r="I626" s="325"/>
      <c r="J626" s="269"/>
      <c r="K626" s="322">
        <v>100741.82759999999</v>
      </c>
    </row>
    <row r="627" spans="1:14" x14ac:dyDescent="0.2">
      <c r="A627" s="1">
        <v>8</v>
      </c>
      <c r="C627" s="13" t="s">
        <v>247</v>
      </c>
      <c r="E627" s="1">
        <v>8</v>
      </c>
      <c r="F627" s="14"/>
      <c r="G627" s="324">
        <f>SUM(G625:G626)</f>
        <v>4</v>
      </c>
      <c r="H627" s="326">
        <f>SUM(H625:H626)</f>
        <v>330713.37</v>
      </c>
      <c r="I627" s="325"/>
      <c r="J627" s="327">
        <f>SUM(J625:J626)</f>
        <v>4</v>
      </c>
      <c r="K627" s="326">
        <f>SUM(K625:K626)</f>
        <v>350556.17220000003</v>
      </c>
    </row>
    <row r="628" spans="1:14" x14ac:dyDescent="0.2">
      <c r="A628" s="1">
        <v>9</v>
      </c>
      <c r="C628" s="13"/>
      <c r="E628" s="1">
        <v>9</v>
      </c>
      <c r="F628" s="14"/>
      <c r="G628" s="324"/>
      <c r="H628" s="326"/>
      <c r="I628" s="31"/>
      <c r="J628" s="269"/>
      <c r="K628" s="326"/>
    </row>
    <row r="629" spans="1:14" x14ac:dyDescent="0.2">
      <c r="A629" s="1">
        <v>10</v>
      </c>
      <c r="C629" s="13"/>
      <c r="E629" s="1">
        <v>10</v>
      </c>
      <c r="F629" s="14"/>
      <c r="G629" s="324"/>
      <c r="H629" s="326"/>
      <c r="I629" s="31"/>
      <c r="J629" s="269"/>
      <c r="K629" s="326"/>
    </row>
    <row r="630" spans="1:14" x14ac:dyDescent="0.2">
      <c r="A630" s="1">
        <v>11</v>
      </c>
      <c r="C630" s="13" t="s">
        <v>105</v>
      </c>
      <c r="E630" s="1">
        <v>11</v>
      </c>
      <c r="G630" s="328"/>
      <c r="H630" s="329">
        <v>0</v>
      </c>
      <c r="I630" s="31"/>
      <c r="J630" s="330"/>
      <c r="K630" s="329"/>
    </row>
    <row r="631" spans="1:14" s="42" customFormat="1" x14ac:dyDescent="0.2">
      <c r="A631" s="1">
        <v>12</v>
      </c>
      <c r="B631" s="1"/>
      <c r="C631" s="13" t="s">
        <v>106</v>
      </c>
      <c r="D631" s="1"/>
      <c r="E631" s="1">
        <v>12</v>
      </c>
      <c r="F631" s="1"/>
      <c r="G631" s="279"/>
      <c r="H631" s="329">
        <v>13880.87</v>
      </c>
      <c r="I631" s="31"/>
      <c r="J631" s="263"/>
      <c r="K631" s="329">
        <v>14297</v>
      </c>
    </row>
    <row r="632" spans="1:14" s="42" customFormat="1" x14ac:dyDescent="0.2">
      <c r="A632" s="1">
        <v>13</v>
      </c>
      <c r="B632" s="1"/>
      <c r="C632" s="13" t="s">
        <v>248</v>
      </c>
      <c r="D632" s="1"/>
      <c r="E632" s="1">
        <v>13</v>
      </c>
      <c r="F632" s="14"/>
      <c r="G632" s="324">
        <f>SUM(G630:G631)</f>
        <v>0</v>
      </c>
      <c r="H632" s="326">
        <f>SUM(H630:H631)</f>
        <v>13880.87</v>
      </c>
      <c r="I632" s="325"/>
      <c r="J632" s="327">
        <f>SUM(J630:J631)</f>
        <v>0</v>
      </c>
      <c r="K632" s="326">
        <f>SUM(K630:K631)</f>
        <v>14297</v>
      </c>
    </row>
    <row r="633" spans="1:14" x14ac:dyDescent="0.2">
      <c r="A633" s="1">
        <v>14</v>
      </c>
      <c r="E633" s="1">
        <v>14</v>
      </c>
      <c r="F633" s="14"/>
      <c r="G633" s="324"/>
      <c r="H633" s="326"/>
      <c r="I633" s="325"/>
      <c r="J633" s="269"/>
      <c r="K633" s="326"/>
    </row>
    <row r="634" spans="1:14" x14ac:dyDescent="0.2">
      <c r="A634" s="1">
        <v>15</v>
      </c>
      <c r="C634" s="13" t="s">
        <v>108</v>
      </c>
      <c r="E634" s="1">
        <v>15</v>
      </c>
      <c r="F634" s="14"/>
      <c r="G634" s="324">
        <f>G627+G632</f>
        <v>4</v>
      </c>
      <c r="H634" s="326">
        <f>H627+H632</f>
        <v>344594.24</v>
      </c>
      <c r="I634" s="325"/>
      <c r="J634" s="327">
        <f>J627+J632</f>
        <v>4</v>
      </c>
      <c r="K634" s="326">
        <f>K627+K632</f>
        <v>364853.17220000003</v>
      </c>
      <c r="N634" s="1" t="s">
        <v>45</v>
      </c>
    </row>
    <row r="635" spans="1:14" x14ac:dyDescent="0.2">
      <c r="A635" s="1">
        <v>16</v>
      </c>
      <c r="E635" s="1">
        <v>16</v>
      </c>
      <c r="F635" s="14"/>
      <c r="G635" s="324"/>
      <c r="H635" s="326"/>
      <c r="I635" s="325"/>
      <c r="J635" s="269"/>
      <c r="K635" s="326"/>
    </row>
    <row r="636" spans="1:14" x14ac:dyDescent="0.2">
      <c r="A636" s="1">
        <v>17</v>
      </c>
      <c r="C636" s="13" t="s">
        <v>109</v>
      </c>
      <c r="E636" s="1">
        <v>17</v>
      </c>
      <c r="F636" s="14"/>
      <c r="G636" s="321"/>
      <c r="H636" s="322">
        <v>24394.29</v>
      </c>
      <c r="I636" s="325"/>
      <c r="J636" s="323"/>
      <c r="K636" s="322">
        <v>25614</v>
      </c>
    </row>
    <row r="637" spans="1:14" x14ac:dyDescent="0.2">
      <c r="A637" s="1">
        <v>18</v>
      </c>
      <c r="C637" s="13"/>
      <c r="E637" s="1">
        <v>18</v>
      </c>
      <c r="F637" s="14"/>
      <c r="G637" s="324"/>
      <c r="H637" s="326"/>
      <c r="I637" s="325"/>
      <c r="J637" s="269"/>
      <c r="K637" s="326"/>
    </row>
    <row r="638" spans="1:14" x14ac:dyDescent="0.2">
      <c r="A638" s="1">
        <v>19</v>
      </c>
      <c r="C638" s="13" t="s">
        <v>110</v>
      </c>
      <c r="E638" s="1">
        <v>19</v>
      </c>
      <c r="F638" s="14"/>
      <c r="G638" s="321"/>
      <c r="H638" s="322">
        <v>6481.47</v>
      </c>
      <c r="I638" s="325"/>
      <c r="J638" s="323"/>
      <c r="K638" s="322">
        <v>6805</v>
      </c>
    </row>
    <row r="639" spans="1:14" x14ac:dyDescent="0.2">
      <c r="A639" s="1">
        <v>20</v>
      </c>
      <c r="C639" s="13" t="s">
        <v>111</v>
      </c>
      <c r="E639" s="1">
        <v>20</v>
      </c>
      <c r="F639" s="14"/>
      <c r="G639" s="321"/>
      <c r="H639" s="322">
        <v>214393.01</v>
      </c>
      <c r="I639" s="325"/>
      <c r="J639" s="323"/>
      <c r="K639" s="322">
        <v>235832</v>
      </c>
    </row>
    <row r="640" spans="1:14" x14ac:dyDescent="0.2">
      <c r="A640" s="1">
        <v>21</v>
      </c>
      <c r="C640" s="13"/>
      <c r="E640" s="1">
        <v>21</v>
      </c>
      <c r="F640" s="14"/>
      <c r="G640" s="324"/>
      <c r="H640" s="326"/>
      <c r="I640" s="325"/>
      <c r="J640" s="269"/>
      <c r="K640" s="326"/>
    </row>
    <row r="641" spans="1:11" x14ac:dyDescent="0.2">
      <c r="A641" s="1">
        <v>22</v>
      </c>
      <c r="C641" s="13"/>
      <c r="E641" s="1">
        <v>22</v>
      </c>
      <c r="F641" s="14"/>
      <c r="G641" s="324"/>
      <c r="H641" s="326"/>
      <c r="I641" s="325"/>
      <c r="J641" s="269"/>
      <c r="K641" s="326"/>
    </row>
    <row r="642" spans="1:11" x14ac:dyDescent="0.2">
      <c r="A642" s="1">
        <v>23</v>
      </c>
      <c r="C642" s="13" t="s">
        <v>249</v>
      </c>
      <c r="E642" s="1">
        <v>23</v>
      </c>
      <c r="F642" s="14"/>
      <c r="G642" s="321"/>
      <c r="H642" s="322"/>
      <c r="I642" s="325"/>
      <c r="J642" s="323"/>
      <c r="K642" s="322"/>
    </row>
    <row r="643" spans="1:11" x14ac:dyDescent="0.2">
      <c r="A643" s="1">
        <v>24</v>
      </c>
      <c r="C643" s="13"/>
      <c r="E643" s="1">
        <v>24</v>
      </c>
      <c r="F643" s="14"/>
      <c r="G643" s="324"/>
      <c r="H643" s="326"/>
      <c r="I643" s="325"/>
      <c r="J643" s="269"/>
      <c r="K643" s="326"/>
    </row>
    <row r="644" spans="1:11" x14ac:dyDescent="0.2">
      <c r="E644" s="41"/>
      <c r="F644" s="255" t="s">
        <v>17</v>
      </c>
      <c r="G644" s="24" t="s">
        <v>17</v>
      </c>
      <c r="H644" s="24" t="s">
        <v>17</v>
      </c>
      <c r="I644" s="255" t="s">
        <v>17</v>
      </c>
      <c r="J644" s="24" t="s">
        <v>17</v>
      </c>
      <c r="K644" s="24" t="s">
        <v>17</v>
      </c>
    </row>
    <row r="645" spans="1:11" x14ac:dyDescent="0.2">
      <c r="A645" s="1">
        <v>25</v>
      </c>
      <c r="C645" s="13" t="s">
        <v>303</v>
      </c>
      <c r="E645" s="1">
        <v>25</v>
      </c>
      <c r="G645" s="279">
        <f>SUM(G634:G644)</f>
        <v>4</v>
      </c>
      <c r="H645" s="262">
        <f>SUM(H634:H644)</f>
        <v>589863.01</v>
      </c>
      <c r="I645" s="262"/>
      <c r="J645" s="263">
        <f>SUM(J634:J644)</f>
        <v>4</v>
      </c>
      <c r="K645" s="262">
        <f>SUM(K634:K644)</f>
        <v>633104.17220000003</v>
      </c>
    </row>
    <row r="646" spans="1:11" x14ac:dyDescent="0.2">
      <c r="E646" s="41"/>
      <c r="F646" s="255" t="s">
        <v>17</v>
      </c>
      <c r="G646" s="23" t="s">
        <v>17</v>
      </c>
      <c r="H646" s="24" t="s">
        <v>17</v>
      </c>
      <c r="I646" s="255" t="s">
        <v>17</v>
      </c>
      <c r="J646" s="23" t="s">
        <v>17</v>
      </c>
      <c r="K646" s="24" t="s">
        <v>17</v>
      </c>
    </row>
    <row r="647" spans="1:11" x14ac:dyDescent="0.2">
      <c r="C647" s="1" t="s">
        <v>64</v>
      </c>
      <c r="E647" s="41"/>
      <c r="F647" s="255"/>
      <c r="G647" s="23"/>
      <c r="H647" s="24"/>
      <c r="I647" s="255"/>
      <c r="J647" s="23"/>
      <c r="K647" s="24"/>
    </row>
    <row r="648" spans="1:11" x14ac:dyDescent="0.2">
      <c r="A648" s="13"/>
    </row>
    <row r="650" spans="1:11" x14ac:dyDescent="0.2">
      <c r="A650" s="19" t="str">
        <f>$A$83</f>
        <v xml:space="preserve">Institution No.:  </v>
      </c>
      <c r="B650" s="42"/>
      <c r="C650" s="42"/>
      <c r="D650" s="42"/>
      <c r="E650" s="43"/>
      <c r="F650" s="42"/>
      <c r="G650" s="44"/>
      <c r="H650" s="45"/>
      <c r="I650" s="42"/>
      <c r="J650" s="44"/>
      <c r="K650" s="4" t="s">
        <v>251</v>
      </c>
    </row>
    <row r="651" spans="1:11" x14ac:dyDescent="0.2">
      <c r="A651" s="234" t="s">
        <v>252</v>
      </c>
      <c r="B651" s="234"/>
      <c r="C651" s="234"/>
      <c r="D651" s="234"/>
      <c r="E651" s="234"/>
      <c r="F651" s="234"/>
      <c r="G651" s="234"/>
      <c r="H651" s="234"/>
      <c r="I651" s="234"/>
      <c r="J651" s="234"/>
      <c r="K651" s="234"/>
    </row>
    <row r="652" spans="1:11" x14ac:dyDescent="0.2">
      <c r="A652" s="19" t="str">
        <f>$A$42</f>
        <v xml:space="preserve">NAME: </v>
      </c>
      <c r="B652" s="19"/>
      <c r="C652" s="1" t="str">
        <f>$D$20</f>
        <v>University of Colorado</v>
      </c>
      <c r="G652" s="237"/>
      <c r="H652" s="288"/>
      <c r="K652" s="21" t="str">
        <f>$K$3</f>
        <v>Due Date: October 18, 2022</v>
      </c>
    </row>
    <row r="653" spans="1:11" x14ac:dyDescent="0.2">
      <c r="A653" s="22" t="s">
        <v>17</v>
      </c>
      <c r="B653" s="22" t="s">
        <v>17</v>
      </c>
      <c r="C653" s="22" t="s">
        <v>17</v>
      </c>
      <c r="D653" s="22" t="s">
        <v>17</v>
      </c>
      <c r="E653" s="22" t="s">
        <v>17</v>
      </c>
      <c r="F653" s="22" t="s">
        <v>17</v>
      </c>
      <c r="G653" s="23" t="s">
        <v>17</v>
      </c>
      <c r="H653" s="24" t="s">
        <v>17</v>
      </c>
      <c r="I653" s="22" t="s">
        <v>17</v>
      </c>
      <c r="J653" s="23" t="s">
        <v>17</v>
      </c>
      <c r="K653" s="24" t="s">
        <v>17</v>
      </c>
    </row>
    <row r="654" spans="1:11" x14ac:dyDescent="0.2">
      <c r="A654" s="25" t="s">
        <v>18</v>
      </c>
      <c r="E654" s="25" t="s">
        <v>18</v>
      </c>
      <c r="F654" s="26"/>
      <c r="G654" s="27"/>
      <c r="H654" s="28" t="str">
        <f>+H617</f>
        <v>2021-22</v>
      </c>
      <c r="I654" s="26"/>
      <c r="J654" s="27"/>
      <c r="K654" s="28" t="str">
        <f>K617</f>
        <v>2022-23</v>
      </c>
    </row>
    <row r="655" spans="1:11" x14ac:dyDescent="0.2">
      <c r="A655" s="25" t="s">
        <v>22</v>
      </c>
      <c r="C655" s="26" t="s">
        <v>68</v>
      </c>
      <c r="E655" s="25" t="s">
        <v>22</v>
      </c>
      <c r="F655" s="26"/>
      <c r="G655" s="27" t="s">
        <v>24</v>
      </c>
      <c r="H655" s="28" t="s">
        <v>25</v>
      </c>
      <c r="I655" s="26"/>
      <c r="J655" s="27" t="s">
        <v>24</v>
      </c>
      <c r="K655" s="28" t="s">
        <v>26</v>
      </c>
    </row>
    <row r="656" spans="1:11" x14ac:dyDescent="0.2">
      <c r="A656" s="22" t="s">
        <v>17</v>
      </c>
      <c r="B656" s="22" t="s">
        <v>17</v>
      </c>
      <c r="C656" s="22" t="s">
        <v>17</v>
      </c>
      <c r="D656" s="22" t="s">
        <v>17</v>
      </c>
      <c r="E656" s="22" t="s">
        <v>17</v>
      </c>
      <c r="F656" s="22" t="s">
        <v>17</v>
      </c>
      <c r="G656" s="23" t="s">
        <v>17</v>
      </c>
      <c r="H656" s="24" t="s">
        <v>17</v>
      </c>
      <c r="I656" s="22" t="s">
        <v>17</v>
      </c>
      <c r="J656" s="331" t="s">
        <v>17</v>
      </c>
      <c r="K656" s="24" t="s">
        <v>17</v>
      </c>
    </row>
    <row r="657" spans="1:11" x14ac:dyDescent="0.2">
      <c r="A657" s="313">
        <v>1</v>
      </c>
      <c r="B657" s="313"/>
      <c r="C657" s="313" t="s">
        <v>244</v>
      </c>
      <c r="D657" s="313"/>
      <c r="E657" s="313">
        <v>1</v>
      </c>
      <c r="F657" s="314"/>
      <c r="G657" s="315"/>
      <c r="H657" s="316"/>
      <c r="I657" s="317"/>
      <c r="J657" s="318"/>
      <c r="K657" s="319"/>
    </row>
    <row r="658" spans="1:11" x14ac:dyDescent="0.2">
      <c r="A658" s="313">
        <v>2</v>
      </c>
      <c r="B658" s="313"/>
      <c r="C658" s="313" t="s">
        <v>244</v>
      </c>
      <c r="D658" s="313"/>
      <c r="E658" s="313">
        <v>2</v>
      </c>
      <c r="F658" s="314"/>
      <c r="G658" s="315"/>
      <c r="H658" s="316"/>
      <c r="I658" s="317"/>
      <c r="J658" s="318"/>
      <c r="K658" s="316"/>
    </row>
    <row r="659" spans="1:11" x14ac:dyDescent="0.2">
      <c r="A659" s="313">
        <v>3</v>
      </c>
      <c r="B659" s="313"/>
      <c r="C659" s="313" t="s">
        <v>244</v>
      </c>
      <c r="D659" s="313"/>
      <c r="E659" s="313">
        <v>3</v>
      </c>
      <c r="F659" s="314"/>
      <c r="G659" s="315"/>
      <c r="H659" s="316"/>
      <c r="I659" s="317"/>
      <c r="J659" s="318"/>
      <c r="K659" s="316"/>
    </row>
    <row r="660" spans="1:11" x14ac:dyDescent="0.2">
      <c r="A660" s="313">
        <v>4</v>
      </c>
      <c r="B660" s="313"/>
      <c r="C660" s="313" t="s">
        <v>244</v>
      </c>
      <c r="D660" s="313"/>
      <c r="E660" s="313">
        <v>4</v>
      </c>
      <c r="F660" s="314"/>
      <c r="G660" s="315"/>
      <c r="H660" s="316"/>
      <c r="I660" s="320"/>
      <c r="J660" s="318"/>
      <c r="K660" s="316"/>
    </row>
    <row r="661" spans="1:11" x14ac:dyDescent="0.2">
      <c r="A661" s="313">
        <v>5</v>
      </c>
      <c r="B661" s="313"/>
      <c r="C661" s="313" t="s">
        <v>244</v>
      </c>
      <c r="D661" s="313"/>
      <c r="E661" s="313">
        <v>5</v>
      </c>
      <c r="F661" s="314"/>
      <c r="G661" s="318"/>
      <c r="H661" s="316"/>
      <c r="I661" s="320"/>
      <c r="J661" s="318"/>
      <c r="K661" s="316"/>
    </row>
    <row r="662" spans="1:11" x14ac:dyDescent="0.2">
      <c r="A662" s="1">
        <v>6</v>
      </c>
      <c r="C662" s="13" t="s">
        <v>245</v>
      </c>
      <c r="E662" s="1">
        <v>6</v>
      </c>
      <c r="F662" s="14"/>
      <c r="G662" s="321">
        <v>600</v>
      </c>
      <c r="H662" s="322">
        <v>47632461.590000026</v>
      </c>
      <c r="I662" s="31"/>
      <c r="J662" s="323">
        <v>623</v>
      </c>
      <c r="K662" s="322">
        <v>50966733.901300028</v>
      </c>
    </row>
    <row r="663" spans="1:11" x14ac:dyDescent="0.2">
      <c r="A663" s="1">
        <v>7</v>
      </c>
      <c r="C663" s="13" t="s">
        <v>246</v>
      </c>
      <c r="E663" s="1">
        <v>7</v>
      </c>
      <c r="F663" s="14"/>
      <c r="G663" s="324"/>
      <c r="H663" s="322">
        <v>17668115.41</v>
      </c>
      <c r="I663" s="325"/>
      <c r="J663" s="269"/>
      <c r="K663" s="322">
        <v>18904883.488699999</v>
      </c>
    </row>
    <row r="664" spans="1:11" x14ac:dyDescent="0.2">
      <c r="A664" s="1">
        <v>8</v>
      </c>
      <c r="C664" s="13" t="s">
        <v>247</v>
      </c>
      <c r="E664" s="1">
        <v>8</v>
      </c>
      <c r="F664" s="14"/>
      <c r="G664" s="324">
        <f>SUM(G662:G663)</f>
        <v>600</v>
      </c>
      <c r="H664" s="326">
        <f>SUM(H662:H663)</f>
        <v>65300577.00000003</v>
      </c>
      <c r="I664" s="325"/>
      <c r="J664" s="327">
        <f>SUM(J662:J663)</f>
        <v>623</v>
      </c>
      <c r="K664" s="326">
        <f>SUM(K662:K663)</f>
        <v>69871617.39000003</v>
      </c>
    </row>
    <row r="665" spans="1:11" x14ac:dyDescent="0.2">
      <c r="A665" s="1">
        <v>9</v>
      </c>
      <c r="C665" s="13"/>
      <c r="E665" s="1">
        <v>9</v>
      </c>
      <c r="F665" s="14"/>
      <c r="G665" s="324"/>
      <c r="H665" s="326"/>
      <c r="I665" s="31"/>
      <c r="J665" s="269"/>
      <c r="K665" s="326"/>
    </row>
    <row r="666" spans="1:11" x14ac:dyDescent="0.2">
      <c r="A666" s="1">
        <v>10</v>
      </c>
      <c r="C666" s="13"/>
      <c r="E666" s="1">
        <v>10</v>
      </c>
      <c r="F666" s="14"/>
      <c r="G666" s="324"/>
      <c r="H666" s="326"/>
      <c r="I666" s="31"/>
      <c r="J666" s="269"/>
      <c r="K666" s="326"/>
    </row>
    <row r="667" spans="1:11" x14ac:dyDescent="0.2">
      <c r="A667" s="1">
        <v>11</v>
      </c>
      <c r="C667" s="13" t="s">
        <v>105</v>
      </c>
      <c r="E667" s="1">
        <v>11</v>
      </c>
      <c r="G667" s="328">
        <v>87</v>
      </c>
      <c r="H667" s="329">
        <v>4156103.4</v>
      </c>
      <c r="I667" s="31"/>
      <c r="J667" s="330">
        <v>87</v>
      </c>
      <c r="K667" s="329">
        <v>4280786.5020000003</v>
      </c>
    </row>
    <row r="668" spans="1:11" s="42" customFormat="1" x14ac:dyDescent="0.2">
      <c r="A668" s="1">
        <v>12</v>
      </c>
      <c r="B668" s="1"/>
      <c r="C668" s="13" t="s">
        <v>106</v>
      </c>
      <c r="D668" s="1"/>
      <c r="E668" s="1">
        <v>12</v>
      </c>
      <c r="F668" s="1"/>
      <c r="G668" s="279"/>
      <c r="H668" s="329">
        <v>1853554.1300000004</v>
      </c>
      <c r="I668" s="31"/>
      <c r="J668" s="263"/>
      <c r="K668" s="329">
        <v>1909160.7539000004</v>
      </c>
    </row>
    <row r="669" spans="1:11" s="42" customFormat="1" x14ac:dyDescent="0.2">
      <c r="A669" s="1">
        <v>13</v>
      </c>
      <c r="B669" s="1"/>
      <c r="C669" s="13" t="s">
        <v>248</v>
      </c>
      <c r="D669" s="1"/>
      <c r="E669" s="1">
        <v>13</v>
      </c>
      <c r="F669" s="14"/>
      <c r="G669" s="324">
        <f>SUM(G667:G668)</f>
        <v>87</v>
      </c>
      <c r="H669" s="326">
        <f>SUM(H667:H668)</f>
        <v>6009657.5300000003</v>
      </c>
      <c r="I669" s="325"/>
      <c r="J669" s="327">
        <f>SUM(J667:J668)</f>
        <v>87</v>
      </c>
      <c r="K669" s="326">
        <f>SUM(K667:K668)</f>
        <v>6189947.2559000012</v>
      </c>
    </row>
    <row r="670" spans="1:11" x14ac:dyDescent="0.2">
      <c r="A670" s="1">
        <v>14</v>
      </c>
      <c r="E670" s="1">
        <v>14</v>
      </c>
      <c r="F670" s="14"/>
      <c r="G670" s="324"/>
      <c r="H670" s="326"/>
      <c r="I670" s="325"/>
      <c r="J670" s="269"/>
      <c r="K670" s="326"/>
    </row>
    <row r="671" spans="1:11" x14ac:dyDescent="0.2">
      <c r="A671" s="1">
        <v>15</v>
      </c>
      <c r="C671" s="13" t="s">
        <v>108</v>
      </c>
      <c r="E671" s="1">
        <v>15</v>
      </c>
      <c r="F671" s="14"/>
      <c r="G671" s="324">
        <f>G664+G669</f>
        <v>687</v>
      </c>
      <c r="H671" s="326">
        <f>H664+H669</f>
        <v>71310234.530000031</v>
      </c>
      <c r="I671" s="325"/>
      <c r="J671" s="327">
        <f>J664+J669</f>
        <v>710</v>
      </c>
      <c r="K671" s="326">
        <f>K664+K669</f>
        <v>76061564.645900026</v>
      </c>
    </row>
    <row r="672" spans="1:11" x14ac:dyDescent="0.2">
      <c r="A672" s="1">
        <v>16</v>
      </c>
      <c r="E672" s="1">
        <v>16</v>
      </c>
      <c r="F672" s="14"/>
      <c r="G672" s="324"/>
      <c r="H672" s="326"/>
      <c r="I672" s="325"/>
      <c r="J672" s="269"/>
      <c r="K672" s="326"/>
    </row>
    <row r="673" spans="1:11" x14ac:dyDescent="0.2">
      <c r="A673" s="1">
        <v>17</v>
      </c>
      <c r="C673" s="13" t="s">
        <v>109</v>
      </c>
      <c r="E673" s="1">
        <v>17</v>
      </c>
      <c r="F673" s="14"/>
      <c r="G673" s="321"/>
      <c r="H673" s="322">
        <v>1460240.8399999999</v>
      </c>
      <c r="I673" s="325"/>
      <c r="J673" s="323"/>
      <c r="K673" s="322">
        <v>1533252.8819999998</v>
      </c>
    </row>
    <row r="674" spans="1:11" x14ac:dyDescent="0.2">
      <c r="A674" s="1">
        <v>18</v>
      </c>
      <c r="C674" s="13"/>
      <c r="E674" s="1">
        <v>18</v>
      </c>
      <c r="F674" s="14"/>
      <c r="G674" s="324"/>
      <c r="H674" s="326"/>
      <c r="I674" s="325"/>
      <c r="J674" s="269"/>
      <c r="K674" s="326"/>
    </row>
    <row r="675" spans="1:11" x14ac:dyDescent="0.2">
      <c r="A675" s="1">
        <v>19</v>
      </c>
      <c r="C675" s="13" t="s">
        <v>110</v>
      </c>
      <c r="E675" s="1">
        <v>19</v>
      </c>
      <c r="F675" s="14"/>
      <c r="G675" s="324"/>
      <c r="H675" s="322">
        <v>175374.56999999995</v>
      </c>
      <c r="I675" s="325"/>
      <c r="J675" s="269"/>
      <c r="K675" s="322">
        <v>184143.29849999995</v>
      </c>
    </row>
    <row r="676" spans="1:11" x14ac:dyDescent="0.2">
      <c r="A676" s="1">
        <v>20</v>
      </c>
      <c r="C676" s="13" t="s">
        <v>111</v>
      </c>
      <c r="E676" s="1">
        <v>20</v>
      </c>
      <c r="F676" s="14"/>
      <c r="G676" s="324"/>
      <c r="H676" s="322">
        <v>27257808.979999997</v>
      </c>
      <c r="I676" s="325"/>
      <c r="J676" s="269"/>
      <c r="K676" s="322">
        <v>29983589.877999999</v>
      </c>
    </row>
    <row r="677" spans="1:11" x14ac:dyDescent="0.2">
      <c r="A677" s="1">
        <v>21</v>
      </c>
      <c r="C677" s="13"/>
      <c r="E677" s="1">
        <v>21</v>
      </c>
      <c r="F677" s="14"/>
      <c r="G677" s="324"/>
      <c r="H677" s="326"/>
      <c r="I677" s="325"/>
      <c r="J677" s="269"/>
      <c r="K677" s="326"/>
    </row>
    <row r="678" spans="1:11" x14ac:dyDescent="0.2">
      <c r="A678" s="1">
        <v>22</v>
      </c>
      <c r="C678" s="13"/>
      <c r="E678" s="1">
        <v>22</v>
      </c>
      <c r="F678" s="14"/>
      <c r="G678" s="324"/>
      <c r="H678" s="326"/>
      <c r="I678" s="325"/>
      <c r="J678" s="269"/>
      <c r="K678" s="326"/>
    </row>
    <row r="679" spans="1:11" x14ac:dyDescent="0.2">
      <c r="A679" s="1">
        <v>23</v>
      </c>
      <c r="C679" s="13" t="s">
        <v>249</v>
      </c>
      <c r="E679" s="1">
        <v>23</v>
      </c>
      <c r="F679" s="14"/>
      <c r="G679" s="324"/>
      <c r="H679" s="322">
        <v>0</v>
      </c>
      <c r="I679" s="325"/>
      <c r="J679" s="269"/>
      <c r="K679" s="322">
        <v>0</v>
      </c>
    </row>
    <row r="680" spans="1:11" x14ac:dyDescent="0.2">
      <c r="A680" s="1">
        <v>24</v>
      </c>
      <c r="C680" s="13"/>
      <c r="E680" s="1">
        <v>24</v>
      </c>
      <c r="F680" s="14"/>
      <c r="G680" s="324"/>
      <c r="H680" s="326"/>
      <c r="I680" s="325"/>
      <c r="J680" s="269"/>
      <c r="K680" s="326"/>
    </row>
    <row r="681" spans="1:11" x14ac:dyDescent="0.2">
      <c r="E681" s="41"/>
      <c r="F681" s="255" t="s">
        <v>17</v>
      </c>
      <c r="G681" s="24" t="s">
        <v>17</v>
      </c>
      <c r="H681" s="24" t="s">
        <v>17</v>
      </c>
      <c r="I681" s="255" t="s">
        <v>17</v>
      </c>
      <c r="J681" s="24" t="s">
        <v>17</v>
      </c>
      <c r="K681" s="24" t="s">
        <v>17</v>
      </c>
    </row>
    <row r="682" spans="1:11" x14ac:dyDescent="0.2">
      <c r="A682" s="1">
        <v>25</v>
      </c>
      <c r="C682" s="13" t="s">
        <v>304</v>
      </c>
      <c r="E682" s="1">
        <v>25</v>
      </c>
      <c r="G682" s="279">
        <f>SUM(G671:G681)</f>
        <v>687</v>
      </c>
      <c r="H682" s="262">
        <f>SUM(H671:H681)</f>
        <v>100203658.92000002</v>
      </c>
      <c r="I682" s="262"/>
      <c r="J682" s="263">
        <f>SUM(J671:J681)</f>
        <v>710</v>
      </c>
      <c r="K682" s="262">
        <f>SUM(K671:K681)</f>
        <v>107762550.70440003</v>
      </c>
    </row>
    <row r="683" spans="1:11" x14ac:dyDescent="0.2">
      <c r="C683" s="13"/>
      <c r="F683" s="255" t="s">
        <v>17</v>
      </c>
      <c r="G683" s="23" t="s">
        <v>17</v>
      </c>
      <c r="H683" s="24" t="s">
        <v>17</v>
      </c>
      <c r="I683" s="255" t="s">
        <v>17</v>
      </c>
      <c r="J683" s="23" t="s">
        <v>17</v>
      </c>
      <c r="K683" s="24" t="s">
        <v>17</v>
      </c>
    </row>
    <row r="684" spans="1:11" x14ac:dyDescent="0.2">
      <c r="C684" s="1" t="s">
        <v>64</v>
      </c>
      <c r="G684" s="263"/>
      <c r="H684" s="263"/>
      <c r="I684" s="262"/>
      <c r="J684" s="263"/>
      <c r="K684" s="263"/>
    </row>
    <row r="685" spans="1:11" x14ac:dyDescent="0.2">
      <c r="E685" s="41"/>
      <c r="F685" s="255"/>
      <c r="G685" s="23"/>
      <c r="H685" s="24"/>
      <c r="I685" s="255"/>
      <c r="J685" s="23"/>
      <c r="K685" s="24"/>
    </row>
    <row r="686" spans="1:11" x14ac:dyDescent="0.2">
      <c r="A686" s="13"/>
    </row>
    <row r="687" spans="1:11" x14ac:dyDescent="0.2">
      <c r="A687" s="19" t="str">
        <f>$A$83</f>
        <v xml:space="preserve">Institution No.:  </v>
      </c>
      <c r="B687" s="42"/>
      <c r="C687" s="42"/>
      <c r="D687" s="42"/>
      <c r="E687" s="43"/>
      <c r="F687" s="42"/>
      <c r="G687" s="44"/>
      <c r="H687" s="45"/>
      <c r="I687" s="42"/>
      <c r="J687" s="44"/>
      <c r="K687" s="4" t="s">
        <v>254</v>
      </c>
    </row>
    <row r="688" spans="1:11" x14ac:dyDescent="0.2">
      <c r="A688" s="234" t="s">
        <v>255</v>
      </c>
      <c r="B688" s="234"/>
      <c r="C688" s="234"/>
      <c r="D688" s="234"/>
      <c r="E688" s="234"/>
      <c r="F688" s="234"/>
      <c r="G688" s="234"/>
      <c r="H688" s="234"/>
      <c r="I688" s="234"/>
      <c r="J688" s="234"/>
      <c r="K688" s="234"/>
    </row>
    <row r="689" spans="1:11" x14ac:dyDescent="0.2">
      <c r="A689" s="19" t="str">
        <f>$A$42</f>
        <v xml:space="preserve">NAME: </v>
      </c>
      <c r="C689" s="1" t="str">
        <f>$D$20</f>
        <v>University of Colorado</v>
      </c>
      <c r="G689" s="237"/>
      <c r="H689" s="288"/>
      <c r="K689" s="21" t="str">
        <f>$K$3</f>
        <v>Due Date: October 18, 2022</v>
      </c>
    </row>
    <row r="690" spans="1:11" x14ac:dyDescent="0.2">
      <c r="A690" s="22" t="s">
        <v>17</v>
      </c>
      <c r="B690" s="22" t="s">
        <v>17</v>
      </c>
      <c r="C690" s="22" t="s">
        <v>17</v>
      </c>
      <c r="D690" s="22" t="s">
        <v>17</v>
      </c>
      <c r="E690" s="22" t="s">
        <v>17</v>
      </c>
      <c r="F690" s="22" t="s">
        <v>17</v>
      </c>
      <c r="G690" s="23" t="s">
        <v>17</v>
      </c>
      <c r="H690" s="24" t="s">
        <v>17</v>
      </c>
      <c r="I690" s="22" t="s">
        <v>17</v>
      </c>
      <c r="J690" s="23" t="s">
        <v>17</v>
      </c>
      <c r="K690" s="24" t="s">
        <v>17</v>
      </c>
    </row>
    <row r="691" spans="1:11" x14ac:dyDescent="0.2">
      <c r="A691" s="25" t="s">
        <v>18</v>
      </c>
      <c r="E691" s="25" t="s">
        <v>18</v>
      </c>
      <c r="F691" s="26"/>
      <c r="G691" s="27"/>
      <c r="H691" s="28" t="str">
        <f>+H654</f>
        <v>2021-22</v>
      </c>
      <c r="I691" s="26"/>
      <c r="J691" s="27"/>
      <c r="K691" s="28" t="str">
        <f>K654</f>
        <v>2022-23</v>
      </c>
    </row>
    <row r="692" spans="1:11" x14ac:dyDescent="0.2">
      <c r="A692" s="25" t="s">
        <v>22</v>
      </c>
      <c r="C692" s="26" t="s">
        <v>68</v>
      </c>
      <c r="E692" s="25" t="s">
        <v>22</v>
      </c>
      <c r="F692" s="26"/>
      <c r="G692" s="27" t="s">
        <v>24</v>
      </c>
      <c r="H692" s="28" t="s">
        <v>25</v>
      </c>
      <c r="I692" s="26"/>
      <c r="J692" s="27" t="s">
        <v>24</v>
      </c>
      <c r="K692" s="28" t="s">
        <v>26</v>
      </c>
    </row>
    <row r="693" spans="1:11" x14ac:dyDescent="0.2">
      <c r="A693" s="22" t="s">
        <v>17</v>
      </c>
      <c r="B693" s="22" t="s">
        <v>17</v>
      </c>
      <c r="C693" s="22" t="s">
        <v>17</v>
      </c>
      <c r="D693" s="22" t="s">
        <v>17</v>
      </c>
      <c r="E693" s="22" t="s">
        <v>17</v>
      </c>
      <c r="F693" s="22" t="s">
        <v>17</v>
      </c>
      <c r="G693" s="23" t="s">
        <v>17</v>
      </c>
      <c r="H693" s="24" t="s">
        <v>17</v>
      </c>
      <c r="I693" s="22" t="s">
        <v>17</v>
      </c>
      <c r="J693" s="23" t="s">
        <v>17</v>
      </c>
      <c r="K693" s="24" t="s">
        <v>17</v>
      </c>
    </row>
    <row r="694" spans="1:11" x14ac:dyDescent="0.2">
      <c r="A694" s="313">
        <v>1</v>
      </c>
      <c r="B694" s="313"/>
      <c r="C694" s="313" t="s">
        <v>244</v>
      </c>
      <c r="D694" s="313"/>
      <c r="E694" s="313">
        <v>1</v>
      </c>
      <c r="F694" s="314"/>
      <c r="G694" s="315"/>
      <c r="H694" s="316"/>
      <c r="I694" s="317"/>
      <c r="J694" s="318"/>
      <c r="K694" s="319"/>
    </row>
    <row r="695" spans="1:11" x14ac:dyDescent="0.2">
      <c r="A695" s="313">
        <v>2</v>
      </c>
      <c r="B695" s="313"/>
      <c r="C695" s="313" t="s">
        <v>244</v>
      </c>
      <c r="D695" s="313"/>
      <c r="E695" s="313">
        <v>2</v>
      </c>
      <c r="F695" s="314"/>
      <c r="G695" s="315"/>
      <c r="H695" s="316"/>
      <c r="I695" s="317"/>
      <c r="J695" s="318"/>
      <c r="K695" s="316"/>
    </row>
    <row r="696" spans="1:11" x14ac:dyDescent="0.2">
      <c r="A696" s="313">
        <v>3</v>
      </c>
      <c r="B696" s="313"/>
      <c r="C696" s="313" t="s">
        <v>244</v>
      </c>
      <c r="D696" s="313"/>
      <c r="E696" s="313">
        <v>3</v>
      </c>
      <c r="F696" s="314"/>
      <c r="G696" s="315"/>
      <c r="H696" s="316"/>
      <c r="I696" s="317"/>
      <c r="J696" s="318"/>
      <c r="K696" s="316"/>
    </row>
    <row r="697" spans="1:11" x14ac:dyDescent="0.2">
      <c r="A697" s="313">
        <v>4</v>
      </c>
      <c r="B697" s="313"/>
      <c r="C697" s="313" t="s">
        <v>244</v>
      </c>
      <c r="D697" s="313"/>
      <c r="E697" s="313">
        <v>4</v>
      </c>
      <c r="F697" s="314"/>
      <c r="G697" s="315"/>
      <c r="H697" s="316"/>
      <c r="I697" s="320"/>
      <c r="J697" s="318"/>
      <c r="K697" s="316"/>
    </row>
    <row r="698" spans="1:11" x14ac:dyDescent="0.2">
      <c r="A698" s="313">
        <v>5</v>
      </c>
      <c r="B698" s="313"/>
      <c r="C698" s="313" t="s">
        <v>244</v>
      </c>
      <c r="D698" s="313"/>
      <c r="E698" s="313">
        <v>5</v>
      </c>
      <c r="F698" s="314"/>
      <c r="G698" s="315"/>
      <c r="H698" s="316"/>
      <c r="I698" s="320"/>
      <c r="J698" s="318"/>
      <c r="K698" s="316"/>
    </row>
    <row r="699" spans="1:11" x14ac:dyDescent="0.2">
      <c r="A699" s="1">
        <v>6</v>
      </c>
      <c r="C699" s="13" t="s">
        <v>245</v>
      </c>
      <c r="E699" s="1">
        <v>6</v>
      </c>
      <c r="F699" s="14"/>
      <c r="G699" s="321">
        <v>383</v>
      </c>
      <c r="H699" s="290">
        <v>22885084.930000003</v>
      </c>
      <c r="I699" s="31"/>
      <c r="J699" s="323">
        <v>394</v>
      </c>
      <c r="K699" s="322">
        <v>24258190.025800005</v>
      </c>
    </row>
    <row r="700" spans="1:11" x14ac:dyDescent="0.2">
      <c r="A700" s="1">
        <v>7</v>
      </c>
      <c r="C700" s="13" t="s">
        <v>246</v>
      </c>
      <c r="E700" s="1">
        <v>7</v>
      </c>
      <c r="F700" s="14"/>
      <c r="G700" s="324"/>
      <c r="H700" s="290">
        <v>8380801.5000000019</v>
      </c>
      <c r="I700" s="325"/>
      <c r="J700" s="269"/>
      <c r="K700" s="322">
        <v>8883649.5900000017</v>
      </c>
    </row>
    <row r="701" spans="1:11" x14ac:dyDescent="0.2">
      <c r="A701" s="1">
        <v>8</v>
      </c>
      <c r="C701" s="13" t="s">
        <v>247</v>
      </c>
      <c r="E701" s="1">
        <v>8</v>
      </c>
      <c r="F701" s="14"/>
      <c r="G701" s="324">
        <f>SUM(G699:G700)</f>
        <v>383</v>
      </c>
      <c r="H701" s="268">
        <f>SUM(H699:H700)</f>
        <v>31265886.430000007</v>
      </c>
      <c r="I701" s="325"/>
      <c r="J701" s="327">
        <f>SUM(J699:J700)</f>
        <v>394</v>
      </c>
      <c r="K701" s="326">
        <f>SUM(K699:K700)</f>
        <v>33141839.615800008</v>
      </c>
    </row>
    <row r="702" spans="1:11" x14ac:dyDescent="0.2">
      <c r="A702" s="1">
        <v>9</v>
      </c>
      <c r="C702" s="13"/>
      <c r="E702" s="1">
        <v>9</v>
      </c>
      <c r="F702" s="14"/>
      <c r="G702" s="324"/>
      <c r="H702" s="268"/>
      <c r="I702" s="31"/>
      <c r="J702" s="269"/>
      <c r="K702" s="326"/>
    </row>
    <row r="703" spans="1:11" ht="24.75" customHeight="1" x14ac:dyDescent="0.2">
      <c r="A703" s="1">
        <v>10</v>
      </c>
      <c r="C703" s="13"/>
      <c r="E703" s="1">
        <v>10</v>
      </c>
      <c r="F703" s="14"/>
      <c r="G703" s="324"/>
      <c r="H703" s="268"/>
      <c r="I703" s="31"/>
      <c r="J703" s="269"/>
      <c r="K703" s="326"/>
    </row>
    <row r="704" spans="1:11" s="222" customFormat="1" x14ac:dyDescent="0.2">
      <c r="A704" s="1">
        <v>11</v>
      </c>
      <c r="B704" s="1"/>
      <c r="C704" s="13" t="s">
        <v>105</v>
      </c>
      <c r="D704" s="1"/>
      <c r="E704" s="1">
        <v>11</v>
      </c>
      <c r="F704" s="1"/>
      <c r="G704" s="328">
        <v>55</v>
      </c>
      <c r="H704" s="280">
        <v>2431818.06</v>
      </c>
      <c r="I704" s="31"/>
      <c r="J704" s="330">
        <v>55</v>
      </c>
      <c r="K704" s="329">
        <v>2504772.6017999998</v>
      </c>
    </row>
    <row r="705" spans="1:11" x14ac:dyDescent="0.2">
      <c r="A705" s="1">
        <v>12</v>
      </c>
      <c r="C705" s="13" t="s">
        <v>106</v>
      </c>
      <c r="E705" s="1">
        <v>12</v>
      </c>
      <c r="G705" s="279"/>
      <c r="H705" s="280">
        <v>1086668.1700000002</v>
      </c>
      <c r="I705" s="31"/>
      <c r="J705" s="263"/>
      <c r="K705" s="329">
        <v>1119268.2151000001</v>
      </c>
    </row>
    <row r="706" spans="1:11" x14ac:dyDescent="0.2">
      <c r="A706" s="1">
        <v>13</v>
      </c>
      <c r="C706" s="13" t="s">
        <v>248</v>
      </c>
      <c r="E706" s="1">
        <v>13</v>
      </c>
      <c r="F706" s="14"/>
      <c r="G706" s="324">
        <f>SUM(G704:G705)</f>
        <v>55</v>
      </c>
      <c r="H706" s="268">
        <f>SUM(H704:H705)</f>
        <v>3518486.2300000004</v>
      </c>
      <c r="I706" s="325"/>
      <c r="J706" s="327">
        <f>SUM(J704:J705)</f>
        <v>55</v>
      </c>
      <c r="K706" s="326">
        <f>SUM(K704:K705)</f>
        <v>3624040.8169</v>
      </c>
    </row>
    <row r="707" spans="1:11" s="42" customFormat="1" x14ac:dyDescent="0.2">
      <c r="A707" s="1">
        <v>14</v>
      </c>
      <c r="B707" s="1"/>
      <c r="C707" s="1"/>
      <c r="D707" s="1"/>
      <c r="E707" s="1">
        <v>14</v>
      </c>
      <c r="F707" s="14"/>
      <c r="G707" s="324"/>
      <c r="H707" s="268"/>
      <c r="I707" s="325"/>
      <c r="J707" s="269"/>
      <c r="K707" s="326"/>
    </row>
    <row r="708" spans="1:11" s="42" customFormat="1" x14ac:dyDescent="0.2">
      <c r="A708" s="1">
        <v>15</v>
      </c>
      <c r="B708" s="1"/>
      <c r="C708" s="13" t="s">
        <v>108</v>
      </c>
      <c r="D708" s="1"/>
      <c r="E708" s="1">
        <v>15</v>
      </c>
      <c r="F708" s="14"/>
      <c r="G708" s="324">
        <f>G701+G706</f>
        <v>438</v>
      </c>
      <c r="H708" s="268">
        <f>H701+H706</f>
        <v>34784372.660000011</v>
      </c>
      <c r="I708" s="325"/>
      <c r="J708" s="327">
        <f>J701+J706</f>
        <v>449</v>
      </c>
      <c r="K708" s="326">
        <f>K701+K706</f>
        <v>36765880.432700008</v>
      </c>
    </row>
    <row r="709" spans="1:11" x14ac:dyDescent="0.2">
      <c r="A709" s="1">
        <v>16</v>
      </c>
      <c r="E709" s="1">
        <v>16</v>
      </c>
      <c r="F709" s="14"/>
      <c r="G709" s="324"/>
      <c r="H709" s="268"/>
      <c r="I709" s="325"/>
      <c r="J709" s="269"/>
      <c r="K709" s="326"/>
    </row>
    <row r="710" spans="1:11" x14ac:dyDescent="0.2">
      <c r="A710" s="1">
        <v>17</v>
      </c>
      <c r="C710" s="13" t="s">
        <v>109</v>
      </c>
      <c r="E710" s="1">
        <v>17</v>
      </c>
      <c r="F710" s="14"/>
      <c r="G710" s="324"/>
      <c r="H710" s="290">
        <v>1154691.5</v>
      </c>
      <c r="I710" s="325"/>
      <c r="J710" s="269"/>
      <c r="K710" s="322">
        <v>1212426.6000000001</v>
      </c>
    </row>
    <row r="711" spans="1:11" x14ac:dyDescent="0.2">
      <c r="A711" s="1">
        <v>18</v>
      </c>
      <c r="C711" s="13"/>
      <c r="E711" s="1">
        <v>18</v>
      </c>
      <c r="F711" s="14"/>
      <c r="G711" s="324"/>
      <c r="H711" s="268"/>
      <c r="I711" s="325"/>
      <c r="J711" s="269"/>
      <c r="K711" s="326"/>
    </row>
    <row r="712" spans="1:11" x14ac:dyDescent="0.2">
      <c r="A712" s="1">
        <v>19</v>
      </c>
      <c r="C712" s="13" t="s">
        <v>110</v>
      </c>
      <c r="E712" s="1">
        <v>19</v>
      </c>
      <c r="F712" s="14"/>
      <c r="G712" s="324"/>
      <c r="H712" s="290">
        <v>290029.74</v>
      </c>
      <c r="I712" s="325"/>
      <c r="J712" s="269"/>
      <c r="K712" s="322">
        <v>304531.5</v>
      </c>
    </row>
    <row r="713" spans="1:11" x14ac:dyDescent="0.2">
      <c r="A713" s="1">
        <v>20</v>
      </c>
      <c r="C713" s="13" t="s">
        <v>111</v>
      </c>
      <c r="E713" s="1">
        <v>20</v>
      </c>
      <c r="F713" s="14"/>
      <c r="G713" s="324"/>
      <c r="H713" s="290">
        <v>5775874.6400000025</v>
      </c>
      <c r="I713" s="325"/>
      <c r="J713" s="269"/>
      <c r="K713" s="322">
        <v>6353462.5</v>
      </c>
    </row>
    <row r="714" spans="1:11" x14ac:dyDescent="0.2">
      <c r="A714" s="1">
        <v>21</v>
      </c>
      <c r="C714" s="13"/>
      <c r="E714" s="1">
        <v>21</v>
      </c>
      <c r="F714" s="14"/>
      <c r="G714" s="324"/>
      <c r="H714" s="268"/>
      <c r="I714" s="325"/>
      <c r="J714" s="269"/>
      <c r="K714" s="326"/>
    </row>
    <row r="715" spans="1:11" x14ac:dyDescent="0.2">
      <c r="A715" s="1">
        <v>22</v>
      </c>
      <c r="C715" s="13"/>
      <c r="E715" s="1">
        <v>22</v>
      </c>
      <c r="F715" s="14"/>
      <c r="G715" s="324"/>
      <c r="H715" s="268"/>
      <c r="I715" s="325"/>
      <c r="J715" s="269"/>
      <c r="K715" s="326"/>
    </row>
    <row r="716" spans="1:11" x14ac:dyDescent="0.2">
      <c r="A716" s="1">
        <v>23</v>
      </c>
      <c r="C716" s="13" t="s">
        <v>249</v>
      </c>
      <c r="E716" s="1">
        <v>23</v>
      </c>
      <c r="F716" s="14"/>
      <c r="G716" s="324"/>
      <c r="H716" s="290"/>
      <c r="I716" s="325"/>
      <c r="J716" s="269"/>
      <c r="K716" s="322"/>
    </row>
    <row r="717" spans="1:11" x14ac:dyDescent="0.2">
      <c r="A717" s="1">
        <v>24</v>
      </c>
      <c r="C717" s="13"/>
      <c r="E717" s="1">
        <v>24</v>
      </c>
      <c r="F717" s="14"/>
      <c r="G717" s="324"/>
      <c r="H717" s="268"/>
      <c r="I717" s="325"/>
      <c r="J717" s="269"/>
      <c r="K717" s="268"/>
    </row>
    <row r="718" spans="1:11" x14ac:dyDescent="0.2">
      <c r="E718" s="41"/>
      <c r="F718" s="255" t="s">
        <v>17</v>
      </c>
      <c r="G718" s="255" t="s">
        <v>17</v>
      </c>
      <c r="H718" s="255" t="s">
        <v>17</v>
      </c>
      <c r="I718" s="255" t="s">
        <v>17</v>
      </c>
      <c r="J718" s="24" t="s">
        <v>17</v>
      </c>
      <c r="K718" s="24" t="s">
        <v>17</v>
      </c>
    </row>
    <row r="719" spans="1:11" x14ac:dyDescent="0.2">
      <c r="A719" s="1">
        <v>25</v>
      </c>
      <c r="C719" s="13" t="s">
        <v>305</v>
      </c>
      <c r="E719" s="1">
        <v>25</v>
      </c>
      <c r="G719" s="279">
        <f>SUM(G708:G718)</f>
        <v>438</v>
      </c>
      <c r="H719" s="262">
        <f>SUM(H708:H718)</f>
        <v>42004968.540000014</v>
      </c>
      <c r="I719" s="262"/>
      <c r="J719" s="263">
        <f>SUM(J708:J718)</f>
        <v>449</v>
      </c>
      <c r="K719" s="262">
        <f>SUM(K708:K718)</f>
        <v>44636301.03270001</v>
      </c>
    </row>
    <row r="720" spans="1:11" x14ac:dyDescent="0.2">
      <c r="E720" s="41"/>
      <c r="F720" s="255" t="s">
        <v>17</v>
      </c>
      <c r="G720" s="23" t="s">
        <v>17</v>
      </c>
      <c r="H720" s="24" t="s">
        <v>17</v>
      </c>
      <c r="I720" s="255" t="s">
        <v>17</v>
      </c>
      <c r="J720" s="23" t="s">
        <v>17</v>
      </c>
      <c r="K720" s="24" t="s">
        <v>17</v>
      </c>
    </row>
    <row r="721" spans="1:16" x14ac:dyDescent="0.2">
      <c r="C721" s="1" t="s">
        <v>64</v>
      </c>
      <c r="E721" s="41"/>
      <c r="F721" s="255"/>
      <c r="G721" s="23"/>
      <c r="H721" s="24"/>
      <c r="I721" s="255"/>
      <c r="J721" s="23"/>
      <c r="K721" s="24"/>
    </row>
    <row r="723" spans="1:16" x14ac:dyDescent="0.2">
      <c r="A723" s="13"/>
    </row>
    <row r="724" spans="1:16" x14ac:dyDescent="0.2">
      <c r="A724" s="19" t="str">
        <f>$A$83</f>
        <v xml:space="preserve">Institution No.:  </v>
      </c>
      <c r="B724" s="42"/>
      <c r="C724" s="42"/>
      <c r="D724" s="42"/>
      <c r="E724" s="43"/>
      <c r="F724" s="42"/>
      <c r="G724" s="44"/>
      <c r="H724" s="45"/>
      <c r="I724" s="42"/>
      <c r="J724" s="44"/>
      <c r="K724" s="4" t="s">
        <v>257</v>
      </c>
    </row>
    <row r="725" spans="1:16" x14ac:dyDescent="0.2">
      <c r="A725" s="234" t="s">
        <v>258</v>
      </c>
      <c r="B725" s="234"/>
      <c r="C725" s="234"/>
      <c r="D725" s="234"/>
      <c r="E725" s="234"/>
      <c r="F725" s="234"/>
      <c r="G725" s="234"/>
      <c r="H725" s="234"/>
      <c r="I725" s="234"/>
      <c r="J725" s="234"/>
      <c r="K725" s="234"/>
    </row>
    <row r="726" spans="1:16" x14ac:dyDescent="0.2">
      <c r="A726" s="19" t="str">
        <f>$A$42</f>
        <v xml:space="preserve">NAME: </v>
      </c>
      <c r="C726" s="1" t="str">
        <f>$D$20</f>
        <v>University of Colorado</v>
      </c>
      <c r="F726" s="294"/>
      <c r="G726" s="287"/>
      <c r="K726" s="21" t="str">
        <f>$K$3</f>
        <v>Due Date: October 18, 2022</v>
      </c>
    </row>
    <row r="727" spans="1:16" x14ac:dyDescent="0.2">
      <c r="A727" s="22" t="s">
        <v>17</v>
      </c>
      <c r="B727" s="22" t="s">
        <v>17</v>
      </c>
      <c r="C727" s="22" t="s">
        <v>17</v>
      </c>
      <c r="D727" s="22" t="s">
        <v>17</v>
      </c>
      <c r="E727" s="22" t="s">
        <v>17</v>
      </c>
      <c r="F727" s="22" t="s">
        <v>17</v>
      </c>
      <c r="G727" s="23" t="s">
        <v>17</v>
      </c>
      <c r="H727" s="24" t="s">
        <v>17</v>
      </c>
      <c r="I727" s="22" t="s">
        <v>17</v>
      </c>
      <c r="J727" s="23" t="s">
        <v>17</v>
      </c>
      <c r="K727" s="24" t="s">
        <v>17</v>
      </c>
    </row>
    <row r="728" spans="1:16" x14ac:dyDescent="0.2">
      <c r="A728" s="25" t="s">
        <v>18</v>
      </c>
      <c r="E728" s="25" t="s">
        <v>18</v>
      </c>
      <c r="F728" s="26"/>
      <c r="G728" s="27"/>
      <c r="H728" s="28" t="str">
        <f>H691</f>
        <v>2021-22</v>
      </c>
      <c r="I728" s="26"/>
      <c r="J728" s="27"/>
      <c r="K728" s="28" t="str">
        <f>K691</f>
        <v>2022-23</v>
      </c>
      <c r="P728" s="1" t="s">
        <v>45</v>
      </c>
    </row>
    <row r="729" spans="1:16" x14ac:dyDescent="0.2">
      <c r="A729" s="25" t="s">
        <v>22</v>
      </c>
      <c r="C729" s="26" t="s">
        <v>68</v>
      </c>
      <c r="E729" s="25" t="s">
        <v>22</v>
      </c>
      <c r="F729" s="26"/>
      <c r="G729" s="27" t="s">
        <v>24</v>
      </c>
      <c r="H729" s="28" t="s">
        <v>25</v>
      </c>
      <c r="I729" s="26"/>
      <c r="J729" s="27" t="s">
        <v>24</v>
      </c>
      <c r="K729" s="28" t="s">
        <v>26</v>
      </c>
    </row>
    <row r="730" spans="1:16" x14ac:dyDescent="0.2">
      <c r="A730" s="22" t="s">
        <v>17</v>
      </c>
      <c r="B730" s="22" t="s">
        <v>17</v>
      </c>
      <c r="C730" s="22" t="s">
        <v>17</v>
      </c>
      <c r="D730" s="22" t="s">
        <v>17</v>
      </c>
      <c r="E730" s="22" t="s">
        <v>17</v>
      </c>
      <c r="F730" s="22" t="s">
        <v>17</v>
      </c>
      <c r="G730" s="23" t="s">
        <v>17</v>
      </c>
      <c r="H730" s="24" t="s">
        <v>17</v>
      </c>
      <c r="I730" s="22" t="s">
        <v>17</v>
      </c>
      <c r="J730" s="23" t="s">
        <v>17</v>
      </c>
      <c r="K730" s="24" t="s">
        <v>17</v>
      </c>
    </row>
    <row r="731" spans="1:16" x14ac:dyDescent="0.2">
      <c r="A731" s="313">
        <v>1</v>
      </c>
      <c r="B731" s="313"/>
      <c r="C731" s="313" t="s">
        <v>244</v>
      </c>
      <c r="D731" s="313"/>
      <c r="E731" s="313">
        <v>1</v>
      </c>
      <c r="F731" s="314"/>
      <c r="G731" s="315"/>
      <c r="H731" s="316"/>
      <c r="I731" s="317"/>
      <c r="J731" s="318"/>
      <c r="K731" s="319"/>
    </row>
    <row r="732" spans="1:16" x14ac:dyDescent="0.2">
      <c r="A732" s="313">
        <v>2</v>
      </c>
      <c r="B732" s="313"/>
      <c r="C732" s="313" t="s">
        <v>244</v>
      </c>
      <c r="D732" s="313"/>
      <c r="E732" s="313">
        <v>2</v>
      </c>
      <c r="F732" s="314"/>
      <c r="G732" s="315"/>
      <c r="H732" s="316"/>
      <c r="I732" s="317"/>
      <c r="J732" s="318"/>
      <c r="K732" s="316"/>
    </row>
    <row r="733" spans="1:16" x14ac:dyDescent="0.2">
      <c r="A733" s="313">
        <v>3</v>
      </c>
      <c r="B733" s="313"/>
      <c r="C733" s="313" t="s">
        <v>244</v>
      </c>
      <c r="D733" s="313"/>
      <c r="E733" s="313">
        <v>3</v>
      </c>
      <c r="F733" s="314"/>
      <c r="G733" s="315"/>
      <c r="H733" s="316"/>
      <c r="I733" s="317"/>
      <c r="J733" s="318"/>
      <c r="K733" s="316"/>
    </row>
    <row r="734" spans="1:16" x14ac:dyDescent="0.2">
      <c r="A734" s="313">
        <v>4</v>
      </c>
      <c r="B734" s="313"/>
      <c r="C734" s="313" t="s">
        <v>244</v>
      </c>
      <c r="D734" s="313"/>
      <c r="E734" s="313">
        <v>4</v>
      </c>
      <c r="F734" s="314"/>
      <c r="G734" s="315"/>
      <c r="H734" s="316"/>
      <c r="I734" s="320"/>
      <c r="J734" s="318"/>
      <c r="K734" s="316"/>
    </row>
    <row r="735" spans="1:16" x14ac:dyDescent="0.2">
      <c r="A735" s="313">
        <v>5</v>
      </c>
      <c r="B735" s="313"/>
      <c r="C735" s="313" t="s">
        <v>244</v>
      </c>
      <c r="D735" s="313"/>
      <c r="E735" s="313">
        <v>5</v>
      </c>
      <c r="F735" s="314"/>
      <c r="G735" s="318"/>
      <c r="H735" s="316"/>
      <c r="I735" s="320"/>
      <c r="J735" s="318"/>
      <c r="K735" s="316"/>
    </row>
    <row r="736" spans="1:16" x14ac:dyDescent="0.2">
      <c r="A736" s="1">
        <v>6</v>
      </c>
      <c r="C736" s="13" t="s">
        <v>245</v>
      </c>
      <c r="E736" s="1">
        <v>6</v>
      </c>
      <c r="F736" s="14"/>
      <c r="G736" s="321">
        <v>565</v>
      </c>
      <c r="H736" s="322">
        <v>38834713.489999995</v>
      </c>
      <c r="I736" s="31"/>
      <c r="J736" s="323">
        <v>581</v>
      </c>
      <c r="K736" s="322">
        <v>41164796.299399994</v>
      </c>
    </row>
    <row r="737" spans="1:11" x14ac:dyDescent="0.2">
      <c r="A737" s="1">
        <v>7</v>
      </c>
      <c r="C737" s="13" t="s">
        <v>246</v>
      </c>
      <c r="E737" s="1">
        <v>7</v>
      </c>
      <c r="F737" s="14"/>
      <c r="G737" s="324"/>
      <c r="H737" s="322">
        <v>14445231.919999996</v>
      </c>
      <c r="I737" s="325"/>
      <c r="J737" s="269"/>
      <c r="K737" s="322">
        <v>15311945.835199997</v>
      </c>
    </row>
    <row r="738" spans="1:11" x14ac:dyDescent="0.2">
      <c r="A738" s="1">
        <v>8</v>
      </c>
      <c r="C738" s="13" t="s">
        <v>247</v>
      </c>
      <c r="E738" s="1">
        <v>8</v>
      </c>
      <c r="F738" s="14"/>
      <c r="G738" s="324">
        <f>SUM(G736:G737)</f>
        <v>565</v>
      </c>
      <c r="H738" s="326">
        <f>SUM(H736:H737)</f>
        <v>53279945.409999989</v>
      </c>
      <c r="I738" s="325"/>
      <c r="J738" s="327">
        <f>SUM(J736:J737)</f>
        <v>581</v>
      </c>
      <c r="K738" s="326">
        <f>SUM(K736:K737)</f>
        <v>56476742.134599991</v>
      </c>
    </row>
    <row r="739" spans="1:11" x14ac:dyDescent="0.2">
      <c r="A739" s="1">
        <v>9</v>
      </c>
      <c r="C739" s="13"/>
      <c r="E739" s="1">
        <v>9</v>
      </c>
      <c r="F739" s="14"/>
      <c r="G739" s="324"/>
      <c r="H739" s="326"/>
      <c r="I739" s="31"/>
      <c r="J739" s="269"/>
      <c r="K739" s="326"/>
    </row>
    <row r="740" spans="1:11" x14ac:dyDescent="0.2">
      <c r="A740" s="1">
        <v>10</v>
      </c>
      <c r="C740" s="13"/>
      <c r="E740" s="1">
        <v>10</v>
      </c>
      <c r="F740" s="14"/>
      <c r="G740" s="324"/>
      <c r="H740" s="326"/>
      <c r="I740" s="31"/>
      <c r="J740" s="269"/>
      <c r="K740" s="326"/>
    </row>
    <row r="741" spans="1:11" x14ac:dyDescent="0.2">
      <c r="A741" s="1">
        <v>11</v>
      </c>
      <c r="C741" s="13" t="s">
        <v>105</v>
      </c>
      <c r="E741" s="1">
        <v>11</v>
      </c>
      <c r="G741" s="328">
        <v>36</v>
      </c>
      <c r="H741" s="329">
        <v>1937053.5800000003</v>
      </c>
      <c r="I741" s="31"/>
      <c r="J741" s="330">
        <v>36</v>
      </c>
      <c r="K741" s="329">
        <v>1995165.1874000004</v>
      </c>
    </row>
    <row r="742" spans="1:11" x14ac:dyDescent="0.2">
      <c r="A742" s="1">
        <v>12</v>
      </c>
      <c r="C742" s="13" t="s">
        <v>106</v>
      </c>
      <c r="E742" s="1">
        <v>12</v>
      </c>
      <c r="G742" s="279"/>
      <c r="H742" s="329">
        <v>1091456.8299999998</v>
      </c>
      <c r="I742" s="31"/>
      <c r="J742" s="263"/>
      <c r="K742" s="329">
        <v>1124200.5348999999</v>
      </c>
    </row>
    <row r="743" spans="1:11" x14ac:dyDescent="0.2">
      <c r="A743" s="1">
        <v>13</v>
      </c>
      <c r="C743" s="13" t="s">
        <v>248</v>
      </c>
      <c r="E743" s="1">
        <v>13</v>
      </c>
      <c r="F743" s="14"/>
      <c r="G743" s="324">
        <f>SUM(G741:G742)</f>
        <v>36</v>
      </c>
      <c r="H743" s="326">
        <f>SUM(H741:H742)</f>
        <v>3028510.41</v>
      </c>
      <c r="I743" s="325"/>
      <c r="J743" s="327">
        <f>SUM(J741:J742)</f>
        <v>36</v>
      </c>
      <c r="K743" s="326">
        <f>SUM(K741:K742)</f>
        <v>3119365.7223000005</v>
      </c>
    </row>
    <row r="744" spans="1:11" x14ac:dyDescent="0.2">
      <c r="A744" s="1">
        <v>14</v>
      </c>
      <c r="E744" s="1">
        <v>14</v>
      </c>
      <c r="F744" s="14"/>
      <c r="G744" s="324"/>
      <c r="H744" s="326"/>
      <c r="I744" s="325"/>
      <c r="J744" s="269"/>
      <c r="K744" s="326"/>
    </row>
    <row r="745" spans="1:11" x14ac:dyDescent="0.2">
      <c r="A745" s="1">
        <v>15</v>
      </c>
      <c r="C745" s="13" t="s">
        <v>108</v>
      </c>
      <c r="E745" s="1">
        <v>15</v>
      </c>
      <c r="F745" s="14"/>
      <c r="G745" s="324">
        <f>G738+G743</f>
        <v>601</v>
      </c>
      <c r="H745" s="326">
        <f>H738+H743</f>
        <v>56308455.819999993</v>
      </c>
      <c r="I745" s="325"/>
      <c r="J745" s="327">
        <f>J738+J743</f>
        <v>617</v>
      </c>
      <c r="K745" s="326">
        <f>K738+K743</f>
        <v>59596107.856899992</v>
      </c>
    </row>
    <row r="746" spans="1:11" x14ac:dyDescent="0.2">
      <c r="A746" s="1">
        <v>16</v>
      </c>
      <c r="E746" s="1">
        <v>16</v>
      </c>
      <c r="F746" s="14"/>
      <c r="G746" s="324"/>
      <c r="H746" s="326"/>
      <c r="I746" s="325"/>
      <c r="J746" s="269"/>
      <c r="K746" s="326"/>
    </row>
    <row r="747" spans="1:11" x14ac:dyDescent="0.2">
      <c r="A747" s="1">
        <v>17</v>
      </c>
      <c r="C747" s="13" t="s">
        <v>109</v>
      </c>
      <c r="E747" s="1">
        <v>17</v>
      </c>
      <c r="F747" s="14"/>
      <c r="G747" s="324"/>
      <c r="H747" s="322">
        <v>364869.82</v>
      </c>
      <c r="I747" s="325"/>
      <c r="J747" s="269"/>
      <c r="K747" s="322">
        <v>383113.5</v>
      </c>
    </row>
    <row r="748" spans="1:11" x14ac:dyDescent="0.2">
      <c r="A748" s="1">
        <v>18</v>
      </c>
      <c r="C748" s="13"/>
      <c r="E748" s="1">
        <v>18</v>
      </c>
      <c r="F748" s="14"/>
      <c r="G748" s="324"/>
      <c r="H748" s="326"/>
      <c r="I748" s="325"/>
      <c r="J748" s="269"/>
      <c r="K748" s="326"/>
    </row>
    <row r="749" spans="1:11" x14ac:dyDescent="0.2">
      <c r="A749" s="1">
        <v>19</v>
      </c>
      <c r="C749" s="13" t="s">
        <v>110</v>
      </c>
      <c r="E749" s="1">
        <v>19</v>
      </c>
      <c r="F749" s="14"/>
      <c r="G749" s="324"/>
      <c r="H749" s="322">
        <v>111719.03999999999</v>
      </c>
      <c r="I749" s="325"/>
      <c r="J749" s="269"/>
      <c r="K749" s="322">
        <v>117304.95</v>
      </c>
    </row>
    <row r="750" spans="1:11" x14ac:dyDescent="0.2">
      <c r="A750" s="1">
        <v>20</v>
      </c>
      <c r="C750" s="13" t="s">
        <v>111</v>
      </c>
      <c r="E750" s="1">
        <v>20</v>
      </c>
      <c r="F750" s="14"/>
      <c r="G750" s="324"/>
      <c r="H750" s="322">
        <v>29738292.899999999</v>
      </c>
      <c r="I750" s="325"/>
      <c r="J750" s="269"/>
      <c r="K750" s="322">
        <v>32712122.189999998</v>
      </c>
    </row>
    <row r="751" spans="1:11" x14ac:dyDescent="0.2">
      <c r="A751" s="1">
        <v>21</v>
      </c>
      <c r="C751" s="13"/>
      <c r="E751" s="1">
        <v>21</v>
      </c>
      <c r="F751" s="14"/>
      <c r="G751" s="324"/>
      <c r="H751" s="326"/>
      <c r="I751" s="325"/>
      <c r="J751" s="269"/>
      <c r="K751" s="326"/>
    </row>
    <row r="752" spans="1:11" x14ac:dyDescent="0.2">
      <c r="A752" s="1">
        <v>22</v>
      </c>
      <c r="C752" s="13"/>
      <c r="E752" s="1">
        <v>22</v>
      </c>
      <c r="F752" s="14"/>
      <c r="G752" s="324"/>
      <c r="H752" s="326"/>
      <c r="I752" s="325"/>
      <c r="J752" s="269"/>
      <c r="K752" s="326"/>
    </row>
    <row r="753" spans="1:11" x14ac:dyDescent="0.2">
      <c r="A753" s="1">
        <v>23</v>
      </c>
      <c r="C753" s="13" t="s">
        <v>249</v>
      </c>
      <c r="E753" s="1">
        <v>23</v>
      </c>
      <c r="F753" s="14"/>
      <c r="G753" s="324"/>
      <c r="H753" s="322">
        <v>0</v>
      </c>
      <c r="I753" s="325"/>
      <c r="J753" s="269"/>
      <c r="K753" s="322"/>
    </row>
    <row r="754" spans="1:11" x14ac:dyDescent="0.2">
      <c r="A754" s="1">
        <v>24</v>
      </c>
      <c r="C754" s="13"/>
      <c r="E754" s="1">
        <v>24</v>
      </c>
      <c r="F754" s="14"/>
      <c r="G754" s="324"/>
      <c r="H754" s="326"/>
      <c r="I754" s="325"/>
      <c r="J754" s="269"/>
      <c r="K754" s="326"/>
    </row>
    <row r="755" spans="1:11" x14ac:dyDescent="0.2">
      <c r="E755" s="41"/>
      <c r="F755" s="255" t="s">
        <v>17</v>
      </c>
      <c r="G755" s="24" t="s">
        <v>17</v>
      </c>
      <c r="H755" s="24" t="s">
        <v>17</v>
      </c>
      <c r="I755" s="255" t="s">
        <v>17</v>
      </c>
      <c r="J755" s="24" t="s">
        <v>17</v>
      </c>
      <c r="K755" s="24" t="s">
        <v>17</v>
      </c>
    </row>
    <row r="756" spans="1:11" x14ac:dyDescent="0.2">
      <c r="A756" s="1">
        <v>25</v>
      </c>
      <c r="C756" s="13" t="s">
        <v>306</v>
      </c>
      <c r="E756" s="1">
        <v>25</v>
      </c>
      <c r="G756" s="279">
        <f>SUM(G745:G755)</f>
        <v>601</v>
      </c>
      <c r="H756" s="262">
        <f>SUM(H745:H755)</f>
        <v>86523337.579999983</v>
      </c>
      <c r="I756" s="262"/>
      <c r="J756" s="263">
        <f>SUM(J745:J755)</f>
        <v>617</v>
      </c>
      <c r="K756" s="262">
        <f>SUM(K745:K755)</f>
        <v>92808648.496899992</v>
      </c>
    </row>
    <row r="757" spans="1:11" x14ac:dyDescent="0.2">
      <c r="E757" s="41"/>
      <c r="F757" s="255" t="s">
        <v>17</v>
      </c>
      <c r="G757" s="23" t="s">
        <v>17</v>
      </c>
      <c r="H757" s="24" t="s">
        <v>17</v>
      </c>
      <c r="I757" s="255" t="s">
        <v>17</v>
      </c>
      <c r="J757" s="23" t="s">
        <v>17</v>
      </c>
      <c r="K757" s="24" t="s">
        <v>17</v>
      </c>
    </row>
    <row r="758" spans="1:11" x14ac:dyDescent="0.2">
      <c r="C758" s="1" t="s">
        <v>64</v>
      </c>
    </row>
    <row r="761" spans="1:11" x14ac:dyDescent="0.2">
      <c r="A761" s="19" t="str">
        <f>$A$83</f>
        <v xml:space="preserve">Institution No.:  </v>
      </c>
      <c r="B761" s="42"/>
      <c r="C761" s="42"/>
      <c r="D761" s="42"/>
      <c r="E761" s="43"/>
      <c r="F761" s="42"/>
      <c r="G761" s="44"/>
      <c r="H761" s="45"/>
      <c r="I761" s="42"/>
      <c r="J761" s="44"/>
      <c r="K761" s="4" t="s">
        <v>260</v>
      </c>
    </row>
    <row r="762" spans="1:11" x14ac:dyDescent="0.2">
      <c r="A762" s="234" t="s">
        <v>261</v>
      </c>
      <c r="B762" s="234"/>
      <c r="C762" s="234"/>
      <c r="D762" s="234"/>
      <c r="E762" s="234"/>
      <c r="F762" s="234"/>
      <c r="G762" s="234"/>
      <c r="H762" s="234"/>
      <c r="I762" s="234"/>
      <c r="J762" s="234"/>
      <c r="K762" s="234"/>
    </row>
    <row r="763" spans="1:11" x14ac:dyDescent="0.2">
      <c r="A763" s="19" t="str">
        <f>$A$42</f>
        <v xml:space="preserve">NAME: </v>
      </c>
      <c r="C763" s="1" t="str">
        <f>$D$20</f>
        <v>University of Colorado</v>
      </c>
      <c r="F763" s="294"/>
      <c r="G763" s="287"/>
      <c r="H763" s="288"/>
      <c r="K763" s="21" t="str">
        <f>$K$3</f>
        <v>Due Date: October 18, 2022</v>
      </c>
    </row>
    <row r="764" spans="1:11" x14ac:dyDescent="0.2">
      <c r="A764" s="22" t="s">
        <v>17</v>
      </c>
      <c r="B764" s="22" t="s">
        <v>17</v>
      </c>
      <c r="C764" s="22" t="s">
        <v>17</v>
      </c>
      <c r="D764" s="22" t="s">
        <v>17</v>
      </c>
      <c r="E764" s="22" t="s">
        <v>17</v>
      </c>
      <c r="F764" s="22" t="s">
        <v>17</v>
      </c>
      <c r="G764" s="23" t="s">
        <v>17</v>
      </c>
      <c r="H764" s="24" t="s">
        <v>17</v>
      </c>
      <c r="I764" s="22" t="s">
        <v>17</v>
      </c>
      <c r="J764" s="23" t="s">
        <v>17</v>
      </c>
      <c r="K764" s="24" t="s">
        <v>17</v>
      </c>
    </row>
    <row r="765" spans="1:11" x14ac:dyDescent="0.2">
      <c r="A765" s="25" t="s">
        <v>18</v>
      </c>
      <c r="E765" s="25" t="s">
        <v>18</v>
      </c>
      <c r="F765" s="26"/>
      <c r="G765" s="27"/>
      <c r="H765" s="28" t="str">
        <f>H728</f>
        <v>2021-22</v>
      </c>
      <c r="I765" s="26"/>
      <c r="J765" s="27"/>
      <c r="K765" s="28" t="str">
        <f>K728</f>
        <v>2022-23</v>
      </c>
    </row>
    <row r="766" spans="1:11" x14ac:dyDescent="0.2">
      <c r="A766" s="25" t="s">
        <v>22</v>
      </c>
      <c r="C766" s="26" t="s">
        <v>68</v>
      </c>
      <c r="E766" s="25" t="s">
        <v>22</v>
      </c>
      <c r="F766" s="26"/>
      <c r="G766" s="27" t="s">
        <v>24</v>
      </c>
      <c r="H766" s="28" t="s">
        <v>25</v>
      </c>
      <c r="I766" s="26"/>
      <c r="J766" s="27" t="s">
        <v>24</v>
      </c>
      <c r="K766" s="28" t="s">
        <v>26</v>
      </c>
    </row>
    <row r="767" spans="1:11" x14ac:dyDescent="0.2">
      <c r="A767" s="22" t="s">
        <v>17</v>
      </c>
      <c r="B767" s="22" t="s">
        <v>17</v>
      </c>
      <c r="C767" s="22" t="s">
        <v>17</v>
      </c>
      <c r="D767" s="22" t="s">
        <v>17</v>
      </c>
      <c r="E767" s="22" t="s">
        <v>17</v>
      </c>
      <c r="F767" s="22" t="s">
        <v>17</v>
      </c>
      <c r="G767" s="23"/>
      <c r="H767" s="24"/>
      <c r="I767" s="22"/>
      <c r="J767" s="23"/>
      <c r="K767" s="24"/>
    </row>
    <row r="768" spans="1:11" x14ac:dyDescent="0.2">
      <c r="A768" s="313">
        <v>1</v>
      </c>
      <c r="B768" s="313"/>
      <c r="C768" s="313" t="s">
        <v>244</v>
      </c>
      <c r="D768" s="313"/>
      <c r="E768" s="313">
        <v>1</v>
      </c>
      <c r="F768" s="314"/>
      <c r="G768" s="315"/>
      <c r="H768" s="316"/>
      <c r="I768" s="317"/>
      <c r="J768" s="318"/>
      <c r="K768" s="319"/>
    </row>
    <row r="769" spans="1:11" x14ac:dyDescent="0.2">
      <c r="A769" s="313">
        <v>2</v>
      </c>
      <c r="B769" s="313"/>
      <c r="C769" s="313" t="s">
        <v>244</v>
      </c>
      <c r="D769" s="313"/>
      <c r="E769" s="313">
        <v>2</v>
      </c>
      <c r="F769" s="314"/>
      <c r="G769" s="315"/>
      <c r="H769" s="316"/>
      <c r="I769" s="317"/>
      <c r="J769" s="318"/>
      <c r="K769" s="316"/>
    </row>
    <row r="770" spans="1:11" x14ac:dyDescent="0.2">
      <c r="A770" s="313">
        <v>3</v>
      </c>
      <c r="B770" s="313"/>
      <c r="C770" s="313" t="s">
        <v>244</v>
      </c>
      <c r="D770" s="313"/>
      <c r="E770" s="313">
        <v>3</v>
      </c>
      <c r="F770" s="314"/>
      <c r="G770" s="315"/>
      <c r="H770" s="316"/>
      <c r="I770" s="317"/>
      <c r="J770" s="318"/>
      <c r="K770" s="316"/>
    </row>
    <row r="771" spans="1:11" x14ac:dyDescent="0.2">
      <c r="A771" s="313">
        <v>4</v>
      </c>
      <c r="B771" s="313"/>
      <c r="C771" s="313" t="s">
        <v>244</v>
      </c>
      <c r="D771" s="313"/>
      <c r="E771" s="313">
        <v>4</v>
      </c>
      <c r="F771" s="314"/>
      <c r="G771" s="315"/>
      <c r="H771" s="316"/>
      <c r="I771" s="320"/>
      <c r="J771" s="318"/>
      <c r="K771" s="316"/>
    </row>
    <row r="772" spans="1:11" x14ac:dyDescent="0.2">
      <c r="A772" s="313">
        <v>5</v>
      </c>
      <c r="B772" s="313"/>
      <c r="C772" s="313" t="s">
        <v>244</v>
      </c>
      <c r="D772" s="313"/>
      <c r="E772" s="313">
        <v>5</v>
      </c>
      <c r="F772" s="314"/>
      <c r="G772" s="315"/>
      <c r="H772" s="316"/>
      <c r="I772" s="320"/>
      <c r="J772" s="318"/>
      <c r="K772" s="316"/>
    </row>
    <row r="773" spans="1:11" x14ac:dyDescent="0.2">
      <c r="A773" s="1">
        <v>6</v>
      </c>
      <c r="C773" s="13" t="s">
        <v>245</v>
      </c>
      <c r="E773" s="1">
        <v>6</v>
      </c>
      <c r="F773" s="14"/>
      <c r="G773" s="332">
        <v>181</v>
      </c>
      <c r="H773" s="322">
        <v>16429756.740000006</v>
      </c>
      <c r="I773" s="31"/>
      <c r="J773" s="323">
        <v>186</v>
      </c>
      <c r="K773" s="322">
        <v>17415542.144400008</v>
      </c>
    </row>
    <row r="774" spans="1:11" x14ac:dyDescent="0.2">
      <c r="A774" s="1">
        <v>7</v>
      </c>
      <c r="C774" s="13" t="s">
        <v>246</v>
      </c>
      <c r="E774" s="1">
        <v>7</v>
      </c>
      <c r="F774" s="14"/>
      <c r="G774" s="333"/>
      <c r="H774" s="322">
        <v>5976001.2200000007</v>
      </c>
      <c r="I774" s="325"/>
      <c r="J774" s="269"/>
      <c r="K774" s="322">
        <v>6334561.2932000011</v>
      </c>
    </row>
    <row r="775" spans="1:11" x14ac:dyDescent="0.2">
      <c r="A775" s="1">
        <v>8</v>
      </c>
      <c r="C775" s="13" t="s">
        <v>247</v>
      </c>
      <c r="E775" s="1">
        <v>8</v>
      </c>
      <c r="F775" s="14"/>
      <c r="G775" s="333">
        <f>SUM(G773:G774)</f>
        <v>181</v>
      </c>
      <c r="H775" s="326">
        <f>SUM(H773:H774)</f>
        <v>22405757.960000008</v>
      </c>
      <c r="I775" s="325"/>
      <c r="J775" s="327">
        <f>SUM(J773:J774)</f>
        <v>186</v>
      </c>
      <c r="K775" s="326">
        <f>SUM(K773:K774)</f>
        <v>23750103.437600009</v>
      </c>
    </row>
    <row r="776" spans="1:11" x14ac:dyDescent="0.2">
      <c r="A776" s="1">
        <v>9</v>
      </c>
      <c r="C776" s="13"/>
      <c r="E776" s="1">
        <v>9</v>
      </c>
      <c r="F776" s="14"/>
      <c r="G776" s="333"/>
      <c r="H776" s="326"/>
      <c r="I776" s="31"/>
      <c r="J776" s="269"/>
      <c r="K776" s="326"/>
    </row>
    <row r="777" spans="1:11" x14ac:dyDescent="0.2">
      <c r="A777" s="1">
        <v>10</v>
      </c>
      <c r="C777" s="13"/>
      <c r="E777" s="1">
        <v>10</v>
      </c>
      <c r="F777" s="14"/>
      <c r="G777" s="333"/>
      <c r="H777" s="326"/>
      <c r="I777" s="31"/>
      <c r="J777" s="269"/>
      <c r="K777" s="326"/>
    </row>
    <row r="778" spans="1:11" x14ac:dyDescent="0.2">
      <c r="A778" s="1">
        <v>11</v>
      </c>
      <c r="C778" s="13" t="s">
        <v>105</v>
      </c>
      <c r="E778" s="1">
        <v>11</v>
      </c>
      <c r="G778" s="334">
        <v>356</v>
      </c>
      <c r="H778" s="329">
        <v>17867897.590000004</v>
      </c>
      <c r="I778" s="31"/>
      <c r="J778" s="330">
        <v>356</v>
      </c>
      <c r="K778" s="329">
        <v>18403934.517700005</v>
      </c>
    </row>
    <row r="779" spans="1:11" x14ac:dyDescent="0.2">
      <c r="A779" s="1">
        <v>12</v>
      </c>
      <c r="C779" s="13" t="s">
        <v>106</v>
      </c>
      <c r="E779" s="1">
        <v>12</v>
      </c>
      <c r="G779" s="335"/>
      <c r="H779" s="329">
        <v>6801571.6499999985</v>
      </c>
      <c r="I779" s="31"/>
      <c r="J779" s="263"/>
      <c r="K779" s="329">
        <v>7005618.7994999988</v>
      </c>
    </row>
    <row r="780" spans="1:11" x14ac:dyDescent="0.2">
      <c r="A780" s="1">
        <v>13</v>
      </c>
      <c r="C780" s="13" t="s">
        <v>248</v>
      </c>
      <c r="E780" s="1">
        <v>13</v>
      </c>
      <c r="F780" s="14"/>
      <c r="G780" s="333">
        <f>SUM(G778:G779)</f>
        <v>356</v>
      </c>
      <c r="H780" s="326">
        <f>SUM(H778:H779)</f>
        <v>24669469.240000002</v>
      </c>
      <c r="I780" s="325"/>
      <c r="J780" s="327">
        <f>SUM(J778:J779)</f>
        <v>356</v>
      </c>
      <c r="K780" s="326">
        <f>SUM(K778:K779)</f>
        <v>25409553.317200005</v>
      </c>
    </row>
    <row r="781" spans="1:11" x14ac:dyDescent="0.2">
      <c r="A781" s="1">
        <v>14</v>
      </c>
      <c r="E781" s="1">
        <v>14</v>
      </c>
      <c r="F781" s="14"/>
      <c r="G781" s="333"/>
      <c r="H781" s="326"/>
      <c r="I781" s="325"/>
      <c r="J781" s="269"/>
      <c r="K781" s="326"/>
    </row>
    <row r="782" spans="1:11" x14ac:dyDescent="0.2">
      <c r="A782" s="1">
        <v>15</v>
      </c>
      <c r="C782" s="13" t="s">
        <v>108</v>
      </c>
      <c r="E782" s="1">
        <v>15</v>
      </c>
      <c r="F782" s="14"/>
      <c r="G782" s="333">
        <f>G775+G780</f>
        <v>537</v>
      </c>
      <c r="H782" s="326">
        <f>H775+H780</f>
        <v>47075227.20000001</v>
      </c>
      <c r="I782" s="325"/>
      <c r="J782" s="327">
        <f>J775+J780</f>
        <v>542</v>
      </c>
      <c r="K782" s="326">
        <f>K775+K780</f>
        <v>49159656.754800014</v>
      </c>
    </row>
    <row r="783" spans="1:11" x14ac:dyDescent="0.2">
      <c r="A783" s="1">
        <v>16</v>
      </c>
      <c r="E783" s="1">
        <v>16</v>
      </c>
      <c r="F783" s="14"/>
      <c r="G783" s="333"/>
      <c r="H783" s="326"/>
      <c r="I783" s="325"/>
      <c r="J783" s="269"/>
      <c r="K783" s="326"/>
    </row>
    <row r="784" spans="1:11" x14ac:dyDescent="0.2">
      <c r="A784" s="1">
        <v>17</v>
      </c>
      <c r="C784" s="13" t="s">
        <v>109</v>
      </c>
      <c r="E784" s="1">
        <v>17</v>
      </c>
      <c r="F784" s="14"/>
      <c r="G784" s="333"/>
      <c r="H784" s="322">
        <v>385610.19999999995</v>
      </c>
      <c r="I784" s="325"/>
      <c r="J784" s="269"/>
      <c r="K784" s="322">
        <v>404890.5</v>
      </c>
    </row>
    <row r="785" spans="1:11" x14ac:dyDescent="0.2">
      <c r="A785" s="1">
        <v>18</v>
      </c>
      <c r="C785" s="13"/>
      <c r="E785" s="1">
        <v>18</v>
      </c>
      <c r="F785" s="14"/>
      <c r="G785" s="333"/>
      <c r="H785" s="326"/>
      <c r="I785" s="325"/>
      <c r="J785" s="269"/>
      <c r="K785" s="326"/>
    </row>
    <row r="786" spans="1:11" x14ac:dyDescent="0.2">
      <c r="A786" s="1">
        <v>19</v>
      </c>
      <c r="C786" s="13" t="s">
        <v>110</v>
      </c>
      <c r="E786" s="1">
        <v>19</v>
      </c>
      <c r="F786" s="14"/>
      <c r="G786" s="333"/>
      <c r="H786" s="322">
        <v>59785.02</v>
      </c>
      <c r="I786" s="325"/>
      <c r="J786" s="269"/>
      <c r="K786" s="322">
        <v>62774.270999999993</v>
      </c>
    </row>
    <row r="787" spans="1:11" x14ac:dyDescent="0.2">
      <c r="A787" s="1">
        <v>20</v>
      </c>
      <c r="C787" s="13" t="s">
        <v>111</v>
      </c>
      <c r="E787" s="1">
        <v>20</v>
      </c>
      <c r="F787" s="14"/>
      <c r="G787" s="333"/>
      <c r="H787" s="322">
        <v>23000198.519999996</v>
      </c>
      <c r="I787" s="325"/>
      <c r="J787" s="269"/>
      <c r="K787" s="322">
        <v>25300218.371999994</v>
      </c>
    </row>
    <row r="788" spans="1:11" x14ac:dyDescent="0.2">
      <c r="A788" s="1">
        <v>21</v>
      </c>
      <c r="C788" s="13" t="s">
        <v>262</v>
      </c>
      <c r="E788" s="1">
        <v>21</v>
      </c>
      <c r="F788" s="14"/>
      <c r="G788" s="333"/>
      <c r="H788" s="322">
        <v>24504310.140000001</v>
      </c>
      <c r="I788" s="325"/>
      <c r="J788" s="269"/>
      <c r="K788" s="322">
        <v>26464654.951200001</v>
      </c>
    </row>
    <row r="789" spans="1:11" x14ac:dyDescent="0.2">
      <c r="A789" s="1">
        <v>22</v>
      </c>
      <c r="C789" s="13"/>
      <c r="E789" s="1">
        <v>22</v>
      </c>
      <c r="F789" s="14"/>
      <c r="G789" s="333"/>
      <c r="H789" s="326"/>
      <c r="I789" s="325"/>
      <c r="J789" s="269"/>
      <c r="K789" s="326"/>
    </row>
    <row r="790" spans="1:11" x14ac:dyDescent="0.2">
      <c r="A790" s="1">
        <v>23</v>
      </c>
      <c r="C790" s="13" t="s">
        <v>249</v>
      </c>
      <c r="E790" s="1">
        <v>23</v>
      </c>
      <c r="F790" s="14"/>
      <c r="G790" s="333"/>
      <c r="H790" s="322">
        <v>0</v>
      </c>
      <c r="I790" s="325"/>
      <c r="J790" s="269"/>
      <c r="K790" s="322"/>
    </row>
    <row r="791" spans="1:11" x14ac:dyDescent="0.2">
      <c r="A791" s="1">
        <v>24</v>
      </c>
      <c r="C791" s="13"/>
      <c r="E791" s="1">
        <v>24</v>
      </c>
      <c r="F791" s="14"/>
      <c r="G791" s="333"/>
      <c r="H791" s="326"/>
      <c r="I791" s="325"/>
      <c r="J791" s="269"/>
      <c r="K791" s="326"/>
    </row>
    <row r="792" spans="1:11" x14ac:dyDescent="0.2">
      <c r="E792" s="41"/>
      <c r="F792" s="255" t="s">
        <v>17</v>
      </c>
      <c r="G792" s="24" t="s">
        <v>17</v>
      </c>
      <c r="H792" s="24" t="s">
        <v>17</v>
      </c>
      <c r="I792" s="255" t="s">
        <v>17</v>
      </c>
      <c r="J792" s="24" t="s">
        <v>17</v>
      </c>
      <c r="K792" s="24" t="s">
        <v>17</v>
      </c>
    </row>
    <row r="793" spans="1:11" x14ac:dyDescent="0.2">
      <c r="A793" s="1">
        <v>25</v>
      </c>
      <c r="C793" s="13" t="s">
        <v>307</v>
      </c>
      <c r="E793" s="1">
        <v>25</v>
      </c>
      <c r="G793" s="335">
        <f>SUM(G782:G792)</f>
        <v>537</v>
      </c>
      <c r="H793" s="262">
        <f>SUM(H782:H792)</f>
        <v>95025131.080000013</v>
      </c>
      <c r="I793" s="262"/>
      <c r="J793" s="263">
        <f>SUM(J782:J792)</f>
        <v>542</v>
      </c>
      <c r="K793" s="262">
        <f>SUM(K782:K792)</f>
        <v>101392194.84900001</v>
      </c>
    </row>
    <row r="794" spans="1:11" x14ac:dyDescent="0.2">
      <c r="E794" s="41"/>
      <c r="F794" s="255" t="s">
        <v>17</v>
      </c>
      <c r="G794" s="23" t="s">
        <v>17</v>
      </c>
      <c r="H794" s="24" t="s">
        <v>17</v>
      </c>
      <c r="I794" s="255" t="s">
        <v>17</v>
      </c>
      <c r="J794" s="23" t="s">
        <v>17</v>
      </c>
      <c r="K794" s="24" t="s">
        <v>17</v>
      </c>
    </row>
    <row r="795" spans="1:11" x14ac:dyDescent="0.2">
      <c r="C795" s="1" t="s">
        <v>64</v>
      </c>
      <c r="E795" s="41"/>
      <c r="F795" s="255"/>
      <c r="G795" s="23"/>
      <c r="H795" s="24"/>
      <c r="I795" s="255"/>
      <c r="J795" s="23"/>
      <c r="K795" s="24"/>
    </row>
    <row r="797" spans="1:11" x14ac:dyDescent="0.2">
      <c r="A797" s="13"/>
    </row>
    <row r="798" spans="1:11" x14ac:dyDescent="0.2">
      <c r="A798" s="19" t="str">
        <f>$A$83</f>
        <v xml:space="preserve">Institution No.:  </v>
      </c>
      <c r="B798" s="42"/>
      <c r="C798" s="42"/>
      <c r="D798" s="42"/>
      <c r="E798" s="43"/>
      <c r="F798" s="42"/>
      <c r="G798" s="44"/>
      <c r="H798" s="45"/>
      <c r="I798" s="42"/>
      <c r="J798" s="44"/>
      <c r="K798" s="4" t="s">
        <v>264</v>
      </c>
    </row>
    <row r="799" spans="1:11" x14ac:dyDescent="0.2">
      <c r="A799" s="234" t="s">
        <v>265</v>
      </c>
      <c r="B799" s="234"/>
      <c r="C799" s="234"/>
      <c r="D799" s="234"/>
      <c r="E799" s="234"/>
      <c r="F799" s="234"/>
      <c r="G799" s="234"/>
      <c r="H799" s="234"/>
      <c r="I799" s="234"/>
      <c r="J799" s="234"/>
      <c r="K799" s="234"/>
    </row>
    <row r="800" spans="1:11" x14ac:dyDescent="0.2">
      <c r="A800" s="19" t="str">
        <f>$A$42</f>
        <v xml:space="preserve">NAME: </v>
      </c>
      <c r="C800" s="1" t="str">
        <f>$D$20</f>
        <v>University of Colorado</v>
      </c>
      <c r="F800" s="294"/>
      <c r="G800" s="287"/>
      <c r="H800" s="288"/>
      <c r="K800" s="21" t="str">
        <f>$K$3</f>
        <v>Due Date: October 18, 2022</v>
      </c>
    </row>
    <row r="801" spans="1:11" x14ac:dyDescent="0.2">
      <c r="A801" s="22" t="s">
        <v>17</v>
      </c>
      <c r="B801" s="22" t="s">
        <v>17</v>
      </c>
      <c r="C801" s="22" t="s">
        <v>17</v>
      </c>
      <c r="D801" s="22" t="s">
        <v>17</v>
      </c>
      <c r="E801" s="22" t="s">
        <v>17</v>
      </c>
      <c r="F801" s="22" t="s">
        <v>17</v>
      </c>
      <c r="G801" s="23" t="s">
        <v>17</v>
      </c>
      <c r="H801" s="24" t="s">
        <v>17</v>
      </c>
      <c r="I801" s="22" t="s">
        <v>17</v>
      </c>
      <c r="J801" s="23" t="s">
        <v>17</v>
      </c>
      <c r="K801" s="24" t="s">
        <v>17</v>
      </c>
    </row>
    <row r="802" spans="1:11" x14ac:dyDescent="0.2">
      <c r="A802" s="25" t="s">
        <v>18</v>
      </c>
      <c r="E802" s="25" t="s">
        <v>18</v>
      </c>
      <c r="F802" s="26"/>
      <c r="G802" s="27"/>
      <c r="H802" s="28" t="str">
        <f>+H765</f>
        <v>2021-22</v>
      </c>
      <c r="I802" s="26"/>
      <c r="J802" s="27"/>
      <c r="K802" s="28" t="str">
        <f>K765</f>
        <v>2022-23</v>
      </c>
    </row>
    <row r="803" spans="1:11" x14ac:dyDescent="0.2">
      <c r="A803" s="25" t="s">
        <v>22</v>
      </c>
      <c r="C803" s="26" t="s">
        <v>68</v>
      </c>
      <c r="E803" s="25" t="s">
        <v>22</v>
      </c>
      <c r="H803" s="28" t="s">
        <v>25</v>
      </c>
      <c r="K803" s="28" t="s">
        <v>26</v>
      </c>
    </row>
    <row r="804" spans="1:11" x14ac:dyDescent="0.2">
      <c r="A804" s="22" t="s">
        <v>17</v>
      </c>
      <c r="B804" s="22" t="s">
        <v>17</v>
      </c>
      <c r="C804" s="22" t="s">
        <v>17</v>
      </c>
      <c r="D804" s="22" t="s">
        <v>17</v>
      </c>
      <c r="E804" s="22" t="s">
        <v>17</v>
      </c>
      <c r="F804" s="22" t="s">
        <v>17</v>
      </c>
      <c r="G804" s="23" t="s">
        <v>17</v>
      </c>
      <c r="H804" s="24" t="s">
        <v>17</v>
      </c>
      <c r="I804" s="22" t="s">
        <v>17</v>
      </c>
      <c r="J804" s="23" t="s">
        <v>17</v>
      </c>
      <c r="K804" s="24" t="s">
        <v>17</v>
      </c>
    </row>
    <row r="805" spans="1:11" x14ac:dyDescent="0.2">
      <c r="A805" s="1">
        <v>1</v>
      </c>
      <c r="C805" s="13" t="s">
        <v>266</v>
      </c>
      <c r="E805" s="1">
        <v>1</v>
      </c>
      <c r="F805" s="14"/>
      <c r="G805" s="244"/>
      <c r="H805" s="257">
        <v>94081064</v>
      </c>
      <c r="I805" s="244"/>
      <c r="J805" s="244"/>
      <c r="K805" s="257">
        <v>101231225</v>
      </c>
    </row>
    <row r="806" spans="1:11" x14ac:dyDescent="0.2">
      <c r="A806" s="1">
        <f t="shared" ref="A806:A823" si="15">(A805+1)</f>
        <v>2</v>
      </c>
      <c r="C806" s="14"/>
      <c r="E806" s="1">
        <f t="shared" ref="E806:E823" si="16">(E805+1)</f>
        <v>2</v>
      </c>
      <c r="F806" s="14"/>
      <c r="G806" s="15"/>
      <c r="H806" s="16"/>
      <c r="I806" s="14"/>
      <c r="J806" s="15"/>
      <c r="K806" s="16"/>
    </row>
    <row r="807" spans="1:11" x14ac:dyDescent="0.2">
      <c r="A807" s="1">
        <f t="shared" si="15"/>
        <v>3</v>
      </c>
      <c r="C807" s="14"/>
      <c r="E807" s="1">
        <f t="shared" si="16"/>
        <v>3</v>
      </c>
      <c r="F807" s="14"/>
      <c r="G807" s="15"/>
      <c r="H807" s="16"/>
      <c r="I807" s="14"/>
      <c r="J807" s="15"/>
      <c r="K807" s="16"/>
    </row>
    <row r="808" spans="1:11" x14ac:dyDescent="0.2">
      <c r="A808" s="1">
        <f t="shared" si="15"/>
        <v>4</v>
      </c>
      <c r="C808" s="14"/>
      <c r="E808" s="1">
        <f t="shared" si="16"/>
        <v>4</v>
      </c>
      <c r="F808" s="14"/>
      <c r="G808" s="15"/>
      <c r="H808" s="16"/>
      <c r="I808" s="14"/>
      <c r="J808" s="15"/>
      <c r="K808" s="16"/>
    </row>
    <row r="809" spans="1:11" x14ac:dyDescent="0.2">
      <c r="A809" s="1">
        <f t="shared" si="15"/>
        <v>5</v>
      </c>
      <c r="C809" s="14"/>
      <c r="E809" s="1">
        <f t="shared" si="16"/>
        <v>5</v>
      </c>
      <c r="F809" s="14"/>
      <c r="G809" s="15"/>
      <c r="H809" s="16"/>
      <c r="I809" s="14"/>
      <c r="J809" s="15"/>
      <c r="K809" s="16"/>
    </row>
    <row r="810" spans="1:11" x14ac:dyDescent="0.2">
      <c r="A810" s="1">
        <f t="shared" si="15"/>
        <v>6</v>
      </c>
      <c r="C810" s="14"/>
      <c r="E810" s="1">
        <f t="shared" si="16"/>
        <v>6</v>
      </c>
      <c r="F810" s="14"/>
      <c r="G810" s="15"/>
      <c r="H810" s="16"/>
      <c r="I810" s="14"/>
      <c r="J810" s="15"/>
      <c r="K810" s="16"/>
    </row>
    <row r="811" spans="1:11" x14ac:dyDescent="0.2">
      <c r="A811" s="1">
        <f t="shared" si="15"/>
        <v>7</v>
      </c>
      <c r="C811" s="14"/>
      <c r="E811" s="1">
        <f t="shared" si="16"/>
        <v>7</v>
      </c>
      <c r="F811" s="14"/>
      <c r="G811" s="15"/>
      <c r="H811" s="16"/>
      <c r="I811" s="14"/>
      <c r="J811" s="15"/>
      <c r="K811" s="16"/>
    </row>
    <row r="812" spans="1:11" x14ac:dyDescent="0.2">
      <c r="A812" s="1">
        <f t="shared" si="15"/>
        <v>8</v>
      </c>
      <c r="C812" s="14"/>
      <c r="E812" s="1">
        <f t="shared" si="16"/>
        <v>8</v>
      </c>
      <c r="F812" s="14"/>
      <c r="G812" s="15"/>
      <c r="H812" s="16"/>
      <c r="I812" s="14"/>
      <c r="J812" s="15"/>
      <c r="K812" s="16"/>
    </row>
    <row r="813" spans="1:11" x14ac:dyDescent="0.2">
      <c r="A813" s="1">
        <f t="shared" si="15"/>
        <v>9</v>
      </c>
      <c r="C813" s="14"/>
      <c r="E813" s="1">
        <f t="shared" si="16"/>
        <v>9</v>
      </c>
      <c r="F813" s="14"/>
      <c r="G813" s="15"/>
      <c r="H813" s="16"/>
      <c r="I813" s="14"/>
      <c r="J813" s="15"/>
      <c r="K813" s="16"/>
    </row>
    <row r="814" spans="1:11" x14ac:dyDescent="0.2">
      <c r="A814" s="1">
        <f t="shared" si="15"/>
        <v>10</v>
      </c>
      <c r="C814" s="14"/>
      <c r="E814" s="1">
        <f t="shared" si="16"/>
        <v>10</v>
      </c>
      <c r="F814" s="14"/>
      <c r="G814" s="15"/>
      <c r="H814" s="16"/>
      <c r="I814" s="14"/>
      <c r="J814" s="15"/>
      <c r="K814" s="16"/>
    </row>
    <row r="815" spans="1:11" x14ac:dyDescent="0.2">
      <c r="A815" s="1">
        <f t="shared" si="15"/>
        <v>11</v>
      </c>
      <c r="C815" s="14"/>
      <c r="E815" s="1">
        <f t="shared" si="16"/>
        <v>11</v>
      </c>
      <c r="G815" s="15"/>
      <c r="H815" s="16"/>
      <c r="I815" s="14"/>
      <c r="J815" s="15"/>
      <c r="K815" s="16"/>
    </row>
    <row r="816" spans="1:11" x14ac:dyDescent="0.2">
      <c r="A816" s="1">
        <f t="shared" si="15"/>
        <v>12</v>
      </c>
      <c r="C816" s="14"/>
      <c r="E816" s="1">
        <f t="shared" si="16"/>
        <v>12</v>
      </c>
      <c r="G816" s="15"/>
      <c r="H816" s="16"/>
      <c r="I816" s="14"/>
      <c r="J816" s="15"/>
      <c r="K816" s="16"/>
    </row>
    <row r="817" spans="1:11" x14ac:dyDescent="0.2">
      <c r="A817" s="1">
        <f t="shared" si="15"/>
        <v>13</v>
      </c>
      <c r="C817" s="14"/>
      <c r="E817" s="1">
        <f t="shared" si="16"/>
        <v>13</v>
      </c>
      <c r="F817" s="14"/>
      <c r="G817" s="15"/>
      <c r="H817" s="16"/>
      <c r="I817" s="14"/>
      <c r="J817" s="15"/>
      <c r="K817" s="16"/>
    </row>
    <row r="818" spans="1:11" x14ac:dyDescent="0.2">
      <c r="A818" s="1">
        <f t="shared" si="15"/>
        <v>14</v>
      </c>
      <c r="C818" s="14"/>
      <c r="E818" s="1">
        <f t="shared" si="16"/>
        <v>14</v>
      </c>
      <c r="F818" s="14"/>
      <c r="G818" s="15"/>
      <c r="H818" s="16"/>
      <c r="I818" s="14"/>
      <c r="J818" s="15"/>
      <c r="K818" s="16"/>
    </row>
    <row r="819" spans="1:11" x14ac:dyDescent="0.2">
      <c r="A819" s="1">
        <f t="shared" si="15"/>
        <v>15</v>
      </c>
      <c r="C819" s="14"/>
      <c r="E819" s="1">
        <f t="shared" si="16"/>
        <v>15</v>
      </c>
      <c r="F819" s="14"/>
      <c r="G819" s="15"/>
      <c r="H819" s="16"/>
      <c r="I819" s="14"/>
      <c r="J819" s="15"/>
      <c r="K819" s="16"/>
    </row>
    <row r="820" spans="1:11" x14ac:dyDescent="0.2">
      <c r="A820" s="1">
        <f t="shared" si="15"/>
        <v>16</v>
      </c>
      <c r="C820" s="14"/>
      <c r="E820" s="1">
        <f t="shared" si="16"/>
        <v>16</v>
      </c>
      <c r="F820" s="14"/>
      <c r="G820" s="15"/>
      <c r="H820" s="16"/>
      <c r="I820" s="14"/>
      <c r="J820" s="15"/>
      <c r="K820" s="16"/>
    </row>
    <row r="821" spans="1:11" x14ac:dyDescent="0.2">
      <c r="A821" s="1">
        <f t="shared" si="15"/>
        <v>17</v>
      </c>
      <c r="C821" s="14"/>
      <c r="E821" s="1">
        <f t="shared" si="16"/>
        <v>17</v>
      </c>
      <c r="F821" s="14"/>
      <c r="G821" s="15"/>
      <c r="H821" s="16"/>
      <c r="I821" s="14"/>
      <c r="J821" s="15"/>
      <c r="K821" s="16"/>
    </row>
    <row r="822" spans="1:11" x14ac:dyDescent="0.2">
      <c r="A822" s="1">
        <f t="shared" si="15"/>
        <v>18</v>
      </c>
      <c r="C822" s="14"/>
      <c r="E822" s="1">
        <f t="shared" si="16"/>
        <v>18</v>
      </c>
      <c r="F822" s="14"/>
      <c r="G822" s="15"/>
      <c r="H822" s="16"/>
      <c r="I822" s="14"/>
      <c r="J822" s="15"/>
      <c r="K822" s="16"/>
    </row>
    <row r="823" spans="1:11" x14ac:dyDescent="0.2">
      <c r="A823" s="1">
        <f t="shared" si="15"/>
        <v>19</v>
      </c>
      <c r="C823" s="14"/>
      <c r="E823" s="1">
        <f t="shared" si="16"/>
        <v>19</v>
      </c>
      <c r="F823" s="14"/>
      <c r="G823" s="15"/>
      <c r="H823" s="16"/>
      <c r="I823" s="14"/>
      <c r="J823" s="15"/>
      <c r="K823" s="16"/>
    </row>
    <row r="824" spans="1:11" x14ac:dyDescent="0.2">
      <c r="A824" s="1">
        <v>20</v>
      </c>
      <c r="E824" s="1">
        <v>20</v>
      </c>
      <c r="F824" s="255"/>
      <c r="G824" s="23"/>
      <c r="H824" s="24"/>
      <c r="I824" s="255"/>
      <c r="J824" s="23"/>
      <c r="K824" s="24"/>
    </row>
    <row r="825" spans="1:11" x14ac:dyDescent="0.2">
      <c r="A825" s="1">
        <v>21</v>
      </c>
      <c r="E825" s="1">
        <v>21</v>
      </c>
      <c r="F825" s="255"/>
      <c r="G825" s="23"/>
      <c r="I825" s="255"/>
      <c r="J825" s="23"/>
    </row>
    <row r="826" spans="1:11" x14ac:dyDescent="0.2">
      <c r="A826" s="1">
        <v>22</v>
      </c>
      <c r="E826" s="1">
        <v>22</v>
      </c>
    </row>
    <row r="827" spans="1:11" x14ac:dyDescent="0.2">
      <c r="A827" s="1">
        <v>23</v>
      </c>
      <c r="D827" s="29"/>
      <c r="E827" s="1">
        <v>23</v>
      </c>
    </row>
    <row r="828" spans="1:11" x14ac:dyDescent="0.2">
      <c r="A828" s="1">
        <v>24</v>
      </c>
      <c r="D828" s="29"/>
      <c r="E828" s="1">
        <v>24</v>
      </c>
    </row>
    <row r="829" spans="1:11" x14ac:dyDescent="0.2">
      <c r="F829" s="255" t="s">
        <v>17</v>
      </c>
      <c r="G829" s="23" t="s">
        <v>17</v>
      </c>
      <c r="H829" s="24"/>
      <c r="I829" s="255"/>
      <c r="J829" s="23"/>
      <c r="K829" s="24"/>
    </row>
    <row r="830" spans="1:11" x14ac:dyDescent="0.2">
      <c r="A830" s="1">
        <v>25</v>
      </c>
      <c r="C830" s="13" t="s">
        <v>308</v>
      </c>
      <c r="E830" s="1">
        <v>25</v>
      </c>
      <c r="G830" s="248"/>
      <c r="H830" s="247">
        <f>SUM(H805:H828)</f>
        <v>94081064</v>
      </c>
      <c r="I830" s="247"/>
      <c r="J830" s="248"/>
      <c r="K830" s="247">
        <f>SUM(K805:K828)</f>
        <v>101231225</v>
      </c>
    </row>
    <row r="831" spans="1:11" x14ac:dyDescent="0.2">
      <c r="D831" s="29"/>
      <c r="F831" s="255" t="s">
        <v>17</v>
      </c>
      <c r="G831" s="23" t="s">
        <v>17</v>
      </c>
      <c r="H831" s="24"/>
      <c r="I831" s="255"/>
      <c r="J831" s="23"/>
      <c r="K831" s="24"/>
    </row>
    <row r="832" spans="1:11" x14ac:dyDescent="0.2">
      <c r="F832" s="255"/>
      <c r="G832" s="23"/>
      <c r="H832" s="24"/>
      <c r="I832" s="255"/>
      <c r="J832" s="23"/>
      <c r="K832" s="24"/>
    </row>
    <row r="833" spans="1:11" x14ac:dyDescent="0.2">
      <c r="C833" s="39" t="s">
        <v>268</v>
      </c>
      <c r="D833" s="39"/>
      <c r="E833" s="39"/>
      <c r="F833" s="39"/>
      <c r="G833" s="39"/>
      <c r="H833" s="39"/>
      <c r="I833" s="39"/>
      <c r="J833" s="39"/>
      <c r="K833" s="232"/>
    </row>
    <row r="835" spans="1:11" x14ac:dyDescent="0.2">
      <c r="A835" s="13"/>
    </row>
    <row r="836" spans="1:11" x14ac:dyDescent="0.2">
      <c r="A836" s="19" t="str">
        <f>$A$83</f>
        <v xml:space="preserve">Institution No.:  </v>
      </c>
      <c r="B836" s="42"/>
      <c r="C836" s="42"/>
      <c r="D836" s="42"/>
      <c r="E836" s="43"/>
      <c r="F836" s="42"/>
      <c r="G836" s="44"/>
      <c r="H836" s="45"/>
      <c r="I836" s="42"/>
      <c r="J836" s="44"/>
      <c r="K836" s="4" t="s">
        <v>269</v>
      </c>
    </row>
    <row r="837" spans="1:11" x14ac:dyDescent="0.2">
      <c r="A837" s="234" t="s">
        <v>270</v>
      </c>
      <c r="B837" s="234"/>
      <c r="C837" s="234"/>
      <c r="D837" s="234"/>
      <c r="E837" s="234"/>
      <c r="F837" s="234"/>
      <c r="G837" s="234"/>
      <c r="H837" s="234"/>
      <c r="I837" s="234"/>
      <c r="J837" s="234"/>
      <c r="K837" s="234"/>
    </row>
    <row r="838" spans="1:11" x14ac:dyDescent="0.2">
      <c r="A838" s="19" t="str">
        <f>$A$42</f>
        <v xml:space="preserve">NAME: </v>
      </c>
      <c r="C838" s="1" t="str">
        <f>$D$20</f>
        <v>University of Colorado</v>
      </c>
      <c r="G838" s="237"/>
      <c r="K838" s="21" t="str">
        <f>$K$3</f>
        <v>Due Date: October 18, 2022</v>
      </c>
    </row>
    <row r="839" spans="1:11" x14ac:dyDescent="0.2">
      <c r="A839" s="22" t="s">
        <v>17</v>
      </c>
      <c r="B839" s="22" t="s">
        <v>17</v>
      </c>
      <c r="C839" s="22" t="s">
        <v>17</v>
      </c>
      <c r="D839" s="22" t="s">
        <v>17</v>
      </c>
      <c r="E839" s="22" t="s">
        <v>17</v>
      </c>
      <c r="F839" s="22" t="s">
        <v>17</v>
      </c>
      <c r="G839" s="23" t="s">
        <v>17</v>
      </c>
      <c r="H839" s="24" t="s">
        <v>17</v>
      </c>
      <c r="I839" s="22" t="s">
        <v>17</v>
      </c>
      <c r="J839" s="23" t="s">
        <v>17</v>
      </c>
      <c r="K839" s="24" t="s">
        <v>17</v>
      </c>
    </row>
    <row r="840" spans="1:11" x14ac:dyDescent="0.2">
      <c r="A840" s="25" t="s">
        <v>18</v>
      </c>
      <c r="E840" s="25" t="s">
        <v>18</v>
      </c>
      <c r="F840" s="26"/>
      <c r="G840" s="27"/>
      <c r="H840" s="28" t="str">
        <f>H802</f>
        <v>2021-22</v>
      </c>
      <c r="I840" s="26"/>
      <c r="J840" s="27"/>
      <c r="K840" s="28" t="str">
        <f>K802</f>
        <v>2022-23</v>
      </c>
    </row>
    <row r="841" spans="1:11" x14ac:dyDescent="0.2">
      <c r="A841" s="25" t="s">
        <v>22</v>
      </c>
      <c r="C841" s="26" t="s">
        <v>68</v>
      </c>
      <c r="E841" s="25" t="s">
        <v>22</v>
      </c>
      <c r="F841" s="26"/>
      <c r="G841" s="27" t="s">
        <v>24</v>
      </c>
      <c r="H841" s="28" t="s">
        <v>25</v>
      </c>
      <c r="I841" s="26"/>
      <c r="J841" s="27" t="s">
        <v>24</v>
      </c>
      <c r="K841" s="28" t="s">
        <v>26</v>
      </c>
    </row>
    <row r="842" spans="1:11" x14ac:dyDescent="0.2">
      <c r="A842" s="22" t="s">
        <v>17</v>
      </c>
      <c r="B842" s="22" t="s">
        <v>17</v>
      </c>
      <c r="C842" s="22" t="s">
        <v>17</v>
      </c>
      <c r="D842" s="22" t="s">
        <v>17</v>
      </c>
      <c r="E842" s="22" t="s">
        <v>17</v>
      </c>
      <c r="F842" s="22" t="s">
        <v>17</v>
      </c>
      <c r="G842" s="23" t="s">
        <v>17</v>
      </c>
      <c r="H842" s="24" t="s">
        <v>17</v>
      </c>
      <c r="I842" s="22" t="s">
        <v>17</v>
      </c>
      <c r="J842" s="23" t="s">
        <v>17</v>
      </c>
      <c r="K842" s="24" t="s">
        <v>17</v>
      </c>
    </row>
    <row r="843" spans="1:11" x14ac:dyDescent="0.2">
      <c r="A843" s="313">
        <v>1</v>
      </c>
      <c r="B843" s="336"/>
      <c r="C843" s="313" t="s">
        <v>244</v>
      </c>
      <c r="D843" s="336"/>
      <c r="E843" s="313">
        <v>1</v>
      </c>
      <c r="F843" s="336"/>
      <c r="G843" s="337"/>
      <c r="H843" s="338"/>
      <c r="I843" s="336"/>
      <c r="J843" s="337"/>
      <c r="K843" s="338"/>
    </row>
    <row r="844" spans="1:11" x14ac:dyDescent="0.2">
      <c r="A844" s="313">
        <v>2</v>
      </c>
      <c r="B844" s="336"/>
      <c r="C844" s="313" t="s">
        <v>244</v>
      </c>
      <c r="D844" s="336"/>
      <c r="E844" s="313">
        <v>2</v>
      </c>
      <c r="F844" s="336"/>
      <c r="G844" s="337"/>
      <c r="H844" s="338"/>
      <c r="I844" s="336"/>
      <c r="J844" s="337"/>
      <c r="K844" s="338"/>
    </row>
    <row r="845" spans="1:11" x14ac:dyDescent="0.2">
      <c r="A845" s="313">
        <v>3</v>
      </c>
      <c r="B845" s="313"/>
      <c r="C845" s="313" t="s">
        <v>244</v>
      </c>
      <c r="D845" s="313"/>
      <c r="E845" s="313">
        <v>3</v>
      </c>
      <c r="F845" s="314"/>
      <c r="G845" s="339"/>
      <c r="H845" s="319"/>
      <c r="I845" s="319"/>
      <c r="J845" s="339"/>
      <c r="K845" s="319"/>
    </row>
    <row r="846" spans="1:11" x14ac:dyDescent="0.2">
      <c r="A846" s="313">
        <v>4</v>
      </c>
      <c r="B846" s="313"/>
      <c r="C846" s="313" t="s">
        <v>244</v>
      </c>
      <c r="D846" s="313"/>
      <c r="E846" s="313">
        <v>4</v>
      </c>
      <c r="F846" s="314"/>
      <c r="G846" s="339"/>
      <c r="H846" s="319"/>
      <c r="I846" s="319"/>
      <c r="J846" s="339"/>
      <c r="K846" s="319"/>
    </row>
    <row r="847" spans="1:11" x14ac:dyDescent="0.2">
      <c r="A847" s="313">
        <v>5</v>
      </c>
      <c r="B847" s="313"/>
      <c r="C847" s="313" t="s">
        <v>244</v>
      </c>
      <c r="D847" s="313"/>
      <c r="E847" s="313">
        <v>5</v>
      </c>
      <c r="F847" s="313"/>
      <c r="G847" s="340"/>
      <c r="H847" s="341"/>
      <c r="I847" s="313"/>
      <c r="J847" s="340"/>
      <c r="K847" s="341"/>
    </row>
    <row r="848" spans="1:11" x14ac:dyDescent="0.2">
      <c r="A848" s="1">
        <v>6</v>
      </c>
      <c r="C848" s="13" t="s">
        <v>101</v>
      </c>
      <c r="E848" s="1">
        <v>6</v>
      </c>
      <c r="F848" s="14"/>
      <c r="G848" s="241"/>
      <c r="H848" s="239"/>
      <c r="I848" s="244"/>
      <c r="J848" s="241"/>
      <c r="K848" s="239"/>
    </row>
    <row r="849" spans="1:11" x14ac:dyDescent="0.2">
      <c r="A849" s="1">
        <v>7</v>
      </c>
      <c r="C849" s="13" t="s">
        <v>102</v>
      </c>
      <c r="E849" s="1">
        <v>7</v>
      </c>
      <c r="F849" s="14"/>
      <c r="G849" s="240"/>
      <c r="H849" s="239"/>
      <c r="I849" s="244"/>
      <c r="J849" s="240"/>
      <c r="K849" s="239"/>
    </row>
    <row r="850" spans="1:11" x14ac:dyDescent="0.2">
      <c r="A850" s="1">
        <v>8</v>
      </c>
      <c r="C850" s="13" t="s">
        <v>271</v>
      </c>
      <c r="E850" s="1">
        <v>8</v>
      </c>
      <c r="F850" s="14"/>
      <c r="G850" s="241"/>
      <c r="H850" s="239"/>
      <c r="I850" s="244"/>
      <c r="J850" s="241"/>
      <c r="K850" s="239"/>
    </row>
    <row r="851" spans="1:11" x14ac:dyDescent="0.2">
      <c r="A851" s="1">
        <v>9</v>
      </c>
      <c r="C851" s="13" t="s">
        <v>239</v>
      </c>
      <c r="E851" s="1">
        <v>9</v>
      </c>
      <c r="F851" s="14"/>
      <c r="G851" s="240">
        <f>SUM(G848:G850)</f>
        <v>0</v>
      </c>
      <c r="H851" s="246">
        <f>SUM(H848:H850)</f>
        <v>0</v>
      </c>
      <c r="I851" s="240"/>
      <c r="J851" s="240">
        <f>SUM(J848:J850)</f>
        <v>0</v>
      </c>
      <c r="K851" s="246">
        <f>SUM(K848:K850)</f>
        <v>0</v>
      </c>
    </row>
    <row r="852" spans="1:11" x14ac:dyDescent="0.2">
      <c r="A852" s="1">
        <v>10</v>
      </c>
      <c r="C852" s="13"/>
      <c r="E852" s="1">
        <v>10</v>
      </c>
      <c r="F852" s="14"/>
      <c r="G852" s="240"/>
      <c r="H852" s="246"/>
      <c r="I852" s="244"/>
      <c r="J852" s="240"/>
      <c r="K852" s="246"/>
    </row>
    <row r="853" spans="1:11" x14ac:dyDescent="0.2">
      <c r="A853" s="1">
        <v>11</v>
      </c>
      <c r="C853" s="13" t="s">
        <v>105</v>
      </c>
      <c r="E853" s="1">
        <v>11</v>
      </c>
      <c r="F853" s="14"/>
      <c r="G853" s="241"/>
      <c r="H853" s="239"/>
      <c r="I853" s="244"/>
      <c r="J853" s="241"/>
      <c r="K853" s="239"/>
    </row>
    <row r="854" spans="1:11" x14ac:dyDescent="0.2">
      <c r="A854" s="1">
        <v>12</v>
      </c>
      <c r="C854" s="13" t="s">
        <v>106</v>
      </c>
      <c r="E854" s="1">
        <v>12</v>
      </c>
      <c r="F854" s="14"/>
      <c r="G854" s="240"/>
      <c r="H854" s="239"/>
      <c r="I854" s="244"/>
      <c r="J854" s="240"/>
      <c r="K854" s="239"/>
    </row>
    <row r="855" spans="1:11" x14ac:dyDescent="0.2">
      <c r="A855" s="1">
        <v>13</v>
      </c>
      <c r="C855" s="13" t="s">
        <v>240</v>
      </c>
      <c r="E855" s="1">
        <v>13</v>
      </c>
      <c r="F855" s="14"/>
      <c r="G855" s="240">
        <f>SUM(G853:G854)</f>
        <v>0</v>
      </c>
      <c r="H855" s="246">
        <f>SUM(H853:H854)</f>
        <v>0</v>
      </c>
      <c r="I855" s="248"/>
      <c r="J855" s="240">
        <f>SUM(J853:J854)</f>
        <v>0</v>
      </c>
      <c r="K855" s="246">
        <f>SUM(K853:K854)</f>
        <v>0</v>
      </c>
    </row>
    <row r="856" spans="1:11" x14ac:dyDescent="0.2">
      <c r="A856" s="1">
        <v>14</v>
      </c>
      <c r="E856" s="1">
        <v>14</v>
      </c>
      <c r="F856" s="14"/>
      <c r="G856" s="250"/>
      <c r="H856" s="246"/>
      <c r="I856" s="247"/>
      <c r="J856" s="250"/>
      <c r="K856" s="246"/>
    </row>
    <row r="857" spans="1:11" x14ac:dyDescent="0.2">
      <c r="A857" s="1">
        <v>15</v>
      </c>
      <c r="C857" s="13" t="s">
        <v>108</v>
      </c>
      <c r="E857" s="1">
        <v>15</v>
      </c>
      <c r="G857" s="253">
        <f>SUM(G851+G855)</f>
        <v>0</v>
      </c>
      <c r="H857" s="252">
        <f>SUM(H851+H855)</f>
        <v>0</v>
      </c>
      <c r="I857" s="247"/>
      <c r="J857" s="253">
        <f>SUM(J851+J855)</f>
        <v>0</v>
      </c>
      <c r="K857" s="252">
        <f>SUM(K851+K855)</f>
        <v>0</v>
      </c>
    </row>
    <row r="858" spans="1:11" x14ac:dyDescent="0.2">
      <c r="A858" s="1">
        <v>16</v>
      </c>
      <c r="E858" s="1">
        <v>16</v>
      </c>
      <c r="G858" s="253"/>
      <c r="H858" s="252"/>
      <c r="I858" s="247"/>
      <c r="J858" s="253"/>
      <c r="K858" s="252"/>
    </row>
    <row r="859" spans="1:11" x14ac:dyDescent="0.2">
      <c r="A859" s="1">
        <v>17</v>
      </c>
      <c r="C859" s="13" t="s">
        <v>109</v>
      </c>
      <c r="E859" s="1">
        <v>17</v>
      </c>
      <c r="F859" s="14"/>
      <c r="G859" s="240"/>
      <c r="H859" s="239"/>
      <c r="I859" s="244"/>
      <c r="J859" s="240"/>
      <c r="K859" s="239"/>
    </row>
    <row r="860" spans="1:11" x14ac:dyDescent="0.2">
      <c r="A860" s="1">
        <v>18</v>
      </c>
      <c r="E860" s="1">
        <v>18</v>
      </c>
      <c r="F860" s="14"/>
      <c r="G860" s="240"/>
      <c r="H860" s="246"/>
      <c r="I860" s="244"/>
      <c r="J860" s="240"/>
      <c r="K860" s="246"/>
    </row>
    <row r="861" spans="1:11" x14ac:dyDescent="0.2">
      <c r="A861" s="1">
        <v>19</v>
      </c>
      <c r="C861" s="13" t="s">
        <v>110</v>
      </c>
      <c r="E861" s="1">
        <v>19</v>
      </c>
      <c r="F861" s="14"/>
      <c r="G861" s="240"/>
      <c r="H861" s="239"/>
      <c r="I861" s="244"/>
      <c r="J861" s="240"/>
      <c r="K861" s="239"/>
    </row>
    <row r="862" spans="1:11" x14ac:dyDescent="0.2">
      <c r="A862" s="1">
        <v>20</v>
      </c>
      <c r="C862" s="254" t="s">
        <v>111</v>
      </c>
      <c r="E862" s="1">
        <v>20</v>
      </c>
      <c r="F862" s="14"/>
      <c r="G862" s="240"/>
      <c r="H862" s="239"/>
      <c r="I862" s="244"/>
      <c r="J862" s="240"/>
      <c r="K862" s="239"/>
    </row>
    <row r="863" spans="1:11" x14ac:dyDescent="0.2">
      <c r="A863" s="1">
        <v>21</v>
      </c>
      <c r="C863" s="254"/>
      <c r="E863" s="1">
        <v>21</v>
      </c>
      <c r="F863" s="14"/>
      <c r="G863" s="240"/>
      <c r="H863" s="246"/>
      <c r="I863" s="244"/>
      <c r="J863" s="240"/>
      <c r="K863" s="246"/>
    </row>
    <row r="864" spans="1:11" x14ac:dyDescent="0.2">
      <c r="A864" s="1">
        <v>22</v>
      </c>
      <c r="C864" s="13"/>
      <c r="E864" s="1">
        <v>22</v>
      </c>
      <c r="G864" s="240"/>
      <c r="H864" s="246"/>
      <c r="I864" s="244"/>
      <c r="J864" s="240"/>
      <c r="K864" s="246"/>
    </row>
    <row r="865" spans="1:11" x14ac:dyDescent="0.2">
      <c r="A865" s="1">
        <v>23</v>
      </c>
      <c r="C865" s="13" t="s">
        <v>112</v>
      </c>
      <c r="E865" s="1">
        <v>23</v>
      </c>
      <c r="G865" s="240"/>
      <c r="H865" s="239"/>
      <c r="I865" s="244"/>
      <c r="J865" s="240"/>
      <c r="K865" s="239"/>
    </row>
    <row r="866" spans="1:11" x14ac:dyDescent="0.2">
      <c r="A866" s="1">
        <v>24</v>
      </c>
      <c r="C866" s="13"/>
      <c r="E866" s="1">
        <v>24</v>
      </c>
      <c r="G866" s="240"/>
      <c r="H866" s="246"/>
      <c r="I866" s="244"/>
      <c r="J866" s="240"/>
      <c r="K866" s="246"/>
    </row>
    <row r="867" spans="1:11" x14ac:dyDescent="0.2">
      <c r="E867" s="1">
        <v>25</v>
      </c>
      <c r="F867" s="255" t="s">
        <v>17</v>
      </c>
      <c r="G867" s="243"/>
      <c r="H867" s="24"/>
      <c r="I867" s="255"/>
      <c r="J867" s="243"/>
      <c r="K867" s="24"/>
    </row>
    <row r="868" spans="1:11" x14ac:dyDescent="0.2">
      <c r="A868" s="1">
        <v>25</v>
      </c>
      <c r="C868" s="13" t="s">
        <v>309</v>
      </c>
      <c r="G868" s="247">
        <f>SUM(G857:G866)</f>
        <v>0</v>
      </c>
      <c r="H868" s="247">
        <f>SUM(H857:H866)</f>
        <v>0</v>
      </c>
      <c r="I868" s="251"/>
      <c r="J868" s="247">
        <f>SUM(J857:J866)</f>
        <v>0</v>
      </c>
      <c r="K868" s="247">
        <f>SUM(K857:K866)</f>
        <v>0</v>
      </c>
    </row>
    <row r="869" spans="1:11" x14ac:dyDescent="0.2">
      <c r="F869" s="255" t="s">
        <v>17</v>
      </c>
      <c r="G869" s="23"/>
      <c r="H869" s="24"/>
      <c r="I869" s="255"/>
      <c r="J869" s="23"/>
      <c r="K869" s="24"/>
    </row>
    <row r="870" spans="1:11" x14ac:dyDescent="0.2">
      <c r="A870" s="13"/>
      <c r="C870" s="1" t="s">
        <v>64</v>
      </c>
    </row>
    <row r="872" spans="1:11" x14ac:dyDescent="0.2">
      <c r="A872" s="13"/>
    </row>
    <row r="873" spans="1:11" x14ac:dyDescent="0.2">
      <c r="A873" s="19" t="str">
        <f>$A$83</f>
        <v xml:space="preserve">Institution No.:  </v>
      </c>
      <c r="B873" s="42"/>
      <c r="C873" s="42"/>
      <c r="D873" s="42"/>
      <c r="E873" s="43"/>
      <c r="F873" s="42"/>
      <c r="G873" s="44"/>
      <c r="H873" s="45"/>
      <c r="I873" s="42"/>
      <c r="J873" s="44"/>
      <c r="K873" s="4" t="s">
        <v>273</v>
      </c>
    </row>
    <row r="874" spans="1:11" x14ac:dyDescent="0.2">
      <c r="A874" s="342" t="s">
        <v>274</v>
      </c>
      <c r="B874" s="342"/>
      <c r="C874" s="342"/>
      <c r="D874" s="342"/>
      <c r="E874" s="342"/>
      <c r="F874" s="342"/>
      <c r="G874" s="342"/>
      <c r="H874" s="342"/>
      <c r="I874" s="342"/>
      <c r="J874" s="342"/>
      <c r="K874" s="342"/>
    </row>
    <row r="875" spans="1:11" x14ac:dyDescent="0.2">
      <c r="A875" s="19" t="str">
        <f>$A$42</f>
        <v xml:space="preserve">NAME: </v>
      </c>
      <c r="C875" s="1" t="str">
        <f>$D$20</f>
        <v>University of Colorado</v>
      </c>
      <c r="H875" s="343"/>
      <c r="K875" s="21" t="str">
        <f>$K$3</f>
        <v>Due Date: October 18, 2022</v>
      </c>
    </row>
    <row r="876" spans="1:11" x14ac:dyDescent="0.2">
      <c r="A876" s="22" t="s">
        <v>17</v>
      </c>
      <c r="B876" s="22" t="s">
        <v>17</v>
      </c>
      <c r="C876" s="22" t="s">
        <v>17</v>
      </c>
      <c r="D876" s="22" t="s">
        <v>17</v>
      </c>
      <c r="E876" s="22" t="s">
        <v>17</v>
      </c>
      <c r="F876" s="22" t="s">
        <v>17</v>
      </c>
      <c r="G876" s="23" t="s">
        <v>17</v>
      </c>
      <c r="H876" s="24" t="s">
        <v>17</v>
      </c>
      <c r="I876" s="22" t="s">
        <v>17</v>
      </c>
      <c r="J876" s="23" t="s">
        <v>17</v>
      </c>
      <c r="K876" s="24" t="s">
        <v>17</v>
      </c>
    </row>
    <row r="877" spans="1:11" x14ac:dyDescent="0.2">
      <c r="A877" s="25" t="s">
        <v>18</v>
      </c>
      <c r="E877" s="25" t="s">
        <v>18</v>
      </c>
      <c r="F877" s="26"/>
      <c r="G877" s="27"/>
      <c r="H877" s="28" t="str">
        <f>+H840</f>
        <v>2021-22</v>
      </c>
      <c r="I877" s="26"/>
      <c r="J877" s="27"/>
      <c r="K877" s="28" t="str">
        <f>K840</f>
        <v>2022-23</v>
      </c>
    </row>
    <row r="878" spans="1:11" x14ac:dyDescent="0.2">
      <c r="A878" s="25" t="s">
        <v>22</v>
      </c>
      <c r="C878" s="26" t="s">
        <v>68</v>
      </c>
      <c r="E878" s="25" t="s">
        <v>22</v>
      </c>
      <c r="F878" s="26"/>
      <c r="G878" s="27"/>
      <c r="H878" s="28" t="s">
        <v>25</v>
      </c>
      <c r="I878" s="26"/>
      <c r="J878" s="27"/>
      <c r="K878" s="28" t="s">
        <v>26</v>
      </c>
    </row>
    <row r="879" spans="1:11" x14ac:dyDescent="0.2">
      <c r="A879" s="22" t="s">
        <v>17</v>
      </c>
      <c r="B879" s="22" t="s">
        <v>17</v>
      </c>
      <c r="C879" s="22" t="s">
        <v>17</v>
      </c>
      <c r="D879" s="22" t="s">
        <v>17</v>
      </c>
      <c r="E879" s="22" t="s">
        <v>17</v>
      </c>
      <c r="F879" s="22" t="s">
        <v>17</v>
      </c>
      <c r="G879" s="23" t="s">
        <v>17</v>
      </c>
      <c r="H879" s="24" t="s">
        <v>17</v>
      </c>
      <c r="I879" s="22" t="s">
        <v>17</v>
      </c>
      <c r="J879" s="23" t="s">
        <v>17</v>
      </c>
      <c r="K879" s="24" t="s">
        <v>17</v>
      </c>
    </row>
    <row r="880" spans="1:11" x14ac:dyDescent="0.2">
      <c r="A880" s="295">
        <v>1</v>
      </c>
      <c r="C880" s="1" t="s">
        <v>275</v>
      </c>
      <c r="E880" s="295">
        <v>1</v>
      </c>
      <c r="F880" s="14"/>
      <c r="G880" s="244"/>
      <c r="H880" s="257"/>
      <c r="I880" s="244"/>
      <c r="J880" s="244"/>
      <c r="K880" s="257"/>
    </row>
    <row r="881" spans="1:12" x14ac:dyDescent="0.2">
      <c r="A881" s="295">
        <v>2</v>
      </c>
      <c r="E881" s="295">
        <v>2</v>
      </c>
      <c r="F881" s="14"/>
      <c r="G881" s="244"/>
      <c r="H881" s="244"/>
      <c r="I881" s="244"/>
      <c r="J881" s="244"/>
      <c r="K881" s="244"/>
    </row>
    <row r="882" spans="1:12" x14ac:dyDescent="0.2">
      <c r="A882" s="295">
        <v>3</v>
      </c>
      <c r="C882" s="14"/>
      <c r="E882" s="295">
        <v>3</v>
      </c>
      <c r="F882" s="14"/>
      <c r="G882" s="244"/>
      <c r="H882" s="244"/>
      <c r="I882" s="244"/>
      <c r="J882" s="244"/>
      <c r="K882" s="244"/>
    </row>
    <row r="883" spans="1:12" x14ac:dyDescent="0.2">
      <c r="A883" s="295">
        <v>4</v>
      </c>
      <c r="C883" s="14"/>
      <c r="E883" s="295">
        <v>4</v>
      </c>
      <c r="F883" s="14"/>
      <c r="G883" s="244"/>
      <c r="H883" s="244"/>
      <c r="I883" s="244"/>
      <c r="J883" s="244"/>
      <c r="K883" s="244"/>
    </row>
    <row r="884" spans="1:12" x14ac:dyDescent="0.2">
      <c r="A884" s="295">
        <v>5</v>
      </c>
      <c r="C884" s="13"/>
      <c r="E884" s="295">
        <v>5</v>
      </c>
      <c r="F884" s="14"/>
      <c r="G884" s="244"/>
      <c r="H884" s="244"/>
      <c r="I884" s="244"/>
      <c r="J884" s="244"/>
      <c r="K884" s="244"/>
    </row>
    <row r="885" spans="1:12" x14ac:dyDescent="0.2">
      <c r="A885" s="295">
        <v>6</v>
      </c>
      <c r="C885" s="14"/>
      <c r="E885" s="295">
        <v>6</v>
      </c>
      <c r="F885" s="14"/>
      <c r="G885" s="244"/>
      <c r="H885" s="244"/>
      <c r="I885" s="244"/>
      <c r="J885" s="244"/>
      <c r="K885" s="244"/>
    </row>
    <row r="886" spans="1:12" x14ac:dyDescent="0.2">
      <c r="A886" s="295">
        <v>7</v>
      </c>
      <c r="C886" s="14"/>
      <c r="E886" s="295">
        <v>7</v>
      </c>
      <c r="F886" s="14"/>
      <c r="G886" s="244"/>
      <c r="H886" s="244"/>
      <c r="I886" s="244"/>
      <c r="J886" s="244"/>
      <c r="K886" s="244"/>
    </row>
    <row r="887" spans="1:12" x14ac:dyDescent="0.2">
      <c r="A887" s="295">
        <v>8</v>
      </c>
      <c r="E887" s="295">
        <v>8</v>
      </c>
      <c r="F887" s="14"/>
      <c r="G887" s="244"/>
      <c r="H887" s="244"/>
      <c r="I887" s="244"/>
      <c r="J887" s="244"/>
      <c r="K887" s="244"/>
    </row>
    <row r="888" spans="1:12" x14ac:dyDescent="0.2">
      <c r="A888" s="295">
        <v>9</v>
      </c>
      <c r="E888" s="295">
        <v>9</v>
      </c>
      <c r="F888" s="14"/>
      <c r="G888" s="244"/>
      <c r="H888" s="244"/>
      <c r="I888" s="244"/>
      <c r="J888" s="244"/>
      <c r="K888" s="244"/>
    </row>
    <row r="889" spans="1:12" x14ac:dyDescent="0.2">
      <c r="A889" s="295"/>
      <c r="E889" s="295"/>
      <c r="F889" s="255" t="s">
        <v>17</v>
      </c>
      <c r="G889" s="331" t="s">
        <v>17</v>
      </c>
      <c r="H889" s="331"/>
      <c r="I889" s="331"/>
      <c r="J889" s="331"/>
      <c r="K889" s="331"/>
    </row>
    <row r="890" spans="1:12" x14ac:dyDescent="0.2">
      <c r="A890" s="295">
        <v>10</v>
      </c>
      <c r="C890" s="1" t="s">
        <v>276</v>
      </c>
      <c r="E890" s="295">
        <v>10</v>
      </c>
      <c r="G890" s="248"/>
      <c r="H890" s="244">
        <f>SUM(H880:H888)</f>
        <v>0</v>
      </c>
      <c r="I890" s="247"/>
      <c r="J890" s="248"/>
      <c r="K890" s="244">
        <f>SUM(K880:K888)</f>
        <v>0</v>
      </c>
    </row>
    <row r="891" spans="1:12" x14ac:dyDescent="0.2">
      <c r="A891" s="295"/>
      <c r="E891" s="295"/>
      <c r="F891" s="255" t="s">
        <v>17</v>
      </c>
      <c r="G891" s="331" t="s">
        <v>17</v>
      </c>
      <c r="H891" s="331"/>
      <c r="I891" s="331"/>
      <c r="J891" s="331"/>
      <c r="K891" s="331"/>
    </row>
    <row r="892" spans="1:12" x14ac:dyDescent="0.2">
      <c r="A892" s="295">
        <v>11</v>
      </c>
      <c r="C892" s="14"/>
      <c r="E892" s="295">
        <v>11</v>
      </c>
      <c r="F892" s="14"/>
      <c r="G892" s="244"/>
      <c r="H892" s="244"/>
      <c r="I892" s="244"/>
      <c r="J892" s="244"/>
      <c r="K892" s="244"/>
    </row>
    <row r="893" spans="1:12" x14ac:dyDescent="0.2">
      <c r="A893" s="295">
        <v>12</v>
      </c>
      <c r="C893" s="13" t="s">
        <v>277</v>
      </c>
      <c r="E893" s="295">
        <v>12</v>
      </c>
      <c r="F893" s="14"/>
      <c r="G893" s="244"/>
      <c r="H893" s="257">
        <v>71352285</v>
      </c>
      <c r="I893" s="244"/>
      <c r="J893" s="244"/>
      <c r="K893" s="257">
        <v>65704052</v>
      </c>
    </row>
    <row r="894" spans="1:12" x14ac:dyDescent="0.2">
      <c r="A894" s="295">
        <v>13</v>
      </c>
      <c r="C894" s="14" t="s">
        <v>278</v>
      </c>
      <c r="E894" s="295">
        <v>13</v>
      </c>
      <c r="F894" s="14"/>
      <c r="G894" s="244"/>
      <c r="H894" s="311"/>
      <c r="I894" s="311"/>
      <c r="J894" s="311"/>
      <c r="K894" s="311"/>
      <c r="L894" s="222"/>
    </row>
    <row r="895" spans="1:12" x14ac:dyDescent="0.2">
      <c r="A895" s="295">
        <v>14</v>
      </c>
      <c r="E895" s="295">
        <v>14</v>
      </c>
      <c r="F895" s="14"/>
      <c r="G895" s="244"/>
      <c r="H895" s="311"/>
      <c r="I895" s="311"/>
      <c r="J895" s="311"/>
      <c r="K895" s="311"/>
      <c r="L895" s="222"/>
    </row>
    <row r="896" spans="1:12" x14ac:dyDescent="0.2">
      <c r="A896" s="295">
        <v>15</v>
      </c>
      <c r="E896" s="295">
        <v>15</v>
      </c>
      <c r="F896" s="14"/>
      <c r="G896" s="244"/>
      <c r="H896" s="244"/>
      <c r="I896" s="244"/>
      <c r="J896" s="244"/>
      <c r="K896" s="244"/>
    </row>
    <row r="897" spans="1:11" x14ac:dyDescent="0.2">
      <c r="A897" s="295">
        <v>16</v>
      </c>
      <c r="E897" s="295">
        <v>16</v>
      </c>
      <c r="F897" s="14"/>
      <c r="G897" s="244"/>
      <c r="H897" s="244"/>
      <c r="I897" s="244"/>
      <c r="J897" s="244"/>
      <c r="K897" s="244"/>
    </row>
    <row r="898" spans="1:11" x14ac:dyDescent="0.2">
      <c r="A898" s="295">
        <v>17</v>
      </c>
      <c r="C898" s="13"/>
      <c r="E898" s="295">
        <v>17</v>
      </c>
      <c r="F898" s="14"/>
      <c r="G898" s="244"/>
      <c r="H898" s="244"/>
      <c r="I898" s="244"/>
      <c r="J898" s="244"/>
      <c r="K898" s="244"/>
    </row>
    <row r="899" spans="1:11" x14ac:dyDescent="0.2">
      <c r="A899" s="295">
        <v>18</v>
      </c>
      <c r="E899" s="295">
        <v>18</v>
      </c>
      <c r="F899" s="14"/>
      <c r="G899" s="244"/>
      <c r="H899" s="244"/>
      <c r="I899" s="244"/>
      <c r="J899" s="244"/>
      <c r="K899" s="244"/>
    </row>
    <row r="900" spans="1:11" x14ac:dyDescent="0.2">
      <c r="A900" s="295"/>
      <c r="C900" s="14"/>
      <c r="E900" s="295"/>
      <c r="F900" s="255" t="s">
        <v>17</v>
      </c>
      <c r="G900" s="23" t="s">
        <v>17</v>
      </c>
      <c r="H900" s="24"/>
      <c r="I900" s="255"/>
      <c r="J900" s="23"/>
      <c r="K900" s="24"/>
    </row>
    <row r="901" spans="1:11" x14ac:dyDescent="0.2">
      <c r="A901" s="295">
        <v>19</v>
      </c>
      <c r="C901" s="1" t="s">
        <v>279</v>
      </c>
      <c r="E901" s="295">
        <v>19</v>
      </c>
      <c r="G901" s="247"/>
      <c r="H901" s="247">
        <f>SUM(H892:H899)</f>
        <v>71352285</v>
      </c>
      <c r="I901" s="244"/>
      <c r="J901" s="244"/>
      <c r="K901" s="247">
        <f>SUM(K892:K899)</f>
        <v>65704052</v>
      </c>
    </row>
    <row r="902" spans="1:11" x14ac:dyDescent="0.2">
      <c r="A902" s="295"/>
      <c r="C902" s="14"/>
      <c r="E902" s="295"/>
      <c r="F902" s="255" t="s">
        <v>17</v>
      </c>
      <c r="G902" s="23" t="s">
        <v>17</v>
      </c>
      <c r="H902" s="24"/>
      <c r="I902" s="255"/>
      <c r="J902" s="23"/>
      <c r="K902" s="24"/>
    </row>
    <row r="903" spans="1:11" x14ac:dyDescent="0.2">
      <c r="A903" s="295"/>
      <c r="E903" s="295"/>
      <c r="H903" s="16"/>
    </row>
    <row r="904" spans="1:11" x14ac:dyDescent="0.2">
      <c r="A904" s="295">
        <v>20</v>
      </c>
      <c r="C904" s="13" t="s">
        <v>310</v>
      </c>
      <c r="E904" s="295">
        <v>20</v>
      </c>
      <c r="G904" s="248"/>
      <c r="H904" s="247">
        <f>SUM(H890,H901)</f>
        <v>71352285</v>
      </c>
      <c r="I904" s="247"/>
      <c r="J904" s="248"/>
      <c r="K904" s="247">
        <f>SUM(K890,K901)</f>
        <v>65704052</v>
      </c>
    </row>
    <row r="905" spans="1:11" x14ac:dyDescent="0.2">
      <c r="C905" s="35" t="s">
        <v>281</v>
      </c>
      <c r="E905" s="41"/>
      <c r="F905" s="255" t="s">
        <v>17</v>
      </c>
      <c r="G905" s="23" t="s">
        <v>17</v>
      </c>
      <c r="H905" s="24"/>
      <c r="I905" s="255"/>
      <c r="J905" s="23"/>
      <c r="K905" s="24"/>
    </row>
    <row r="906" spans="1:11" x14ac:dyDescent="0.2">
      <c r="C906" s="13" t="s">
        <v>45</v>
      </c>
    </row>
    <row r="907" spans="1:11" x14ac:dyDescent="0.2">
      <c r="D907" s="13"/>
      <c r="I907" s="271"/>
    </row>
    <row r="908" spans="1:11" x14ac:dyDescent="0.2">
      <c r="D908" s="13"/>
      <c r="I908" s="271"/>
    </row>
    <row r="909" spans="1:11" x14ac:dyDescent="0.2">
      <c r="D909" s="13"/>
      <c r="I909" s="271"/>
    </row>
    <row r="910" spans="1:11" x14ac:dyDescent="0.2">
      <c r="D910" s="13"/>
      <c r="I910" s="271"/>
    </row>
    <row r="911" spans="1:11" x14ac:dyDescent="0.2">
      <c r="D911" s="13"/>
      <c r="I911" s="271"/>
    </row>
    <row r="912" spans="1:11" x14ac:dyDescent="0.2">
      <c r="D912" s="13"/>
      <c r="I912" s="271"/>
    </row>
    <row r="913" spans="4:9" x14ac:dyDescent="0.2">
      <c r="D913" s="13"/>
      <c r="I913" s="271"/>
    </row>
    <row r="914" spans="4:9" x14ac:dyDescent="0.2">
      <c r="D914" s="13"/>
      <c r="I914" s="271"/>
    </row>
    <row r="915" spans="4:9" x14ac:dyDescent="0.2">
      <c r="D915" s="13"/>
      <c r="I915" s="271"/>
    </row>
    <row r="916" spans="4:9" x14ac:dyDescent="0.2">
      <c r="D916" s="13"/>
      <c r="I916" s="271"/>
    </row>
    <row r="917" spans="4:9" x14ac:dyDescent="0.2">
      <c r="D917" s="13"/>
      <c r="I917" s="271"/>
    </row>
    <row r="918" spans="4:9" x14ac:dyDescent="0.2">
      <c r="D918" s="13"/>
      <c r="I918" s="271"/>
    </row>
    <row r="919" spans="4:9" x14ac:dyDescent="0.2">
      <c r="D919" s="13"/>
      <c r="I919" s="271"/>
    </row>
    <row r="920" spans="4:9" x14ac:dyDescent="0.2">
      <c r="D920" s="13"/>
      <c r="I920" s="271"/>
    </row>
    <row r="921" spans="4:9" x14ac:dyDescent="0.2">
      <c r="D921" s="13"/>
      <c r="I921" s="271"/>
    </row>
    <row r="922" spans="4:9" x14ac:dyDescent="0.2">
      <c r="D922" s="13"/>
      <c r="I922" s="271"/>
    </row>
    <row r="923" spans="4:9" x14ac:dyDescent="0.2">
      <c r="D923" s="13"/>
      <c r="I923" s="271"/>
    </row>
    <row r="924" spans="4:9" x14ac:dyDescent="0.2">
      <c r="D924" s="13"/>
      <c r="I924" s="271"/>
    </row>
    <row r="925" spans="4:9" x14ac:dyDescent="0.2">
      <c r="D925" s="13"/>
      <c r="I925" s="271"/>
    </row>
    <row r="926" spans="4:9" x14ac:dyDescent="0.2">
      <c r="D926" s="13"/>
      <c r="I926" s="271"/>
    </row>
    <row r="927" spans="4:9" x14ac:dyDescent="0.2">
      <c r="D927" s="13"/>
      <c r="I927" s="271"/>
    </row>
    <row r="928" spans="4:9" x14ac:dyDescent="0.2">
      <c r="D928" s="13"/>
      <c r="I928" s="271"/>
    </row>
    <row r="929" spans="4:9" x14ac:dyDescent="0.2">
      <c r="D929" s="13"/>
      <c r="I929" s="271"/>
    </row>
    <row r="930" spans="4:9" x14ac:dyDescent="0.2">
      <c r="D930" s="13"/>
      <c r="I930" s="271"/>
    </row>
    <row r="931" spans="4:9" x14ac:dyDescent="0.2">
      <c r="D931" s="13"/>
      <c r="I931" s="271"/>
    </row>
    <row r="970" spans="4:6" x14ac:dyDescent="0.2">
      <c r="D970" s="26"/>
      <c r="F970" s="41"/>
    </row>
  </sheetData>
  <mergeCells count="30">
    <mergeCell ref="A725:K725"/>
    <mergeCell ref="A762:K762"/>
    <mergeCell ref="A799:K799"/>
    <mergeCell ref="C833:J833"/>
    <mergeCell ref="A837:K837"/>
    <mergeCell ref="A874:K874"/>
    <mergeCell ref="A500:K500"/>
    <mergeCell ref="A538:K538"/>
    <mergeCell ref="A577:K577"/>
    <mergeCell ref="A614:K614"/>
    <mergeCell ref="A651:K651"/>
    <mergeCell ref="A688:K688"/>
    <mergeCell ref="A162:K162"/>
    <mergeCell ref="A202:K202"/>
    <mergeCell ref="A241:K241"/>
    <mergeCell ref="C279:I279"/>
    <mergeCell ref="B285:K285"/>
    <mergeCell ref="C365:J365"/>
    <mergeCell ref="C79:J79"/>
    <mergeCell ref="A84:K84"/>
    <mergeCell ref="C121:J121"/>
    <mergeCell ref="A128:K128"/>
    <mergeCell ref="C135:D135"/>
    <mergeCell ref="C139:D139"/>
    <mergeCell ref="A5:K5"/>
    <mergeCell ref="A8:K8"/>
    <mergeCell ref="A9:K9"/>
    <mergeCell ref="A20:C20"/>
    <mergeCell ref="A36:K36"/>
    <mergeCell ref="A41:K41"/>
  </mergeCells>
  <hyperlinks>
    <hyperlink ref="D23" r:id="rId1"/>
  </hyperlinks>
  <printOptions horizontalCentered="1"/>
  <pageMargins left="0.17" right="0.17" top="0.47" bottom="0.53" header="0.5" footer="0.24"/>
  <pageSetup scale="77" fitToHeight="0" orientation="landscape" r:id="rId2"/>
  <headerFooter alignWithMargins="0"/>
  <rowBreaks count="22" manualBreakCount="22">
    <brk id="39" max="11" man="1"/>
    <brk id="82" max="11" man="1"/>
    <brk id="124" max="11" man="1"/>
    <brk id="159" max="16383" man="1"/>
    <brk id="199" max="11" man="1"/>
    <brk id="237" max="16383" man="1"/>
    <brk id="282" max="11" man="1"/>
    <brk id="318" max="11" man="1"/>
    <brk id="367" max="11" man="1"/>
    <brk id="401" max="11" man="1"/>
    <brk id="453" max="11" man="1"/>
    <brk id="497" max="11" man="1"/>
    <brk id="535" max="11" man="1"/>
    <brk id="574" max="11" man="1"/>
    <brk id="611" max="11" man="1"/>
    <brk id="648" max="11" man="1"/>
    <brk id="685" max="11" man="1"/>
    <brk id="722" max="11" man="1"/>
    <brk id="759" max="11" man="1"/>
    <brk id="796" max="11" man="1"/>
    <brk id="834" max="11" man="1"/>
    <brk id="87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970"/>
  <sheetViews>
    <sheetView showGridLines="0" view="pageBreakPreview" zoomScale="90" zoomScaleNormal="75" zoomScaleSheetLayoutView="90" workbookViewId="0">
      <selection activeCell="A8" sqref="A8:K8"/>
    </sheetView>
  </sheetViews>
  <sheetFormatPr defaultColWidth="9.625" defaultRowHeight="12" x14ac:dyDescent="0.2"/>
  <cols>
    <col min="1" max="1" width="4.625" style="56" customWidth="1"/>
    <col min="2" max="2" width="1.875" style="56" customWidth="1"/>
    <col min="3" max="3" width="30.625" style="56" customWidth="1"/>
    <col min="4" max="4" width="28.625" style="56" customWidth="1"/>
    <col min="5" max="5" width="8.125" style="56" customWidth="1"/>
    <col min="6" max="6" width="7.5" style="56" customWidth="1"/>
    <col min="7" max="7" width="14.875" style="57" customWidth="1"/>
    <col min="8" max="8" width="14.875" style="58" customWidth="1"/>
    <col min="9" max="9" width="6.625" style="56" customWidth="1"/>
    <col min="10" max="10" width="13.125" style="57" customWidth="1"/>
    <col min="11" max="11" width="21.625" style="58" customWidth="1"/>
    <col min="12" max="12" width="10.375" style="56" bestFit="1" customWidth="1"/>
    <col min="13" max="13" width="24.875" style="56" customWidth="1"/>
    <col min="14" max="14" width="15.125" style="56" bestFit="1" customWidth="1"/>
    <col min="15" max="15" width="13.5" style="56" bestFit="1" customWidth="1"/>
    <col min="16" max="256" width="9.625" style="56"/>
    <col min="257" max="257" width="4.625" style="56" customWidth="1"/>
    <col min="258" max="258" width="1.875" style="56" customWidth="1"/>
    <col min="259" max="259" width="30.625" style="56" customWidth="1"/>
    <col min="260" max="260" width="28.625" style="56" customWidth="1"/>
    <col min="261" max="261" width="8.125" style="56" customWidth="1"/>
    <col min="262" max="262" width="7.5" style="56" customWidth="1"/>
    <col min="263" max="264" width="14.875" style="56" customWidth="1"/>
    <col min="265" max="265" width="6.625" style="56" customWidth="1"/>
    <col min="266" max="266" width="13.125" style="56" customWidth="1"/>
    <col min="267" max="267" width="17" style="56" customWidth="1"/>
    <col min="268" max="512" width="9.625" style="56"/>
    <col min="513" max="513" width="4.625" style="56" customWidth="1"/>
    <col min="514" max="514" width="1.875" style="56" customWidth="1"/>
    <col min="515" max="515" width="30.625" style="56" customWidth="1"/>
    <col min="516" max="516" width="28.625" style="56" customWidth="1"/>
    <col min="517" max="517" width="8.125" style="56" customWidth="1"/>
    <col min="518" max="518" width="7.5" style="56" customWidth="1"/>
    <col min="519" max="520" width="14.875" style="56" customWidth="1"/>
    <col min="521" max="521" width="6.625" style="56" customWidth="1"/>
    <col min="522" max="522" width="13.125" style="56" customWidth="1"/>
    <col min="523" max="523" width="17" style="56" customWidth="1"/>
    <col min="524" max="768" width="9.625" style="56"/>
    <col min="769" max="769" width="4.625" style="56" customWidth="1"/>
    <col min="770" max="770" width="1.875" style="56" customWidth="1"/>
    <col min="771" max="771" width="30.625" style="56" customWidth="1"/>
    <col min="772" max="772" width="28.625" style="56" customWidth="1"/>
    <col min="773" max="773" width="8.125" style="56" customWidth="1"/>
    <col min="774" max="774" width="7.5" style="56" customWidth="1"/>
    <col min="775" max="776" width="14.875" style="56" customWidth="1"/>
    <col min="777" max="777" width="6.625" style="56" customWidth="1"/>
    <col min="778" max="778" width="13.125" style="56" customWidth="1"/>
    <col min="779" max="779" width="17" style="56" customWidth="1"/>
    <col min="780" max="1024" width="9.625" style="56"/>
    <col min="1025" max="1025" width="4.625" style="56" customWidth="1"/>
    <col min="1026" max="1026" width="1.875" style="56" customWidth="1"/>
    <col min="1027" max="1027" width="30.625" style="56" customWidth="1"/>
    <col min="1028" max="1028" width="28.625" style="56" customWidth="1"/>
    <col min="1029" max="1029" width="8.125" style="56" customWidth="1"/>
    <col min="1030" max="1030" width="7.5" style="56" customWidth="1"/>
    <col min="1031" max="1032" width="14.875" style="56" customWidth="1"/>
    <col min="1033" max="1033" width="6.625" style="56" customWidth="1"/>
    <col min="1034" max="1034" width="13.125" style="56" customWidth="1"/>
    <col min="1035" max="1035" width="17" style="56" customWidth="1"/>
    <col min="1036" max="1280" width="9.625" style="56"/>
    <col min="1281" max="1281" width="4.625" style="56" customWidth="1"/>
    <col min="1282" max="1282" width="1.875" style="56" customWidth="1"/>
    <col min="1283" max="1283" width="30.625" style="56" customWidth="1"/>
    <col min="1284" max="1284" width="28.625" style="56" customWidth="1"/>
    <col min="1285" max="1285" width="8.125" style="56" customWidth="1"/>
    <col min="1286" max="1286" width="7.5" style="56" customWidth="1"/>
    <col min="1287" max="1288" width="14.875" style="56" customWidth="1"/>
    <col min="1289" max="1289" width="6.625" style="56" customWidth="1"/>
    <col min="1290" max="1290" width="13.125" style="56" customWidth="1"/>
    <col min="1291" max="1291" width="17" style="56" customWidth="1"/>
    <col min="1292" max="1536" width="9.625" style="56"/>
    <col min="1537" max="1537" width="4.625" style="56" customWidth="1"/>
    <col min="1538" max="1538" width="1.875" style="56" customWidth="1"/>
    <col min="1539" max="1539" width="30.625" style="56" customWidth="1"/>
    <col min="1540" max="1540" width="28.625" style="56" customWidth="1"/>
    <col min="1541" max="1541" width="8.125" style="56" customWidth="1"/>
    <col min="1542" max="1542" width="7.5" style="56" customWidth="1"/>
    <col min="1543" max="1544" width="14.875" style="56" customWidth="1"/>
    <col min="1545" max="1545" width="6.625" style="56" customWidth="1"/>
    <col min="1546" max="1546" width="13.125" style="56" customWidth="1"/>
    <col min="1547" max="1547" width="17" style="56" customWidth="1"/>
    <col min="1548" max="1792" width="9.625" style="56"/>
    <col min="1793" max="1793" width="4.625" style="56" customWidth="1"/>
    <col min="1794" max="1794" width="1.875" style="56" customWidth="1"/>
    <col min="1795" max="1795" width="30.625" style="56" customWidth="1"/>
    <col min="1796" max="1796" width="28.625" style="56" customWidth="1"/>
    <col min="1797" max="1797" width="8.125" style="56" customWidth="1"/>
    <col min="1798" max="1798" width="7.5" style="56" customWidth="1"/>
    <col min="1799" max="1800" width="14.875" style="56" customWidth="1"/>
    <col min="1801" max="1801" width="6.625" style="56" customWidth="1"/>
    <col min="1802" max="1802" width="13.125" style="56" customWidth="1"/>
    <col min="1803" max="1803" width="17" style="56" customWidth="1"/>
    <col min="1804" max="2048" width="9.625" style="56"/>
    <col min="2049" max="2049" width="4.625" style="56" customWidth="1"/>
    <col min="2050" max="2050" width="1.875" style="56" customWidth="1"/>
    <col min="2051" max="2051" width="30.625" style="56" customWidth="1"/>
    <col min="2052" max="2052" width="28.625" style="56" customWidth="1"/>
    <col min="2053" max="2053" width="8.125" style="56" customWidth="1"/>
    <col min="2054" max="2054" width="7.5" style="56" customWidth="1"/>
    <col min="2055" max="2056" width="14.875" style="56" customWidth="1"/>
    <col min="2057" max="2057" width="6.625" style="56" customWidth="1"/>
    <col min="2058" max="2058" width="13.125" style="56" customWidth="1"/>
    <col min="2059" max="2059" width="17" style="56" customWidth="1"/>
    <col min="2060" max="2304" width="9.625" style="56"/>
    <col min="2305" max="2305" width="4.625" style="56" customWidth="1"/>
    <col min="2306" max="2306" width="1.875" style="56" customWidth="1"/>
    <col min="2307" max="2307" width="30.625" style="56" customWidth="1"/>
    <col min="2308" max="2308" width="28.625" style="56" customWidth="1"/>
    <col min="2309" max="2309" width="8.125" style="56" customWidth="1"/>
    <col min="2310" max="2310" width="7.5" style="56" customWidth="1"/>
    <col min="2311" max="2312" width="14.875" style="56" customWidth="1"/>
    <col min="2313" max="2313" width="6.625" style="56" customWidth="1"/>
    <col min="2314" max="2314" width="13.125" style="56" customWidth="1"/>
    <col min="2315" max="2315" width="17" style="56" customWidth="1"/>
    <col min="2316" max="2560" width="9.625" style="56"/>
    <col min="2561" max="2561" width="4.625" style="56" customWidth="1"/>
    <col min="2562" max="2562" width="1.875" style="56" customWidth="1"/>
    <col min="2563" max="2563" width="30.625" style="56" customWidth="1"/>
    <col min="2564" max="2564" width="28.625" style="56" customWidth="1"/>
    <col min="2565" max="2565" width="8.125" style="56" customWidth="1"/>
    <col min="2566" max="2566" width="7.5" style="56" customWidth="1"/>
    <col min="2567" max="2568" width="14.875" style="56" customWidth="1"/>
    <col min="2569" max="2569" width="6.625" style="56" customWidth="1"/>
    <col min="2570" max="2570" width="13.125" style="56" customWidth="1"/>
    <col min="2571" max="2571" width="17" style="56" customWidth="1"/>
    <col min="2572" max="2816" width="9.625" style="56"/>
    <col min="2817" max="2817" width="4.625" style="56" customWidth="1"/>
    <col min="2818" max="2818" width="1.875" style="56" customWidth="1"/>
    <col min="2819" max="2819" width="30.625" style="56" customWidth="1"/>
    <col min="2820" max="2820" width="28.625" style="56" customWidth="1"/>
    <col min="2821" max="2821" width="8.125" style="56" customWidth="1"/>
    <col min="2822" max="2822" width="7.5" style="56" customWidth="1"/>
    <col min="2823" max="2824" width="14.875" style="56" customWidth="1"/>
    <col min="2825" max="2825" width="6.625" style="56" customWidth="1"/>
    <col min="2826" max="2826" width="13.125" style="56" customWidth="1"/>
    <col min="2827" max="2827" width="17" style="56" customWidth="1"/>
    <col min="2828" max="3072" width="9.625" style="56"/>
    <col min="3073" max="3073" width="4.625" style="56" customWidth="1"/>
    <col min="3074" max="3074" width="1.875" style="56" customWidth="1"/>
    <col min="3075" max="3075" width="30.625" style="56" customWidth="1"/>
    <col min="3076" max="3076" width="28.625" style="56" customWidth="1"/>
    <col min="3077" max="3077" width="8.125" style="56" customWidth="1"/>
    <col min="3078" max="3078" width="7.5" style="56" customWidth="1"/>
    <col min="3079" max="3080" width="14.875" style="56" customWidth="1"/>
    <col min="3081" max="3081" width="6.625" style="56" customWidth="1"/>
    <col min="3082" max="3082" width="13.125" style="56" customWidth="1"/>
    <col min="3083" max="3083" width="17" style="56" customWidth="1"/>
    <col min="3084" max="3328" width="9.625" style="56"/>
    <col min="3329" max="3329" width="4.625" style="56" customWidth="1"/>
    <col min="3330" max="3330" width="1.875" style="56" customWidth="1"/>
    <col min="3331" max="3331" width="30.625" style="56" customWidth="1"/>
    <col min="3332" max="3332" width="28.625" style="56" customWidth="1"/>
    <col min="3333" max="3333" width="8.125" style="56" customWidth="1"/>
    <col min="3334" max="3334" width="7.5" style="56" customWidth="1"/>
    <col min="3335" max="3336" width="14.875" style="56" customWidth="1"/>
    <col min="3337" max="3337" width="6.625" style="56" customWidth="1"/>
    <col min="3338" max="3338" width="13.125" style="56" customWidth="1"/>
    <col min="3339" max="3339" width="17" style="56" customWidth="1"/>
    <col min="3340" max="3584" width="9.625" style="56"/>
    <col min="3585" max="3585" width="4.625" style="56" customWidth="1"/>
    <col min="3586" max="3586" width="1.875" style="56" customWidth="1"/>
    <col min="3587" max="3587" width="30.625" style="56" customWidth="1"/>
    <col min="3588" max="3588" width="28.625" style="56" customWidth="1"/>
    <col min="3589" max="3589" width="8.125" style="56" customWidth="1"/>
    <col min="3590" max="3590" width="7.5" style="56" customWidth="1"/>
    <col min="3591" max="3592" width="14.875" style="56" customWidth="1"/>
    <col min="3593" max="3593" width="6.625" style="56" customWidth="1"/>
    <col min="3594" max="3594" width="13.125" style="56" customWidth="1"/>
    <col min="3595" max="3595" width="17" style="56" customWidth="1"/>
    <col min="3596" max="3840" width="9.625" style="56"/>
    <col min="3841" max="3841" width="4.625" style="56" customWidth="1"/>
    <col min="3842" max="3842" width="1.875" style="56" customWidth="1"/>
    <col min="3843" max="3843" width="30.625" style="56" customWidth="1"/>
    <col min="3844" max="3844" width="28.625" style="56" customWidth="1"/>
    <col min="3845" max="3845" width="8.125" style="56" customWidth="1"/>
    <col min="3846" max="3846" width="7.5" style="56" customWidth="1"/>
    <col min="3847" max="3848" width="14.875" style="56" customWidth="1"/>
    <col min="3849" max="3849" width="6.625" style="56" customWidth="1"/>
    <col min="3850" max="3850" width="13.125" style="56" customWidth="1"/>
    <col min="3851" max="3851" width="17" style="56" customWidth="1"/>
    <col min="3852" max="4096" width="9.625" style="56"/>
    <col min="4097" max="4097" width="4.625" style="56" customWidth="1"/>
    <col min="4098" max="4098" width="1.875" style="56" customWidth="1"/>
    <col min="4099" max="4099" width="30.625" style="56" customWidth="1"/>
    <col min="4100" max="4100" width="28.625" style="56" customWidth="1"/>
    <col min="4101" max="4101" width="8.125" style="56" customWidth="1"/>
    <col min="4102" max="4102" width="7.5" style="56" customWidth="1"/>
    <col min="4103" max="4104" width="14.875" style="56" customWidth="1"/>
    <col min="4105" max="4105" width="6.625" style="56" customWidth="1"/>
    <col min="4106" max="4106" width="13.125" style="56" customWidth="1"/>
    <col min="4107" max="4107" width="17" style="56" customWidth="1"/>
    <col min="4108" max="4352" width="9.625" style="56"/>
    <col min="4353" max="4353" width="4.625" style="56" customWidth="1"/>
    <col min="4354" max="4354" width="1.875" style="56" customWidth="1"/>
    <col min="4355" max="4355" width="30.625" style="56" customWidth="1"/>
    <col min="4356" max="4356" width="28.625" style="56" customWidth="1"/>
    <col min="4357" max="4357" width="8.125" style="56" customWidth="1"/>
    <col min="4358" max="4358" width="7.5" style="56" customWidth="1"/>
    <col min="4359" max="4360" width="14.875" style="56" customWidth="1"/>
    <col min="4361" max="4361" width="6.625" style="56" customWidth="1"/>
    <col min="4362" max="4362" width="13.125" style="56" customWidth="1"/>
    <col min="4363" max="4363" width="17" style="56" customWidth="1"/>
    <col min="4364" max="4608" width="9.625" style="56"/>
    <col min="4609" max="4609" width="4.625" style="56" customWidth="1"/>
    <col min="4610" max="4610" width="1.875" style="56" customWidth="1"/>
    <col min="4611" max="4611" width="30.625" style="56" customWidth="1"/>
    <col min="4612" max="4612" width="28.625" style="56" customWidth="1"/>
    <col min="4613" max="4613" width="8.125" style="56" customWidth="1"/>
    <col min="4614" max="4614" width="7.5" style="56" customWidth="1"/>
    <col min="4615" max="4616" width="14.875" style="56" customWidth="1"/>
    <col min="4617" max="4617" width="6.625" style="56" customWidth="1"/>
    <col min="4618" max="4618" width="13.125" style="56" customWidth="1"/>
    <col min="4619" max="4619" width="17" style="56" customWidth="1"/>
    <col min="4620" max="4864" width="9.625" style="56"/>
    <col min="4865" max="4865" width="4.625" style="56" customWidth="1"/>
    <col min="4866" max="4866" width="1.875" style="56" customWidth="1"/>
    <col min="4867" max="4867" width="30.625" style="56" customWidth="1"/>
    <col min="4868" max="4868" width="28.625" style="56" customWidth="1"/>
    <col min="4869" max="4869" width="8.125" style="56" customWidth="1"/>
    <col min="4870" max="4870" width="7.5" style="56" customWidth="1"/>
    <col min="4871" max="4872" width="14.875" style="56" customWidth="1"/>
    <col min="4873" max="4873" width="6.625" style="56" customWidth="1"/>
    <col min="4874" max="4874" width="13.125" style="56" customWidth="1"/>
    <col min="4875" max="4875" width="17" style="56" customWidth="1"/>
    <col min="4876" max="5120" width="9.625" style="56"/>
    <col min="5121" max="5121" width="4.625" style="56" customWidth="1"/>
    <col min="5122" max="5122" width="1.875" style="56" customWidth="1"/>
    <col min="5123" max="5123" width="30.625" style="56" customWidth="1"/>
    <col min="5124" max="5124" width="28.625" style="56" customWidth="1"/>
    <col min="5125" max="5125" width="8.125" style="56" customWidth="1"/>
    <col min="5126" max="5126" width="7.5" style="56" customWidth="1"/>
    <col min="5127" max="5128" width="14.875" style="56" customWidth="1"/>
    <col min="5129" max="5129" width="6.625" style="56" customWidth="1"/>
    <col min="5130" max="5130" width="13.125" style="56" customWidth="1"/>
    <col min="5131" max="5131" width="17" style="56" customWidth="1"/>
    <col min="5132" max="5376" width="9.625" style="56"/>
    <col min="5377" max="5377" width="4.625" style="56" customWidth="1"/>
    <col min="5378" max="5378" width="1.875" style="56" customWidth="1"/>
    <col min="5379" max="5379" width="30.625" style="56" customWidth="1"/>
    <col min="5380" max="5380" width="28.625" style="56" customWidth="1"/>
    <col min="5381" max="5381" width="8.125" style="56" customWidth="1"/>
    <col min="5382" max="5382" width="7.5" style="56" customWidth="1"/>
    <col min="5383" max="5384" width="14.875" style="56" customWidth="1"/>
    <col min="5385" max="5385" width="6.625" style="56" customWidth="1"/>
    <col min="5386" max="5386" width="13.125" style="56" customWidth="1"/>
    <col min="5387" max="5387" width="17" style="56" customWidth="1"/>
    <col min="5388" max="5632" width="9.625" style="56"/>
    <col min="5633" max="5633" width="4.625" style="56" customWidth="1"/>
    <col min="5634" max="5634" width="1.875" style="56" customWidth="1"/>
    <col min="5635" max="5635" width="30.625" style="56" customWidth="1"/>
    <col min="5636" max="5636" width="28.625" style="56" customWidth="1"/>
    <col min="5637" max="5637" width="8.125" style="56" customWidth="1"/>
    <col min="5638" max="5638" width="7.5" style="56" customWidth="1"/>
    <col min="5639" max="5640" width="14.875" style="56" customWidth="1"/>
    <col min="5641" max="5641" width="6.625" style="56" customWidth="1"/>
    <col min="5642" max="5642" width="13.125" style="56" customWidth="1"/>
    <col min="5643" max="5643" width="17" style="56" customWidth="1"/>
    <col min="5644" max="5888" width="9.625" style="56"/>
    <col min="5889" max="5889" width="4.625" style="56" customWidth="1"/>
    <col min="5890" max="5890" width="1.875" style="56" customWidth="1"/>
    <col min="5891" max="5891" width="30.625" style="56" customWidth="1"/>
    <col min="5892" max="5892" width="28.625" style="56" customWidth="1"/>
    <col min="5893" max="5893" width="8.125" style="56" customWidth="1"/>
    <col min="5894" max="5894" width="7.5" style="56" customWidth="1"/>
    <col min="5895" max="5896" width="14.875" style="56" customWidth="1"/>
    <col min="5897" max="5897" width="6.625" style="56" customWidth="1"/>
    <col min="5898" max="5898" width="13.125" style="56" customWidth="1"/>
    <col min="5899" max="5899" width="17" style="56" customWidth="1"/>
    <col min="5900" max="6144" width="9.625" style="56"/>
    <col min="6145" max="6145" width="4.625" style="56" customWidth="1"/>
    <col min="6146" max="6146" width="1.875" style="56" customWidth="1"/>
    <col min="6147" max="6147" width="30.625" style="56" customWidth="1"/>
    <col min="6148" max="6148" width="28.625" style="56" customWidth="1"/>
    <col min="6149" max="6149" width="8.125" style="56" customWidth="1"/>
    <col min="6150" max="6150" width="7.5" style="56" customWidth="1"/>
    <col min="6151" max="6152" width="14.875" style="56" customWidth="1"/>
    <col min="6153" max="6153" width="6.625" style="56" customWidth="1"/>
    <col min="6154" max="6154" width="13.125" style="56" customWidth="1"/>
    <col min="6155" max="6155" width="17" style="56" customWidth="1"/>
    <col min="6156" max="6400" width="9.625" style="56"/>
    <col min="6401" max="6401" width="4.625" style="56" customWidth="1"/>
    <col min="6402" max="6402" width="1.875" style="56" customWidth="1"/>
    <col min="6403" max="6403" width="30.625" style="56" customWidth="1"/>
    <col min="6404" max="6404" width="28.625" style="56" customWidth="1"/>
    <col min="6405" max="6405" width="8.125" style="56" customWidth="1"/>
    <col min="6406" max="6406" width="7.5" style="56" customWidth="1"/>
    <col min="6407" max="6408" width="14.875" style="56" customWidth="1"/>
    <col min="6409" max="6409" width="6.625" style="56" customWidth="1"/>
    <col min="6410" max="6410" width="13.125" style="56" customWidth="1"/>
    <col min="6411" max="6411" width="17" style="56" customWidth="1"/>
    <col min="6412" max="6656" width="9.625" style="56"/>
    <col min="6657" max="6657" width="4.625" style="56" customWidth="1"/>
    <col min="6658" max="6658" width="1.875" style="56" customWidth="1"/>
    <col min="6659" max="6659" width="30.625" style="56" customWidth="1"/>
    <col min="6660" max="6660" width="28.625" style="56" customWidth="1"/>
    <col min="6661" max="6661" width="8.125" style="56" customWidth="1"/>
    <col min="6662" max="6662" width="7.5" style="56" customWidth="1"/>
    <col min="6663" max="6664" width="14.875" style="56" customWidth="1"/>
    <col min="6665" max="6665" width="6.625" style="56" customWidth="1"/>
    <col min="6666" max="6666" width="13.125" style="56" customWidth="1"/>
    <col min="6667" max="6667" width="17" style="56" customWidth="1"/>
    <col min="6668" max="6912" width="9.625" style="56"/>
    <col min="6913" max="6913" width="4.625" style="56" customWidth="1"/>
    <col min="6914" max="6914" width="1.875" style="56" customWidth="1"/>
    <col min="6915" max="6915" width="30.625" style="56" customWidth="1"/>
    <col min="6916" max="6916" width="28.625" style="56" customWidth="1"/>
    <col min="6917" max="6917" width="8.125" style="56" customWidth="1"/>
    <col min="6918" max="6918" width="7.5" style="56" customWidth="1"/>
    <col min="6919" max="6920" width="14.875" style="56" customWidth="1"/>
    <col min="6921" max="6921" width="6.625" style="56" customWidth="1"/>
    <col min="6922" max="6922" width="13.125" style="56" customWidth="1"/>
    <col min="6923" max="6923" width="17" style="56" customWidth="1"/>
    <col min="6924" max="7168" width="9.625" style="56"/>
    <col min="7169" max="7169" width="4.625" style="56" customWidth="1"/>
    <col min="7170" max="7170" width="1.875" style="56" customWidth="1"/>
    <col min="7171" max="7171" width="30.625" style="56" customWidth="1"/>
    <col min="7172" max="7172" width="28.625" style="56" customWidth="1"/>
    <col min="7173" max="7173" width="8.125" style="56" customWidth="1"/>
    <col min="7174" max="7174" width="7.5" style="56" customWidth="1"/>
    <col min="7175" max="7176" width="14.875" style="56" customWidth="1"/>
    <col min="7177" max="7177" width="6.625" style="56" customWidth="1"/>
    <col min="7178" max="7178" width="13.125" style="56" customWidth="1"/>
    <col min="7179" max="7179" width="17" style="56" customWidth="1"/>
    <col min="7180" max="7424" width="9.625" style="56"/>
    <col min="7425" max="7425" width="4.625" style="56" customWidth="1"/>
    <col min="7426" max="7426" width="1.875" style="56" customWidth="1"/>
    <col min="7427" max="7427" width="30.625" style="56" customWidth="1"/>
    <col min="7428" max="7428" width="28.625" style="56" customWidth="1"/>
    <col min="7429" max="7429" width="8.125" style="56" customWidth="1"/>
    <col min="7430" max="7430" width="7.5" style="56" customWidth="1"/>
    <col min="7431" max="7432" width="14.875" style="56" customWidth="1"/>
    <col min="7433" max="7433" width="6.625" style="56" customWidth="1"/>
    <col min="7434" max="7434" width="13.125" style="56" customWidth="1"/>
    <col min="7435" max="7435" width="17" style="56" customWidth="1"/>
    <col min="7436" max="7680" width="9.625" style="56"/>
    <col min="7681" max="7681" width="4.625" style="56" customWidth="1"/>
    <col min="7682" max="7682" width="1.875" style="56" customWidth="1"/>
    <col min="7683" max="7683" width="30.625" style="56" customWidth="1"/>
    <col min="7684" max="7684" width="28.625" style="56" customWidth="1"/>
    <col min="7685" max="7685" width="8.125" style="56" customWidth="1"/>
    <col min="7686" max="7686" width="7.5" style="56" customWidth="1"/>
    <col min="7687" max="7688" width="14.875" style="56" customWidth="1"/>
    <col min="7689" max="7689" width="6.625" style="56" customWidth="1"/>
    <col min="7690" max="7690" width="13.125" style="56" customWidth="1"/>
    <col min="7691" max="7691" width="17" style="56" customWidth="1"/>
    <col min="7692" max="7936" width="9.625" style="56"/>
    <col min="7937" max="7937" width="4.625" style="56" customWidth="1"/>
    <col min="7938" max="7938" width="1.875" style="56" customWidth="1"/>
    <col min="7939" max="7939" width="30.625" style="56" customWidth="1"/>
    <col min="7940" max="7940" width="28.625" style="56" customWidth="1"/>
    <col min="7941" max="7941" width="8.125" style="56" customWidth="1"/>
    <col min="7942" max="7942" width="7.5" style="56" customWidth="1"/>
    <col min="7943" max="7944" width="14.875" style="56" customWidth="1"/>
    <col min="7945" max="7945" width="6.625" style="56" customWidth="1"/>
    <col min="7946" max="7946" width="13.125" style="56" customWidth="1"/>
    <col min="7947" max="7947" width="17" style="56" customWidth="1"/>
    <col min="7948" max="8192" width="9.625" style="56"/>
    <col min="8193" max="8193" width="4.625" style="56" customWidth="1"/>
    <col min="8194" max="8194" width="1.875" style="56" customWidth="1"/>
    <col min="8195" max="8195" width="30.625" style="56" customWidth="1"/>
    <col min="8196" max="8196" width="28.625" style="56" customWidth="1"/>
    <col min="8197" max="8197" width="8.125" style="56" customWidth="1"/>
    <col min="8198" max="8198" width="7.5" style="56" customWidth="1"/>
    <col min="8199" max="8200" width="14.875" style="56" customWidth="1"/>
    <col min="8201" max="8201" width="6.625" style="56" customWidth="1"/>
    <col min="8202" max="8202" width="13.125" style="56" customWidth="1"/>
    <col min="8203" max="8203" width="17" style="56" customWidth="1"/>
    <col min="8204" max="8448" width="9.625" style="56"/>
    <col min="8449" max="8449" width="4.625" style="56" customWidth="1"/>
    <col min="8450" max="8450" width="1.875" style="56" customWidth="1"/>
    <col min="8451" max="8451" width="30.625" style="56" customWidth="1"/>
    <col min="8452" max="8452" width="28.625" style="56" customWidth="1"/>
    <col min="8453" max="8453" width="8.125" style="56" customWidth="1"/>
    <col min="8454" max="8454" width="7.5" style="56" customWidth="1"/>
    <col min="8455" max="8456" width="14.875" style="56" customWidth="1"/>
    <col min="8457" max="8457" width="6.625" style="56" customWidth="1"/>
    <col min="8458" max="8458" width="13.125" style="56" customWidth="1"/>
    <col min="8459" max="8459" width="17" style="56" customWidth="1"/>
    <col min="8460" max="8704" width="9.625" style="56"/>
    <col min="8705" max="8705" width="4.625" style="56" customWidth="1"/>
    <col min="8706" max="8706" width="1.875" style="56" customWidth="1"/>
    <col min="8707" max="8707" width="30.625" style="56" customWidth="1"/>
    <col min="8708" max="8708" width="28.625" style="56" customWidth="1"/>
    <col min="8709" max="8709" width="8.125" style="56" customWidth="1"/>
    <col min="8710" max="8710" width="7.5" style="56" customWidth="1"/>
    <col min="8711" max="8712" width="14.875" style="56" customWidth="1"/>
    <col min="8713" max="8713" width="6.625" style="56" customWidth="1"/>
    <col min="8714" max="8714" width="13.125" style="56" customWidth="1"/>
    <col min="8715" max="8715" width="17" style="56" customWidth="1"/>
    <col min="8716" max="8960" width="9.625" style="56"/>
    <col min="8961" max="8961" width="4.625" style="56" customWidth="1"/>
    <col min="8962" max="8962" width="1.875" style="56" customWidth="1"/>
    <col min="8963" max="8963" width="30.625" style="56" customWidth="1"/>
    <col min="8964" max="8964" width="28.625" style="56" customWidth="1"/>
    <col min="8965" max="8965" width="8.125" style="56" customWidth="1"/>
    <col min="8966" max="8966" width="7.5" style="56" customWidth="1"/>
    <col min="8967" max="8968" width="14.875" style="56" customWidth="1"/>
    <col min="8969" max="8969" width="6.625" style="56" customWidth="1"/>
    <col min="8970" max="8970" width="13.125" style="56" customWidth="1"/>
    <col min="8971" max="8971" width="17" style="56" customWidth="1"/>
    <col min="8972" max="9216" width="9.625" style="56"/>
    <col min="9217" max="9217" width="4.625" style="56" customWidth="1"/>
    <col min="9218" max="9218" width="1.875" style="56" customWidth="1"/>
    <col min="9219" max="9219" width="30.625" style="56" customWidth="1"/>
    <col min="9220" max="9220" width="28.625" style="56" customWidth="1"/>
    <col min="9221" max="9221" width="8.125" style="56" customWidth="1"/>
    <col min="9222" max="9222" width="7.5" style="56" customWidth="1"/>
    <col min="9223" max="9224" width="14.875" style="56" customWidth="1"/>
    <col min="9225" max="9225" width="6.625" style="56" customWidth="1"/>
    <col min="9226" max="9226" width="13.125" style="56" customWidth="1"/>
    <col min="9227" max="9227" width="17" style="56" customWidth="1"/>
    <col min="9228" max="9472" width="9.625" style="56"/>
    <col min="9473" max="9473" width="4.625" style="56" customWidth="1"/>
    <col min="9474" max="9474" width="1.875" style="56" customWidth="1"/>
    <col min="9475" max="9475" width="30.625" style="56" customWidth="1"/>
    <col min="9476" max="9476" width="28.625" style="56" customWidth="1"/>
    <col min="9477" max="9477" width="8.125" style="56" customWidth="1"/>
    <col min="9478" max="9478" width="7.5" style="56" customWidth="1"/>
    <col min="9479" max="9480" width="14.875" style="56" customWidth="1"/>
    <col min="9481" max="9481" width="6.625" style="56" customWidth="1"/>
    <col min="9482" max="9482" width="13.125" style="56" customWidth="1"/>
    <col min="9483" max="9483" width="17" style="56" customWidth="1"/>
    <col min="9484" max="9728" width="9.625" style="56"/>
    <col min="9729" max="9729" width="4.625" style="56" customWidth="1"/>
    <col min="9730" max="9730" width="1.875" style="56" customWidth="1"/>
    <col min="9731" max="9731" width="30.625" style="56" customWidth="1"/>
    <col min="9732" max="9732" width="28.625" style="56" customWidth="1"/>
    <col min="9733" max="9733" width="8.125" style="56" customWidth="1"/>
    <col min="9734" max="9734" width="7.5" style="56" customWidth="1"/>
    <col min="9735" max="9736" width="14.875" style="56" customWidth="1"/>
    <col min="9737" max="9737" width="6.625" style="56" customWidth="1"/>
    <col min="9738" max="9738" width="13.125" style="56" customWidth="1"/>
    <col min="9739" max="9739" width="17" style="56" customWidth="1"/>
    <col min="9740" max="9984" width="9.625" style="56"/>
    <col min="9985" max="9985" width="4.625" style="56" customWidth="1"/>
    <col min="9986" max="9986" width="1.875" style="56" customWidth="1"/>
    <col min="9987" max="9987" width="30.625" style="56" customWidth="1"/>
    <col min="9988" max="9988" width="28.625" style="56" customWidth="1"/>
    <col min="9989" max="9989" width="8.125" style="56" customWidth="1"/>
    <col min="9990" max="9990" width="7.5" style="56" customWidth="1"/>
    <col min="9991" max="9992" width="14.875" style="56" customWidth="1"/>
    <col min="9993" max="9993" width="6.625" style="56" customWidth="1"/>
    <col min="9994" max="9994" width="13.125" style="56" customWidth="1"/>
    <col min="9995" max="9995" width="17" style="56" customWidth="1"/>
    <col min="9996" max="10240" width="9.625" style="56"/>
    <col min="10241" max="10241" width="4.625" style="56" customWidth="1"/>
    <col min="10242" max="10242" width="1.875" style="56" customWidth="1"/>
    <col min="10243" max="10243" width="30.625" style="56" customWidth="1"/>
    <col min="10244" max="10244" width="28.625" style="56" customWidth="1"/>
    <col min="10245" max="10245" width="8.125" style="56" customWidth="1"/>
    <col min="10246" max="10246" width="7.5" style="56" customWidth="1"/>
    <col min="10247" max="10248" width="14.875" style="56" customWidth="1"/>
    <col min="10249" max="10249" width="6.625" style="56" customWidth="1"/>
    <col min="10250" max="10250" width="13.125" style="56" customWidth="1"/>
    <col min="10251" max="10251" width="17" style="56" customWidth="1"/>
    <col min="10252" max="10496" width="9.625" style="56"/>
    <col min="10497" max="10497" width="4.625" style="56" customWidth="1"/>
    <col min="10498" max="10498" width="1.875" style="56" customWidth="1"/>
    <col min="10499" max="10499" width="30.625" style="56" customWidth="1"/>
    <col min="10500" max="10500" width="28.625" style="56" customWidth="1"/>
    <col min="10501" max="10501" width="8.125" style="56" customWidth="1"/>
    <col min="10502" max="10502" width="7.5" style="56" customWidth="1"/>
    <col min="10503" max="10504" width="14.875" style="56" customWidth="1"/>
    <col min="10505" max="10505" width="6.625" style="56" customWidth="1"/>
    <col min="10506" max="10506" width="13.125" style="56" customWidth="1"/>
    <col min="10507" max="10507" width="17" style="56" customWidth="1"/>
    <col min="10508" max="10752" width="9.625" style="56"/>
    <col min="10753" max="10753" width="4.625" style="56" customWidth="1"/>
    <col min="10754" max="10754" width="1.875" style="56" customWidth="1"/>
    <col min="10755" max="10755" width="30.625" style="56" customWidth="1"/>
    <col min="10756" max="10756" width="28.625" style="56" customWidth="1"/>
    <col min="10757" max="10757" width="8.125" style="56" customWidth="1"/>
    <col min="10758" max="10758" width="7.5" style="56" customWidth="1"/>
    <col min="10759" max="10760" width="14.875" style="56" customWidth="1"/>
    <col min="10761" max="10761" width="6.625" style="56" customWidth="1"/>
    <col min="10762" max="10762" width="13.125" style="56" customWidth="1"/>
    <col min="10763" max="10763" width="17" style="56" customWidth="1"/>
    <col min="10764" max="11008" width="9.625" style="56"/>
    <col min="11009" max="11009" width="4.625" style="56" customWidth="1"/>
    <col min="11010" max="11010" width="1.875" style="56" customWidth="1"/>
    <col min="11011" max="11011" width="30.625" style="56" customWidth="1"/>
    <col min="11012" max="11012" width="28.625" style="56" customWidth="1"/>
    <col min="11013" max="11013" width="8.125" style="56" customWidth="1"/>
    <col min="11014" max="11014" width="7.5" style="56" customWidth="1"/>
    <col min="11015" max="11016" width="14.875" style="56" customWidth="1"/>
    <col min="11017" max="11017" width="6.625" style="56" customWidth="1"/>
    <col min="11018" max="11018" width="13.125" style="56" customWidth="1"/>
    <col min="11019" max="11019" width="17" style="56" customWidth="1"/>
    <col min="11020" max="11264" width="9.625" style="56"/>
    <col min="11265" max="11265" width="4.625" style="56" customWidth="1"/>
    <col min="11266" max="11266" width="1.875" style="56" customWidth="1"/>
    <col min="11267" max="11267" width="30.625" style="56" customWidth="1"/>
    <col min="11268" max="11268" width="28.625" style="56" customWidth="1"/>
    <col min="11269" max="11269" width="8.125" style="56" customWidth="1"/>
    <col min="11270" max="11270" width="7.5" style="56" customWidth="1"/>
    <col min="11271" max="11272" width="14.875" style="56" customWidth="1"/>
    <col min="11273" max="11273" width="6.625" style="56" customWidth="1"/>
    <col min="11274" max="11274" width="13.125" style="56" customWidth="1"/>
    <col min="11275" max="11275" width="17" style="56" customWidth="1"/>
    <col min="11276" max="11520" width="9.625" style="56"/>
    <col min="11521" max="11521" width="4.625" style="56" customWidth="1"/>
    <col min="11522" max="11522" width="1.875" style="56" customWidth="1"/>
    <col min="11523" max="11523" width="30.625" style="56" customWidth="1"/>
    <col min="11524" max="11524" width="28.625" style="56" customWidth="1"/>
    <col min="11525" max="11525" width="8.125" style="56" customWidth="1"/>
    <col min="11526" max="11526" width="7.5" style="56" customWidth="1"/>
    <col min="11527" max="11528" width="14.875" style="56" customWidth="1"/>
    <col min="11529" max="11529" width="6.625" style="56" customWidth="1"/>
    <col min="11530" max="11530" width="13.125" style="56" customWidth="1"/>
    <col min="11531" max="11531" width="17" style="56" customWidth="1"/>
    <col min="11532" max="11776" width="9.625" style="56"/>
    <col min="11777" max="11777" width="4.625" style="56" customWidth="1"/>
    <col min="11778" max="11778" width="1.875" style="56" customWidth="1"/>
    <col min="11779" max="11779" width="30.625" style="56" customWidth="1"/>
    <col min="11780" max="11780" width="28.625" style="56" customWidth="1"/>
    <col min="11781" max="11781" width="8.125" style="56" customWidth="1"/>
    <col min="11782" max="11782" width="7.5" style="56" customWidth="1"/>
    <col min="11783" max="11784" width="14.875" style="56" customWidth="1"/>
    <col min="11785" max="11785" width="6.625" style="56" customWidth="1"/>
    <col min="11786" max="11786" width="13.125" style="56" customWidth="1"/>
    <col min="11787" max="11787" width="17" style="56" customWidth="1"/>
    <col min="11788" max="12032" width="9.625" style="56"/>
    <col min="12033" max="12033" width="4.625" style="56" customWidth="1"/>
    <col min="12034" max="12034" width="1.875" style="56" customWidth="1"/>
    <col min="12035" max="12035" width="30.625" style="56" customWidth="1"/>
    <col min="12036" max="12036" width="28.625" style="56" customWidth="1"/>
    <col min="12037" max="12037" width="8.125" style="56" customWidth="1"/>
    <col min="12038" max="12038" width="7.5" style="56" customWidth="1"/>
    <col min="12039" max="12040" width="14.875" style="56" customWidth="1"/>
    <col min="12041" max="12041" width="6.625" style="56" customWidth="1"/>
    <col min="12042" max="12042" width="13.125" style="56" customWidth="1"/>
    <col min="12043" max="12043" width="17" style="56" customWidth="1"/>
    <col min="12044" max="12288" width="9.625" style="56"/>
    <col min="12289" max="12289" width="4.625" style="56" customWidth="1"/>
    <col min="12290" max="12290" width="1.875" style="56" customWidth="1"/>
    <col min="12291" max="12291" width="30.625" style="56" customWidth="1"/>
    <col min="12292" max="12292" width="28.625" style="56" customWidth="1"/>
    <col min="12293" max="12293" width="8.125" style="56" customWidth="1"/>
    <col min="12294" max="12294" width="7.5" style="56" customWidth="1"/>
    <col min="12295" max="12296" width="14.875" style="56" customWidth="1"/>
    <col min="12297" max="12297" width="6.625" style="56" customWidth="1"/>
    <col min="12298" max="12298" width="13.125" style="56" customWidth="1"/>
    <col min="12299" max="12299" width="17" style="56" customWidth="1"/>
    <col min="12300" max="12544" width="9.625" style="56"/>
    <col min="12545" max="12545" width="4.625" style="56" customWidth="1"/>
    <col min="12546" max="12546" width="1.875" style="56" customWidth="1"/>
    <col min="12547" max="12547" width="30.625" style="56" customWidth="1"/>
    <col min="12548" max="12548" width="28.625" style="56" customWidth="1"/>
    <col min="12549" max="12549" width="8.125" style="56" customWidth="1"/>
    <col min="12550" max="12550" width="7.5" style="56" customWidth="1"/>
    <col min="12551" max="12552" width="14.875" style="56" customWidth="1"/>
    <col min="12553" max="12553" width="6.625" style="56" customWidth="1"/>
    <col min="12554" max="12554" width="13.125" style="56" customWidth="1"/>
    <col min="12555" max="12555" width="17" style="56" customWidth="1"/>
    <col min="12556" max="12800" width="9.625" style="56"/>
    <col min="12801" max="12801" width="4.625" style="56" customWidth="1"/>
    <col min="12802" max="12802" width="1.875" style="56" customWidth="1"/>
    <col min="12803" max="12803" width="30.625" style="56" customWidth="1"/>
    <col min="12804" max="12804" width="28.625" style="56" customWidth="1"/>
    <col min="12805" max="12805" width="8.125" style="56" customWidth="1"/>
    <col min="12806" max="12806" width="7.5" style="56" customWidth="1"/>
    <col min="12807" max="12808" width="14.875" style="56" customWidth="1"/>
    <col min="12809" max="12809" width="6.625" style="56" customWidth="1"/>
    <col min="12810" max="12810" width="13.125" style="56" customWidth="1"/>
    <col min="12811" max="12811" width="17" style="56" customWidth="1"/>
    <col min="12812" max="13056" width="9.625" style="56"/>
    <col min="13057" max="13057" width="4.625" style="56" customWidth="1"/>
    <col min="13058" max="13058" width="1.875" style="56" customWidth="1"/>
    <col min="13059" max="13059" width="30.625" style="56" customWidth="1"/>
    <col min="13060" max="13060" width="28.625" style="56" customWidth="1"/>
    <col min="13061" max="13061" width="8.125" style="56" customWidth="1"/>
    <col min="13062" max="13062" width="7.5" style="56" customWidth="1"/>
    <col min="13063" max="13064" width="14.875" style="56" customWidth="1"/>
    <col min="13065" max="13065" width="6.625" style="56" customWidth="1"/>
    <col min="13066" max="13066" width="13.125" style="56" customWidth="1"/>
    <col min="13067" max="13067" width="17" style="56" customWidth="1"/>
    <col min="13068" max="13312" width="9.625" style="56"/>
    <col min="13313" max="13313" width="4.625" style="56" customWidth="1"/>
    <col min="13314" max="13314" width="1.875" style="56" customWidth="1"/>
    <col min="13315" max="13315" width="30.625" style="56" customWidth="1"/>
    <col min="13316" max="13316" width="28.625" style="56" customWidth="1"/>
    <col min="13317" max="13317" width="8.125" style="56" customWidth="1"/>
    <col min="13318" max="13318" width="7.5" style="56" customWidth="1"/>
    <col min="13319" max="13320" width="14.875" style="56" customWidth="1"/>
    <col min="13321" max="13321" width="6.625" style="56" customWidth="1"/>
    <col min="13322" max="13322" width="13.125" style="56" customWidth="1"/>
    <col min="13323" max="13323" width="17" style="56" customWidth="1"/>
    <col min="13324" max="13568" width="9.625" style="56"/>
    <col min="13569" max="13569" width="4.625" style="56" customWidth="1"/>
    <col min="13570" max="13570" width="1.875" style="56" customWidth="1"/>
    <col min="13571" max="13571" width="30.625" style="56" customWidth="1"/>
    <col min="13572" max="13572" width="28.625" style="56" customWidth="1"/>
    <col min="13573" max="13573" width="8.125" style="56" customWidth="1"/>
    <col min="13574" max="13574" width="7.5" style="56" customWidth="1"/>
    <col min="13575" max="13576" width="14.875" style="56" customWidth="1"/>
    <col min="13577" max="13577" width="6.625" style="56" customWidth="1"/>
    <col min="13578" max="13578" width="13.125" style="56" customWidth="1"/>
    <col min="13579" max="13579" width="17" style="56" customWidth="1"/>
    <col min="13580" max="13824" width="9.625" style="56"/>
    <col min="13825" max="13825" width="4.625" style="56" customWidth="1"/>
    <col min="13826" max="13826" width="1.875" style="56" customWidth="1"/>
    <col min="13827" max="13827" width="30.625" style="56" customWidth="1"/>
    <col min="13828" max="13828" width="28.625" style="56" customWidth="1"/>
    <col min="13829" max="13829" width="8.125" style="56" customWidth="1"/>
    <col min="13830" max="13830" width="7.5" style="56" customWidth="1"/>
    <col min="13831" max="13832" width="14.875" style="56" customWidth="1"/>
    <col min="13833" max="13833" width="6.625" style="56" customWidth="1"/>
    <col min="13834" max="13834" width="13.125" style="56" customWidth="1"/>
    <col min="13835" max="13835" width="17" style="56" customWidth="1"/>
    <col min="13836" max="14080" width="9.625" style="56"/>
    <col min="14081" max="14081" width="4.625" style="56" customWidth="1"/>
    <col min="14082" max="14082" width="1.875" style="56" customWidth="1"/>
    <col min="14083" max="14083" width="30.625" style="56" customWidth="1"/>
    <col min="14084" max="14084" width="28.625" style="56" customWidth="1"/>
    <col min="14085" max="14085" width="8.125" style="56" customWidth="1"/>
    <col min="14086" max="14086" width="7.5" style="56" customWidth="1"/>
    <col min="14087" max="14088" width="14.875" style="56" customWidth="1"/>
    <col min="14089" max="14089" width="6.625" style="56" customWidth="1"/>
    <col min="14090" max="14090" width="13.125" style="56" customWidth="1"/>
    <col min="14091" max="14091" width="17" style="56" customWidth="1"/>
    <col min="14092" max="14336" width="9.625" style="56"/>
    <col min="14337" max="14337" width="4.625" style="56" customWidth="1"/>
    <col min="14338" max="14338" width="1.875" style="56" customWidth="1"/>
    <col min="14339" max="14339" width="30.625" style="56" customWidth="1"/>
    <col min="14340" max="14340" width="28.625" style="56" customWidth="1"/>
    <col min="14341" max="14341" width="8.125" style="56" customWidth="1"/>
    <col min="14342" max="14342" width="7.5" style="56" customWidth="1"/>
    <col min="14343" max="14344" width="14.875" style="56" customWidth="1"/>
    <col min="14345" max="14345" width="6.625" style="56" customWidth="1"/>
    <col min="14346" max="14346" width="13.125" style="56" customWidth="1"/>
    <col min="14347" max="14347" width="17" style="56" customWidth="1"/>
    <col min="14348" max="14592" width="9.625" style="56"/>
    <col min="14593" max="14593" width="4.625" style="56" customWidth="1"/>
    <col min="14594" max="14594" width="1.875" style="56" customWidth="1"/>
    <col min="14595" max="14595" width="30.625" style="56" customWidth="1"/>
    <col min="14596" max="14596" width="28.625" style="56" customWidth="1"/>
    <col min="14597" max="14597" width="8.125" style="56" customWidth="1"/>
    <col min="14598" max="14598" width="7.5" style="56" customWidth="1"/>
    <col min="14599" max="14600" width="14.875" style="56" customWidth="1"/>
    <col min="14601" max="14601" width="6.625" style="56" customWidth="1"/>
    <col min="14602" max="14602" width="13.125" style="56" customWidth="1"/>
    <col min="14603" max="14603" width="17" style="56" customWidth="1"/>
    <col min="14604" max="14848" width="9.625" style="56"/>
    <col min="14849" max="14849" width="4.625" style="56" customWidth="1"/>
    <col min="14850" max="14850" width="1.875" style="56" customWidth="1"/>
    <col min="14851" max="14851" width="30.625" style="56" customWidth="1"/>
    <col min="14852" max="14852" width="28.625" style="56" customWidth="1"/>
    <col min="14853" max="14853" width="8.125" style="56" customWidth="1"/>
    <col min="14854" max="14854" width="7.5" style="56" customWidth="1"/>
    <col min="14855" max="14856" width="14.875" style="56" customWidth="1"/>
    <col min="14857" max="14857" width="6.625" style="56" customWidth="1"/>
    <col min="14858" max="14858" width="13.125" style="56" customWidth="1"/>
    <col min="14859" max="14859" width="17" style="56" customWidth="1"/>
    <col min="14860" max="15104" width="9.625" style="56"/>
    <col min="15105" max="15105" width="4.625" style="56" customWidth="1"/>
    <col min="15106" max="15106" width="1.875" style="56" customWidth="1"/>
    <col min="15107" max="15107" width="30.625" style="56" customWidth="1"/>
    <col min="15108" max="15108" width="28.625" style="56" customWidth="1"/>
    <col min="15109" max="15109" width="8.125" style="56" customWidth="1"/>
    <col min="15110" max="15110" width="7.5" style="56" customWidth="1"/>
    <col min="15111" max="15112" width="14.875" style="56" customWidth="1"/>
    <col min="15113" max="15113" width="6.625" style="56" customWidth="1"/>
    <col min="15114" max="15114" width="13.125" style="56" customWidth="1"/>
    <col min="15115" max="15115" width="17" style="56" customWidth="1"/>
    <col min="15116" max="15360" width="9.625" style="56"/>
    <col min="15361" max="15361" width="4.625" style="56" customWidth="1"/>
    <col min="15362" max="15362" width="1.875" style="56" customWidth="1"/>
    <col min="15363" max="15363" width="30.625" style="56" customWidth="1"/>
    <col min="15364" max="15364" width="28.625" style="56" customWidth="1"/>
    <col min="15365" max="15365" width="8.125" style="56" customWidth="1"/>
    <col min="15366" max="15366" width="7.5" style="56" customWidth="1"/>
    <col min="15367" max="15368" width="14.875" style="56" customWidth="1"/>
    <col min="15369" max="15369" width="6.625" style="56" customWidth="1"/>
    <col min="15370" max="15370" width="13.125" style="56" customWidth="1"/>
    <col min="15371" max="15371" width="17" style="56" customWidth="1"/>
    <col min="15372" max="15616" width="9.625" style="56"/>
    <col min="15617" max="15617" width="4.625" style="56" customWidth="1"/>
    <col min="15618" max="15618" width="1.875" style="56" customWidth="1"/>
    <col min="15619" max="15619" width="30.625" style="56" customWidth="1"/>
    <col min="15620" max="15620" width="28.625" style="56" customWidth="1"/>
    <col min="15621" max="15621" width="8.125" style="56" customWidth="1"/>
    <col min="15622" max="15622" width="7.5" style="56" customWidth="1"/>
    <col min="15623" max="15624" width="14.875" style="56" customWidth="1"/>
    <col min="15625" max="15625" width="6.625" style="56" customWidth="1"/>
    <col min="15626" max="15626" width="13.125" style="56" customWidth="1"/>
    <col min="15627" max="15627" width="17" style="56" customWidth="1"/>
    <col min="15628" max="15872" width="9.625" style="56"/>
    <col min="15873" max="15873" width="4.625" style="56" customWidth="1"/>
    <col min="15874" max="15874" width="1.875" style="56" customWidth="1"/>
    <col min="15875" max="15875" width="30.625" style="56" customWidth="1"/>
    <col min="15876" max="15876" width="28.625" style="56" customWidth="1"/>
    <col min="15877" max="15877" width="8.125" style="56" customWidth="1"/>
    <col min="15878" max="15878" width="7.5" style="56" customWidth="1"/>
    <col min="15879" max="15880" width="14.875" style="56" customWidth="1"/>
    <col min="15881" max="15881" width="6.625" style="56" customWidth="1"/>
    <col min="15882" max="15882" width="13.125" style="56" customWidth="1"/>
    <col min="15883" max="15883" width="17" style="56" customWidth="1"/>
    <col min="15884" max="16128" width="9.625" style="56"/>
    <col min="16129" max="16129" width="4.625" style="56" customWidth="1"/>
    <col min="16130" max="16130" width="1.875" style="56" customWidth="1"/>
    <col min="16131" max="16131" width="30.625" style="56" customWidth="1"/>
    <col min="16132" max="16132" width="28.625" style="56" customWidth="1"/>
    <col min="16133" max="16133" width="8.125" style="56" customWidth="1"/>
    <col min="16134" max="16134" width="7.5" style="56" customWidth="1"/>
    <col min="16135" max="16136" width="14.875" style="56" customWidth="1"/>
    <col min="16137" max="16137" width="6.625" style="56" customWidth="1"/>
    <col min="16138" max="16138" width="13.125" style="56" customWidth="1"/>
    <col min="16139" max="16139" width="17" style="56" customWidth="1"/>
    <col min="16140" max="16384" width="9.625" style="56"/>
  </cols>
  <sheetData>
    <row r="2" spans="1:11" x14ac:dyDescent="0.2">
      <c r="K2" s="59" t="s">
        <v>0</v>
      </c>
    </row>
    <row r="3" spans="1:11" x14ac:dyDescent="0.2">
      <c r="K3" s="60" t="s">
        <v>1</v>
      </c>
    </row>
    <row r="5" spans="1:11" ht="45" x14ac:dyDescent="0.6">
      <c r="A5" s="61" t="s">
        <v>2</v>
      </c>
      <c r="B5" s="61"/>
      <c r="C5" s="61"/>
      <c r="D5" s="61"/>
      <c r="E5" s="61"/>
      <c r="F5" s="61"/>
      <c r="G5" s="61"/>
      <c r="H5" s="61"/>
      <c r="I5" s="61"/>
      <c r="J5" s="61"/>
      <c r="K5" s="61"/>
    </row>
    <row r="8" spans="1:11" s="63" customFormat="1" ht="33" x14ac:dyDescent="0.45">
      <c r="A8" s="62" t="s">
        <v>3</v>
      </c>
      <c r="B8" s="62"/>
      <c r="C8" s="62"/>
      <c r="D8" s="62"/>
      <c r="E8" s="62"/>
      <c r="F8" s="62"/>
      <c r="G8" s="62"/>
      <c r="H8" s="62"/>
      <c r="I8" s="62"/>
      <c r="J8" s="62"/>
      <c r="K8" s="62"/>
    </row>
    <row r="9" spans="1:11" s="63" customFormat="1" ht="33" x14ac:dyDescent="0.45">
      <c r="A9" s="62" t="s">
        <v>4</v>
      </c>
      <c r="B9" s="62"/>
      <c r="C9" s="62"/>
      <c r="D9" s="62"/>
      <c r="E9" s="62"/>
      <c r="F9" s="62"/>
      <c r="G9" s="62"/>
      <c r="H9" s="62"/>
      <c r="I9" s="62"/>
      <c r="J9" s="62"/>
      <c r="K9" s="62"/>
    </row>
    <row r="20" spans="1:11" ht="12.75" thickBot="1" x14ac:dyDescent="0.25">
      <c r="A20" s="64" t="s">
        <v>5</v>
      </c>
      <c r="B20" s="64"/>
      <c r="C20" s="64"/>
      <c r="D20" s="8" t="s">
        <v>311</v>
      </c>
      <c r="E20" s="65"/>
      <c r="F20" s="65"/>
      <c r="G20" s="65"/>
      <c r="H20" s="65"/>
      <c r="I20" s="65"/>
      <c r="J20" s="65"/>
      <c r="K20" s="65"/>
    </row>
    <row r="21" spans="1:11" ht="12.75" thickBot="1" x14ac:dyDescent="0.25">
      <c r="C21" s="66" t="s">
        <v>7</v>
      </c>
      <c r="D21" s="11" t="s">
        <v>312</v>
      </c>
    </row>
    <row r="22" spans="1:11" ht="12.75" thickBot="1" x14ac:dyDescent="0.25">
      <c r="C22" s="66" t="s">
        <v>9</v>
      </c>
      <c r="D22" s="11"/>
    </row>
    <row r="23" spans="1:11" ht="12.75" thickBot="1" x14ac:dyDescent="0.25">
      <c r="C23" s="66" t="s">
        <v>10</v>
      </c>
      <c r="D23" s="11" t="s">
        <v>313</v>
      </c>
    </row>
    <row r="31" spans="1:11" x14ac:dyDescent="0.2">
      <c r="C31" s="56" t="s">
        <v>12</v>
      </c>
    </row>
    <row r="36" spans="1:11" ht="30" x14ac:dyDescent="0.4">
      <c r="A36" s="67" t="s">
        <v>78</v>
      </c>
      <c r="B36" s="67"/>
      <c r="C36" s="67"/>
      <c r="D36" s="67"/>
      <c r="E36" s="67"/>
      <c r="F36" s="67"/>
      <c r="G36" s="67"/>
      <c r="H36" s="67"/>
      <c r="I36" s="67"/>
      <c r="J36" s="67"/>
      <c r="K36" s="67"/>
    </row>
    <row r="39" spans="1:11" x14ac:dyDescent="0.2">
      <c r="C39" s="68"/>
      <c r="F39" s="69"/>
      <c r="G39" s="70"/>
      <c r="H39" s="71"/>
      <c r="I39" s="69"/>
      <c r="J39" s="70"/>
      <c r="K39" s="71"/>
    </row>
    <row r="40" spans="1:11" x14ac:dyDescent="0.2">
      <c r="A40" s="72"/>
      <c r="K40" s="59" t="s">
        <v>14</v>
      </c>
    </row>
    <row r="41" spans="1:11" x14ac:dyDescent="0.2">
      <c r="A41" s="73" t="s">
        <v>15</v>
      </c>
      <c r="B41" s="73"/>
      <c r="C41" s="73"/>
      <c r="D41" s="73"/>
      <c r="E41" s="73"/>
      <c r="F41" s="73"/>
      <c r="G41" s="73"/>
      <c r="H41" s="73"/>
      <c r="I41" s="73"/>
      <c r="J41" s="73"/>
      <c r="K41" s="73"/>
    </row>
    <row r="42" spans="1:11" x14ac:dyDescent="0.2">
      <c r="A42" s="74" t="s">
        <v>16</v>
      </c>
      <c r="C42" s="56" t="str">
        <f>$D$20</f>
        <v xml:space="preserve">University of Colorado </v>
      </c>
      <c r="I42" s="75"/>
      <c r="K42" s="76" t="str">
        <f>$K$3</f>
        <v>Due Date: October 18, 2022</v>
      </c>
    </row>
    <row r="43" spans="1:11" x14ac:dyDescent="0.2">
      <c r="A43" s="77" t="s">
        <v>17</v>
      </c>
      <c r="B43" s="77" t="s">
        <v>17</v>
      </c>
      <c r="C43" s="77" t="s">
        <v>17</v>
      </c>
      <c r="D43" s="77" t="s">
        <v>17</v>
      </c>
      <c r="E43" s="77" t="s">
        <v>17</v>
      </c>
      <c r="F43" s="77" t="s">
        <v>17</v>
      </c>
      <c r="G43" s="78" t="s">
        <v>17</v>
      </c>
      <c r="H43" s="79" t="s">
        <v>17</v>
      </c>
      <c r="I43" s="77" t="s">
        <v>17</v>
      </c>
      <c r="J43" s="78" t="s">
        <v>17</v>
      </c>
      <c r="K43" s="79" t="s">
        <v>17</v>
      </c>
    </row>
    <row r="44" spans="1:11" x14ac:dyDescent="0.2">
      <c r="A44" s="80" t="s">
        <v>18</v>
      </c>
      <c r="C44" s="68" t="s">
        <v>19</v>
      </c>
      <c r="E44" s="80" t="s">
        <v>18</v>
      </c>
      <c r="F44" s="81"/>
      <c r="G44" s="82"/>
      <c r="H44" s="83" t="s">
        <v>20</v>
      </c>
      <c r="I44" s="81"/>
      <c r="J44" s="82"/>
      <c r="K44" s="83" t="s">
        <v>21</v>
      </c>
    </row>
    <row r="45" spans="1:11" x14ac:dyDescent="0.2">
      <c r="A45" s="80" t="s">
        <v>22</v>
      </c>
      <c r="C45" s="81" t="s">
        <v>23</v>
      </c>
      <c r="E45" s="80" t="s">
        <v>22</v>
      </c>
      <c r="F45" s="81"/>
      <c r="G45" s="82" t="s">
        <v>24</v>
      </c>
      <c r="H45" s="83" t="s">
        <v>25</v>
      </c>
      <c r="I45" s="81"/>
      <c r="J45" s="82" t="s">
        <v>24</v>
      </c>
      <c r="K45" s="83" t="s">
        <v>26</v>
      </c>
    </row>
    <row r="46" spans="1:11" x14ac:dyDescent="0.2">
      <c r="A46" s="77" t="s">
        <v>17</v>
      </c>
      <c r="B46" s="77" t="s">
        <v>17</v>
      </c>
      <c r="C46" s="77" t="s">
        <v>17</v>
      </c>
      <c r="D46" s="77" t="s">
        <v>17</v>
      </c>
      <c r="E46" s="77" t="s">
        <v>17</v>
      </c>
      <c r="F46" s="77" t="s">
        <v>17</v>
      </c>
      <c r="G46" s="78" t="s">
        <v>17</v>
      </c>
      <c r="H46" s="79" t="s">
        <v>17</v>
      </c>
      <c r="I46" s="77" t="s">
        <v>17</v>
      </c>
      <c r="J46" s="78" t="s">
        <v>17</v>
      </c>
      <c r="K46" s="79" t="s">
        <v>17</v>
      </c>
    </row>
    <row r="47" spans="1:11" x14ac:dyDescent="0.2">
      <c r="A47" s="56">
        <v>1</v>
      </c>
      <c r="C47" s="68" t="s">
        <v>27</v>
      </c>
      <c r="D47" s="84" t="s">
        <v>28</v>
      </c>
      <c r="E47" s="56">
        <v>1</v>
      </c>
      <c r="G47" s="85">
        <v>0</v>
      </c>
      <c r="H47" s="85">
        <v>0</v>
      </c>
      <c r="I47" s="86"/>
      <c r="J47" s="85">
        <v>0</v>
      </c>
      <c r="K47" s="85">
        <v>0</v>
      </c>
    </row>
    <row r="48" spans="1:11" x14ac:dyDescent="0.2">
      <c r="A48" s="56">
        <v>2</v>
      </c>
      <c r="C48" s="68" t="s">
        <v>29</v>
      </c>
      <c r="D48" s="84" t="s">
        <v>30</v>
      </c>
      <c r="E48" s="56">
        <v>2</v>
      </c>
      <c r="G48" s="85">
        <v>0</v>
      </c>
      <c r="H48" s="85">
        <v>0</v>
      </c>
      <c r="I48" s="86"/>
      <c r="J48" s="85">
        <v>0</v>
      </c>
      <c r="K48" s="85">
        <v>0</v>
      </c>
    </row>
    <row r="49" spans="1:11" x14ac:dyDescent="0.2">
      <c r="A49" s="56">
        <v>3</v>
      </c>
      <c r="C49" s="68" t="s">
        <v>31</v>
      </c>
      <c r="D49" s="84" t="s">
        <v>32</v>
      </c>
      <c r="E49" s="56">
        <v>3</v>
      </c>
      <c r="G49" s="85">
        <v>0</v>
      </c>
      <c r="H49" s="85">
        <v>0</v>
      </c>
      <c r="I49" s="86"/>
      <c r="J49" s="85">
        <v>0</v>
      </c>
      <c r="K49" s="85">
        <v>0</v>
      </c>
    </row>
    <row r="50" spans="1:11" x14ac:dyDescent="0.2">
      <c r="A50" s="56">
        <v>4</v>
      </c>
      <c r="C50" s="68" t="s">
        <v>33</v>
      </c>
      <c r="D50" s="84" t="s">
        <v>34</v>
      </c>
      <c r="E50" s="56">
        <v>4</v>
      </c>
      <c r="G50" s="85">
        <v>0</v>
      </c>
      <c r="H50" s="85">
        <v>0</v>
      </c>
      <c r="I50" s="86"/>
      <c r="J50" s="85">
        <v>0</v>
      </c>
      <c r="K50" s="85">
        <v>0</v>
      </c>
    </row>
    <row r="51" spans="1:11" x14ac:dyDescent="0.2">
      <c r="A51" s="56">
        <v>5</v>
      </c>
      <c r="C51" s="68" t="s">
        <v>35</v>
      </c>
      <c r="D51" s="84" t="s">
        <v>36</v>
      </c>
      <c r="E51" s="56">
        <v>5</v>
      </c>
      <c r="G51" s="85">
        <v>0</v>
      </c>
      <c r="H51" s="85">
        <v>0</v>
      </c>
      <c r="I51" s="86"/>
      <c r="J51" s="85">
        <v>0</v>
      </c>
      <c r="K51" s="85">
        <v>0</v>
      </c>
    </row>
    <row r="52" spans="1:11" x14ac:dyDescent="0.2">
      <c r="A52" s="56">
        <v>6</v>
      </c>
      <c r="C52" s="68" t="s">
        <v>37</v>
      </c>
      <c r="D52" s="84" t="s">
        <v>38</v>
      </c>
      <c r="E52" s="56">
        <v>6</v>
      </c>
      <c r="G52" s="85">
        <v>0</v>
      </c>
      <c r="H52" s="85">
        <v>0</v>
      </c>
      <c r="I52" s="86"/>
      <c r="J52" s="85">
        <v>0</v>
      </c>
      <c r="K52" s="85">
        <v>0</v>
      </c>
    </row>
    <row r="53" spans="1:11" x14ac:dyDescent="0.2">
      <c r="A53" s="56">
        <v>7</v>
      </c>
      <c r="C53" s="68" t="s">
        <v>39</v>
      </c>
      <c r="D53" s="84" t="s">
        <v>40</v>
      </c>
      <c r="E53" s="56">
        <v>7</v>
      </c>
      <c r="G53" s="85">
        <v>0</v>
      </c>
      <c r="H53" s="85">
        <v>0</v>
      </c>
      <c r="I53" s="86"/>
      <c r="J53" s="85">
        <v>0</v>
      </c>
      <c r="K53" s="85">
        <v>0</v>
      </c>
    </row>
    <row r="54" spans="1:11" x14ac:dyDescent="0.2">
      <c r="A54" s="56">
        <v>8</v>
      </c>
      <c r="C54" s="68" t="s">
        <v>41</v>
      </c>
      <c r="D54" s="84" t="s">
        <v>42</v>
      </c>
      <c r="E54" s="56">
        <v>8</v>
      </c>
      <c r="G54" s="85">
        <v>0</v>
      </c>
      <c r="H54" s="85">
        <v>0</v>
      </c>
      <c r="I54" s="86"/>
      <c r="J54" s="85">
        <v>0</v>
      </c>
      <c r="K54" s="85">
        <v>0</v>
      </c>
    </row>
    <row r="55" spans="1:11" x14ac:dyDescent="0.2">
      <c r="A55" s="56">
        <v>9</v>
      </c>
      <c r="C55" s="68" t="s">
        <v>43</v>
      </c>
      <c r="D55" s="84" t="s">
        <v>44</v>
      </c>
      <c r="E55" s="56">
        <v>9</v>
      </c>
      <c r="G55" s="87">
        <v>0</v>
      </c>
      <c r="H55" s="87">
        <v>0</v>
      </c>
      <c r="I55" s="86" t="s">
        <v>45</v>
      </c>
      <c r="J55" s="87">
        <v>0</v>
      </c>
      <c r="K55" s="87">
        <v>0</v>
      </c>
    </row>
    <row r="56" spans="1:11" x14ac:dyDescent="0.2">
      <c r="A56" s="56">
        <v>10</v>
      </c>
      <c r="C56" s="68" t="s">
        <v>46</v>
      </c>
      <c r="D56" s="84" t="s">
        <v>47</v>
      </c>
      <c r="E56" s="56">
        <v>10</v>
      </c>
      <c r="G56" s="85">
        <v>0</v>
      </c>
      <c r="H56" s="85">
        <v>0</v>
      </c>
      <c r="I56" s="86"/>
      <c r="J56" s="85">
        <v>0</v>
      </c>
      <c r="K56" s="85">
        <v>0</v>
      </c>
    </row>
    <row r="57" spans="1:11" x14ac:dyDescent="0.2">
      <c r="C57" s="68"/>
      <c r="D57" s="84"/>
      <c r="F57" s="77" t="s">
        <v>17</v>
      </c>
      <c r="G57" s="78" t="s">
        <v>17</v>
      </c>
      <c r="H57" s="88"/>
      <c r="I57" s="89"/>
      <c r="J57" s="78"/>
      <c r="K57" s="88"/>
    </row>
    <row r="58" spans="1:11" ht="15" customHeight="1" x14ac:dyDescent="0.2">
      <c r="A58" s="56">
        <v>11</v>
      </c>
      <c r="C58" s="68" t="s">
        <v>79</v>
      </c>
      <c r="E58" s="56">
        <v>11</v>
      </c>
      <c r="G58" s="85">
        <v>0</v>
      </c>
      <c r="H58" s="87">
        <v>0</v>
      </c>
      <c r="I58" s="86"/>
      <c r="J58" s="85">
        <v>0</v>
      </c>
      <c r="K58" s="87">
        <v>0</v>
      </c>
    </row>
    <row r="59" spans="1:11" x14ac:dyDescent="0.2">
      <c r="F59" s="77" t="s">
        <v>17</v>
      </c>
      <c r="G59" s="78" t="s">
        <v>17</v>
      </c>
      <c r="H59" s="79"/>
      <c r="I59" s="89"/>
      <c r="J59" s="78"/>
      <c r="K59" s="79"/>
    </row>
    <row r="60" spans="1:11" x14ac:dyDescent="0.2">
      <c r="F60" s="77"/>
      <c r="H60" s="79"/>
      <c r="I60" s="89"/>
      <c r="K60" s="79"/>
    </row>
    <row r="61" spans="1:11" x14ac:dyDescent="0.2">
      <c r="A61" s="56">
        <v>12</v>
      </c>
      <c r="C61" s="68" t="s">
        <v>49</v>
      </c>
      <c r="E61" s="56">
        <v>12</v>
      </c>
      <c r="G61" s="86"/>
      <c r="H61" s="86"/>
      <c r="I61" s="86"/>
      <c r="J61" s="85"/>
      <c r="K61" s="86"/>
    </row>
    <row r="62" spans="1:11" x14ac:dyDescent="0.2">
      <c r="A62" s="56">
        <v>13</v>
      </c>
      <c r="C62" s="68" t="s">
        <v>50</v>
      </c>
      <c r="D62" s="84" t="s">
        <v>51</v>
      </c>
      <c r="E62" s="56">
        <v>13</v>
      </c>
      <c r="G62" s="85"/>
      <c r="H62" s="87">
        <v>0</v>
      </c>
      <c r="I62" s="86"/>
      <c r="J62" s="85"/>
      <c r="K62" s="87">
        <v>0</v>
      </c>
    </row>
    <row r="63" spans="1:11" x14ac:dyDescent="0.2">
      <c r="A63" s="56">
        <v>14</v>
      </c>
      <c r="C63" s="68" t="s">
        <v>52</v>
      </c>
      <c r="D63" s="84" t="s">
        <v>53</v>
      </c>
      <c r="E63" s="56">
        <v>14</v>
      </c>
      <c r="G63" s="85"/>
      <c r="H63" s="87">
        <v>0</v>
      </c>
      <c r="I63" s="86"/>
      <c r="J63" s="85"/>
      <c r="K63" s="87">
        <v>0</v>
      </c>
    </row>
    <row r="64" spans="1:11" x14ac:dyDescent="0.2">
      <c r="A64" s="56">
        <v>15</v>
      </c>
      <c r="C64" s="68" t="s">
        <v>54</v>
      </c>
      <c r="D64" s="84"/>
      <c r="E64" s="56">
        <v>15</v>
      </c>
      <c r="G64" s="85">
        <v>0</v>
      </c>
      <c r="H64" s="87">
        <v>0</v>
      </c>
      <c r="I64" s="86"/>
      <c r="J64" s="85">
        <v>0</v>
      </c>
      <c r="K64" s="87">
        <v>0</v>
      </c>
    </row>
    <row r="65" spans="1:254" x14ac:dyDescent="0.2">
      <c r="A65" s="56">
        <v>16</v>
      </c>
      <c r="C65" s="68" t="s">
        <v>55</v>
      </c>
      <c r="D65" s="84"/>
      <c r="E65" s="56">
        <v>16</v>
      </c>
      <c r="G65" s="85"/>
      <c r="H65" s="87">
        <v>0</v>
      </c>
      <c r="I65" s="86"/>
      <c r="J65" s="85"/>
      <c r="K65" s="87">
        <v>0</v>
      </c>
    </row>
    <row r="66" spans="1:254" x14ac:dyDescent="0.2">
      <c r="A66" s="84">
        <v>17</v>
      </c>
      <c r="B66" s="84"/>
      <c r="C66" s="90" t="s">
        <v>56</v>
      </c>
      <c r="D66" s="84"/>
      <c r="E66" s="84">
        <v>17</v>
      </c>
      <c r="F66" s="84"/>
      <c r="G66" s="85"/>
      <c r="H66" s="87">
        <v>0</v>
      </c>
      <c r="I66" s="90"/>
      <c r="J66" s="85"/>
      <c r="K66" s="87">
        <v>0</v>
      </c>
      <c r="L66" s="84"/>
      <c r="M66" s="90"/>
      <c r="N66" s="84"/>
      <c r="O66" s="90"/>
      <c r="P66" s="84"/>
      <c r="Q66" s="90"/>
      <c r="R66" s="84"/>
      <c r="S66" s="90"/>
      <c r="T66" s="84"/>
      <c r="U66" s="90"/>
      <c r="V66" s="84"/>
      <c r="W66" s="90"/>
      <c r="X66" s="84"/>
      <c r="Y66" s="90"/>
      <c r="Z66" s="84"/>
      <c r="AA66" s="90"/>
      <c r="AB66" s="84"/>
      <c r="AC66" s="90"/>
      <c r="AD66" s="84"/>
      <c r="AE66" s="90"/>
      <c r="AF66" s="84"/>
      <c r="AG66" s="90"/>
      <c r="AH66" s="84"/>
      <c r="AI66" s="90"/>
      <c r="AJ66" s="84"/>
      <c r="AK66" s="90"/>
      <c r="AL66" s="84"/>
      <c r="AM66" s="90"/>
      <c r="AN66" s="84"/>
      <c r="AO66" s="90"/>
      <c r="AP66" s="84"/>
      <c r="AQ66" s="90"/>
      <c r="AR66" s="84"/>
      <c r="AS66" s="90"/>
      <c r="AT66" s="84"/>
      <c r="AU66" s="90"/>
      <c r="AV66" s="84"/>
      <c r="AW66" s="90"/>
      <c r="AX66" s="84"/>
      <c r="AY66" s="90"/>
      <c r="AZ66" s="84"/>
      <c r="BA66" s="90"/>
      <c r="BB66" s="84"/>
      <c r="BC66" s="90"/>
      <c r="BD66" s="84"/>
      <c r="BE66" s="90"/>
      <c r="BF66" s="84"/>
      <c r="BG66" s="90"/>
      <c r="BH66" s="84"/>
      <c r="BI66" s="90"/>
      <c r="BJ66" s="84"/>
      <c r="BK66" s="90"/>
      <c r="BL66" s="84"/>
      <c r="BM66" s="90"/>
      <c r="BN66" s="84"/>
      <c r="BO66" s="90"/>
      <c r="BP66" s="84"/>
      <c r="BQ66" s="90"/>
      <c r="BR66" s="84"/>
      <c r="BS66" s="90"/>
      <c r="BT66" s="84"/>
      <c r="BU66" s="90"/>
      <c r="BV66" s="84"/>
      <c r="BW66" s="90"/>
      <c r="BX66" s="84"/>
      <c r="BY66" s="90"/>
      <c r="BZ66" s="84"/>
      <c r="CA66" s="90"/>
      <c r="CB66" s="84"/>
      <c r="CC66" s="90"/>
      <c r="CD66" s="84"/>
      <c r="CE66" s="90"/>
      <c r="CF66" s="84"/>
      <c r="CG66" s="90"/>
      <c r="CH66" s="84"/>
      <c r="CI66" s="90"/>
      <c r="CJ66" s="84"/>
      <c r="CK66" s="90"/>
      <c r="CL66" s="84"/>
      <c r="CM66" s="90"/>
      <c r="CN66" s="84"/>
      <c r="CO66" s="90"/>
      <c r="CP66" s="84"/>
      <c r="CQ66" s="90"/>
      <c r="CR66" s="84"/>
      <c r="CS66" s="90"/>
      <c r="CT66" s="84"/>
      <c r="CU66" s="90"/>
      <c r="CV66" s="84"/>
      <c r="CW66" s="90"/>
      <c r="CX66" s="84"/>
      <c r="CY66" s="90"/>
      <c r="CZ66" s="84"/>
      <c r="DA66" s="90"/>
      <c r="DB66" s="84"/>
      <c r="DC66" s="90"/>
      <c r="DD66" s="84"/>
      <c r="DE66" s="90"/>
      <c r="DF66" s="84"/>
      <c r="DG66" s="90"/>
      <c r="DH66" s="84"/>
      <c r="DI66" s="90"/>
      <c r="DJ66" s="84"/>
      <c r="DK66" s="90"/>
      <c r="DL66" s="84"/>
      <c r="DM66" s="90"/>
      <c r="DN66" s="84"/>
      <c r="DO66" s="90"/>
      <c r="DP66" s="84"/>
      <c r="DQ66" s="90"/>
      <c r="DR66" s="84"/>
      <c r="DS66" s="90"/>
      <c r="DT66" s="84"/>
      <c r="DU66" s="90"/>
      <c r="DV66" s="84"/>
      <c r="DW66" s="90"/>
      <c r="DX66" s="84"/>
      <c r="DY66" s="90"/>
      <c r="DZ66" s="84"/>
      <c r="EA66" s="90"/>
      <c r="EB66" s="84"/>
      <c r="EC66" s="90"/>
      <c r="ED66" s="84"/>
      <c r="EE66" s="90"/>
      <c r="EF66" s="84"/>
      <c r="EG66" s="90"/>
      <c r="EH66" s="84"/>
      <c r="EI66" s="90"/>
      <c r="EJ66" s="84"/>
      <c r="EK66" s="90"/>
      <c r="EL66" s="84"/>
      <c r="EM66" s="90"/>
      <c r="EN66" s="84"/>
      <c r="EO66" s="90"/>
      <c r="EP66" s="84"/>
      <c r="EQ66" s="90"/>
      <c r="ER66" s="84"/>
      <c r="ES66" s="90"/>
      <c r="ET66" s="84"/>
      <c r="EU66" s="90"/>
      <c r="EV66" s="84"/>
      <c r="EW66" s="90"/>
      <c r="EX66" s="84"/>
      <c r="EY66" s="90"/>
      <c r="EZ66" s="84"/>
      <c r="FA66" s="90"/>
      <c r="FB66" s="84"/>
      <c r="FC66" s="90"/>
      <c r="FD66" s="84"/>
      <c r="FE66" s="90"/>
      <c r="FF66" s="84"/>
      <c r="FG66" s="90"/>
      <c r="FH66" s="84"/>
      <c r="FI66" s="90"/>
      <c r="FJ66" s="84"/>
      <c r="FK66" s="90"/>
      <c r="FL66" s="84"/>
      <c r="FM66" s="90"/>
      <c r="FN66" s="84"/>
      <c r="FO66" s="90"/>
      <c r="FP66" s="84"/>
      <c r="FQ66" s="90"/>
      <c r="FR66" s="84"/>
      <c r="FS66" s="90"/>
      <c r="FT66" s="84"/>
      <c r="FU66" s="90"/>
      <c r="FV66" s="84"/>
      <c r="FW66" s="90"/>
      <c r="FX66" s="84"/>
      <c r="FY66" s="90"/>
      <c r="FZ66" s="84"/>
      <c r="GA66" s="90"/>
      <c r="GB66" s="84"/>
      <c r="GC66" s="90"/>
      <c r="GD66" s="84"/>
      <c r="GE66" s="90"/>
      <c r="GF66" s="84"/>
      <c r="GG66" s="90"/>
      <c r="GH66" s="84"/>
      <c r="GI66" s="90"/>
      <c r="GJ66" s="84"/>
      <c r="GK66" s="90"/>
      <c r="GL66" s="84"/>
      <c r="GM66" s="90"/>
      <c r="GN66" s="84"/>
      <c r="GO66" s="90"/>
      <c r="GP66" s="84"/>
      <c r="GQ66" s="90"/>
      <c r="GR66" s="84"/>
      <c r="GS66" s="90"/>
      <c r="GT66" s="84"/>
      <c r="GU66" s="90"/>
      <c r="GV66" s="84"/>
      <c r="GW66" s="90"/>
      <c r="GX66" s="84"/>
      <c r="GY66" s="90"/>
      <c r="GZ66" s="84"/>
      <c r="HA66" s="90"/>
      <c r="HB66" s="84"/>
      <c r="HC66" s="90"/>
      <c r="HD66" s="84"/>
      <c r="HE66" s="90"/>
      <c r="HF66" s="84"/>
      <c r="HG66" s="90"/>
      <c r="HH66" s="84"/>
      <c r="HI66" s="90"/>
      <c r="HJ66" s="84"/>
      <c r="HK66" s="90"/>
      <c r="HL66" s="84"/>
      <c r="HM66" s="90"/>
      <c r="HN66" s="84"/>
      <c r="HO66" s="90"/>
      <c r="HP66" s="84"/>
      <c r="HQ66" s="90"/>
      <c r="HR66" s="84"/>
      <c r="HS66" s="90"/>
      <c r="HT66" s="84"/>
      <c r="HU66" s="90"/>
      <c r="HV66" s="84"/>
      <c r="HW66" s="90"/>
      <c r="HX66" s="84"/>
      <c r="HY66" s="90"/>
      <c r="HZ66" s="84"/>
      <c r="IA66" s="90"/>
      <c r="IB66" s="84"/>
      <c r="IC66" s="90"/>
      <c r="ID66" s="84"/>
      <c r="IE66" s="90"/>
      <c r="IF66" s="84"/>
      <c r="IG66" s="90"/>
      <c r="IH66" s="84"/>
      <c r="II66" s="90"/>
      <c r="IJ66" s="84"/>
      <c r="IK66" s="90"/>
      <c r="IL66" s="84"/>
      <c r="IM66" s="90"/>
      <c r="IN66" s="84"/>
      <c r="IO66" s="90"/>
      <c r="IP66" s="84"/>
      <c r="IQ66" s="90"/>
      <c r="IR66" s="84"/>
      <c r="IS66" s="90"/>
      <c r="IT66" s="84"/>
    </row>
    <row r="67" spans="1:254" x14ac:dyDescent="0.2">
      <c r="A67" s="56">
        <v>18</v>
      </c>
      <c r="C67" s="68" t="s">
        <v>57</v>
      </c>
      <c r="D67" s="84"/>
      <c r="E67" s="56">
        <v>18</v>
      </c>
      <c r="G67" s="85"/>
      <c r="H67" s="87">
        <v>0</v>
      </c>
      <c r="I67" s="86"/>
      <c r="J67" s="85"/>
      <c r="K67" s="87">
        <v>0</v>
      </c>
    </row>
    <row r="68" spans="1:254" x14ac:dyDescent="0.2">
      <c r="A68" s="56">
        <v>19</v>
      </c>
      <c r="C68" s="68" t="s">
        <v>58</v>
      </c>
      <c r="D68" s="84"/>
      <c r="E68" s="56">
        <v>19</v>
      </c>
      <c r="G68" s="85"/>
      <c r="H68" s="87">
        <v>0</v>
      </c>
      <c r="I68" s="86"/>
      <c r="J68" s="85"/>
      <c r="K68" s="87">
        <v>0</v>
      </c>
    </row>
    <row r="69" spans="1:254" x14ac:dyDescent="0.2">
      <c r="A69" s="56">
        <v>20</v>
      </c>
      <c r="C69" s="68" t="s">
        <v>59</v>
      </c>
      <c r="D69" s="84"/>
      <c r="E69" s="56">
        <v>20</v>
      </c>
      <c r="G69" s="85"/>
      <c r="H69" s="87">
        <v>0</v>
      </c>
      <c r="I69" s="86"/>
      <c r="J69" s="85"/>
      <c r="K69" s="87">
        <v>0</v>
      </c>
    </row>
    <row r="70" spans="1:254" x14ac:dyDescent="0.2">
      <c r="A70" s="84">
        <v>21</v>
      </c>
      <c r="C70" s="68" t="s">
        <v>60</v>
      </c>
      <c r="D70" s="84"/>
      <c r="E70" s="56">
        <v>21</v>
      </c>
      <c r="G70" s="85"/>
      <c r="H70" s="87">
        <v>0</v>
      </c>
      <c r="I70" s="86"/>
      <c r="J70" s="85"/>
      <c r="K70" s="87">
        <v>0</v>
      </c>
    </row>
    <row r="71" spans="1:254" x14ac:dyDescent="0.2">
      <c r="A71" s="84">
        <v>22</v>
      </c>
      <c r="C71" s="68"/>
      <c r="D71" s="84"/>
      <c r="E71" s="56">
        <v>22</v>
      </c>
      <c r="G71" s="85"/>
      <c r="H71" s="87">
        <v>0</v>
      </c>
      <c r="I71" s="86" t="s">
        <v>45</v>
      </c>
      <c r="J71" s="85"/>
      <c r="K71" s="87">
        <v>0</v>
      </c>
    </row>
    <row r="72" spans="1:254" x14ac:dyDescent="0.2">
      <c r="A72" s="56">
        <v>23</v>
      </c>
      <c r="C72" s="91"/>
      <c r="E72" s="56">
        <v>23</v>
      </c>
      <c r="F72" s="77" t="s">
        <v>17</v>
      </c>
      <c r="G72" s="78"/>
      <c r="H72" s="79"/>
      <c r="I72" s="89"/>
      <c r="J72" s="78"/>
      <c r="K72" s="79"/>
    </row>
    <row r="73" spans="1:254" x14ac:dyDescent="0.2">
      <c r="A73" s="56">
        <v>24</v>
      </c>
      <c r="C73" s="91"/>
      <c r="D73" s="68"/>
      <c r="E73" s="56">
        <v>24</v>
      </c>
    </row>
    <row r="74" spans="1:254" x14ac:dyDescent="0.2">
      <c r="A74" s="56">
        <v>25</v>
      </c>
      <c r="C74" s="68" t="s">
        <v>61</v>
      </c>
      <c r="D74" s="84"/>
      <c r="E74" s="56">
        <v>25</v>
      </c>
      <c r="G74" s="85"/>
      <c r="H74" s="87">
        <v>0</v>
      </c>
      <c r="I74" s="86"/>
      <c r="J74" s="85"/>
      <c r="K74" s="87">
        <v>0</v>
      </c>
    </row>
    <row r="75" spans="1:254" x14ac:dyDescent="0.2">
      <c r="A75" s="56">
        <v>26</v>
      </c>
      <c r="E75" s="56">
        <v>26</v>
      </c>
      <c r="F75" s="77" t="s">
        <v>17</v>
      </c>
      <c r="G75" s="78"/>
      <c r="H75" s="79"/>
      <c r="I75" s="89"/>
      <c r="J75" s="78"/>
      <c r="K75" s="79"/>
    </row>
    <row r="76" spans="1:254" ht="15" customHeight="1" x14ac:dyDescent="0.2">
      <c r="A76" s="56">
        <v>27</v>
      </c>
      <c r="C76" s="68" t="s">
        <v>80</v>
      </c>
      <c r="E76" s="56">
        <v>27</v>
      </c>
      <c r="F76" s="75"/>
      <c r="G76" s="85"/>
      <c r="H76" s="87">
        <v>0</v>
      </c>
      <c r="I76" s="86"/>
      <c r="J76" s="85"/>
      <c r="K76" s="87">
        <v>0</v>
      </c>
    </row>
    <row r="77" spans="1:254" x14ac:dyDescent="0.2">
      <c r="F77" s="77"/>
      <c r="G77" s="78"/>
      <c r="H77" s="79"/>
      <c r="I77" s="89"/>
      <c r="J77" s="78"/>
      <c r="K77" s="79"/>
    </row>
    <row r="78" spans="1:254" ht="14.25" x14ac:dyDescent="0.2">
      <c r="F78"/>
      <c r="G78"/>
      <c r="H78"/>
      <c r="I78"/>
      <c r="J78"/>
      <c r="K78"/>
    </row>
    <row r="79" spans="1:254" ht="30.75" customHeight="1" x14ac:dyDescent="0.2">
      <c r="A79" s="92"/>
      <c r="B79" s="92"/>
      <c r="C79" s="93" t="s">
        <v>63</v>
      </c>
      <c r="D79" s="93"/>
      <c r="E79" s="93"/>
      <c r="F79" s="93"/>
      <c r="G79" s="93"/>
      <c r="H79" s="93"/>
      <c r="I79" s="93"/>
      <c r="J79" s="93"/>
      <c r="K79" s="94"/>
    </row>
    <row r="80" spans="1:254" x14ac:dyDescent="0.2">
      <c r="D80" s="84"/>
      <c r="F80" s="77"/>
      <c r="G80" s="78"/>
      <c r="I80" s="89"/>
      <c r="J80" s="78"/>
      <c r="K80" s="79"/>
    </row>
    <row r="81" spans="1:11" x14ac:dyDescent="0.2">
      <c r="C81" s="56" t="s">
        <v>64</v>
      </c>
      <c r="D81" s="84"/>
      <c r="F81" s="77"/>
      <c r="G81" s="78"/>
      <c r="I81" s="89"/>
      <c r="J81" s="78"/>
      <c r="K81" s="79"/>
    </row>
    <row r="82" spans="1:11" x14ac:dyDescent="0.2">
      <c r="C82" s="68"/>
      <c r="F82" s="69"/>
      <c r="G82" s="70"/>
      <c r="H82" s="71"/>
      <c r="I82" s="69"/>
      <c r="J82" s="70"/>
      <c r="K82" s="71"/>
    </row>
    <row r="83" spans="1:11" x14ac:dyDescent="0.2">
      <c r="A83" s="74" t="s">
        <v>81</v>
      </c>
      <c r="K83" s="59" t="s">
        <v>82</v>
      </c>
    </row>
    <row r="84" spans="1:11" s="95" customFormat="1" x14ac:dyDescent="0.2">
      <c r="A84" s="73" t="s">
        <v>83</v>
      </c>
      <c r="B84" s="73"/>
      <c r="C84" s="73"/>
      <c r="D84" s="73"/>
      <c r="E84" s="73"/>
      <c r="F84" s="73"/>
      <c r="G84" s="73"/>
      <c r="H84" s="73"/>
      <c r="I84" s="73"/>
      <c r="J84" s="73"/>
      <c r="K84" s="73"/>
    </row>
    <row r="85" spans="1:11" x14ac:dyDescent="0.2">
      <c r="A85" s="74" t="str">
        <f>$A$42</f>
        <v xml:space="preserve">NAME: </v>
      </c>
      <c r="C85" s="56" t="str">
        <f>$D$20</f>
        <v xml:space="preserve">University of Colorado </v>
      </c>
      <c r="I85" s="75"/>
      <c r="K85" s="76" t="str">
        <f>$K$3</f>
        <v>Due Date: October 18, 2022</v>
      </c>
    </row>
    <row r="86" spans="1:11" x14ac:dyDescent="0.2">
      <c r="A86" s="77" t="s">
        <v>17</v>
      </c>
      <c r="B86" s="77" t="s">
        <v>17</v>
      </c>
      <c r="C86" s="77" t="s">
        <v>17</v>
      </c>
      <c r="D86" s="77" t="s">
        <v>17</v>
      </c>
      <c r="E86" s="77" t="s">
        <v>17</v>
      </c>
      <c r="F86" s="77" t="s">
        <v>17</v>
      </c>
      <c r="G86" s="78" t="s">
        <v>17</v>
      </c>
      <c r="H86" s="79" t="s">
        <v>17</v>
      </c>
      <c r="I86" s="77" t="s">
        <v>17</v>
      </c>
      <c r="J86" s="78" t="s">
        <v>17</v>
      </c>
      <c r="K86" s="79" t="s">
        <v>17</v>
      </c>
    </row>
    <row r="87" spans="1:11" x14ac:dyDescent="0.2">
      <c r="A87" s="80" t="s">
        <v>18</v>
      </c>
      <c r="C87" s="68" t="s">
        <v>19</v>
      </c>
      <c r="E87" s="80" t="s">
        <v>18</v>
      </c>
      <c r="F87" s="81"/>
      <c r="G87" s="82"/>
      <c r="H87" s="83" t="str">
        <f>H44</f>
        <v>2021-22</v>
      </c>
      <c r="I87" s="81"/>
      <c r="J87" s="82"/>
      <c r="K87" s="83" t="str">
        <f>K44</f>
        <v>2022-23</v>
      </c>
    </row>
    <row r="88" spans="1:11" x14ac:dyDescent="0.2">
      <c r="A88" s="80" t="s">
        <v>22</v>
      </c>
      <c r="C88" s="81" t="s">
        <v>23</v>
      </c>
      <c r="E88" s="80" t="s">
        <v>22</v>
      </c>
      <c r="F88" s="81"/>
      <c r="G88" s="82" t="s">
        <v>24</v>
      </c>
      <c r="H88" s="83" t="s">
        <v>25</v>
      </c>
      <c r="I88" s="81"/>
      <c r="J88" s="82" t="s">
        <v>24</v>
      </c>
      <c r="K88" s="83" t="s">
        <v>26</v>
      </c>
    </row>
    <row r="89" spans="1:11" x14ac:dyDescent="0.2">
      <c r="A89" s="77" t="s">
        <v>17</v>
      </c>
      <c r="B89" s="77" t="s">
        <v>17</v>
      </c>
      <c r="C89" s="77" t="s">
        <v>17</v>
      </c>
      <c r="D89" s="77" t="s">
        <v>17</v>
      </c>
      <c r="E89" s="77" t="s">
        <v>17</v>
      </c>
      <c r="F89" s="77" t="s">
        <v>17</v>
      </c>
      <c r="G89" s="78" t="s">
        <v>17</v>
      </c>
      <c r="H89" s="78" t="s">
        <v>17</v>
      </c>
      <c r="I89" s="77" t="s">
        <v>17</v>
      </c>
      <c r="J89" s="78" t="s">
        <v>17</v>
      </c>
      <c r="K89" s="79" t="s">
        <v>17</v>
      </c>
    </row>
    <row r="90" spans="1:11" x14ac:dyDescent="0.2">
      <c r="A90" s="56">
        <v>1</v>
      </c>
      <c r="C90" s="68" t="s">
        <v>27</v>
      </c>
      <c r="D90" s="84" t="s">
        <v>28</v>
      </c>
      <c r="E90" s="56">
        <v>1</v>
      </c>
      <c r="G90" s="85">
        <f>+G569</f>
        <v>567</v>
      </c>
      <c r="H90" s="85">
        <f>+H569</f>
        <v>77309630.040000007</v>
      </c>
      <c r="I90" s="86"/>
      <c r="J90" s="85">
        <f>+J569</f>
        <v>570.05000000000007</v>
      </c>
      <c r="K90" s="85">
        <f>+K569</f>
        <v>79808173</v>
      </c>
    </row>
    <row r="91" spans="1:11" x14ac:dyDescent="0.2">
      <c r="A91" s="56">
        <v>2</v>
      </c>
      <c r="C91" s="68" t="s">
        <v>29</v>
      </c>
      <c r="D91" s="84" t="s">
        <v>30</v>
      </c>
      <c r="E91" s="56">
        <v>2</v>
      </c>
      <c r="G91" s="85">
        <f>+G608</f>
        <v>1.5</v>
      </c>
      <c r="H91" s="85">
        <f>+H608</f>
        <v>1594451.35</v>
      </c>
      <c r="I91" s="86"/>
      <c r="J91" s="85">
        <f>+J608</f>
        <v>2.7</v>
      </c>
      <c r="K91" s="85">
        <f>+K608</f>
        <v>377267</v>
      </c>
    </row>
    <row r="92" spans="1:11" x14ac:dyDescent="0.2">
      <c r="A92" s="56">
        <v>3</v>
      </c>
      <c r="C92" s="68" t="s">
        <v>31</v>
      </c>
      <c r="D92" s="84" t="s">
        <v>32</v>
      </c>
      <c r="E92" s="56">
        <v>3</v>
      </c>
      <c r="G92" s="85">
        <f>+G645</f>
        <v>0.4</v>
      </c>
      <c r="H92" s="85">
        <f>+H645</f>
        <v>229012.14</v>
      </c>
      <c r="I92" s="86"/>
      <c r="J92" s="85">
        <f>+J645</f>
        <v>0.42</v>
      </c>
      <c r="K92" s="85">
        <f>+K645</f>
        <v>60407</v>
      </c>
    </row>
    <row r="93" spans="1:11" x14ac:dyDescent="0.2">
      <c r="A93" s="56">
        <v>4</v>
      </c>
      <c r="C93" s="68" t="s">
        <v>33</v>
      </c>
      <c r="D93" s="84" t="s">
        <v>34</v>
      </c>
      <c r="E93" s="56">
        <v>4</v>
      </c>
      <c r="G93" s="85">
        <f>+G682</f>
        <v>148.82</v>
      </c>
      <c r="H93" s="85">
        <f>+H682</f>
        <v>22067602.840000004</v>
      </c>
      <c r="I93" s="86"/>
      <c r="J93" s="85">
        <f>+J682</f>
        <v>156.69</v>
      </c>
      <c r="K93" s="85">
        <f>+K682</f>
        <v>24095902</v>
      </c>
    </row>
    <row r="94" spans="1:11" x14ac:dyDescent="0.2">
      <c r="A94" s="56">
        <v>5</v>
      </c>
      <c r="C94" s="68" t="s">
        <v>35</v>
      </c>
      <c r="D94" s="84" t="s">
        <v>36</v>
      </c>
      <c r="E94" s="56">
        <v>5</v>
      </c>
      <c r="G94" s="85">
        <f>+G719</f>
        <v>109.4</v>
      </c>
      <c r="H94" s="85">
        <f>+H719</f>
        <v>11656098.24</v>
      </c>
      <c r="I94" s="86"/>
      <c r="J94" s="85">
        <f>+J719</f>
        <v>109.59</v>
      </c>
      <c r="K94" s="85">
        <f>+K719</f>
        <v>12793751</v>
      </c>
    </row>
    <row r="95" spans="1:11" x14ac:dyDescent="0.2">
      <c r="A95" s="56">
        <v>6</v>
      </c>
      <c r="C95" s="68" t="s">
        <v>37</v>
      </c>
      <c r="D95" s="84" t="s">
        <v>38</v>
      </c>
      <c r="E95" s="56">
        <v>6</v>
      </c>
      <c r="G95" s="85">
        <f>+G756</f>
        <v>121.85000000000001</v>
      </c>
      <c r="H95" s="85">
        <f>+H756</f>
        <v>23055923.939999998</v>
      </c>
      <c r="I95" s="86"/>
      <c r="J95" s="85">
        <f>+J756</f>
        <v>122.5</v>
      </c>
      <c r="K95" s="85">
        <f>+K756</f>
        <v>22545686</v>
      </c>
    </row>
    <row r="96" spans="1:11" x14ac:dyDescent="0.2">
      <c r="A96" s="56">
        <v>7</v>
      </c>
      <c r="C96" s="68" t="s">
        <v>39</v>
      </c>
      <c r="D96" s="84" t="s">
        <v>40</v>
      </c>
      <c r="E96" s="56">
        <v>7</v>
      </c>
      <c r="G96" s="85">
        <f>+G793</f>
        <v>101.26999999999998</v>
      </c>
      <c r="H96" s="85">
        <f>+H793</f>
        <v>11052648.08</v>
      </c>
      <c r="I96" s="86"/>
      <c r="J96" s="85">
        <f>+J793</f>
        <v>94.580000000000013</v>
      </c>
      <c r="K96" s="85">
        <f>+K793</f>
        <v>12301575</v>
      </c>
    </row>
    <row r="97" spans="1:254" x14ac:dyDescent="0.2">
      <c r="A97" s="56">
        <v>8</v>
      </c>
      <c r="C97" s="68" t="s">
        <v>41</v>
      </c>
      <c r="D97" s="84" t="s">
        <v>42</v>
      </c>
      <c r="E97" s="56">
        <v>8</v>
      </c>
      <c r="G97" s="85">
        <f>+G830</f>
        <v>0</v>
      </c>
      <c r="H97" s="85">
        <f>+H830</f>
        <v>14108459.860000001</v>
      </c>
      <c r="I97" s="86"/>
      <c r="J97" s="85">
        <f>+J830</f>
        <v>0</v>
      </c>
      <c r="K97" s="85">
        <f>+K830</f>
        <v>14302819</v>
      </c>
    </row>
    <row r="98" spans="1:254" x14ac:dyDescent="0.2">
      <c r="A98" s="56">
        <v>9</v>
      </c>
      <c r="C98" s="68" t="s">
        <v>43</v>
      </c>
      <c r="D98" s="84" t="s">
        <v>44</v>
      </c>
      <c r="E98" s="56">
        <v>9</v>
      </c>
      <c r="G98" s="87">
        <f>+G868</f>
        <v>0</v>
      </c>
      <c r="H98" s="87">
        <f>+H868</f>
        <v>0</v>
      </c>
      <c r="I98" s="86" t="s">
        <v>45</v>
      </c>
      <c r="J98" s="87">
        <f>+J868</f>
        <v>0</v>
      </c>
      <c r="K98" s="87">
        <f>+K868</f>
        <v>0</v>
      </c>
    </row>
    <row r="99" spans="1:254" x14ac:dyDescent="0.2">
      <c r="A99" s="56">
        <v>10</v>
      </c>
      <c r="C99" s="68" t="s">
        <v>46</v>
      </c>
      <c r="D99" s="84" t="s">
        <v>47</v>
      </c>
      <c r="E99" s="56">
        <v>10</v>
      </c>
      <c r="G99" s="85">
        <f>+G904</f>
        <v>0</v>
      </c>
      <c r="H99" s="85">
        <f>+H904</f>
        <v>843324.09999999963</v>
      </c>
      <c r="I99" s="86"/>
      <c r="J99" s="85">
        <f>+J904</f>
        <v>0</v>
      </c>
      <c r="K99" s="85">
        <f>+K904</f>
        <v>5248585</v>
      </c>
    </row>
    <row r="100" spans="1:254" x14ac:dyDescent="0.2">
      <c r="C100" s="68"/>
      <c r="D100" s="84"/>
      <c r="F100" s="77" t="s">
        <v>17</v>
      </c>
      <c r="G100" s="78" t="s">
        <v>17</v>
      </c>
      <c r="H100" s="88"/>
      <c r="I100" s="89"/>
      <c r="J100" s="78"/>
      <c r="K100" s="88"/>
    </row>
    <row r="101" spans="1:254" x14ac:dyDescent="0.2">
      <c r="A101" s="56">
        <v>11</v>
      </c>
      <c r="C101" s="68" t="s">
        <v>84</v>
      </c>
      <c r="E101" s="56">
        <v>11</v>
      </c>
      <c r="G101" s="85">
        <f>SUM(G90:G99)</f>
        <v>1050.24</v>
      </c>
      <c r="H101" s="87">
        <f>SUM(H90:H99)</f>
        <v>161917150.59000003</v>
      </c>
      <c r="I101" s="86"/>
      <c r="J101" s="85">
        <f>SUM(J90:J99)</f>
        <v>1056.5300000000002</v>
      </c>
      <c r="K101" s="87">
        <f>SUM(K90:K99)</f>
        <v>171534165</v>
      </c>
    </row>
    <row r="102" spans="1:254" x14ac:dyDescent="0.2">
      <c r="F102" s="77" t="s">
        <v>17</v>
      </c>
      <c r="G102" s="78" t="s">
        <v>17</v>
      </c>
      <c r="H102" s="79"/>
      <c r="I102" s="89"/>
      <c r="J102" s="78"/>
      <c r="K102" s="79"/>
    </row>
    <row r="103" spans="1:254" x14ac:dyDescent="0.2">
      <c r="F103" s="77"/>
      <c r="H103" s="79"/>
      <c r="I103" s="89"/>
      <c r="K103" s="79"/>
    </row>
    <row r="104" spans="1:254" x14ac:dyDescent="0.2">
      <c r="A104" s="56">
        <v>12</v>
      </c>
      <c r="C104" s="68" t="s">
        <v>49</v>
      </c>
      <c r="E104" s="56">
        <v>12</v>
      </c>
      <c r="G104" s="86"/>
      <c r="H104" s="86"/>
      <c r="I104" s="86"/>
      <c r="J104" s="85"/>
      <c r="K104" s="86"/>
    </row>
    <row r="105" spans="1:254" x14ac:dyDescent="0.2">
      <c r="A105" s="56">
        <v>13</v>
      </c>
      <c r="C105" s="68" t="s">
        <v>50</v>
      </c>
      <c r="D105" s="84" t="s">
        <v>51</v>
      </c>
      <c r="E105" s="56">
        <v>13</v>
      </c>
      <c r="G105" s="85"/>
      <c r="H105" s="87">
        <f>+H531</f>
        <v>0</v>
      </c>
      <c r="I105" s="86"/>
      <c r="J105" s="85"/>
      <c r="K105" s="87">
        <f>+K531</f>
        <v>0</v>
      </c>
    </row>
    <row r="106" spans="1:254" x14ac:dyDescent="0.2">
      <c r="A106" s="56">
        <v>14</v>
      </c>
      <c r="C106" s="68" t="s">
        <v>52</v>
      </c>
      <c r="D106" s="84" t="s">
        <v>85</v>
      </c>
      <c r="E106" s="56">
        <v>14</v>
      </c>
      <c r="G106" s="85"/>
      <c r="H106" s="98">
        <f>H145</f>
        <v>19598558</v>
      </c>
      <c r="I106" s="86"/>
      <c r="J106" s="85"/>
      <c r="K106" s="98">
        <f>K145</f>
        <v>22357013</v>
      </c>
    </row>
    <row r="107" spans="1:254" x14ac:dyDescent="0.2">
      <c r="A107" s="56">
        <v>15</v>
      </c>
      <c r="C107" s="68" t="s">
        <v>54</v>
      </c>
      <c r="D107" s="84"/>
      <c r="E107" s="56">
        <v>15</v>
      </c>
      <c r="G107" s="85">
        <f>H248</f>
        <v>6292</v>
      </c>
      <c r="H107" s="99">
        <v>17744435</v>
      </c>
      <c r="I107" s="86"/>
      <c r="J107" s="85">
        <f>K248</f>
        <v>0</v>
      </c>
      <c r="K107" s="99">
        <v>21104538</v>
      </c>
    </row>
    <row r="108" spans="1:254" x14ac:dyDescent="0.2">
      <c r="A108" s="56">
        <v>16</v>
      </c>
      <c r="C108" s="68" t="s">
        <v>55</v>
      </c>
      <c r="D108" s="84"/>
      <c r="E108" s="56">
        <v>16</v>
      </c>
      <c r="G108" s="85"/>
      <c r="H108" s="87">
        <f>+H352-H107</f>
        <v>68689052.343776226</v>
      </c>
      <c r="I108" s="86"/>
      <c r="J108" s="85"/>
      <c r="K108" s="99">
        <v>73542116.75</v>
      </c>
    </row>
    <row r="109" spans="1:254" x14ac:dyDescent="0.2">
      <c r="A109" s="84">
        <v>17</v>
      </c>
      <c r="B109" s="84"/>
      <c r="C109" s="90" t="s">
        <v>86</v>
      </c>
      <c r="D109" s="84" t="s">
        <v>87</v>
      </c>
      <c r="E109" s="84">
        <v>17</v>
      </c>
      <c r="F109" s="84"/>
      <c r="G109" s="85"/>
      <c r="H109" s="87">
        <f>SUM(H107:H108)</f>
        <v>86433487.343776226</v>
      </c>
      <c r="I109" s="90"/>
      <c r="J109" s="85"/>
      <c r="K109" s="87">
        <f>SUM(K107:K108)</f>
        <v>94646654.75</v>
      </c>
      <c r="L109" s="84"/>
      <c r="M109" s="90"/>
      <c r="N109" s="84"/>
      <c r="O109" s="90"/>
      <c r="P109" s="84"/>
      <c r="Q109" s="90"/>
      <c r="R109" s="84"/>
      <c r="S109" s="90"/>
      <c r="T109" s="84"/>
      <c r="U109" s="90"/>
      <c r="V109" s="84"/>
      <c r="W109" s="90"/>
      <c r="X109" s="84"/>
      <c r="Y109" s="90"/>
      <c r="Z109" s="84"/>
      <c r="AA109" s="90"/>
      <c r="AB109" s="84"/>
      <c r="AC109" s="90"/>
      <c r="AD109" s="84"/>
      <c r="AE109" s="90"/>
      <c r="AF109" s="84"/>
      <c r="AG109" s="90"/>
      <c r="AH109" s="84"/>
      <c r="AI109" s="90"/>
      <c r="AJ109" s="84"/>
      <c r="AK109" s="90"/>
      <c r="AL109" s="84"/>
      <c r="AM109" s="90"/>
      <c r="AN109" s="84"/>
      <c r="AO109" s="90"/>
      <c r="AP109" s="84"/>
      <c r="AQ109" s="90"/>
      <c r="AR109" s="84"/>
      <c r="AS109" s="90"/>
      <c r="AT109" s="84"/>
      <c r="AU109" s="90"/>
      <c r="AV109" s="84"/>
      <c r="AW109" s="90"/>
      <c r="AX109" s="84"/>
      <c r="AY109" s="90"/>
      <c r="AZ109" s="84"/>
      <c r="BA109" s="90"/>
      <c r="BB109" s="84"/>
      <c r="BC109" s="90"/>
      <c r="BD109" s="84"/>
      <c r="BE109" s="90"/>
      <c r="BF109" s="84"/>
      <c r="BG109" s="90"/>
      <c r="BH109" s="84"/>
      <c r="BI109" s="90"/>
      <c r="BJ109" s="84"/>
      <c r="BK109" s="90"/>
      <c r="BL109" s="84"/>
      <c r="BM109" s="90"/>
      <c r="BN109" s="84"/>
      <c r="BO109" s="90"/>
      <c r="BP109" s="84"/>
      <c r="BQ109" s="90"/>
      <c r="BR109" s="84"/>
      <c r="BS109" s="90"/>
      <c r="BT109" s="84"/>
      <c r="BU109" s="90"/>
      <c r="BV109" s="84"/>
      <c r="BW109" s="90"/>
      <c r="BX109" s="84"/>
      <c r="BY109" s="90"/>
      <c r="BZ109" s="84"/>
      <c r="CA109" s="90"/>
      <c r="CB109" s="84"/>
      <c r="CC109" s="90"/>
      <c r="CD109" s="84"/>
      <c r="CE109" s="90"/>
      <c r="CF109" s="84"/>
      <c r="CG109" s="90"/>
      <c r="CH109" s="84"/>
      <c r="CI109" s="90"/>
      <c r="CJ109" s="84"/>
      <c r="CK109" s="90"/>
      <c r="CL109" s="84"/>
      <c r="CM109" s="90"/>
      <c r="CN109" s="84"/>
      <c r="CO109" s="90"/>
      <c r="CP109" s="84"/>
      <c r="CQ109" s="90"/>
      <c r="CR109" s="84"/>
      <c r="CS109" s="90"/>
      <c r="CT109" s="84"/>
      <c r="CU109" s="90"/>
      <c r="CV109" s="84"/>
      <c r="CW109" s="90"/>
      <c r="CX109" s="84"/>
      <c r="CY109" s="90"/>
      <c r="CZ109" s="84"/>
      <c r="DA109" s="90"/>
      <c r="DB109" s="84"/>
      <c r="DC109" s="90"/>
      <c r="DD109" s="84"/>
      <c r="DE109" s="90"/>
      <c r="DF109" s="84"/>
      <c r="DG109" s="90"/>
      <c r="DH109" s="84"/>
      <c r="DI109" s="90"/>
      <c r="DJ109" s="84"/>
      <c r="DK109" s="90"/>
      <c r="DL109" s="84"/>
      <c r="DM109" s="90"/>
      <c r="DN109" s="84"/>
      <c r="DO109" s="90"/>
      <c r="DP109" s="84"/>
      <c r="DQ109" s="90"/>
      <c r="DR109" s="84"/>
      <c r="DS109" s="90"/>
      <c r="DT109" s="84"/>
      <c r="DU109" s="90"/>
      <c r="DV109" s="84"/>
      <c r="DW109" s="90"/>
      <c r="DX109" s="84"/>
      <c r="DY109" s="90"/>
      <c r="DZ109" s="84"/>
      <c r="EA109" s="90"/>
      <c r="EB109" s="84"/>
      <c r="EC109" s="90"/>
      <c r="ED109" s="84"/>
      <c r="EE109" s="90"/>
      <c r="EF109" s="84"/>
      <c r="EG109" s="90"/>
      <c r="EH109" s="84"/>
      <c r="EI109" s="90"/>
      <c r="EJ109" s="84"/>
      <c r="EK109" s="90"/>
      <c r="EL109" s="84"/>
      <c r="EM109" s="90"/>
      <c r="EN109" s="84"/>
      <c r="EO109" s="90"/>
      <c r="EP109" s="84"/>
      <c r="EQ109" s="90"/>
      <c r="ER109" s="84"/>
      <c r="ES109" s="90"/>
      <c r="ET109" s="84"/>
      <c r="EU109" s="90"/>
      <c r="EV109" s="84"/>
      <c r="EW109" s="90"/>
      <c r="EX109" s="84"/>
      <c r="EY109" s="90"/>
      <c r="EZ109" s="84"/>
      <c r="FA109" s="90"/>
      <c r="FB109" s="84"/>
      <c r="FC109" s="90"/>
      <c r="FD109" s="84"/>
      <c r="FE109" s="90"/>
      <c r="FF109" s="84"/>
      <c r="FG109" s="90"/>
      <c r="FH109" s="84"/>
      <c r="FI109" s="90"/>
      <c r="FJ109" s="84"/>
      <c r="FK109" s="90"/>
      <c r="FL109" s="84"/>
      <c r="FM109" s="90"/>
      <c r="FN109" s="84"/>
      <c r="FO109" s="90"/>
      <c r="FP109" s="84"/>
      <c r="FQ109" s="90"/>
      <c r="FR109" s="84"/>
      <c r="FS109" s="90"/>
      <c r="FT109" s="84"/>
      <c r="FU109" s="90"/>
      <c r="FV109" s="84"/>
      <c r="FW109" s="90"/>
      <c r="FX109" s="84"/>
      <c r="FY109" s="90"/>
      <c r="FZ109" s="84"/>
      <c r="GA109" s="90"/>
      <c r="GB109" s="84"/>
      <c r="GC109" s="90"/>
      <c r="GD109" s="84"/>
      <c r="GE109" s="90"/>
      <c r="GF109" s="84"/>
      <c r="GG109" s="90"/>
      <c r="GH109" s="84"/>
      <c r="GI109" s="90"/>
      <c r="GJ109" s="84"/>
      <c r="GK109" s="90"/>
      <c r="GL109" s="84"/>
      <c r="GM109" s="90"/>
      <c r="GN109" s="84"/>
      <c r="GO109" s="90"/>
      <c r="GP109" s="84"/>
      <c r="GQ109" s="90"/>
      <c r="GR109" s="84"/>
      <c r="GS109" s="90"/>
      <c r="GT109" s="84"/>
      <c r="GU109" s="90"/>
      <c r="GV109" s="84"/>
      <c r="GW109" s="90"/>
      <c r="GX109" s="84"/>
      <c r="GY109" s="90"/>
      <c r="GZ109" s="84"/>
      <c r="HA109" s="90"/>
      <c r="HB109" s="84"/>
      <c r="HC109" s="90"/>
      <c r="HD109" s="84"/>
      <c r="HE109" s="90"/>
      <c r="HF109" s="84"/>
      <c r="HG109" s="90"/>
      <c r="HH109" s="84"/>
      <c r="HI109" s="90"/>
      <c r="HJ109" s="84"/>
      <c r="HK109" s="90"/>
      <c r="HL109" s="84"/>
      <c r="HM109" s="90"/>
      <c r="HN109" s="84"/>
      <c r="HO109" s="90"/>
      <c r="HP109" s="84"/>
      <c r="HQ109" s="90"/>
      <c r="HR109" s="84"/>
      <c r="HS109" s="90"/>
      <c r="HT109" s="84"/>
      <c r="HU109" s="90"/>
      <c r="HV109" s="84"/>
      <c r="HW109" s="90"/>
      <c r="HX109" s="84"/>
      <c r="HY109" s="90"/>
      <c r="HZ109" s="84"/>
      <c r="IA109" s="90"/>
      <c r="IB109" s="84"/>
      <c r="IC109" s="90"/>
      <c r="ID109" s="84"/>
      <c r="IE109" s="90"/>
      <c r="IF109" s="84"/>
      <c r="IG109" s="90"/>
      <c r="IH109" s="84"/>
      <c r="II109" s="90"/>
      <c r="IJ109" s="84"/>
      <c r="IK109" s="90"/>
      <c r="IL109" s="84"/>
      <c r="IM109" s="90"/>
      <c r="IN109" s="84"/>
      <c r="IO109" s="90"/>
      <c r="IP109" s="84"/>
      <c r="IQ109" s="90"/>
      <c r="IR109" s="84"/>
      <c r="IS109" s="90"/>
      <c r="IT109" s="84"/>
    </row>
    <row r="110" spans="1:254" x14ac:dyDescent="0.2">
      <c r="A110" s="56">
        <v>18</v>
      </c>
      <c r="C110" s="68" t="s">
        <v>57</v>
      </c>
      <c r="D110" s="84" t="s">
        <v>87</v>
      </c>
      <c r="E110" s="56">
        <v>18</v>
      </c>
      <c r="G110" s="85"/>
      <c r="H110" s="87">
        <f>+H351</f>
        <v>14556771.287415478</v>
      </c>
      <c r="I110" s="86"/>
      <c r="J110" s="85"/>
      <c r="K110" s="99">
        <v>15216373.350000001</v>
      </c>
      <c r="L110" s="344"/>
    </row>
    <row r="111" spans="1:254" x14ac:dyDescent="0.2">
      <c r="A111" s="56">
        <v>19</v>
      </c>
      <c r="C111" s="68" t="s">
        <v>58</v>
      </c>
      <c r="D111" s="84" t="s">
        <v>87</v>
      </c>
      <c r="E111" s="56">
        <v>19</v>
      </c>
      <c r="G111" s="85"/>
      <c r="H111" s="87">
        <f>+H357</f>
        <v>29400260.79880831</v>
      </c>
      <c r="I111" s="86"/>
      <c r="J111" s="85"/>
      <c r="K111" s="99">
        <v>31076521.450000003</v>
      </c>
    </row>
    <row r="112" spans="1:254" x14ac:dyDescent="0.2">
      <c r="A112" s="56">
        <v>20</v>
      </c>
      <c r="C112" s="68" t="s">
        <v>59</v>
      </c>
      <c r="D112" s="84" t="s">
        <v>87</v>
      </c>
      <c r="E112" s="56">
        <v>20</v>
      </c>
      <c r="G112" s="85"/>
      <c r="H112" s="87">
        <f>H109+H110+H111</f>
        <v>130390519.43000001</v>
      </c>
      <c r="I112" s="86"/>
      <c r="J112" s="85"/>
      <c r="K112" s="87">
        <f>K109+K110+K111</f>
        <v>140939549.55000001</v>
      </c>
      <c r="L112" s="344"/>
    </row>
    <row r="113" spans="1:17" x14ac:dyDescent="0.2">
      <c r="A113" s="84">
        <v>21</v>
      </c>
      <c r="C113" s="68"/>
      <c r="D113" s="84"/>
      <c r="E113" s="56">
        <v>21</v>
      </c>
      <c r="G113" s="85"/>
      <c r="H113" s="87">
        <f>+H396-H377</f>
        <v>0</v>
      </c>
      <c r="I113" s="86"/>
      <c r="J113" s="85"/>
      <c r="K113" s="87">
        <f>+K396-K377</f>
        <v>0</v>
      </c>
    </row>
    <row r="114" spans="1:17" x14ac:dyDescent="0.2">
      <c r="A114" s="84">
        <v>22</v>
      </c>
      <c r="C114" s="68"/>
      <c r="D114" s="84"/>
      <c r="E114" s="56">
        <v>22</v>
      </c>
      <c r="G114" s="85"/>
      <c r="H114" s="87">
        <f>H377</f>
        <v>0</v>
      </c>
      <c r="I114" s="86" t="s">
        <v>45</v>
      </c>
      <c r="J114" s="85"/>
      <c r="K114" s="87">
        <f>K377</f>
        <v>0</v>
      </c>
    </row>
    <row r="115" spans="1:17" x14ac:dyDescent="0.2">
      <c r="A115" s="56">
        <v>23</v>
      </c>
      <c r="C115" s="91"/>
      <c r="E115" s="56">
        <v>23</v>
      </c>
      <c r="F115" s="77" t="s">
        <v>17</v>
      </c>
      <c r="G115" s="78"/>
      <c r="H115" s="79"/>
      <c r="I115" s="89"/>
      <c r="J115" s="78"/>
      <c r="K115" s="79"/>
    </row>
    <row r="116" spans="1:17" x14ac:dyDescent="0.2">
      <c r="A116" s="56">
        <v>24</v>
      </c>
      <c r="C116" s="91"/>
      <c r="D116" s="68"/>
      <c r="E116" s="56">
        <v>24</v>
      </c>
    </row>
    <row r="117" spans="1:17" x14ac:dyDescent="0.2">
      <c r="A117" s="56">
        <v>25</v>
      </c>
      <c r="C117" s="68" t="s">
        <v>61</v>
      </c>
      <c r="D117" s="84" t="s">
        <v>90</v>
      </c>
      <c r="E117" s="56">
        <v>25</v>
      </c>
      <c r="G117" s="85"/>
      <c r="H117" s="87">
        <f>+H443</f>
        <v>11928074.210000001</v>
      </c>
      <c r="I117" s="86"/>
      <c r="J117" s="85"/>
      <c r="K117" s="87">
        <f>+K443</f>
        <v>8237602</v>
      </c>
    </row>
    <row r="118" spans="1:17" x14ac:dyDescent="0.2">
      <c r="A118" s="56">
        <v>26</v>
      </c>
      <c r="E118" s="56">
        <v>26</v>
      </c>
      <c r="F118" s="77" t="s">
        <v>17</v>
      </c>
      <c r="G118" s="78"/>
      <c r="H118" s="79"/>
      <c r="I118" s="89"/>
      <c r="J118" s="78"/>
      <c r="K118" s="79"/>
    </row>
    <row r="119" spans="1:17" x14ac:dyDescent="0.2">
      <c r="A119" s="56">
        <v>27</v>
      </c>
      <c r="C119" s="68" t="s">
        <v>80</v>
      </c>
      <c r="E119" s="56">
        <v>27</v>
      </c>
      <c r="F119" s="75"/>
      <c r="G119" s="85"/>
      <c r="H119" s="87">
        <f>H105+H106+H112+H113+H114+H117</f>
        <v>161917151.64000002</v>
      </c>
      <c r="I119" s="86"/>
      <c r="J119" s="101"/>
      <c r="K119" s="87">
        <f>K105+K106+K112+K113+K114+K117</f>
        <v>171534164.55000001</v>
      </c>
      <c r="L119" s="345"/>
      <c r="M119" s="102"/>
      <c r="N119" s="345"/>
      <c r="O119" s="102"/>
      <c r="P119" s="102"/>
      <c r="Q119" s="102"/>
    </row>
    <row r="120" spans="1:17" x14ac:dyDescent="0.2">
      <c r="C120" s="68"/>
      <c r="F120" s="103" t="s">
        <v>91</v>
      </c>
      <c r="G120" s="104"/>
      <c r="H120" s="104"/>
      <c r="I120" s="104"/>
      <c r="J120" s="105"/>
      <c r="K120" s="106"/>
      <c r="M120" s="344"/>
    </row>
    <row r="121" spans="1:17" ht="29.25" customHeight="1" x14ac:dyDescent="0.2">
      <c r="C121" s="93" t="s">
        <v>63</v>
      </c>
      <c r="D121" s="93"/>
      <c r="E121" s="93"/>
      <c r="F121" s="93"/>
      <c r="G121" s="93"/>
      <c r="H121" s="93"/>
      <c r="I121" s="93"/>
      <c r="J121" s="93"/>
      <c r="K121" s="107"/>
    </row>
    <row r="122" spans="1:17" x14ac:dyDescent="0.2">
      <c r="D122" s="84"/>
      <c r="F122" s="77"/>
      <c r="G122" s="78"/>
      <c r="I122" s="89"/>
      <c r="J122" s="78"/>
      <c r="K122" s="79"/>
    </row>
    <row r="123" spans="1:17" x14ac:dyDescent="0.2">
      <c r="C123" s="56" t="s">
        <v>64</v>
      </c>
      <c r="G123" s="56"/>
      <c r="H123" s="56"/>
      <c r="J123" s="56"/>
      <c r="K123" s="56"/>
    </row>
    <row r="124" spans="1:17" x14ac:dyDescent="0.2">
      <c r="D124" s="84"/>
      <c r="F124" s="77"/>
      <c r="G124" s="78"/>
      <c r="I124" s="89"/>
      <c r="J124" s="78"/>
      <c r="K124" s="79"/>
    </row>
    <row r="125" spans="1:17" x14ac:dyDescent="0.2">
      <c r="E125" s="108"/>
    </row>
    <row r="126" spans="1:17" x14ac:dyDescent="0.2">
      <c r="A126" s="95" t="s">
        <v>65</v>
      </c>
    </row>
    <row r="127" spans="1:17" x14ac:dyDescent="0.2">
      <c r="A127" s="74" t="str">
        <f>$A$83</f>
        <v xml:space="preserve">Institution No.:  </v>
      </c>
      <c r="B127" s="95"/>
      <c r="C127" s="95"/>
      <c r="D127" s="95"/>
      <c r="E127" s="109"/>
      <c r="F127" s="95"/>
      <c r="G127" s="110"/>
      <c r="H127" s="111"/>
      <c r="I127" s="95"/>
      <c r="J127" s="110"/>
      <c r="K127" s="59" t="s">
        <v>66</v>
      </c>
    </row>
    <row r="128" spans="1:17" ht="14.25" x14ac:dyDescent="0.2">
      <c r="A128" s="112" t="s">
        <v>92</v>
      </c>
      <c r="B128" s="112"/>
      <c r="C128" s="112"/>
      <c r="D128" s="112"/>
      <c r="E128" s="112"/>
      <c r="F128" s="112"/>
      <c r="G128" s="112"/>
      <c r="H128" s="112"/>
      <c r="I128" s="112"/>
      <c r="J128" s="112"/>
      <c r="K128" s="112"/>
    </row>
    <row r="129" spans="1:11" x14ac:dyDescent="0.2">
      <c r="A129" s="74" t="str">
        <f>$A$42</f>
        <v xml:space="preserve">NAME: </v>
      </c>
      <c r="C129" s="56" t="str">
        <f>$D$20</f>
        <v xml:space="preserve">University of Colorado </v>
      </c>
      <c r="K129" s="76" t="str">
        <f>$K$3</f>
        <v>Due Date: October 18, 2022</v>
      </c>
    </row>
    <row r="130" spans="1:11" x14ac:dyDescent="0.2">
      <c r="A130" s="77" t="s">
        <v>17</v>
      </c>
      <c r="B130" s="77" t="s">
        <v>17</v>
      </c>
      <c r="C130" s="77" t="s">
        <v>17</v>
      </c>
      <c r="D130" s="77" t="s">
        <v>17</v>
      </c>
      <c r="E130" s="77" t="s">
        <v>17</v>
      </c>
      <c r="F130" s="77" t="s">
        <v>17</v>
      </c>
      <c r="G130" s="78" t="s">
        <v>17</v>
      </c>
      <c r="H130" s="79" t="s">
        <v>17</v>
      </c>
      <c r="I130" s="77" t="s">
        <v>17</v>
      </c>
      <c r="J130" s="78" t="s">
        <v>17</v>
      </c>
      <c r="K130" s="79" t="s">
        <v>17</v>
      </c>
    </row>
    <row r="131" spans="1:11" x14ac:dyDescent="0.2">
      <c r="A131" s="80" t="s">
        <v>18</v>
      </c>
      <c r="E131" s="80" t="s">
        <v>18</v>
      </c>
      <c r="F131" s="81"/>
      <c r="G131" s="82"/>
      <c r="H131" s="83" t="str">
        <f>H87</f>
        <v>2021-22</v>
      </c>
      <c r="I131" s="81"/>
      <c r="J131" s="82"/>
      <c r="K131" s="83" t="str">
        <f>K87</f>
        <v>2022-23</v>
      </c>
    </row>
    <row r="132" spans="1:11" x14ac:dyDescent="0.2">
      <c r="A132" s="80" t="s">
        <v>22</v>
      </c>
      <c r="C132" s="81" t="s">
        <v>68</v>
      </c>
      <c r="E132" s="80" t="s">
        <v>22</v>
      </c>
      <c r="F132" s="81"/>
      <c r="G132" s="82"/>
      <c r="H132" s="83" t="s">
        <v>25</v>
      </c>
      <c r="I132" s="81"/>
      <c r="J132" s="82"/>
      <c r="K132" s="83" t="s">
        <v>26</v>
      </c>
    </row>
    <row r="133" spans="1:11" x14ac:dyDescent="0.2">
      <c r="A133" s="77" t="s">
        <v>17</v>
      </c>
      <c r="B133" s="77" t="s">
        <v>17</v>
      </c>
      <c r="C133" s="77" t="s">
        <v>17</v>
      </c>
      <c r="D133" s="77" t="s">
        <v>17</v>
      </c>
      <c r="E133" s="77" t="s">
        <v>17</v>
      </c>
      <c r="F133" s="77" t="s">
        <v>17</v>
      </c>
      <c r="G133" s="78" t="s">
        <v>17</v>
      </c>
      <c r="H133" s="79" t="s">
        <v>17</v>
      </c>
      <c r="I133" s="77" t="s">
        <v>17</v>
      </c>
      <c r="J133" s="78" t="s">
        <v>17</v>
      </c>
      <c r="K133" s="79" t="s">
        <v>17</v>
      </c>
    </row>
    <row r="134" spans="1:11" x14ac:dyDescent="0.2">
      <c r="A134" s="56">
        <v>1</v>
      </c>
      <c r="C134" s="56" t="s">
        <v>69</v>
      </c>
      <c r="E134" s="56">
        <v>1</v>
      </c>
    </row>
    <row r="135" spans="1:11" ht="33.75" customHeight="1" x14ac:dyDescent="0.2">
      <c r="A135" s="113">
        <v>2</v>
      </c>
      <c r="C135" s="114" t="s">
        <v>70</v>
      </c>
      <c r="D135" s="114"/>
      <c r="E135" s="113">
        <v>2</v>
      </c>
      <c r="G135" s="115"/>
      <c r="H135" s="116">
        <v>19598558</v>
      </c>
      <c r="I135" s="117"/>
      <c r="J135" s="117"/>
      <c r="K135" s="116">
        <v>22357013</v>
      </c>
    </row>
    <row r="136" spans="1:11" ht="15.75" customHeight="1" x14ac:dyDescent="0.2">
      <c r="A136" s="56">
        <v>3</v>
      </c>
      <c r="C136" s="56" t="s">
        <v>71</v>
      </c>
      <c r="E136" s="56">
        <v>3</v>
      </c>
      <c r="G136" s="115"/>
      <c r="H136" s="118">
        <v>0</v>
      </c>
      <c r="I136" s="115"/>
      <c r="J136" s="115"/>
      <c r="K136" s="118">
        <v>0</v>
      </c>
    </row>
    <row r="137" spans="1:11" x14ac:dyDescent="0.2">
      <c r="A137" s="56">
        <v>4</v>
      </c>
      <c r="C137" s="56" t="s">
        <v>72</v>
      </c>
      <c r="E137" s="56">
        <v>4</v>
      </c>
      <c r="G137" s="115"/>
      <c r="H137" s="118">
        <v>0</v>
      </c>
      <c r="I137" s="115"/>
      <c r="J137" s="115"/>
      <c r="K137" s="118">
        <v>0</v>
      </c>
    </row>
    <row r="138" spans="1:11" x14ac:dyDescent="0.2">
      <c r="A138" s="56">
        <v>5</v>
      </c>
      <c r="C138" s="56" t="s">
        <v>73</v>
      </c>
      <c r="E138" s="56">
        <v>5</v>
      </c>
      <c r="G138" s="115"/>
      <c r="H138" s="118">
        <v>0</v>
      </c>
      <c r="I138" s="115"/>
      <c r="J138" s="115"/>
      <c r="K138" s="118">
        <v>0</v>
      </c>
    </row>
    <row r="139" spans="1:11" ht="47.25" customHeight="1" x14ac:dyDescent="0.2">
      <c r="A139" s="113">
        <v>6</v>
      </c>
      <c r="C139" s="114" t="s">
        <v>74</v>
      </c>
      <c r="D139" s="114"/>
      <c r="E139" s="113">
        <v>6</v>
      </c>
      <c r="G139" s="115"/>
      <c r="H139" s="116">
        <v>0</v>
      </c>
      <c r="I139" s="117"/>
      <c r="J139" s="117"/>
      <c r="K139" s="116">
        <v>0</v>
      </c>
    </row>
    <row r="140" spans="1:11" x14ac:dyDescent="0.2">
      <c r="A140" s="56">
        <v>7</v>
      </c>
      <c r="E140" s="56">
        <v>7</v>
      </c>
      <c r="G140" s="115"/>
      <c r="H140" s="115"/>
      <c r="I140" s="115"/>
      <c r="J140" s="115"/>
      <c r="K140" s="115"/>
    </row>
    <row r="141" spans="1:11" x14ac:dyDescent="0.2">
      <c r="A141" s="56">
        <v>8</v>
      </c>
      <c r="E141" s="56">
        <v>8</v>
      </c>
      <c r="G141" s="115"/>
      <c r="H141" s="115"/>
      <c r="I141" s="115"/>
      <c r="J141" s="115"/>
      <c r="K141" s="115"/>
    </row>
    <row r="142" spans="1:11" x14ac:dyDescent="0.2">
      <c r="A142" s="56">
        <v>9</v>
      </c>
      <c r="E142" s="56">
        <v>9</v>
      </c>
      <c r="G142" s="115"/>
      <c r="H142" s="115"/>
      <c r="I142" s="115"/>
      <c r="J142" s="115"/>
      <c r="K142" s="115"/>
    </row>
    <row r="143" spans="1:11" x14ac:dyDescent="0.2">
      <c r="A143" s="56">
        <v>10</v>
      </c>
      <c r="E143" s="56">
        <v>10</v>
      </c>
      <c r="G143" s="115"/>
      <c r="H143" s="115"/>
      <c r="I143" s="115"/>
      <c r="J143" s="115"/>
      <c r="K143" s="115"/>
    </row>
    <row r="144" spans="1:11" x14ac:dyDescent="0.2">
      <c r="A144" s="56">
        <v>11</v>
      </c>
      <c r="E144" s="56">
        <v>11</v>
      </c>
      <c r="G144" s="115"/>
      <c r="H144" s="115"/>
      <c r="I144" s="115"/>
      <c r="J144" s="115"/>
      <c r="K144" s="115"/>
    </row>
    <row r="145" spans="1:11" x14ac:dyDescent="0.2">
      <c r="A145" s="56">
        <v>12</v>
      </c>
      <c r="C145" s="56" t="s">
        <v>75</v>
      </c>
      <c r="E145" s="56">
        <v>12</v>
      </c>
      <c r="G145" s="115"/>
      <c r="H145" s="115">
        <f>SUM(H135:H144)</f>
        <v>19598558</v>
      </c>
      <c r="I145" s="115"/>
      <c r="J145" s="115"/>
      <c r="K145" s="115">
        <f>SUM(K135:K144)</f>
        <v>22357013</v>
      </c>
    </row>
    <row r="146" spans="1:11" x14ac:dyDescent="0.2">
      <c r="E146" s="108"/>
    </row>
    <row r="147" spans="1:11" x14ac:dyDescent="0.2">
      <c r="E147" s="108"/>
    </row>
    <row r="148" spans="1:11" x14ac:dyDescent="0.2">
      <c r="E148" s="108"/>
    </row>
    <row r="149" spans="1:11" x14ac:dyDescent="0.2">
      <c r="E149" s="108"/>
    </row>
    <row r="150" spans="1:11" x14ac:dyDescent="0.2">
      <c r="E150" s="108"/>
    </row>
    <row r="151" spans="1:11" x14ac:dyDescent="0.2">
      <c r="E151" s="108"/>
    </row>
    <row r="152" spans="1:11" x14ac:dyDescent="0.2">
      <c r="E152" s="108"/>
    </row>
    <row r="154" spans="1:11" x14ac:dyDescent="0.2">
      <c r="D154" s="119"/>
      <c r="F154" s="119"/>
      <c r="G154" s="120"/>
      <c r="H154" s="121"/>
    </row>
    <row r="155" spans="1:11" x14ac:dyDescent="0.2">
      <c r="E155" s="108"/>
    </row>
    <row r="156" spans="1:11" x14ac:dyDescent="0.2">
      <c r="E156" s="108"/>
    </row>
    <row r="157" spans="1:11" x14ac:dyDescent="0.2">
      <c r="E157" s="108"/>
    </row>
    <row r="158" spans="1:11" ht="13.5" x14ac:dyDescent="0.2">
      <c r="C158" s="56" t="s">
        <v>93</v>
      </c>
      <c r="E158" s="108"/>
    </row>
    <row r="159" spans="1:11" x14ac:dyDescent="0.2">
      <c r="E159" s="108"/>
    </row>
    <row r="160" spans="1:11" x14ac:dyDescent="0.2">
      <c r="E160" s="108"/>
    </row>
    <row r="161" spans="1:13" x14ac:dyDescent="0.2">
      <c r="A161" s="74" t="str">
        <f>$A$83</f>
        <v xml:space="preserve">Institution No.:  </v>
      </c>
      <c r="B161" s="95"/>
      <c r="C161" s="95"/>
      <c r="D161" s="95"/>
      <c r="E161" s="109"/>
      <c r="F161" s="95"/>
      <c r="G161" s="110"/>
      <c r="H161" s="111"/>
      <c r="I161" s="95"/>
      <c r="J161" s="110"/>
      <c r="K161" s="59" t="s">
        <v>94</v>
      </c>
      <c r="L161" s="75"/>
      <c r="M161" s="122"/>
    </row>
    <row r="162" spans="1:13" s="95" customFormat="1" x14ac:dyDescent="0.2">
      <c r="A162" s="123" t="s">
        <v>95</v>
      </c>
      <c r="B162" s="123"/>
      <c r="C162" s="123"/>
      <c r="D162" s="123"/>
      <c r="E162" s="123"/>
      <c r="F162" s="123"/>
      <c r="G162" s="123"/>
      <c r="H162" s="123"/>
      <c r="I162" s="123"/>
      <c r="J162" s="123"/>
      <c r="K162" s="123"/>
      <c r="L162" s="124"/>
      <c r="M162" s="125"/>
    </row>
    <row r="163" spans="1:13" x14ac:dyDescent="0.2">
      <c r="A163" s="74" t="str">
        <f>$A$42</f>
        <v xml:space="preserve">NAME: </v>
      </c>
      <c r="C163" s="56" t="str">
        <f>$D$20</f>
        <v xml:space="preserve">University of Colorado </v>
      </c>
      <c r="G163" s="126"/>
      <c r="K163" s="76" t="str">
        <f>$K$3</f>
        <v>Due Date: October 18, 2022</v>
      </c>
      <c r="L163" s="75"/>
      <c r="M163" s="122"/>
    </row>
    <row r="164" spans="1:13" x14ac:dyDescent="0.2">
      <c r="A164" s="77" t="s">
        <v>17</v>
      </c>
      <c r="B164" s="77" t="s">
        <v>17</v>
      </c>
      <c r="C164" s="77" t="s">
        <v>17</v>
      </c>
      <c r="D164" s="77" t="s">
        <v>17</v>
      </c>
      <c r="E164" s="77" t="s">
        <v>17</v>
      </c>
      <c r="F164" s="77" t="s">
        <v>17</v>
      </c>
      <c r="G164" s="78" t="s">
        <v>17</v>
      </c>
      <c r="H164" s="79" t="s">
        <v>17</v>
      </c>
      <c r="I164" s="77" t="s">
        <v>17</v>
      </c>
      <c r="J164" s="78" t="s">
        <v>17</v>
      </c>
      <c r="K164" s="79" t="s">
        <v>17</v>
      </c>
    </row>
    <row r="165" spans="1:13" x14ac:dyDescent="0.2">
      <c r="A165" s="80" t="s">
        <v>18</v>
      </c>
      <c r="E165" s="80" t="s">
        <v>18</v>
      </c>
      <c r="F165" s="81"/>
      <c r="G165" s="82"/>
      <c r="H165" s="83" t="str">
        <f>H131</f>
        <v>2021-22</v>
      </c>
      <c r="I165" s="81"/>
      <c r="J165" s="82"/>
      <c r="K165" s="83" t="str">
        <f>K131</f>
        <v>2022-23</v>
      </c>
    </row>
    <row r="166" spans="1:13" x14ac:dyDescent="0.2">
      <c r="A166" s="80" t="s">
        <v>22</v>
      </c>
      <c r="C166" s="81" t="s">
        <v>68</v>
      </c>
      <c r="E166" s="80" t="s">
        <v>22</v>
      </c>
      <c r="F166" s="81"/>
      <c r="G166" s="82" t="s">
        <v>24</v>
      </c>
      <c r="H166" s="83" t="s">
        <v>25</v>
      </c>
      <c r="I166" s="81"/>
      <c r="J166" s="82" t="s">
        <v>24</v>
      </c>
      <c r="K166" s="83" t="s">
        <v>26</v>
      </c>
    </row>
    <row r="167" spans="1:13" x14ac:dyDescent="0.2">
      <c r="A167" s="77" t="s">
        <v>17</v>
      </c>
      <c r="B167" s="77" t="s">
        <v>17</v>
      </c>
      <c r="C167" s="77" t="s">
        <v>17</v>
      </c>
      <c r="D167" s="77" t="s">
        <v>17</v>
      </c>
      <c r="E167" s="77" t="s">
        <v>17</v>
      </c>
      <c r="F167" s="77" t="s">
        <v>17</v>
      </c>
      <c r="G167" s="78" t="s">
        <v>17</v>
      </c>
      <c r="H167" s="79" t="s">
        <v>17</v>
      </c>
      <c r="I167" s="77" t="s">
        <v>17</v>
      </c>
      <c r="J167" s="78" t="s">
        <v>17</v>
      </c>
      <c r="K167" s="79" t="s">
        <v>17</v>
      </c>
    </row>
    <row r="168" spans="1:13" x14ac:dyDescent="0.2">
      <c r="A168" s="56">
        <v>1</v>
      </c>
      <c r="B168" s="77"/>
      <c r="C168" s="68" t="s">
        <v>96</v>
      </c>
      <c r="D168" s="77"/>
      <c r="E168" s="56">
        <v>1</v>
      </c>
      <c r="F168" s="77"/>
      <c r="G168" s="127">
        <f>G208</f>
        <v>499.24999999999994</v>
      </c>
      <c r="H168" s="128">
        <f>H208</f>
        <v>42510141.120000005</v>
      </c>
      <c r="I168" s="129"/>
      <c r="J168" s="127">
        <f>J208</f>
        <v>503.02</v>
      </c>
      <c r="K168" s="128">
        <f>K208</f>
        <v>43751592</v>
      </c>
    </row>
    <row r="169" spans="1:13" x14ac:dyDescent="0.2">
      <c r="A169" s="56">
        <v>2</v>
      </c>
      <c r="B169" s="77"/>
      <c r="C169" s="68" t="s">
        <v>97</v>
      </c>
      <c r="D169" s="77"/>
      <c r="E169" s="56">
        <v>2</v>
      </c>
      <c r="F169" s="77"/>
      <c r="G169" s="130"/>
      <c r="H169" s="128">
        <f t="shared" ref="H169:H171" si="0">H209</f>
        <v>13195046.49</v>
      </c>
      <c r="I169" s="77"/>
      <c r="J169" s="130"/>
      <c r="K169" s="128">
        <f t="shared" ref="K169:K171" si="1">K209</f>
        <v>15806194</v>
      </c>
    </row>
    <row r="170" spans="1:13" x14ac:dyDescent="0.2">
      <c r="A170" s="56">
        <v>3</v>
      </c>
      <c r="C170" s="68" t="s">
        <v>98</v>
      </c>
      <c r="E170" s="56">
        <v>3</v>
      </c>
      <c r="F170" s="69"/>
      <c r="G170" s="127">
        <f>G210</f>
        <v>1.45</v>
      </c>
      <c r="H170" s="128">
        <f t="shared" si="0"/>
        <v>4770536.68</v>
      </c>
      <c r="I170" s="131"/>
      <c r="J170" s="188">
        <f>J210</f>
        <v>1</v>
      </c>
      <c r="K170" s="128">
        <f t="shared" si="1"/>
        <v>3817195</v>
      </c>
    </row>
    <row r="171" spans="1:13" x14ac:dyDescent="0.2">
      <c r="A171" s="56">
        <v>4</v>
      </c>
      <c r="C171" s="68" t="s">
        <v>99</v>
      </c>
      <c r="E171" s="56">
        <v>4</v>
      </c>
      <c r="F171" s="69"/>
      <c r="G171" s="129"/>
      <c r="H171" s="128">
        <f t="shared" si="0"/>
        <v>686505.16</v>
      </c>
      <c r="I171" s="131"/>
      <c r="J171" s="129"/>
      <c r="K171" s="128">
        <f t="shared" si="1"/>
        <v>653688</v>
      </c>
    </row>
    <row r="172" spans="1:13" x14ac:dyDescent="0.2">
      <c r="A172" s="56">
        <v>5</v>
      </c>
      <c r="C172" s="68" t="s">
        <v>100</v>
      </c>
      <c r="E172" s="56">
        <v>5</v>
      </c>
      <c r="F172" s="69"/>
      <c r="G172" s="129">
        <f>G168+G170</f>
        <v>500.69999999999993</v>
      </c>
      <c r="H172" s="132">
        <f>SUM(H168:H171)</f>
        <v>61162229.450000003</v>
      </c>
      <c r="I172" s="131"/>
      <c r="J172" s="129">
        <f>J168+J170</f>
        <v>504.02</v>
      </c>
      <c r="K172" s="132">
        <f>SUM(K168:K171)</f>
        <v>64028669</v>
      </c>
    </row>
    <row r="173" spans="1:13" x14ac:dyDescent="0.2">
      <c r="A173" s="56">
        <v>6</v>
      </c>
      <c r="C173" s="68" t="s">
        <v>101</v>
      </c>
      <c r="E173" s="56">
        <v>6</v>
      </c>
      <c r="F173" s="69"/>
      <c r="G173" s="127">
        <f>G213</f>
        <v>414.18000000000006</v>
      </c>
      <c r="H173" s="128">
        <f t="shared" ref="H173:K174" si="2">H213</f>
        <v>31080701.280000001</v>
      </c>
      <c r="I173" s="129"/>
      <c r="J173" s="127">
        <f t="shared" si="2"/>
        <v>424.89</v>
      </c>
      <c r="K173" s="128">
        <f t="shared" si="2"/>
        <v>36598464</v>
      </c>
    </row>
    <row r="174" spans="1:13" x14ac:dyDescent="0.2">
      <c r="A174" s="56">
        <v>7</v>
      </c>
      <c r="C174" s="68" t="s">
        <v>102</v>
      </c>
      <c r="E174" s="56">
        <v>7</v>
      </c>
      <c r="F174" s="69"/>
      <c r="G174" s="127">
        <f>G214</f>
        <v>0</v>
      </c>
      <c r="H174" s="128">
        <f>H214</f>
        <v>13020530.970000001</v>
      </c>
      <c r="I174" s="131"/>
      <c r="J174" s="127">
        <f t="shared" si="2"/>
        <v>0</v>
      </c>
      <c r="K174" s="128">
        <f t="shared" si="2"/>
        <v>13125171</v>
      </c>
    </row>
    <row r="175" spans="1:13" x14ac:dyDescent="0.2">
      <c r="A175" s="56">
        <v>8</v>
      </c>
      <c r="C175" s="68" t="s">
        <v>103</v>
      </c>
      <c r="E175" s="56">
        <v>8</v>
      </c>
      <c r="F175" s="69"/>
      <c r="G175" s="129">
        <f>G172+G173+G174</f>
        <v>914.88</v>
      </c>
      <c r="H175" s="129">
        <f>H172+H173+H174</f>
        <v>105263461.7</v>
      </c>
      <c r="I175" s="129"/>
      <c r="J175" s="129">
        <f>J172+J173+J174</f>
        <v>928.91</v>
      </c>
      <c r="K175" s="132">
        <f>K172+K173+K174</f>
        <v>113752304</v>
      </c>
    </row>
    <row r="176" spans="1:13" x14ac:dyDescent="0.2">
      <c r="A176" s="56">
        <v>9</v>
      </c>
      <c r="E176" s="56">
        <v>9</v>
      </c>
      <c r="F176" s="69"/>
      <c r="G176" s="129"/>
      <c r="H176" s="132"/>
      <c r="I176" s="133"/>
      <c r="J176" s="129"/>
      <c r="K176" s="132"/>
    </row>
    <row r="177" spans="1:11" x14ac:dyDescent="0.2">
      <c r="A177" s="56">
        <v>10</v>
      </c>
      <c r="C177" s="68" t="s">
        <v>104</v>
      </c>
      <c r="E177" s="56">
        <v>10</v>
      </c>
      <c r="F177" s="69"/>
      <c r="G177" s="127">
        <f>G217</f>
        <v>0</v>
      </c>
      <c r="H177" s="128">
        <f>H217</f>
        <v>0</v>
      </c>
      <c r="I177" s="131"/>
      <c r="J177" s="127">
        <f>J217</f>
        <v>0</v>
      </c>
      <c r="K177" s="128">
        <f>K217</f>
        <v>0</v>
      </c>
    </row>
    <row r="178" spans="1:11" x14ac:dyDescent="0.2">
      <c r="A178" s="56">
        <v>11</v>
      </c>
      <c r="C178" s="68" t="s">
        <v>105</v>
      </c>
      <c r="E178" s="56">
        <v>11</v>
      </c>
      <c r="F178" s="69"/>
      <c r="G178" s="127">
        <f>G218</f>
        <v>135.35999999999999</v>
      </c>
      <c r="H178" s="128">
        <f t="shared" ref="H178:H179" si="3">H218</f>
        <v>5796475.3899999997</v>
      </c>
      <c r="I178" s="131"/>
      <c r="J178" s="127">
        <f>J218</f>
        <v>127.62</v>
      </c>
      <c r="K178" s="128">
        <f t="shared" ref="J178:L179" si="4">K218</f>
        <v>7010232</v>
      </c>
    </row>
    <row r="179" spans="1:11" x14ac:dyDescent="0.2">
      <c r="A179" s="56">
        <v>12</v>
      </c>
      <c r="C179" s="68" t="s">
        <v>106</v>
      </c>
      <c r="E179" s="56">
        <v>12</v>
      </c>
      <c r="F179" s="69"/>
      <c r="G179" s="127">
        <f>G219</f>
        <v>0</v>
      </c>
      <c r="H179" s="128">
        <f t="shared" si="3"/>
        <v>3405717.27</v>
      </c>
      <c r="I179" s="131"/>
      <c r="J179" s="128">
        <f t="shared" si="4"/>
        <v>0</v>
      </c>
      <c r="K179" s="128">
        <f t="shared" si="4"/>
        <v>4200229</v>
      </c>
    </row>
    <row r="180" spans="1:11" x14ac:dyDescent="0.2">
      <c r="A180" s="56">
        <v>13</v>
      </c>
      <c r="C180" s="68" t="s">
        <v>107</v>
      </c>
      <c r="E180" s="56">
        <v>13</v>
      </c>
      <c r="F180" s="69"/>
      <c r="G180" s="129">
        <f>SUM(G177:G179)</f>
        <v>135.35999999999999</v>
      </c>
      <c r="H180" s="132">
        <f>SUM(H177:H179)</f>
        <v>9202192.6600000001</v>
      </c>
      <c r="I180" s="134"/>
      <c r="J180" s="129">
        <f>SUM(J177:J179)</f>
        <v>127.62</v>
      </c>
      <c r="K180" s="132">
        <f>SUM(K177:K179)</f>
        <v>11210461</v>
      </c>
    </row>
    <row r="181" spans="1:11" x14ac:dyDescent="0.2">
      <c r="A181" s="56">
        <v>14</v>
      </c>
      <c r="E181" s="56">
        <v>14</v>
      </c>
      <c r="F181" s="69"/>
      <c r="G181" s="135"/>
      <c r="H181" s="132"/>
      <c r="I181" s="133"/>
      <c r="J181" s="135"/>
      <c r="K181" s="132"/>
    </row>
    <row r="182" spans="1:11" x14ac:dyDescent="0.2">
      <c r="A182" s="56">
        <v>15</v>
      </c>
      <c r="C182" s="68" t="s">
        <v>108</v>
      </c>
      <c r="E182" s="56">
        <v>15</v>
      </c>
      <c r="G182" s="136">
        <f>SUM(G175+G180)</f>
        <v>1050.24</v>
      </c>
      <c r="H182" s="137">
        <f>SUM(H175+H180)</f>
        <v>114465654.36</v>
      </c>
      <c r="I182" s="133"/>
      <c r="J182" s="136">
        <f>SUM(J175+J180)</f>
        <v>1056.53</v>
      </c>
      <c r="K182" s="137">
        <f>SUM(K175+K180)</f>
        <v>124962765</v>
      </c>
    </row>
    <row r="183" spans="1:11" x14ac:dyDescent="0.2">
      <c r="A183" s="56">
        <v>16</v>
      </c>
      <c r="E183" s="56">
        <v>16</v>
      </c>
      <c r="G183" s="136"/>
      <c r="H183" s="137"/>
      <c r="I183" s="133"/>
      <c r="J183" s="136"/>
      <c r="K183" s="137"/>
    </row>
    <row r="184" spans="1:11" x14ac:dyDescent="0.2">
      <c r="A184" s="56">
        <v>17</v>
      </c>
      <c r="C184" s="68" t="s">
        <v>109</v>
      </c>
      <c r="E184" s="56">
        <v>17</v>
      </c>
      <c r="F184" s="69"/>
      <c r="G184" s="128">
        <f>G224</f>
        <v>0</v>
      </c>
      <c r="H184" s="128">
        <f>H224</f>
        <v>3126678.63</v>
      </c>
      <c r="I184" s="131"/>
      <c r="J184" s="128">
        <f t="shared" ref="J184:K184" si="5">J224</f>
        <v>0</v>
      </c>
      <c r="K184" s="128">
        <f t="shared" si="5"/>
        <v>3301868</v>
      </c>
    </row>
    <row r="185" spans="1:11" x14ac:dyDescent="0.2">
      <c r="A185" s="56">
        <v>18</v>
      </c>
      <c r="E185" s="56">
        <v>18</v>
      </c>
      <c r="F185" s="69"/>
      <c r="G185" s="129"/>
      <c r="H185" s="132"/>
      <c r="I185" s="131"/>
      <c r="J185" s="129"/>
      <c r="K185" s="132"/>
    </row>
    <row r="186" spans="1:11" x14ac:dyDescent="0.2">
      <c r="A186" s="56">
        <v>19</v>
      </c>
      <c r="C186" s="68" t="s">
        <v>110</v>
      </c>
      <c r="E186" s="56">
        <v>19</v>
      </c>
      <c r="F186" s="69"/>
      <c r="G186" s="129"/>
      <c r="H186" s="132">
        <v>0</v>
      </c>
      <c r="I186" s="131"/>
      <c r="J186" s="129"/>
      <c r="K186" s="132"/>
    </row>
    <row r="187" spans="1:11" x14ac:dyDescent="0.2">
      <c r="A187" s="56">
        <v>20</v>
      </c>
      <c r="C187" s="138" t="s">
        <v>111</v>
      </c>
      <c r="E187" s="56">
        <v>20</v>
      </c>
      <c r="F187" s="69"/>
      <c r="G187" s="129"/>
      <c r="H187" s="132">
        <v>0</v>
      </c>
      <c r="I187" s="131"/>
      <c r="J187" s="129"/>
      <c r="K187" s="132">
        <v>0</v>
      </c>
    </row>
    <row r="188" spans="1:11" x14ac:dyDescent="0.2">
      <c r="A188" s="56">
        <v>21</v>
      </c>
      <c r="C188" s="138"/>
      <c r="E188" s="56">
        <v>21</v>
      </c>
      <c r="F188" s="69"/>
      <c r="G188" s="129"/>
      <c r="H188" s="132"/>
      <c r="I188" s="131"/>
      <c r="J188" s="129"/>
      <c r="K188" s="132"/>
    </row>
    <row r="189" spans="1:11" x14ac:dyDescent="0.2">
      <c r="A189" s="56">
        <v>22</v>
      </c>
      <c r="C189" s="68"/>
      <c r="E189" s="56">
        <v>22</v>
      </c>
      <c r="G189" s="129"/>
      <c r="H189" s="132"/>
      <c r="I189" s="131"/>
      <c r="J189" s="129"/>
      <c r="K189" s="132"/>
    </row>
    <row r="190" spans="1:11" x14ac:dyDescent="0.2">
      <c r="A190" s="56">
        <v>23</v>
      </c>
      <c r="C190" s="68" t="s">
        <v>112</v>
      </c>
      <c r="E190" s="56">
        <v>23</v>
      </c>
      <c r="G190" s="129"/>
      <c r="H190" s="132">
        <v>0</v>
      </c>
      <c r="I190" s="131"/>
      <c r="J190" s="129"/>
      <c r="K190" s="132">
        <v>0</v>
      </c>
    </row>
    <row r="191" spans="1:11" x14ac:dyDescent="0.2">
      <c r="A191" s="56">
        <v>24</v>
      </c>
      <c r="C191" s="68"/>
      <c r="E191" s="56">
        <v>24</v>
      </c>
      <c r="G191" s="129"/>
      <c r="H191" s="132"/>
      <c r="I191" s="131"/>
      <c r="J191" s="129"/>
      <c r="K191" s="132"/>
    </row>
    <row r="192" spans="1:11" x14ac:dyDescent="0.2">
      <c r="F192" s="139" t="s">
        <v>17</v>
      </c>
      <c r="G192" s="130"/>
      <c r="H192" s="88"/>
      <c r="I192" s="139"/>
      <c r="J192" s="130"/>
      <c r="K192" s="79"/>
    </row>
    <row r="193" spans="1:11" x14ac:dyDescent="0.2">
      <c r="A193" s="56">
        <v>25</v>
      </c>
      <c r="C193" s="68" t="s">
        <v>113</v>
      </c>
      <c r="E193" s="56">
        <v>25</v>
      </c>
      <c r="G193" s="133">
        <f>SUM(G182:G191)</f>
        <v>1050.24</v>
      </c>
      <c r="H193" s="137">
        <f>SUM(H182:H191)</f>
        <v>117592332.98999999</v>
      </c>
      <c r="I193" s="141"/>
      <c r="J193" s="136">
        <f>SUM(J182:J191)</f>
        <v>1056.53</v>
      </c>
      <c r="K193" s="133">
        <f>SUM(K182:K191)</f>
        <v>128264633</v>
      </c>
    </row>
    <row r="194" spans="1:11" x14ac:dyDescent="0.2">
      <c r="F194" s="139" t="s">
        <v>17</v>
      </c>
      <c r="G194" s="78"/>
      <c r="H194" s="79"/>
      <c r="I194" s="139"/>
      <c r="J194" s="130"/>
      <c r="K194" s="79"/>
    </row>
    <row r="195" spans="1:11" x14ac:dyDescent="0.2">
      <c r="F195" s="139"/>
      <c r="G195" s="78"/>
      <c r="H195" s="79"/>
      <c r="I195" s="139"/>
      <c r="J195" s="78"/>
      <c r="K195" s="79"/>
    </row>
    <row r="196" spans="1:11" ht="15.75" x14ac:dyDescent="0.25">
      <c r="C196" s="142"/>
      <c r="D196" s="142"/>
      <c r="E196" s="142"/>
      <c r="F196" s="139"/>
      <c r="G196" s="78"/>
      <c r="H196" s="79"/>
      <c r="I196" s="139"/>
      <c r="J196" s="78"/>
      <c r="K196" s="79"/>
    </row>
    <row r="197" spans="1:11" x14ac:dyDescent="0.2">
      <c r="C197" s="56" t="s">
        <v>64</v>
      </c>
      <c r="F197" s="139"/>
      <c r="G197" s="78"/>
      <c r="H197" s="79"/>
      <c r="I197" s="139"/>
      <c r="J197" s="78"/>
      <c r="K197" s="79"/>
    </row>
    <row r="198" spans="1:11" x14ac:dyDescent="0.2">
      <c r="A198" s="68"/>
    </row>
    <row r="199" spans="1:11" x14ac:dyDescent="0.2">
      <c r="E199" s="108"/>
    </row>
    <row r="200" spans="1:11" ht="30" customHeight="1" x14ac:dyDescent="0.2">
      <c r="E200" s="108"/>
    </row>
    <row r="201" spans="1:11" x14ac:dyDescent="0.2">
      <c r="A201" s="74" t="str">
        <f>$A$83</f>
        <v xml:space="preserve">Institution No.:  </v>
      </c>
      <c r="B201" s="95"/>
      <c r="C201" s="95"/>
      <c r="D201" s="95"/>
      <c r="E201" s="109"/>
      <c r="F201" s="95"/>
      <c r="G201" s="110"/>
      <c r="H201" s="111"/>
      <c r="I201" s="95"/>
      <c r="J201" s="110"/>
      <c r="K201" s="59" t="s">
        <v>114</v>
      </c>
    </row>
    <row r="202" spans="1:11" x14ac:dyDescent="0.2">
      <c r="A202" s="123" t="s">
        <v>115</v>
      </c>
      <c r="B202" s="123"/>
      <c r="C202" s="123"/>
      <c r="D202" s="123"/>
      <c r="E202" s="123"/>
      <c r="F202" s="123"/>
      <c r="G202" s="123"/>
      <c r="H202" s="123"/>
      <c r="I202" s="123"/>
      <c r="J202" s="123"/>
      <c r="K202" s="123"/>
    </row>
    <row r="203" spans="1:11" x14ac:dyDescent="0.2">
      <c r="A203" s="74" t="str">
        <f>$A$42</f>
        <v xml:space="preserve">NAME: </v>
      </c>
      <c r="C203" s="56" t="str">
        <f>$D$20</f>
        <v xml:space="preserve">University of Colorado </v>
      </c>
      <c r="G203" s="126"/>
      <c r="K203" s="76" t="str">
        <f>$K$3</f>
        <v>Due Date: October 18, 2022</v>
      </c>
    </row>
    <row r="204" spans="1:11" x14ac:dyDescent="0.2">
      <c r="A204" s="77" t="s">
        <v>17</v>
      </c>
      <c r="B204" s="77" t="s">
        <v>17</v>
      </c>
      <c r="C204" s="77" t="s">
        <v>17</v>
      </c>
      <c r="D204" s="77" t="s">
        <v>17</v>
      </c>
      <c r="E204" s="77" t="s">
        <v>17</v>
      </c>
      <c r="F204" s="77" t="s">
        <v>17</v>
      </c>
      <c r="G204" s="78" t="s">
        <v>17</v>
      </c>
      <c r="H204" s="79" t="s">
        <v>17</v>
      </c>
      <c r="I204" s="77" t="s">
        <v>17</v>
      </c>
      <c r="J204" s="78" t="s">
        <v>17</v>
      </c>
      <c r="K204" s="79" t="s">
        <v>17</v>
      </c>
    </row>
    <row r="205" spans="1:11" x14ac:dyDescent="0.2">
      <c r="A205" s="80" t="s">
        <v>18</v>
      </c>
      <c r="E205" s="80" t="s">
        <v>18</v>
      </c>
      <c r="F205" s="81"/>
      <c r="G205" s="82"/>
      <c r="H205" s="83" t="str">
        <f>H165</f>
        <v>2021-22</v>
      </c>
      <c r="I205" s="81"/>
      <c r="J205" s="82"/>
      <c r="K205" s="83" t="str">
        <f>K165</f>
        <v>2022-23</v>
      </c>
    </row>
    <row r="206" spans="1:11" x14ac:dyDescent="0.2">
      <c r="A206" s="80" t="s">
        <v>22</v>
      </c>
      <c r="C206" s="81" t="s">
        <v>68</v>
      </c>
      <c r="E206" s="80" t="s">
        <v>22</v>
      </c>
      <c r="F206" s="81"/>
      <c r="G206" s="82" t="s">
        <v>24</v>
      </c>
      <c r="H206" s="83" t="s">
        <v>25</v>
      </c>
      <c r="I206" s="81"/>
      <c r="J206" s="82" t="s">
        <v>24</v>
      </c>
      <c r="K206" s="83" t="s">
        <v>26</v>
      </c>
    </row>
    <row r="207" spans="1:11" x14ac:dyDescent="0.2">
      <c r="A207" s="77" t="s">
        <v>17</v>
      </c>
      <c r="B207" s="77" t="s">
        <v>17</v>
      </c>
      <c r="C207" s="77" t="s">
        <v>17</v>
      </c>
      <c r="D207" s="77" t="s">
        <v>17</v>
      </c>
      <c r="E207" s="77" t="s">
        <v>17</v>
      </c>
      <c r="F207" s="77" t="s">
        <v>17</v>
      </c>
      <c r="G207" s="78" t="s">
        <v>17</v>
      </c>
      <c r="H207" s="79" t="s">
        <v>17</v>
      </c>
      <c r="I207" s="77" t="s">
        <v>17</v>
      </c>
      <c r="J207" s="78" t="s">
        <v>17</v>
      </c>
      <c r="K207" s="79" t="s">
        <v>17</v>
      </c>
    </row>
    <row r="208" spans="1:11" x14ac:dyDescent="0.2">
      <c r="A208" s="56">
        <v>1</v>
      </c>
      <c r="B208" s="77"/>
      <c r="C208" s="68" t="s">
        <v>96</v>
      </c>
      <c r="D208" s="77"/>
      <c r="E208" s="56">
        <v>1</v>
      </c>
      <c r="F208" s="77"/>
      <c r="G208" s="127">
        <f>SUM(G544+G583)</f>
        <v>499.24999999999994</v>
      </c>
      <c r="H208" s="128">
        <f>SUM(H544+H583)</f>
        <v>42510141.120000005</v>
      </c>
      <c r="I208" s="129"/>
      <c r="J208" s="127">
        <f>SUM(J544+J583)</f>
        <v>503.02</v>
      </c>
      <c r="K208" s="128">
        <f t="shared" ref="K208:K211" si="6">SUM(K544+K583)</f>
        <v>43751592</v>
      </c>
    </row>
    <row r="209" spans="1:13" x14ac:dyDescent="0.2">
      <c r="A209" s="56">
        <v>2</v>
      </c>
      <c r="B209" s="77"/>
      <c r="C209" s="68" t="s">
        <v>97</v>
      </c>
      <c r="D209" s="77"/>
      <c r="E209" s="56">
        <v>2</v>
      </c>
      <c r="F209" s="77"/>
      <c r="G209" s="129"/>
      <c r="H209" s="128">
        <f>SUM(H545+H584)</f>
        <v>13195046.49</v>
      </c>
      <c r="I209" s="77"/>
      <c r="J209" s="129"/>
      <c r="K209" s="128">
        <f t="shared" si="6"/>
        <v>15806194</v>
      </c>
    </row>
    <row r="210" spans="1:13" x14ac:dyDescent="0.2">
      <c r="A210" s="56">
        <v>3</v>
      </c>
      <c r="C210" s="68" t="s">
        <v>98</v>
      </c>
      <c r="E210" s="56">
        <v>3</v>
      </c>
      <c r="F210" s="69"/>
      <c r="G210" s="127">
        <f>SUM(G546+G585)</f>
        <v>1.45</v>
      </c>
      <c r="H210" s="128">
        <f>SUM(H546+H585)</f>
        <v>4770536.68</v>
      </c>
      <c r="I210" s="131"/>
      <c r="J210" s="127">
        <f t="shared" ref="J210" si="7">SUM(J546+J585)</f>
        <v>1</v>
      </c>
      <c r="K210" s="128">
        <f t="shared" si="6"/>
        <v>3817195</v>
      </c>
    </row>
    <row r="211" spans="1:13" x14ac:dyDescent="0.2">
      <c r="A211" s="56">
        <v>4</v>
      </c>
      <c r="C211" s="68" t="s">
        <v>99</v>
      </c>
      <c r="E211" s="56">
        <v>4</v>
      </c>
      <c r="F211" s="69"/>
      <c r="G211" s="129"/>
      <c r="H211" s="128">
        <f>SUM(H547+H586)</f>
        <v>686505.16</v>
      </c>
      <c r="I211" s="131"/>
      <c r="J211" s="129"/>
      <c r="K211" s="128">
        <f t="shared" si="6"/>
        <v>653688</v>
      </c>
      <c r="M211" s="122"/>
    </row>
    <row r="212" spans="1:13" x14ac:dyDescent="0.2">
      <c r="A212" s="56">
        <v>5</v>
      </c>
      <c r="C212" s="68" t="s">
        <v>100</v>
      </c>
      <c r="E212" s="56">
        <v>5</v>
      </c>
      <c r="F212" s="69"/>
      <c r="G212" s="129">
        <f>G208+G210</f>
        <v>500.69999999999993</v>
      </c>
      <c r="H212" s="132">
        <f>SUM(H208:H211)</f>
        <v>61162229.450000003</v>
      </c>
      <c r="I212" s="131"/>
      <c r="J212" s="129">
        <f>J208+J210</f>
        <v>504.02</v>
      </c>
      <c r="K212" s="132">
        <f>SUM(K208:K211)</f>
        <v>64028669</v>
      </c>
    </row>
    <row r="213" spans="1:13" x14ac:dyDescent="0.2">
      <c r="A213" s="56">
        <v>6</v>
      </c>
      <c r="C213" s="68" t="s">
        <v>101</v>
      </c>
      <c r="E213" s="56">
        <v>6</v>
      </c>
      <c r="F213" s="69"/>
      <c r="G213" s="143">
        <f>(SUM(G549+G588+G625+G662+G699+G736+G773+G848))</f>
        <v>414.18000000000006</v>
      </c>
      <c r="H213" s="143">
        <f>(SUM(H549+H588+H625+H662+H699+H736+H773+H848))</f>
        <v>31080701.280000001</v>
      </c>
      <c r="I213" s="131"/>
      <c r="J213" s="143">
        <f t="shared" ref="J213:K214" si="8">(SUM(J549+J588+J625+J662+J699+J736+J773+J848))</f>
        <v>424.89</v>
      </c>
      <c r="K213" s="143">
        <f t="shared" si="8"/>
        <v>36598464</v>
      </c>
    </row>
    <row r="214" spans="1:13" x14ac:dyDescent="0.2">
      <c r="A214" s="56">
        <v>7</v>
      </c>
      <c r="C214" s="68" t="s">
        <v>102</v>
      </c>
      <c r="E214" s="56">
        <v>7</v>
      </c>
      <c r="F214" s="69"/>
      <c r="G214" s="132"/>
      <c r="H214" s="128">
        <f>(SUM(H550+H589+H626+H663+H700+H737+H774+H849))</f>
        <v>13020530.970000001</v>
      </c>
      <c r="I214" s="131"/>
      <c r="J214" s="131"/>
      <c r="K214" s="128">
        <f t="shared" si="8"/>
        <v>13125171</v>
      </c>
    </row>
    <row r="215" spans="1:13" x14ac:dyDescent="0.2">
      <c r="A215" s="56">
        <v>8</v>
      </c>
      <c r="C215" s="68" t="s">
        <v>103</v>
      </c>
      <c r="E215" s="56">
        <v>8</v>
      </c>
      <c r="F215" s="69"/>
      <c r="G215" s="129">
        <f>G212+G213+G214</f>
        <v>914.88</v>
      </c>
      <c r="H215" s="129">
        <f>H212+H213+H214</f>
        <v>105263461.7</v>
      </c>
      <c r="I215" s="129"/>
      <c r="J215" s="129">
        <f>J212+J213+J214</f>
        <v>928.91</v>
      </c>
      <c r="K215" s="132">
        <f>K212+K213+K214</f>
        <v>113752304</v>
      </c>
    </row>
    <row r="216" spans="1:13" x14ac:dyDescent="0.2">
      <c r="A216" s="56">
        <v>9</v>
      </c>
      <c r="E216" s="56">
        <v>9</v>
      </c>
      <c r="F216" s="69"/>
      <c r="G216" s="129"/>
      <c r="H216" s="132"/>
      <c r="I216" s="133"/>
      <c r="J216" s="129"/>
      <c r="K216" s="132"/>
    </row>
    <row r="217" spans="1:13" x14ac:dyDescent="0.2">
      <c r="A217" s="56">
        <v>10</v>
      </c>
      <c r="C217" s="68" t="s">
        <v>104</v>
      </c>
      <c r="E217" s="56">
        <v>10</v>
      </c>
      <c r="F217" s="69"/>
      <c r="G217" s="143">
        <f>SUM(G553+G592)</f>
        <v>0</v>
      </c>
      <c r="H217" s="128">
        <f>SUM(H553+H592)</f>
        <v>0</v>
      </c>
      <c r="I217" s="131"/>
      <c r="J217" s="143">
        <f t="shared" ref="J217:K217" si="9">SUM(J553+J592)</f>
        <v>0</v>
      </c>
      <c r="K217" s="128">
        <f t="shared" si="9"/>
        <v>0</v>
      </c>
    </row>
    <row r="218" spans="1:13" x14ac:dyDescent="0.2">
      <c r="A218" s="56">
        <v>11</v>
      </c>
      <c r="C218" s="68" t="s">
        <v>105</v>
      </c>
      <c r="E218" s="56">
        <v>11</v>
      </c>
      <c r="F218" s="69"/>
      <c r="G218" s="143">
        <f>SUM(G554+G593+G630+G667+G704+G741+G778+G853)</f>
        <v>135.35999999999999</v>
      </c>
      <c r="H218" s="128">
        <f>SUM(H554+H593+H630+H667+H704+H741+H778+H853)</f>
        <v>5796475.3899999997</v>
      </c>
      <c r="I218" s="131"/>
      <c r="J218" s="128">
        <f>SUM(J554+J593+J630+J667+J704+J741+J778+J853)</f>
        <v>127.62</v>
      </c>
      <c r="K218" s="128">
        <f>SUM(K554+K593+K630+K667+K704+K741+K778+K853)</f>
        <v>7010232</v>
      </c>
    </row>
    <row r="219" spans="1:13" x14ac:dyDescent="0.2">
      <c r="A219" s="56">
        <v>12</v>
      </c>
      <c r="C219" s="68" t="s">
        <v>106</v>
      </c>
      <c r="E219" s="56">
        <v>12</v>
      </c>
      <c r="F219" s="69"/>
      <c r="G219" s="131"/>
      <c r="H219" s="128">
        <f>SUM(H555+H594+H631+H668+H705+H742+H779+H854)</f>
        <v>3405717.27</v>
      </c>
      <c r="I219" s="131"/>
      <c r="J219" s="132"/>
      <c r="K219" s="128">
        <f>SUM(K555+K594+K631+K668+K705+K742+K779+K854)</f>
        <v>4200229</v>
      </c>
    </row>
    <row r="220" spans="1:13" x14ac:dyDescent="0.2">
      <c r="A220" s="56">
        <v>13</v>
      </c>
      <c r="C220" s="68" t="s">
        <v>107</v>
      </c>
      <c r="E220" s="56">
        <v>13</v>
      </c>
      <c r="F220" s="69"/>
      <c r="G220" s="129">
        <f>SUM(G217:G219)</f>
        <v>135.35999999999999</v>
      </c>
      <c r="H220" s="132">
        <f>SUM(H217:H219)</f>
        <v>9202192.6600000001</v>
      </c>
      <c r="I220" s="134"/>
      <c r="J220" s="129">
        <f>SUM(J217:J219)</f>
        <v>127.62</v>
      </c>
      <c r="K220" s="132">
        <f>SUM(K217:K219)</f>
        <v>11210461</v>
      </c>
    </row>
    <row r="221" spans="1:13" x14ac:dyDescent="0.2">
      <c r="A221" s="56">
        <v>14</v>
      </c>
      <c r="E221" s="56">
        <v>14</v>
      </c>
      <c r="F221" s="69"/>
      <c r="G221" s="135"/>
      <c r="H221" s="132"/>
      <c r="I221" s="133"/>
      <c r="J221" s="135"/>
      <c r="K221" s="132"/>
    </row>
    <row r="222" spans="1:13" x14ac:dyDescent="0.2">
      <c r="A222" s="56">
        <v>15</v>
      </c>
      <c r="C222" s="68" t="s">
        <v>108</v>
      </c>
      <c r="E222" s="56">
        <v>15</v>
      </c>
      <c r="G222" s="133">
        <f>SUM(G558+G597+G634+G671+G708+G745+G782+G857)</f>
        <v>1050.24</v>
      </c>
      <c r="H222" s="137">
        <f>SUM(H558+H597+H634+H671+H708+H745+H782+H857)</f>
        <v>114465654.36000003</v>
      </c>
      <c r="I222" s="133"/>
      <c r="J222" s="133">
        <f t="shared" ref="J222:K222" si="10">SUM(J558+J597+J634+J671+J708+J745+J782+J857)</f>
        <v>1056.5300000000002</v>
      </c>
      <c r="K222" s="137">
        <f t="shared" si="10"/>
        <v>124962765</v>
      </c>
    </row>
    <row r="223" spans="1:13" x14ac:dyDescent="0.2">
      <c r="A223" s="56">
        <v>16</v>
      </c>
      <c r="E223" s="56">
        <v>16</v>
      </c>
      <c r="G223" s="136"/>
      <c r="H223" s="137"/>
      <c r="I223" s="133"/>
      <c r="J223" s="136"/>
      <c r="K223" s="137"/>
    </row>
    <row r="224" spans="1:13" x14ac:dyDescent="0.2">
      <c r="A224" s="56">
        <v>17</v>
      </c>
      <c r="C224" s="68" t="s">
        <v>109</v>
      </c>
      <c r="E224" s="56">
        <v>17</v>
      </c>
      <c r="F224" s="69"/>
      <c r="G224" s="133">
        <f t="shared" ref="G224:K224" si="11">SUM(G560+G599+G636+G673+G710+G747+G784+G859)</f>
        <v>0</v>
      </c>
      <c r="H224" s="137">
        <f t="shared" si="11"/>
        <v>3126678.63</v>
      </c>
      <c r="I224" s="133"/>
      <c r="J224" s="133">
        <f t="shared" si="11"/>
        <v>0</v>
      </c>
      <c r="K224" s="137">
        <f t="shared" si="11"/>
        <v>3301868</v>
      </c>
    </row>
    <row r="225" spans="1:11" x14ac:dyDescent="0.2">
      <c r="A225" s="56">
        <v>18</v>
      </c>
      <c r="E225" s="56">
        <v>18</v>
      </c>
      <c r="F225" s="69"/>
      <c r="G225" s="129"/>
      <c r="H225" s="132"/>
      <c r="I225" s="131"/>
      <c r="J225" s="129"/>
      <c r="K225" s="132"/>
    </row>
    <row r="226" spans="1:11" x14ac:dyDescent="0.2">
      <c r="A226" s="56">
        <v>19</v>
      </c>
      <c r="C226" s="68" t="s">
        <v>110</v>
      </c>
      <c r="E226" s="56">
        <v>19</v>
      </c>
      <c r="F226" s="69"/>
      <c r="G226" s="129"/>
      <c r="H226" s="132">
        <v>0</v>
      </c>
      <c r="I226" s="131"/>
      <c r="J226" s="129"/>
      <c r="K226" s="132"/>
    </row>
    <row r="227" spans="1:11" x14ac:dyDescent="0.2">
      <c r="A227" s="56">
        <v>20</v>
      </c>
      <c r="C227" s="138" t="s">
        <v>111</v>
      </c>
      <c r="E227" s="56">
        <v>20</v>
      </c>
      <c r="F227" s="69"/>
      <c r="G227" s="129"/>
      <c r="H227" s="132">
        <v>0</v>
      </c>
      <c r="I227" s="131"/>
      <c r="J227" s="129"/>
      <c r="K227" s="132">
        <v>0</v>
      </c>
    </row>
    <row r="228" spans="1:11" x14ac:dyDescent="0.2">
      <c r="A228" s="56">
        <v>21</v>
      </c>
      <c r="C228" s="138"/>
      <c r="E228" s="56">
        <v>21</v>
      </c>
      <c r="F228" s="69"/>
      <c r="G228" s="129"/>
      <c r="H228" s="132"/>
      <c r="I228" s="131"/>
      <c r="J228" s="129"/>
      <c r="K228" s="132"/>
    </row>
    <row r="229" spans="1:11" x14ac:dyDescent="0.2">
      <c r="A229" s="56">
        <v>22</v>
      </c>
      <c r="C229" s="68"/>
      <c r="E229" s="56">
        <v>22</v>
      </c>
      <c r="G229" s="129"/>
      <c r="H229" s="132"/>
      <c r="I229" s="131"/>
      <c r="J229" s="129"/>
      <c r="K229" s="132"/>
    </row>
    <row r="230" spans="1:11" x14ac:dyDescent="0.2">
      <c r="A230" s="56">
        <v>23</v>
      </c>
      <c r="C230" s="68" t="s">
        <v>112</v>
      </c>
      <c r="E230" s="56">
        <v>23</v>
      </c>
      <c r="G230" s="129"/>
      <c r="H230" s="132">
        <v>0</v>
      </c>
      <c r="I230" s="131"/>
      <c r="J230" s="129"/>
      <c r="K230" s="132">
        <v>0</v>
      </c>
    </row>
    <row r="231" spans="1:11" x14ac:dyDescent="0.2">
      <c r="A231" s="56">
        <v>24</v>
      </c>
      <c r="C231" s="68"/>
      <c r="E231" s="56">
        <v>24</v>
      </c>
      <c r="G231" s="129"/>
      <c r="H231" s="132"/>
      <c r="I231" s="131"/>
      <c r="J231" s="129"/>
      <c r="K231" s="132"/>
    </row>
    <row r="232" spans="1:11" x14ac:dyDescent="0.2">
      <c r="F232" s="139" t="s">
        <v>17</v>
      </c>
      <c r="G232" s="130"/>
      <c r="H232" s="88"/>
      <c r="I232" s="139"/>
      <c r="J232" s="130"/>
      <c r="K232" s="88"/>
    </row>
    <row r="233" spans="1:11" x14ac:dyDescent="0.2">
      <c r="A233" s="56">
        <v>25</v>
      </c>
      <c r="C233" s="68" t="s">
        <v>113</v>
      </c>
      <c r="E233" s="56">
        <v>25</v>
      </c>
      <c r="G233" s="133">
        <f>SUM(G222:G231)</f>
        <v>1050.24</v>
      </c>
      <c r="H233" s="137">
        <f>SUM(H222:H231)</f>
        <v>117592332.99000002</v>
      </c>
      <c r="I233" s="141"/>
      <c r="J233" s="133">
        <f>SUM(J222:J231)</f>
        <v>1056.5300000000002</v>
      </c>
      <c r="K233" s="137">
        <f>SUM(K222:K231)</f>
        <v>128264633</v>
      </c>
    </row>
    <row r="234" spans="1:11" x14ac:dyDescent="0.2">
      <c r="F234" s="139" t="s">
        <v>17</v>
      </c>
      <c r="G234" s="78"/>
      <c r="H234" s="88"/>
      <c r="I234" s="139"/>
      <c r="J234" s="78"/>
      <c r="K234" s="79"/>
    </row>
    <row r="235" spans="1:11" x14ac:dyDescent="0.2">
      <c r="F235" s="139"/>
      <c r="G235" s="78"/>
      <c r="H235" s="79"/>
      <c r="I235" s="139"/>
      <c r="J235" s="78"/>
      <c r="K235" s="79"/>
    </row>
    <row r="236" spans="1:11" ht="15.75" x14ac:dyDescent="0.25">
      <c r="C236" s="142"/>
      <c r="D236" s="142"/>
      <c r="E236" s="142"/>
      <c r="F236" s="139"/>
      <c r="G236" s="78"/>
      <c r="H236" s="79"/>
      <c r="I236" s="139"/>
      <c r="J236" s="78"/>
      <c r="K236" s="79"/>
    </row>
    <row r="237" spans="1:11" x14ac:dyDescent="0.2">
      <c r="C237" s="56" t="s">
        <v>64</v>
      </c>
      <c r="F237" s="139"/>
      <c r="G237" s="78"/>
      <c r="H237" s="79"/>
      <c r="I237" s="139"/>
      <c r="J237" s="78"/>
      <c r="K237" s="79"/>
    </row>
    <row r="238" spans="1:11" x14ac:dyDescent="0.2">
      <c r="A238" s="68"/>
    </row>
    <row r="239" spans="1:11" x14ac:dyDescent="0.2">
      <c r="E239" s="108"/>
    </row>
    <row r="240" spans="1:11" x14ac:dyDescent="0.2">
      <c r="A240" s="74" t="str">
        <f>$A$83</f>
        <v xml:space="preserve">Institution No.:  </v>
      </c>
      <c r="E240" s="108"/>
      <c r="K240" s="59" t="s">
        <v>116</v>
      </c>
    </row>
    <row r="241" spans="1:11" x14ac:dyDescent="0.2">
      <c r="A241" s="112" t="s">
        <v>117</v>
      </c>
      <c r="B241" s="112"/>
      <c r="C241" s="112"/>
      <c r="D241" s="112"/>
      <c r="E241" s="112"/>
      <c r="F241" s="112"/>
      <c r="G241" s="112"/>
      <c r="H241" s="112"/>
      <c r="I241" s="112"/>
      <c r="J241" s="112"/>
      <c r="K241" s="112"/>
    </row>
    <row r="242" spans="1:11" x14ac:dyDescent="0.2">
      <c r="A242" s="74" t="str">
        <f>$A$42</f>
        <v xml:space="preserve">NAME: </v>
      </c>
      <c r="C242" s="56" t="str">
        <f>$D$20</f>
        <v xml:space="preserve">University of Colorado </v>
      </c>
      <c r="K242" s="76" t="str">
        <f>$K$3</f>
        <v>Due Date: October 18, 2022</v>
      </c>
    </row>
    <row r="243" spans="1:11" x14ac:dyDescent="0.2">
      <c r="A243" s="77" t="s">
        <v>17</v>
      </c>
      <c r="B243" s="77" t="s">
        <v>17</v>
      </c>
      <c r="C243" s="77" t="s">
        <v>17</v>
      </c>
      <c r="D243" s="77" t="s">
        <v>17</v>
      </c>
      <c r="E243" s="77" t="s">
        <v>17</v>
      </c>
      <c r="F243" s="77" t="s">
        <v>17</v>
      </c>
      <c r="G243" s="78" t="s">
        <v>17</v>
      </c>
      <c r="H243" s="79" t="s">
        <v>17</v>
      </c>
      <c r="I243" s="77" t="s">
        <v>17</v>
      </c>
      <c r="J243" s="78" t="s">
        <v>17</v>
      </c>
      <c r="K243" s="79" t="s">
        <v>17</v>
      </c>
    </row>
    <row r="244" spans="1:11" x14ac:dyDescent="0.2">
      <c r="A244" s="80" t="s">
        <v>18</v>
      </c>
      <c r="E244" s="80" t="s">
        <v>18</v>
      </c>
      <c r="G244" s="82"/>
      <c r="H244" s="83" t="str">
        <f>H131</f>
        <v>2021-22</v>
      </c>
      <c r="I244" s="81"/>
      <c r="J244" s="56"/>
      <c r="K244" s="83" t="str">
        <f>K205</f>
        <v>2022-23</v>
      </c>
    </row>
    <row r="245" spans="1:11" x14ac:dyDescent="0.2">
      <c r="A245" s="80" t="s">
        <v>22</v>
      </c>
      <c r="E245" s="80" t="s">
        <v>22</v>
      </c>
      <c r="G245" s="82"/>
      <c r="H245" s="83" t="s">
        <v>25</v>
      </c>
      <c r="I245" s="81"/>
      <c r="J245" s="56"/>
      <c r="K245" s="83" t="str">
        <f>K132</f>
        <v>Estimate</v>
      </c>
    </row>
    <row r="246" spans="1:11" x14ac:dyDescent="0.2">
      <c r="A246" s="77" t="s">
        <v>17</v>
      </c>
      <c r="B246" s="77" t="s">
        <v>17</v>
      </c>
      <c r="C246" s="77" t="s">
        <v>17</v>
      </c>
      <c r="D246" s="77" t="s">
        <v>17</v>
      </c>
      <c r="E246" s="77" t="s">
        <v>17</v>
      </c>
      <c r="F246" s="77" t="s">
        <v>17</v>
      </c>
      <c r="G246" s="78" t="s">
        <v>17</v>
      </c>
      <c r="H246" s="79" t="s">
        <v>17</v>
      </c>
      <c r="I246" s="77" t="s">
        <v>17</v>
      </c>
      <c r="J246" s="78" t="s">
        <v>17</v>
      </c>
      <c r="K246" s="78" t="s">
        <v>17</v>
      </c>
    </row>
    <row r="247" spans="1:11" x14ac:dyDescent="0.2">
      <c r="A247" s="56">
        <v>1</v>
      </c>
      <c r="C247" s="68" t="s">
        <v>118</v>
      </c>
      <c r="E247" s="56">
        <v>1</v>
      </c>
      <c r="H247" s="86"/>
      <c r="J247" s="56"/>
      <c r="K247" s="56"/>
    </row>
    <row r="248" spans="1:11" x14ac:dyDescent="0.2">
      <c r="A248" s="84" t="s">
        <v>119</v>
      </c>
      <c r="C248" s="68" t="s">
        <v>120</v>
      </c>
      <c r="E248" s="84" t="s">
        <v>119</v>
      </c>
      <c r="F248" s="144"/>
      <c r="G248" s="145"/>
      <c r="H248" s="146">
        <v>6292</v>
      </c>
      <c r="I248" s="145"/>
      <c r="J248" s="56"/>
      <c r="K248" s="146">
        <v>0</v>
      </c>
    </row>
    <row r="249" spans="1:11" x14ac:dyDescent="0.2">
      <c r="A249" s="84" t="s">
        <v>121</v>
      </c>
      <c r="C249" s="68" t="s">
        <v>122</v>
      </c>
      <c r="E249" s="84" t="s">
        <v>121</v>
      </c>
      <c r="F249" s="144"/>
      <c r="G249" s="145"/>
      <c r="H249" s="147"/>
      <c r="I249" s="145"/>
      <c r="J249" s="56"/>
      <c r="K249" s="147"/>
    </row>
    <row r="250" spans="1:11" x14ac:dyDescent="0.2">
      <c r="A250" s="84" t="s">
        <v>123</v>
      </c>
      <c r="C250" s="68" t="s">
        <v>124</v>
      </c>
      <c r="E250" s="84" t="s">
        <v>123</v>
      </c>
      <c r="F250" s="144"/>
      <c r="G250" s="145"/>
      <c r="H250" s="146">
        <f>SUM(H248:H249)</f>
        <v>6292</v>
      </c>
      <c r="I250" s="145"/>
      <c r="J250" s="56"/>
      <c r="K250" s="146">
        <f>SUM(K248:K249)</f>
        <v>0</v>
      </c>
    </row>
    <row r="251" spans="1:11" x14ac:dyDescent="0.2">
      <c r="A251" s="56">
        <v>3</v>
      </c>
      <c r="C251" s="68" t="s">
        <v>125</v>
      </c>
      <c r="E251" s="56">
        <v>3</v>
      </c>
      <c r="F251" s="144"/>
      <c r="G251" s="145"/>
      <c r="H251" s="146">
        <v>1016</v>
      </c>
      <c r="I251" s="145"/>
      <c r="J251" s="56"/>
      <c r="K251" s="146">
        <v>0</v>
      </c>
    </row>
    <row r="252" spans="1:11" x14ac:dyDescent="0.2">
      <c r="A252" s="56">
        <v>4</v>
      </c>
      <c r="C252" s="68" t="s">
        <v>126</v>
      </c>
      <c r="E252" s="56">
        <v>4</v>
      </c>
      <c r="F252" s="144"/>
      <c r="G252" s="145"/>
      <c r="H252" s="146">
        <f>SUM(H250:H251)</f>
        <v>7308</v>
      </c>
      <c r="I252" s="145"/>
      <c r="J252" s="56"/>
      <c r="K252" s="146">
        <f>SUM(K250:K251)</f>
        <v>0</v>
      </c>
    </row>
    <row r="253" spans="1:11" x14ac:dyDescent="0.2">
      <c r="A253" s="56">
        <v>5</v>
      </c>
      <c r="E253" s="56">
        <v>5</v>
      </c>
      <c r="F253" s="144"/>
      <c r="G253" s="145"/>
      <c r="H253" s="146"/>
      <c r="I253" s="145"/>
      <c r="J253" s="56"/>
      <c r="K253" s="146"/>
    </row>
    <row r="254" spans="1:11" x14ac:dyDescent="0.2">
      <c r="A254" s="56">
        <v>6</v>
      </c>
      <c r="C254" s="68" t="s">
        <v>127</v>
      </c>
      <c r="E254" s="56">
        <v>6</v>
      </c>
      <c r="F254" s="144"/>
      <c r="G254" s="145"/>
      <c r="H254" s="146">
        <v>1073.8</v>
      </c>
      <c r="I254" s="145"/>
      <c r="J254" s="56"/>
      <c r="K254" s="146">
        <v>0</v>
      </c>
    </row>
    <row r="255" spans="1:11" x14ac:dyDescent="0.2">
      <c r="A255" s="56">
        <v>7</v>
      </c>
      <c r="C255" s="68" t="s">
        <v>128</v>
      </c>
      <c r="E255" s="56">
        <v>7</v>
      </c>
      <c r="F255" s="144"/>
      <c r="G255" s="145"/>
      <c r="H255" s="146">
        <v>163.63</v>
      </c>
      <c r="I255" s="145"/>
      <c r="J255" s="56"/>
      <c r="K255" s="146">
        <v>0</v>
      </c>
    </row>
    <row r="256" spans="1:11" x14ac:dyDescent="0.2">
      <c r="A256" s="56">
        <v>8</v>
      </c>
      <c r="C256" s="68" t="s">
        <v>129</v>
      </c>
      <c r="E256" s="56">
        <v>8</v>
      </c>
      <c r="F256" s="144"/>
      <c r="G256" s="145"/>
      <c r="H256" s="146">
        <f>SUM(H254:H255)</f>
        <v>1237.4299999999998</v>
      </c>
      <c r="I256" s="145"/>
      <c r="J256" s="56"/>
      <c r="K256" s="146">
        <f>SUM(K254:K255)</f>
        <v>0</v>
      </c>
    </row>
    <row r="257" spans="1:11" x14ac:dyDescent="0.2">
      <c r="A257" s="56">
        <v>9</v>
      </c>
      <c r="E257" s="56">
        <v>9</v>
      </c>
      <c r="F257" s="144"/>
      <c r="G257" s="145"/>
      <c r="H257" s="146"/>
      <c r="I257" s="145"/>
      <c r="J257" s="56"/>
      <c r="K257" s="146"/>
    </row>
    <row r="258" spans="1:11" x14ac:dyDescent="0.2">
      <c r="A258" s="56">
        <v>10</v>
      </c>
      <c r="C258" s="68" t="s">
        <v>130</v>
      </c>
      <c r="E258" s="56">
        <v>10</v>
      </c>
      <c r="F258" s="144"/>
      <c r="G258" s="145"/>
      <c r="H258" s="146">
        <f>H250+H254</f>
        <v>7365.8</v>
      </c>
      <c r="I258" s="145"/>
      <c r="J258" s="56"/>
      <c r="K258" s="146">
        <f>K250+K254</f>
        <v>0</v>
      </c>
    </row>
    <row r="259" spans="1:11" x14ac:dyDescent="0.2">
      <c r="A259" s="56">
        <v>11</v>
      </c>
      <c r="C259" s="68" t="s">
        <v>131</v>
      </c>
      <c r="E259" s="56">
        <v>11</v>
      </c>
      <c r="F259" s="144"/>
      <c r="G259" s="145"/>
      <c r="H259" s="146">
        <f>H251+H255</f>
        <v>1179.6300000000001</v>
      </c>
      <c r="I259" s="145"/>
      <c r="J259" s="56"/>
      <c r="K259" s="146">
        <f>K251+K255</f>
        <v>0</v>
      </c>
    </row>
    <row r="260" spans="1:11" x14ac:dyDescent="0.2">
      <c r="A260" s="56">
        <v>12</v>
      </c>
      <c r="C260" s="68" t="s">
        <v>132</v>
      </c>
      <c r="E260" s="56">
        <v>12</v>
      </c>
      <c r="F260" s="144"/>
      <c r="G260" s="145"/>
      <c r="H260" s="146">
        <f>H258+H259</f>
        <v>8545.43</v>
      </c>
      <c r="I260" s="145"/>
      <c r="J260" s="56"/>
      <c r="K260" s="146">
        <f>K258+K259</f>
        <v>0</v>
      </c>
    </row>
    <row r="261" spans="1:11" x14ac:dyDescent="0.2">
      <c r="A261" s="56">
        <v>13</v>
      </c>
      <c r="E261" s="56">
        <v>13</v>
      </c>
      <c r="G261" s="145"/>
      <c r="H261" s="148"/>
      <c r="I261" s="149"/>
      <c r="J261" s="56"/>
      <c r="K261" s="148"/>
    </row>
    <row r="262" spans="1:11" s="95" customFormat="1" x14ac:dyDescent="0.2">
      <c r="A262" s="56">
        <v>15</v>
      </c>
      <c r="B262" s="56"/>
      <c r="C262" s="68" t="s">
        <v>133</v>
      </c>
      <c r="D262" s="56"/>
      <c r="E262" s="56">
        <v>15</v>
      </c>
      <c r="F262" s="56"/>
      <c r="G262" s="145"/>
      <c r="H262" s="150"/>
      <c r="I262" s="149"/>
      <c r="J262" s="56"/>
      <c r="K262" s="150"/>
    </row>
    <row r="263" spans="1:11" s="95" customFormat="1" x14ac:dyDescent="0.2">
      <c r="A263" s="56">
        <v>16</v>
      </c>
      <c r="B263" s="56"/>
      <c r="C263" s="68" t="s">
        <v>134</v>
      </c>
      <c r="D263" s="56"/>
      <c r="E263" s="56">
        <v>16</v>
      </c>
      <c r="F263" s="56"/>
      <c r="G263" s="145"/>
      <c r="H263" s="346">
        <f>(H119-H411)/H260</f>
        <v>18675.739973295669</v>
      </c>
      <c r="I263" s="152"/>
      <c r="J263" s="56"/>
      <c r="K263" s="148"/>
    </row>
    <row r="264" spans="1:11" x14ac:dyDescent="0.2">
      <c r="A264" s="56">
        <v>17</v>
      </c>
      <c r="C264" s="68" t="s">
        <v>135</v>
      </c>
      <c r="E264" s="56">
        <v>17</v>
      </c>
      <c r="G264" s="145"/>
      <c r="H264" s="153">
        <f>94*30</f>
        <v>2820</v>
      </c>
      <c r="I264" s="149"/>
      <c r="J264" s="56"/>
      <c r="K264" s="149"/>
    </row>
    <row r="265" spans="1:11" x14ac:dyDescent="0.2">
      <c r="A265" s="56">
        <v>18</v>
      </c>
      <c r="E265" s="56">
        <v>18</v>
      </c>
      <c r="G265" s="145"/>
      <c r="H265" s="149"/>
      <c r="I265" s="149"/>
      <c r="J265" s="56"/>
      <c r="K265" s="149"/>
    </row>
    <row r="266" spans="1:11" x14ac:dyDescent="0.2">
      <c r="A266" s="56">
        <v>19</v>
      </c>
      <c r="C266" s="68" t="s">
        <v>136</v>
      </c>
      <c r="E266" s="56">
        <v>19</v>
      </c>
      <c r="G266" s="145"/>
      <c r="H266" s="149"/>
      <c r="I266" s="149"/>
      <c r="J266" s="56"/>
      <c r="K266" s="149"/>
    </row>
    <row r="267" spans="1:11" ht="21" customHeight="1" x14ac:dyDescent="0.2">
      <c r="A267" s="56">
        <v>20</v>
      </c>
      <c r="C267" s="68" t="s">
        <v>137</v>
      </c>
      <c r="E267" s="56">
        <v>20</v>
      </c>
      <c r="F267" s="69"/>
      <c r="G267" s="154"/>
      <c r="H267" s="155">
        <f>G548+G587</f>
        <v>500.69999999999993</v>
      </c>
      <c r="I267" s="154"/>
      <c r="J267" s="56"/>
      <c r="K267" s="155"/>
    </row>
    <row r="268" spans="1:11" x14ac:dyDescent="0.2">
      <c r="A268" s="56">
        <v>21</v>
      </c>
      <c r="C268" s="68" t="s">
        <v>138</v>
      </c>
      <c r="E268" s="56">
        <v>21</v>
      </c>
      <c r="F268" s="69"/>
      <c r="G268" s="154"/>
      <c r="H268" s="155">
        <f>G544+G583</f>
        <v>499.24999999999994</v>
      </c>
      <c r="I268" s="154"/>
      <c r="J268" s="56"/>
      <c r="K268" s="155"/>
    </row>
    <row r="269" spans="1:11" x14ac:dyDescent="0.2">
      <c r="A269" s="56">
        <v>22</v>
      </c>
      <c r="C269" s="68" t="s">
        <v>139</v>
      </c>
      <c r="E269" s="56">
        <v>22</v>
      </c>
      <c r="F269" s="69"/>
      <c r="G269" s="154"/>
      <c r="H269" s="155">
        <f>G546+G585</f>
        <v>1.45</v>
      </c>
      <c r="I269" s="154"/>
      <c r="J269" s="56"/>
      <c r="K269" s="155"/>
    </row>
    <row r="270" spans="1:11" x14ac:dyDescent="0.2">
      <c r="A270" s="56">
        <v>23</v>
      </c>
      <c r="E270" s="56">
        <v>23</v>
      </c>
      <c r="F270" s="69"/>
      <c r="G270" s="154"/>
      <c r="H270" s="155"/>
      <c r="I270" s="154"/>
      <c r="J270" s="56"/>
      <c r="K270" s="155"/>
    </row>
    <row r="271" spans="1:11" x14ac:dyDescent="0.2">
      <c r="A271" s="56">
        <v>24</v>
      </c>
      <c r="C271" s="68" t="s">
        <v>140</v>
      </c>
      <c r="E271" s="56">
        <v>24</v>
      </c>
      <c r="F271" s="69"/>
      <c r="G271" s="154"/>
      <c r="H271" s="154"/>
      <c r="I271" s="154"/>
      <c r="K271" s="154"/>
    </row>
    <row r="272" spans="1:11" ht="15" x14ac:dyDescent="0.2">
      <c r="A272" s="56">
        <v>25</v>
      </c>
      <c r="C272" s="68" t="s">
        <v>141</v>
      </c>
      <c r="E272" s="56">
        <v>25</v>
      </c>
      <c r="G272" s="145"/>
      <c r="H272" s="156">
        <f>IF(OR(G548&gt;0,G587&gt;0),(H587+H548)/(G587+G548),0)</f>
        <v>122153.44407829041</v>
      </c>
      <c r="I272" s="149"/>
      <c r="K272" s="156"/>
    </row>
    <row r="273" spans="1:11" x14ac:dyDescent="0.2">
      <c r="A273" s="56">
        <v>26</v>
      </c>
      <c r="C273" s="68" t="s">
        <v>142</v>
      </c>
      <c r="E273" s="56">
        <v>26</v>
      </c>
      <c r="G273" s="145"/>
      <c r="H273" s="149">
        <f>IF(H268=0,0,(H544+H545+H583+H584)/H268)</f>
        <v>111577.74183274915</v>
      </c>
      <c r="I273" s="149"/>
      <c r="J273" s="56"/>
      <c r="K273" s="149"/>
    </row>
    <row r="274" spans="1:11" x14ac:dyDescent="0.2">
      <c r="A274" s="56">
        <v>27</v>
      </c>
      <c r="C274" s="68" t="s">
        <v>143</v>
      </c>
      <c r="E274" s="56">
        <v>27</v>
      </c>
      <c r="G274" s="145"/>
      <c r="H274" s="149">
        <f>IF(H269=0,0,(H546+H547+H585+H586)/H269)</f>
        <v>3763477.1310344827</v>
      </c>
      <c r="I274" s="149"/>
      <c r="J274" s="56"/>
      <c r="K274" s="149"/>
    </row>
    <row r="275" spans="1:11" x14ac:dyDescent="0.2">
      <c r="A275" s="56">
        <v>28</v>
      </c>
      <c r="E275" s="56">
        <v>28</v>
      </c>
      <c r="G275" s="145"/>
      <c r="H275" s="149"/>
      <c r="I275" s="149"/>
      <c r="J275" s="56"/>
      <c r="K275" s="149"/>
    </row>
    <row r="276" spans="1:11" x14ac:dyDescent="0.2">
      <c r="A276" s="56">
        <v>29</v>
      </c>
      <c r="C276" s="68" t="s">
        <v>144</v>
      </c>
      <c r="E276" s="56">
        <v>29</v>
      </c>
      <c r="F276" s="157"/>
      <c r="G276" s="145"/>
      <c r="H276" s="146">
        <f>G101</f>
        <v>1050.24</v>
      </c>
      <c r="I276" s="145"/>
      <c r="J276" s="56"/>
      <c r="K276" s="146"/>
    </row>
    <row r="277" spans="1:11" x14ac:dyDescent="0.2">
      <c r="A277" s="68"/>
      <c r="J277" s="56"/>
      <c r="K277" s="56"/>
    </row>
    <row r="278" spans="1:11" x14ac:dyDescent="0.2">
      <c r="A278" s="68"/>
    </row>
    <row r="279" spans="1:11" x14ac:dyDescent="0.2">
      <c r="A279" s="68"/>
      <c r="C279" s="158" t="s">
        <v>145</v>
      </c>
      <c r="D279" s="158"/>
      <c r="E279" s="158"/>
      <c r="F279" s="158"/>
      <c r="G279" s="158"/>
      <c r="H279" s="158"/>
      <c r="I279" s="158"/>
    </row>
    <row r="280" spans="1:11" x14ac:dyDescent="0.2">
      <c r="A280" s="68"/>
    </row>
    <row r="281" spans="1:11" x14ac:dyDescent="0.2">
      <c r="A281" s="68"/>
    </row>
    <row r="282" spans="1:11" x14ac:dyDescent="0.2">
      <c r="E282" s="108"/>
      <c r="I282" s="75"/>
    </row>
    <row r="283" spans="1:11" x14ac:dyDescent="0.2">
      <c r="A283" s="68"/>
    </row>
    <row r="284" spans="1:11" x14ac:dyDescent="0.2">
      <c r="A284" s="74" t="str">
        <f>$A$83</f>
        <v xml:space="preserve">Institution No.:  </v>
      </c>
      <c r="C284" s="159"/>
      <c r="G284" s="56"/>
      <c r="H284" s="56"/>
      <c r="I284" s="90" t="s">
        <v>146</v>
      </c>
      <c r="J284" s="56"/>
      <c r="K284" s="56"/>
    </row>
    <row r="285" spans="1:11" x14ac:dyDescent="0.2">
      <c r="A285" s="160"/>
      <c r="B285" s="161" t="s">
        <v>147</v>
      </c>
      <c r="C285" s="161"/>
      <c r="D285" s="161"/>
      <c r="E285" s="161"/>
      <c r="F285" s="161"/>
      <c r="G285" s="161"/>
      <c r="H285" s="161"/>
      <c r="I285" s="161"/>
      <c r="J285" s="161"/>
      <c r="K285" s="161"/>
    </row>
    <row r="286" spans="1:11" x14ac:dyDescent="0.2">
      <c r="A286" s="74" t="str">
        <f>$A$42</f>
        <v xml:space="preserve">NAME: </v>
      </c>
      <c r="C286" s="56" t="str">
        <f>$D$20</f>
        <v xml:space="preserve">University of Colorado </v>
      </c>
      <c r="G286" s="56"/>
      <c r="H286" s="56"/>
      <c r="I286" s="76" t="str">
        <f>$K$3</f>
        <v>Due Date: October 18, 2022</v>
      </c>
      <c r="J286" s="56"/>
      <c r="K286" s="56"/>
    </row>
    <row r="287" spans="1:11" x14ac:dyDescent="0.2">
      <c r="A287" s="77"/>
      <c r="C287" s="77" t="s">
        <v>17</v>
      </c>
      <c r="D287" s="77" t="s">
        <v>17</v>
      </c>
      <c r="E287" s="77" t="s">
        <v>17</v>
      </c>
      <c r="F287" s="77" t="s">
        <v>17</v>
      </c>
      <c r="G287" s="77" t="s">
        <v>17</v>
      </c>
      <c r="H287" s="77" t="s">
        <v>17</v>
      </c>
      <c r="I287" s="77" t="s">
        <v>17</v>
      </c>
      <c r="J287" s="77" t="s">
        <v>17</v>
      </c>
      <c r="K287" s="56"/>
    </row>
    <row r="288" spans="1:11" x14ac:dyDescent="0.2">
      <c r="A288" s="80"/>
      <c r="D288" s="81" t="s">
        <v>20</v>
      </c>
      <c r="G288" s="56"/>
      <c r="H288" s="56"/>
      <c r="J288" s="56"/>
      <c r="K288" s="56"/>
    </row>
    <row r="289" spans="1:11" x14ac:dyDescent="0.2">
      <c r="A289" s="80"/>
      <c r="D289" s="81" t="s">
        <v>25</v>
      </c>
      <c r="G289" s="56"/>
      <c r="H289" s="56"/>
      <c r="J289" s="56"/>
      <c r="K289" s="56"/>
    </row>
    <row r="290" spans="1:11" x14ac:dyDescent="0.2">
      <c r="A290" s="77"/>
      <c r="D290" s="81" t="s">
        <v>148</v>
      </c>
      <c r="E290" s="81" t="s">
        <v>148</v>
      </c>
      <c r="F290" s="81" t="s">
        <v>149</v>
      </c>
      <c r="G290" s="81"/>
      <c r="H290" s="56"/>
      <c r="J290" s="56"/>
      <c r="K290" s="56"/>
    </row>
    <row r="291" spans="1:11" x14ac:dyDescent="0.2">
      <c r="A291" s="68"/>
      <c r="C291" s="81" t="s">
        <v>150</v>
      </c>
      <c r="D291" s="81" t="s">
        <v>151</v>
      </c>
      <c r="E291" s="81" t="s">
        <v>152</v>
      </c>
      <c r="F291" s="81" t="s">
        <v>153</v>
      </c>
      <c r="G291" s="81"/>
      <c r="H291" s="56"/>
      <c r="J291" s="56"/>
      <c r="K291" s="56"/>
    </row>
    <row r="292" spans="1:11" x14ac:dyDescent="0.2">
      <c r="A292" s="68"/>
      <c r="C292" s="77" t="s">
        <v>17</v>
      </c>
      <c r="D292" s="77" t="s">
        <v>17</v>
      </c>
      <c r="E292" s="77" t="s">
        <v>17</v>
      </c>
      <c r="F292" s="77" t="s">
        <v>17</v>
      </c>
      <c r="G292" s="77" t="s">
        <v>17</v>
      </c>
      <c r="H292" s="56"/>
      <c r="J292" s="56"/>
      <c r="K292" s="56"/>
    </row>
    <row r="293" spans="1:11" x14ac:dyDescent="0.2">
      <c r="A293" s="68"/>
      <c r="G293" s="56"/>
      <c r="H293" s="56"/>
      <c r="J293" s="56"/>
      <c r="K293" s="56"/>
    </row>
    <row r="294" spans="1:11" x14ac:dyDescent="0.2">
      <c r="A294" s="68"/>
      <c r="C294" s="68" t="s">
        <v>154</v>
      </c>
      <c r="D294" s="162">
        <v>0</v>
      </c>
      <c r="E294" s="162">
        <v>0</v>
      </c>
      <c r="F294" s="146" t="e">
        <f>D294/E294</f>
        <v>#DIV/0!</v>
      </c>
      <c r="G294" s="56"/>
      <c r="H294" s="56"/>
      <c r="J294" s="56"/>
      <c r="K294" s="56"/>
    </row>
    <row r="295" spans="1:11" x14ac:dyDescent="0.2">
      <c r="A295" s="68"/>
      <c r="D295" s="163"/>
      <c r="E295" s="163"/>
      <c r="F295" s="163"/>
      <c r="G295" s="56"/>
      <c r="H295" s="56"/>
      <c r="J295" s="56"/>
      <c r="K295" s="56"/>
    </row>
    <row r="296" spans="1:11" x14ac:dyDescent="0.2">
      <c r="A296" s="68"/>
      <c r="C296" s="68" t="s">
        <v>155</v>
      </c>
      <c r="D296" s="162">
        <v>4370.3666666666668</v>
      </c>
      <c r="E296" s="162">
        <v>148.91999999999999</v>
      </c>
      <c r="F296" s="146">
        <f>D296/E296</f>
        <v>29.347076730235475</v>
      </c>
      <c r="G296" s="56"/>
      <c r="H296" s="56"/>
      <c r="J296" s="56"/>
      <c r="K296" s="56"/>
    </row>
    <row r="297" spans="1:11" x14ac:dyDescent="0.2">
      <c r="A297" s="68"/>
      <c r="D297" s="148"/>
      <c r="E297" s="148"/>
      <c r="F297" s="148"/>
      <c r="G297" s="56"/>
      <c r="H297" s="56"/>
      <c r="J297" s="56"/>
      <c r="K297" s="56"/>
    </row>
    <row r="298" spans="1:11" x14ac:dyDescent="0.2">
      <c r="A298" s="68"/>
      <c r="C298" s="68" t="s">
        <v>156</v>
      </c>
      <c r="D298" s="162">
        <v>3773.6</v>
      </c>
      <c r="E298" s="162">
        <v>166.38000000000002</v>
      </c>
      <c r="F298" s="146">
        <f>D298/E298</f>
        <v>22.680610650318545</v>
      </c>
      <c r="G298" s="56"/>
      <c r="H298" s="56"/>
      <c r="J298" s="56"/>
      <c r="K298" s="56"/>
    </row>
    <row r="299" spans="1:11" x14ac:dyDescent="0.2">
      <c r="A299" s="68"/>
      <c r="D299" s="148"/>
      <c r="E299" s="148"/>
      <c r="F299" s="148"/>
      <c r="G299" s="56"/>
      <c r="H299" s="56"/>
      <c r="J299" s="56"/>
      <c r="K299" s="56"/>
    </row>
    <row r="300" spans="1:11" ht="36" customHeight="1" x14ac:dyDescent="0.2">
      <c r="A300" s="68"/>
      <c r="C300" s="68" t="s">
        <v>157</v>
      </c>
      <c r="D300" s="146">
        <f>SUM(D294:D298)</f>
        <v>8143.9666666666672</v>
      </c>
      <c r="E300" s="146">
        <f>SUM(E294:E298)</f>
        <v>315.3</v>
      </c>
      <c r="F300" s="146">
        <f>D300/E300</f>
        <v>25.829263135638016</v>
      </c>
      <c r="G300" s="86"/>
      <c r="H300" s="164"/>
      <c r="J300" s="56"/>
      <c r="K300" s="56"/>
    </row>
    <row r="301" spans="1:11" x14ac:dyDescent="0.2">
      <c r="A301" s="68"/>
      <c r="D301" s="165"/>
      <c r="E301" s="165"/>
      <c r="F301" s="165"/>
      <c r="G301" s="56"/>
      <c r="H301" s="56"/>
      <c r="J301" s="56"/>
      <c r="K301" s="56"/>
    </row>
    <row r="302" spans="1:11" x14ac:dyDescent="0.2">
      <c r="A302" s="68"/>
      <c r="D302" s="165"/>
      <c r="E302" s="165"/>
      <c r="F302" s="165"/>
      <c r="G302" s="56"/>
      <c r="H302" s="56"/>
      <c r="J302" s="56"/>
      <c r="K302" s="56"/>
    </row>
    <row r="303" spans="1:11" x14ac:dyDescent="0.2">
      <c r="A303" s="68"/>
      <c r="C303" s="68" t="s">
        <v>158</v>
      </c>
      <c r="D303" s="162">
        <v>1032.4791666666667</v>
      </c>
      <c r="E303" s="162">
        <v>58.4</v>
      </c>
      <c r="F303" s="146">
        <f>D303/E303</f>
        <v>17.679437785388128</v>
      </c>
      <c r="G303" s="56"/>
      <c r="H303" s="56"/>
      <c r="J303" s="56"/>
      <c r="K303" s="56"/>
    </row>
    <row r="304" spans="1:11" s="95" customFormat="1" x14ac:dyDescent="0.2">
      <c r="A304" s="68"/>
      <c r="B304" s="56"/>
      <c r="C304" s="56"/>
      <c r="D304" s="148"/>
      <c r="E304" s="148"/>
      <c r="F304" s="146"/>
      <c r="G304" s="56"/>
      <c r="H304" s="56"/>
      <c r="I304" s="56"/>
      <c r="J304" s="56"/>
      <c r="K304" s="56"/>
    </row>
    <row r="305" spans="1:11" s="95" customFormat="1" x14ac:dyDescent="0.2">
      <c r="A305" s="68"/>
      <c r="B305" s="68" t="s">
        <v>45</v>
      </c>
      <c r="C305" s="68" t="s">
        <v>159</v>
      </c>
      <c r="D305" s="162">
        <v>143.20833333333334</v>
      </c>
      <c r="E305" s="162">
        <v>26.36</v>
      </c>
      <c r="F305" s="146">
        <f>D305/E305</f>
        <v>5.4327895801719785</v>
      </c>
      <c r="G305" s="56"/>
      <c r="H305" s="56"/>
      <c r="I305" s="56"/>
      <c r="J305" s="56"/>
      <c r="K305" s="56"/>
    </row>
    <row r="306" spans="1:11" x14ac:dyDescent="0.2">
      <c r="A306" s="68"/>
      <c r="D306" s="163"/>
      <c r="E306" s="163"/>
      <c r="F306" s="146"/>
      <c r="G306" s="56"/>
      <c r="H306" s="56"/>
      <c r="J306" s="56"/>
      <c r="K306" s="56"/>
    </row>
    <row r="307" spans="1:11" x14ac:dyDescent="0.2">
      <c r="A307" s="68"/>
      <c r="C307" s="68" t="s">
        <v>160</v>
      </c>
      <c r="D307" s="148">
        <f>SUM(D303:D305)</f>
        <v>1175.6875</v>
      </c>
      <c r="E307" s="148">
        <f>SUM(E303:E305)</f>
        <v>84.759999999999991</v>
      </c>
      <c r="F307" s="146">
        <f>D307/E307</f>
        <v>13.870782208588958</v>
      </c>
      <c r="G307" s="56"/>
      <c r="H307" s="56"/>
      <c r="J307" s="56"/>
      <c r="K307" s="56"/>
    </row>
    <row r="308" spans="1:11" x14ac:dyDescent="0.2">
      <c r="A308" s="68"/>
      <c r="D308" s="84"/>
      <c r="E308" s="84"/>
      <c r="F308" s="146"/>
      <c r="G308" s="56"/>
      <c r="H308" s="56"/>
      <c r="J308" s="56"/>
      <c r="K308" s="56"/>
    </row>
    <row r="309" spans="1:11" x14ac:dyDescent="0.2">
      <c r="A309" s="68"/>
      <c r="C309" s="68" t="s">
        <v>161</v>
      </c>
      <c r="D309" s="166">
        <f>SUM(D300,D307)</f>
        <v>9319.6541666666672</v>
      </c>
      <c r="E309" s="166">
        <f>SUM(E300,E307)</f>
        <v>400.06</v>
      </c>
      <c r="F309" s="146">
        <f>D309/E309</f>
        <v>23.295641070506093</v>
      </c>
      <c r="G309" s="56"/>
      <c r="H309" s="56"/>
      <c r="J309" s="56"/>
      <c r="K309" s="56"/>
    </row>
    <row r="310" spans="1:11" x14ac:dyDescent="0.2">
      <c r="A310" s="68"/>
      <c r="G310" s="56"/>
      <c r="H310" s="56"/>
      <c r="J310" s="56"/>
      <c r="K310" s="56"/>
    </row>
    <row r="311" spans="1:11" x14ac:dyDescent="0.2">
      <c r="A311" s="68"/>
      <c r="G311" s="56"/>
      <c r="H311" s="56"/>
      <c r="J311" s="56"/>
      <c r="K311" s="56"/>
    </row>
    <row r="312" spans="1:11" x14ac:dyDescent="0.2">
      <c r="A312" s="68"/>
      <c r="G312" s="56"/>
      <c r="H312" s="56"/>
      <c r="J312" s="56"/>
      <c r="K312" s="56"/>
    </row>
    <row r="313" spans="1:11" x14ac:dyDescent="0.2">
      <c r="A313" s="68"/>
      <c r="G313" s="56"/>
      <c r="H313" s="56"/>
      <c r="J313" s="56"/>
      <c r="K313" s="56"/>
    </row>
    <row r="314" spans="1:11" x14ac:dyDescent="0.2">
      <c r="A314" s="68"/>
      <c r="C314" s="68" t="s">
        <v>162</v>
      </c>
      <c r="G314" s="56"/>
      <c r="H314" s="56"/>
      <c r="J314" s="56"/>
      <c r="K314" s="56"/>
    </row>
    <row r="315" spans="1:11" x14ac:dyDescent="0.2">
      <c r="A315" s="68"/>
      <c r="C315" s="68" t="s">
        <v>163</v>
      </c>
      <c r="G315" s="56"/>
      <c r="H315" s="56"/>
      <c r="J315" s="56"/>
      <c r="K315" s="56"/>
    </row>
    <row r="316" spans="1:11" x14ac:dyDescent="0.2">
      <c r="A316" s="68"/>
    </row>
    <row r="317" spans="1:11" x14ac:dyDescent="0.2">
      <c r="A317" s="68"/>
    </row>
    <row r="318" spans="1:11" x14ac:dyDescent="0.2">
      <c r="A318" s="68"/>
    </row>
    <row r="319" spans="1:11" x14ac:dyDescent="0.2">
      <c r="A319" s="74" t="str">
        <f>$A$83</f>
        <v xml:space="preserve">Institution No.:  </v>
      </c>
      <c r="B319" s="95"/>
      <c r="C319" s="95"/>
      <c r="D319" s="95"/>
      <c r="E319" s="109"/>
      <c r="F319" s="95"/>
      <c r="G319" s="110"/>
      <c r="H319" s="111"/>
      <c r="I319" s="95"/>
      <c r="J319" s="110"/>
      <c r="K319" s="59" t="s">
        <v>164</v>
      </c>
    </row>
    <row r="320" spans="1:11" x14ac:dyDescent="0.2">
      <c r="A320" s="95"/>
      <c r="B320" s="95"/>
      <c r="C320" s="95"/>
      <c r="D320" s="95"/>
      <c r="E320" s="109" t="s">
        <v>165</v>
      </c>
      <c r="F320" s="95"/>
      <c r="G320" s="110"/>
      <c r="H320" s="111"/>
      <c r="I320" s="95"/>
      <c r="J320" s="110"/>
      <c r="K320" s="111"/>
    </row>
    <row r="321" spans="1:11" x14ac:dyDescent="0.2">
      <c r="A321" s="74" t="str">
        <f>$A$42</f>
        <v xml:space="preserve">NAME: </v>
      </c>
      <c r="C321" s="56" t="str">
        <f>$D$20</f>
        <v xml:space="preserve">University of Colorado </v>
      </c>
      <c r="F321" s="91"/>
      <c r="G321" s="167"/>
      <c r="H321" s="168"/>
      <c r="K321" s="76" t="str">
        <f>$K$3</f>
        <v>Due Date: October 18, 2022</v>
      </c>
    </row>
    <row r="322" spans="1:11" x14ac:dyDescent="0.2">
      <c r="A322" s="77" t="s">
        <v>17</v>
      </c>
      <c r="B322" s="77" t="s">
        <v>17</v>
      </c>
      <c r="C322" s="77" t="s">
        <v>17</v>
      </c>
      <c r="D322" s="77" t="s">
        <v>17</v>
      </c>
      <c r="E322" s="77" t="s">
        <v>17</v>
      </c>
      <c r="F322" s="77" t="s">
        <v>17</v>
      </c>
      <c r="G322" s="78" t="s">
        <v>17</v>
      </c>
      <c r="H322" s="79" t="s">
        <v>17</v>
      </c>
      <c r="I322" s="77"/>
      <c r="J322" s="56"/>
      <c r="K322" s="79"/>
    </row>
    <row r="323" spans="1:11" s="95" customFormat="1" x14ac:dyDescent="0.2">
      <c r="A323" s="80" t="s">
        <v>18</v>
      </c>
      <c r="B323" s="56"/>
      <c r="C323" s="56"/>
      <c r="D323" s="56"/>
      <c r="E323" s="80" t="s">
        <v>18</v>
      </c>
      <c r="F323" s="81"/>
      <c r="G323" s="82"/>
      <c r="H323" s="83" t="str">
        <f>H244</f>
        <v>2021-22</v>
      </c>
      <c r="I323" s="81"/>
      <c r="J323" s="56"/>
      <c r="K323" s="83"/>
    </row>
    <row r="324" spans="1:11" s="95" customFormat="1" x14ac:dyDescent="0.2">
      <c r="A324" s="80" t="s">
        <v>22</v>
      </c>
      <c r="B324" s="56"/>
      <c r="C324" s="81" t="s">
        <v>68</v>
      </c>
      <c r="D324" s="169" t="s">
        <v>166</v>
      </c>
      <c r="E324" s="80" t="s">
        <v>22</v>
      </c>
      <c r="F324" s="81"/>
      <c r="G324" s="82" t="s">
        <v>24</v>
      </c>
      <c r="H324" s="83" t="s">
        <v>25</v>
      </c>
      <c r="I324" s="81"/>
      <c r="J324" s="56"/>
      <c r="K324" s="81"/>
    </row>
    <row r="325" spans="1:11" x14ac:dyDescent="0.2">
      <c r="A325" s="77" t="s">
        <v>17</v>
      </c>
      <c r="B325" s="77" t="s">
        <v>17</v>
      </c>
      <c r="C325" s="77" t="s">
        <v>17</v>
      </c>
      <c r="D325" s="77" t="s">
        <v>17</v>
      </c>
      <c r="E325" s="77" t="s">
        <v>17</v>
      </c>
      <c r="F325" s="77" t="s">
        <v>17</v>
      </c>
      <c r="G325" s="78" t="s">
        <v>17</v>
      </c>
      <c r="H325" s="79" t="s">
        <v>17</v>
      </c>
      <c r="I325" s="77"/>
      <c r="J325" s="56"/>
      <c r="K325" s="77"/>
    </row>
    <row r="326" spans="1:11" x14ac:dyDescent="0.2">
      <c r="A326" s="56">
        <v>1</v>
      </c>
      <c r="C326" s="68" t="s">
        <v>167</v>
      </c>
      <c r="E326" s="56">
        <v>1</v>
      </c>
      <c r="J326" s="56"/>
      <c r="K326" s="56"/>
    </row>
    <row r="327" spans="1:11" x14ac:dyDescent="0.2">
      <c r="A327" s="56">
        <f>(A326+1)</f>
        <v>2</v>
      </c>
      <c r="C327" s="68" t="s">
        <v>168</v>
      </c>
      <c r="D327" s="68" t="s">
        <v>169</v>
      </c>
      <c r="E327" s="56">
        <f>(E326+1)</f>
        <v>2</v>
      </c>
      <c r="F327" s="69"/>
      <c r="G327" s="170">
        <v>192.77083333333334</v>
      </c>
      <c r="H327" s="170">
        <v>2494176.6079270798</v>
      </c>
      <c r="I327" s="154"/>
      <c r="J327" s="56"/>
      <c r="K327" s="56"/>
    </row>
    <row r="328" spans="1:11" x14ac:dyDescent="0.2">
      <c r="A328" s="56">
        <f>(A327+1)</f>
        <v>3</v>
      </c>
      <c r="D328" s="68" t="s">
        <v>170</v>
      </c>
      <c r="E328" s="56">
        <f>(E327+1)</f>
        <v>3</v>
      </c>
      <c r="F328" s="69"/>
      <c r="G328" s="170">
        <v>560.86666666666667</v>
      </c>
      <c r="H328" s="170">
        <v>5626609.5834864201</v>
      </c>
      <c r="I328" s="154"/>
      <c r="J328" s="56"/>
      <c r="K328" s="56"/>
    </row>
    <row r="329" spans="1:11" x14ac:dyDescent="0.2">
      <c r="A329" s="56">
        <v>4</v>
      </c>
      <c r="C329" s="68" t="s">
        <v>171</v>
      </c>
      <c r="D329" s="68" t="s">
        <v>172</v>
      </c>
      <c r="E329" s="56">
        <v>4</v>
      </c>
      <c r="F329" s="69"/>
      <c r="G329" s="170">
        <v>25.875</v>
      </c>
      <c r="H329" s="170">
        <v>545579.86247736297</v>
      </c>
      <c r="I329" s="154"/>
      <c r="J329" s="56"/>
      <c r="K329" s="56"/>
    </row>
    <row r="330" spans="1:11" x14ac:dyDescent="0.2">
      <c r="A330" s="56">
        <f>(A329+1)</f>
        <v>5</v>
      </c>
      <c r="D330" s="68" t="s">
        <v>173</v>
      </c>
      <c r="E330" s="56">
        <f>(E329+1)</f>
        <v>5</v>
      </c>
      <c r="F330" s="69"/>
      <c r="G330" s="170">
        <v>74.166666666666671</v>
      </c>
      <c r="H330" s="170">
        <v>1283086.0733284601</v>
      </c>
      <c r="I330" s="154"/>
      <c r="J330" s="56"/>
      <c r="K330" s="56"/>
    </row>
    <row r="331" spans="1:11" x14ac:dyDescent="0.2">
      <c r="A331" s="56">
        <f>(A330+1)</f>
        <v>6</v>
      </c>
      <c r="C331" s="68" t="s">
        <v>174</v>
      </c>
      <c r="E331" s="56">
        <f>(E330+1)</f>
        <v>6</v>
      </c>
      <c r="G331" s="149">
        <f>SUM(G327:G330)</f>
        <v>853.67916666666667</v>
      </c>
      <c r="H331" s="149">
        <f>SUM(H327:H330)</f>
        <v>9949452.1272193212</v>
      </c>
      <c r="I331" s="149"/>
      <c r="J331" s="56"/>
      <c r="K331" s="56"/>
    </row>
    <row r="332" spans="1:11" x14ac:dyDescent="0.2">
      <c r="A332" s="56">
        <f>(A331+1)</f>
        <v>7</v>
      </c>
      <c r="C332" s="68" t="s">
        <v>175</v>
      </c>
      <c r="E332" s="56">
        <f>(E331+1)</f>
        <v>7</v>
      </c>
      <c r="G332" s="146"/>
      <c r="H332" s="145"/>
      <c r="I332" s="149"/>
      <c r="J332" s="56"/>
      <c r="K332" s="56"/>
    </row>
    <row r="333" spans="1:11" x14ac:dyDescent="0.2">
      <c r="A333" s="56">
        <f>(A332+1)</f>
        <v>8</v>
      </c>
      <c r="C333" s="68" t="s">
        <v>168</v>
      </c>
      <c r="D333" s="68" t="s">
        <v>169</v>
      </c>
      <c r="E333" s="56">
        <f>(E332+1)</f>
        <v>8</v>
      </c>
      <c r="F333" s="69"/>
      <c r="G333" s="170">
        <v>423.72916666666669</v>
      </c>
      <c r="H333" s="170">
        <v>6181459.1375312498</v>
      </c>
      <c r="I333" s="154"/>
      <c r="J333" s="56"/>
      <c r="K333" s="56"/>
    </row>
    <row r="334" spans="1:11" x14ac:dyDescent="0.2">
      <c r="A334" s="56">
        <v>9</v>
      </c>
      <c r="D334" s="68" t="s">
        <v>170</v>
      </c>
      <c r="E334" s="56">
        <v>9</v>
      </c>
      <c r="F334" s="69"/>
      <c r="G334" s="170">
        <v>3571.6666666666665</v>
      </c>
      <c r="H334" s="170">
        <v>42341796.419712499</v>
      </c>
      <c r="I334" s="154"/>
      <c r="J334" s="56"/>
      <c r="K334" s="56"/>
    </row>
    <row r="335" spans="1:11" x14ac:dyDescent="0.2">
      <c r="A335" s="56">
        <v>10</v>
      </c>
      <c r="C335" s="68" t="s">
        <v>171</v>
      </c>
      <c r="D335" s="68" t="s">
        <v>172</v>
      </c>
      <c r="E335" s="56">
        <v>10</v>
      </c>
      <c r="F335" s="69"/>
      <c r="G335" s="170">
        <v>71.208333333333329</v>
      </c>
      <c r="H335" s="170">
        <v>1918778.9264919199</v>
      </c>
      <c r="I335" s="154"/>
      <c r="J335" s="56"/>
      <c r="K335" s="56"/>
    </row>
    <row r="336" spans="1:11" x14ac:dyDescent="0.2">
      <c r="A336" s="56">
        <f>(A335+1)</f>
        <v>11</v>
      </c>
      <c r="D336" s="68" t="s">
        <v>173</v>
      </c>
      <c r="E336" s="56">
        <f>(E335+1)</f>
        <v>11</v>
      </c>
      <c r="F336" s="69"/>
      <c r="G336" s="170">
        <v>532.13333333333333</v>
      </c>
      <c r="H336" s="170">
        <v>12607526.203220701</v>
      </c>
      <c r="I336" s="154"/>
      <c r="J336" s="56"/>
      <c r="K336" s="56"/>
    </row>
    <row r="337" spans="1:11" x14ac:dyDescent="0.2">
      <c r="A337" s="56">
        <f>(A336+1)</f>
        <v>12</v>
      </c>
      <c r="C337" s="68" t="s">
        <v>176</v>
      </c>
      <c r="E337" s="56">
        <f>(E336+1)</f>
        <v>12</v>
      </c>
      <c r="G337" s="148">
        <f>SUM(G333:G336)</f>
        <v>4598.7375000000002</v>
      </c>
      <c r="H337" s="149">
        <f>SUM(H333:H336)</f>
        <v>63049560.686956368</v>
      </c>
      <c r="I337" s="149"/>
      <c r="J337" s="56"/>
      <c r="K337" s="56"/>
    </row>
    <row r="338" spans="1:11" x14ac:dyDescent="0.2">
      <c r="A338" s="56">
        <f>(A337+1)</f>
        <v>13</v>
      </c>
      <c r="C338" s="68" t="s">
        <v>177</v>
      </c>
      <c r="E338" s="56">
        <f>(E337+1)</f>
        <v>13</v>
      </c>
      <c r="G338" s="146"/>
      <c r="H338" s="145"/>
      <c r="I338" s="149"/>
      <c r="J338" s="56"/>
      <c r="K338" s="56"/>
    </row>
    <row r="339" spans="1:11" x14ac:dyDescent="0.2">
      <c r="A339" s="56">
        <f>(A338+1)</f>
        <v>14</v>
      </c>
      <c r="C339" s="68" t="s">
        <v>168</v>
      </c>
      <c r="D339" s="68" t="s">
        <v>169</v>
      </c>
      <c r="E339" s="56">
        <f>(E338+1)</f>
        <v>14</v>
      </c>
      <c r="F339" s="69"/>
      <c r="G339" s="170"/>
      <c r="H339" s="170">
        <v>0</v>
      </c>
      <c r="I339" s="154"/>
      <c r="J339" s="56"/>
      <c r="K339" s="56"/>
    </row>
    <row r="340" spans="1:11" x14ac:dyDescent="0.2">
      <c r="A340" s="56">
        <v>15</v>
      </c>
      <c r="C340" s="68"/>
      <c r="D340" s="68" t="s">
        <v>170</v>
      </c>
      <c r="E340" s="56">
        <v>15</v>
      </c>
      <c r="F340" s="69"/>
      <c r="G340" s="170"/>
      <c r="H340" s="170">
        <v>0</v>
      </c>
      <c r="I340" s="154"/>
      <c r="J340" s="56"/>
      <c r="K340" s="56"/>
    </row>
    <row r="341" spans="1:11" x14ac:dyDescent="0.2">
      <c r="A341" s="56">
        <v>16</v>
      </c>
      <c r="C341" s="68" t="s">
        <v>171</v>
      </c>
      <c r="D341" s="68" t="s">
        <v>172</v>
      </c>
      <c r="E341" s="56">
        <v>16</v>
      </c>
      <c r="F341" s="69"/>
      <c r="G341" s="170"/>
      <c r="H341" s="170">
        <v>0</v>
      </c>
      <c r="I341" s="154"/>
      <c r="J341" s="56"/>
      <c r="K341" s="56"/>
    </row>
    <row r="342" spans="1:11" x14ac:dyDescent="0.2">
      <c r="A342" s="56">
        <v>17</v>
      </c>
      <c r="C342" s="68"/>
      <c r="D342" s="68" t="s">
        <v>173</v>
      </c>
      <c r="E342" s="56">
        <v>17</v>
      </c>
      <c r="G342" s="153"/>
      <c r="H342" s="153">
        <v>0</v>
      </c>
      <c r="I342" s="149"/>
      <c r="J342" s="56"/>
      <c r="K342" s="56"/>
    </row>
    <row r="343" spans="1:11" x14ac:dyDescent="0.2">
      <c r="A343" s="56">
        <v>18</v>
      </c>
      <c r="C343" s="68" t="s">
        <v>178</v>
      </c>
      <c r="D343" s="68"/>
      <c r="E343" s="56">
        <v>18</v>
      </c>
      <c r="G343" s="148">
        <f>SUM(G339:G342)</f>
        <v>0</v>
      </c>
      <c r="H343" s="149">
        <f>SUM(H339:H342)</f>
        <v>0</v>
      </c>
      <c r="I343" s="149"/>
      <c r="J343" s="56"/>
      <c r="K343" s="56"/>
    </row>
    <row r="344" spans="1:11" x14ac:dyDescent="0.2">
      <c r="A344" s="56">
        <v>19</v>
      </c>
      <c r="C344" s="68" t="s">
        <v>179</v>
      </c>
      <c r="D344" s="68"/>
      <c r="E344" s="56">
        <v>19</v>
      </c>
      <c r="G344" s="148"/>
      <c r="H344" s="149"/>
      <c r="I344" s="149"/>
      <c r="J344" s="56"/>
      <c r="K344" s="56"/>
    </row>
    <row r="345" spans="1:11" x14ac:dyDescent="0.2">
      <c r="A345" s="56">
        <v>20</v>
      </c>
      <c r="C345" s="68" t="s">
        <v>168</v>
      </c>
      <c r="D345" s="68" t="s">
        <v>169</v>
      </c>
      <c r="E345" s="56">
        <v>20</v>
      </c>
      <c r="F345" s="171"/>
      <c r="G345" s="170">
        <v>399.89583333333331</v>
      </c>
      <c r="H345" s="170">
        <v>5881135.5419571502</v>
      </c>
      <c r="I345" s="154"/>
      <c r="J345" s="56"/>
      <c r="K345" s="56"/>
    </row>
    <row r="346" spans="1:11" x14ac:dyDescent="0.2">
      <c r="A346" s="56">
        <v>21</v>
      </c>
      <c r="C346" s="68"/>
      <c r="D346" s="68" t="s">
        <v>170</v>
      </c>
      <c r="E346" s="56">
        <v>21</v>
      </c>
      <c r="F346" s="171"/>
      <c r="G346" s="170">
        <v>3199.2</v>
      </c>
      <c r="H346" s="170">
        <v>38465081.340577297</v>
      </c>
      <c r="I346" s="154"/>
      <c r="J346" s="56"/>
      <c r="K346" s="56"/>
    </row>
    <row r="347" spans="1:11" x14ac:dyDescent="0.2">
      <c r="A347" s="56">
        <v>22</v>
      </c>
      <c r="C347" s="68" t="s">
        <v>171</v>
      </c>
      <c r="D347" s="68" t="s">
        <v>172</v>
      </c>
      <c r="E347" s="56">
        <v>22</v>
      </c>
      <c r="F347" s="171"/>
      <c r="G347" s="170">
        <v>66.541666666666671</v>
      </c>
      <c r="H347" s="170">
        <v>1824157.3465910701</v>
      </c>
      <c r="I347" s="154"/>
      <c r="J347" s="56"/>
      <c r="K347" s="56"/>
    </row>
    <row r="348" spans="1:11" x14ac:dyDescent="0.2">
      <c r="A348" s="56">
        <v>23</v>
      </c>
      <c r="D348" s="68" t="s">
        <v>173</v>
      </c>
      <c r="E348" s="56">
        <v>23</v>
      </c>
      <c r="F348" s="171"/>
      <c r="G348" s="170">
        <v>467.5</v>
      </c>
      <c r="H348" s="170">
        <v>11221132.386698799</v>
      </c>
      <c r="I348" s="154"/>
      <c r="J348" s="56"/>
      <c r="K348" s="56"/>
    </row>
    <row r="349" spans="1:11" x14ac:dyDescent="0.2">
      <c r="A349" s="56">
        <v>24</v>
      </c>
      <c r="C349" s="68" t="s">
        <v>180</v>
      </c>
      <c r="E349" s="56">
        <v>24</v>
      </c>
      <c r="F349" s="122"/>
      <c r="G349" s="146">
        <f>SUM(G345:G348)</f>
        <v>4133.1374999999998</v>
      </c>
      <c r="H349" s="145">
        <f>SUM(H345:H348)</f>
        <v>57391506.615824312</v>
      </c>
      <c r="I349" s="145"/>
      <c r="J349" s="56"/>
      <c r="K349" s="56"/>
    </row>
    <row r="350" spans="1:11" x14ac:dyDescent="0.2">
      <c r="A350" s="56">
        <v>25</v>
      </c>
      <c r="C350" s="68" t="s">
        <v>181</v>
      </c>
      <c r="E350" s="56">
        <v>25</v>
      </c>
      <c r="G350" s="148"/>
      <c r="H350" s="149"/>
      <c r="I350" s="149"/>
      <c r="J350" s="56"/>
      <c r="K350" s="56"/>
    </row>
    <row r="351" spans="1:11" x14ac:dyDescent="0.2">
      <c r="A351" s="56">
        <v>26</v>
      </c>
      <c r="C351" s="68" t="s">
        <v>168</v>
      </c>
      <c r="D351" s="68" t="s">
        <v>169</v>
      </c>
      <c r="E351" s="56">
        <v>26</v>
      </c>
      <c r="G351" s="148">
        <f t="shared" ref="G351:H354" si="12">G327+G333+G339+G345</f>
        <v>1016.3958333333333</v>
      </c>
      <c r="H351" s="149">
        <f t="shared" si="12"/>
        <v>14556771.287415478</v>
      </c>
      <c r="I351" s="149"/>
      <c r="J351" s="56"/>
      <c r="K351" s="148"/>
    </row>
    <row r="352" spans="1:11" x14ac:dyDescent="0.2">
      <c r="A352" s="56">
        <v>27</v>
      </c>
      <c r="C352" s="68"/>
      <c r="D352" s="68" t="s">
        <v>170</v>
      </c>
      <c r="E352" s="56">
        <v>27</v>
      </c>
      <c r="G352" s="148">
        <f t="shared" si="12"/>
        <v>7331.7333333333327</v>
      </c>
      <c r="H352" s="149">
        <f t="shared" si="12"/>
        <v>86433487.343776226</v>
      </c>
      <c r="I352" s="149"/>
      <c r="J352" s="56"/>
      <c r="K352" s="148"/>
    </row>
    <row r="353" spans="1:11" x14ac:dyDescent="0.2">
      <c r="A353" s="56">
        <v>28</v>
      </c>
      <c r="C353" s="68" t="s">
        <v>171</v>
      </c>
      <c r="D353" s="68" t="s">
        <v>172</v>
      </c>
      <c r="E353" s="56">
        <v>28</v>
      </c>
      <c r="G353" s="148">
        <f t="shared" si="12"/>
        <v>163.625</v>
      </c>
      <c r="H353" s="149">
        <f t="shared" si="12"/>
        <v>4288516.1355603533</v>
      </c>
      <c r="I353" s="149"/>
      <c r="J353" s="56"/>
      <c r="K353" s="148"/>
    </row>
    <row r="354" spans="1:11" x14ac:dyDescent="0.2">
      <c r="A354" s="56">
        <v>29</v>
      </c>
      <c r="D354" s="68" t="s">
        <v>173</v>
      </c>
      <c r="E354" s="56">
        <v>29</v>
      </c>
      <c r="G354" s="148">
        <f t="shared" si="12"/>
        <v>1073.8</v>
      </c>
      <c r="H354" s="149">
        <f t="shared" si="12"/>
        <v>25111744.663247958</v>
      </c>
      <c r="I354" s="149"/>
      <c r="J354" s="56"/>
      <c r="K354" s="148"/>
    </row>
    <row r="355" spans="1:11" x14ac:dyDescent="0.2">
      <c r="A355" s="56">
        <v>30</v>
      </c>
      <c r="E355" s="56">
        <v>30</v>
      </c>
      <c r="G355" s="146"/>
      <c r="H355" s="145"/>
      <c r="I355" s="149"/>
      <c r="J355" s="56"/>
      <c r="K355" s="146"/>
    </row>
    <row r="356" spans="1:11" x14ac:dyDescent="0.2">
      <c r="A356" s="56">
        <v>31</v>
      </c>
      <c r="C356" s="68" t="s">
        <v>182</v>
      </c>
      <c r="E356" s="56">
        <v>31</v>
      </c>
      <c r="G356" s="148">
        <f>SUM(G351:G352)</f>
        <v>8348.1291666666657</v>
      </c>
      <c r="H356" s="149">
        <f>SUM(H351:H352)</f>
        <v>100990258.6311917</v>
      </c>
      <c r="I356" s="149"/>
      <c r="J356" s="56"/>
      <c r="K356" s="148"/>
    </row>
    <row r="357" spans="1:11" x14ac:dyDescent="0.2">
      <c r="A357" s="56">
        <v>32</v>
      </c>
      <c r="C357" s="68" t="s">
        <v>183</v>
      </c>
      <c r="E357" s="56">
        <v>32</v>
      </c>
      <c r="G357" s="148">
        <f>SUM(G353:G354)</f>
        <v>1237.425</v>
      </c>
      <c r="H357" s="149">
        <f>SUM(H353:H354)</f>
        <v>29400260.79880831</v>
      </c>
      <c r="I357" s="149"/>
      <c r="J357" s="56"/>
      <c r="K357" s="148"/>
    </row>
    <row r="358" spans="1:11" x14ac:dyDescent="0.2">
      <c r="A358" s="56">
        <v>33</v>
      </c>
      <c r="C358" s="68" t="s">
        <v>184</v>
      </c>
      <c r="E358" s="56">
        <v>33</v>
      </c>
      <c r="F358" s="122"/>
      <c r="G358" s="146">
        <f>SUM(G351,G353)</f>
        <v>1180.0208333333333</v>
      </c>
      <c r="H358" s="145">
        <f>SUM(H351,H353)</f>
        <v>18845287.422975831</v>
      </c>
      <c r="I358" s="145"/>
      <c r="J358" s="56"/>
      <c r="K358" s="146"/>
    </row>
    <row r="359" spans="1:11" x14ac:dyDescent="0.2">
      <c r="A359" s="56">
        <v>34</v>
      </c>
      <c r="C359" s="68" t="s">
        <v>185</v>
      </c>
      <c r="E359" s="56">
        <v>34</v>
      </c>
      <c r="F359" s="122"/>
      <c r="G359" s="146">
        <f>SUM(G352,G354)</f>
        <v>8405.5333333333328</v>
      </c>
      <c r="H359" s="145">
        <f>SUM(H352,H354)</f>
        <v>111545232.00702418</v>
      </c>
      <c r="I359" s="145"/>
      <c r="J359" s="56"/>
      <c r="K359" s="146"/>
    </row>
    <row r="360" spans="1:11" x14ac:dyDescent="0.2">
      <c r="A360" s="68"/>
      <c r="C360" s="77" t="s">
        <v>17</v>
      </c>
      <c r="D360" s="77" t="s">
        <v>17</v>
      </c>
      <c r="E360" s="77" t="s">
        <v>17</v>
      </c>
      <c r="F360" s="77" t="s">
        <v>17</v>
      </c>
      <c r="G360" s="77" t="s">
        <v>17</v>
      </c>
      <c r="H360" s="77" t="s">
        <v>17</v>
      </c>
      <c r="I360" s="77"/>
      <c r="J360" s="77"/>
      <c r="K360" s="77"/>
    </row>
    <row r="361" spans="1:11" x14ac:dyDescent="0.2">
      <c r="A361" s="56">
        <v>35</v>
      </c>
      <c r="C361" s="56" t="s">
        <v>186</v>
      </c>
      <c r="E361" s="56">
        <v>35</v>
      </c>
      <c r="G361" s="148">
        <f>SUM(G358:G359)</f>
        <v>9585.5541666666668</v>
      </c>
      <c r="H361" s="149">
        <f>SUM(H358:H359)</f>
        <v>130390519.43000001</v>
      </c>
      <c r="I361" s="149"/>
      <c r="J361" s="149"/>
      <c r="K361" s="148"/>
    </row>
    <row r="362" spans="1:11" x14ac:dyDescent="0.2">
      <c r="C362" s="68" t="s">
        <v>187</v>
      </c>
      <c r="F362" s="139" t="s">
        <v>17</v>
      </c>
      <c r="G362" s="78"/>
      <c r="H362" s="79"/>
      <c r="I362" s="139"/>
      <c r="J362" s="139"/>
      <c r="K362" s="78"/>
    </row>
    <row r="363" spans="1:11" x14ac:dyDescent="0.2">
      <c r="C363" s="68"/>
      <c r="F363" s="139"/>
      <c r="G363" s="78"/>
      <c r="H363" s="79"/>
      <c r="I363" s="139"/>
      <c r="J363" s="56"/>
      <c r="K363" s="56"/>
    </row>
    <row r="364" spans="1:11" x14ac:dyDescent="0.2">
      <c r="J364" s="56"/>
      <c r="K364" s="56"/>
    </row>
    <row r="365" spans="1:11" x14ac:dyDescent="0.2">
      <c r="A365" s="56">
        <v>36</v>
      </c>
      <c r="B365" s="92"/>
      <c r="C365" s="93" t="s">
        <v>63</v>
      </c>
      <c r="D365" s="93"/>
      <c r="E365" s="93"/>
      <c r="F365" s="93"/>
      <c r="G365" s="93"/>
      <c r="H365" s="93"/>
      <c r="I365" s="93"/>
      <c r="J365" s="93"/>
      <c r="K365" s="56"/>
    </row>
    <row r="366" spans="1:11" x14ac:dyDescent="0.2">
      <c r="C366" s="56" t="s">
        <v>188</v>
      </c>
      <c r="F366" s="139"/>
      <c r="G366" s="78"/>
      <c r="I366" s="139"/>
      <c r="J366" s="78"/>
    </row>
    <row r="367" spans="1:11" x14ac:dyDescent="0.2">
      <c r="C367" s="56" t="s">
        <v>12</v>
      </c>
      <c r="F367" s="139"/>
      <c r="G367" s="78"/>
      <c r="I367" s="139"/>
      <c r="J367" s="78"/>
    </row>
    <row r="368" spans="1:11" x14ac:dyDescent="0.2">
      <c r="A368" s="68"/>
    </row>
    <row r="369" spans="1:11" x14ac:dyDescent="0.2">
      <c r="A369" s="74" t="str">
        <f>$A$83</f>
        <v xml:space="preserve">Institution No.:  </v>
      </c>
      <c r="B369" s="95"/>
      <c r="C369" s="95"/>
      <c r="D369" s="95"/>
      <c r="E369" s="109"/>
      <c r="F369" s="95"/>
      <c r="G369" s="110"/>
      <c r="H369" s="111"/>
      <c r="I369" s="95"/>
      <c r="J369" s="110"/>
      <c r="K369" s="172" t="s">
        <v>189</v>
      </c>
    </row>
    <row r="370" spans="1:11" ht="14.25" x14ac:dyDescent="0.2">
      <c r="A370" s="95"/>
      <c r="B370" s="95"/>
      <c r="C370" s="95"/>
      <c r="D370" s="124" t="s">
        <v>190</v>
      </c>
      <c r="E370" s="109"/>
      <c r="F370" s="95"/>
      <c r="G370" s="110"/>
      <c r="H370" s="111"/>
      <c r="I370" s="95"/>
      <c r="J370" s="110"/>
      <c r="K370" s="111"/>
    </row>
    <row r="371" spans="1:11" x14ac:dyDescent="0.2">
      <c r="A371" s="74" t="str">
        <f>$A$42</f>
        <v xml:space="preserve">NAME: </v>
      </c>
      <c r="C371" s="56" t="str">
        <f>$D$20</f>
        <v xml:space="preserve">University of Colorado </v>
      </c>
      <c r="F371" s="173"/>
      <c r="G371" s="167"/>
      <c r="H371" s="168"/>
      <c r="K371" s="76" t="str">
        <f>$K$3</f>
        <v>Due Date: October 18, 2022</v>
      </c>
    </row>
    <row r="372" spans="1:11" x14ac:dyDescent="0.2">
      <c r="A372" s="77" t="s">
        <v>17</v>
      </c>
      <c r="B372" s="77" t="s">
        <v>17</v>
      </c>
      <c r="C372" s="77" t="s">
        <v>17</v>
      </c>
      <c r="D372" s="77" t="s">
        <v>17</v>
      </c>
      <c r="E372" s="77" t="s">
        <v>17</v>
      </c>
      <c r="F372" s="77" t="s">
        <v>17</v>
      </c>
      <c r="G372" s="78" t="s">
        <v>17</v>
      </c>
      <c r="H372" s="79" t="s">
        <v>17</v>
      </c>
      <c r="I372" s="77" t="s">
        <v>17</v>
      </c>
      <c r="J372" s="78" t="s">
        <v>17</v>
      </c>
      <c r="K372" s="79" t="s">
        <v>17</v>
      </c>
    </row>
    <row r="373" spans="1:11" ht="9.75" customHeight="1" x14ac:dyDescent="0.2">
      <c r="A373" s="80" t="s">
        <v>18</v>
      </c>
      <c r="E373" s="80" t="s">
        <v>18</v>
      </c>
      <c r="G373" s="82"/>
      <c r="H373" s="83" t="str">
        <f>H323</f>
        <v>2021-22</v>
      </c>
      <c r="I373" s="81"/>
      <c r="J373" s="82"/>
      <c r="K373" s="83" t="str">
        <f>K244</f>
        <v>2022-23</v>
      </c>
    </row>
    <row r="374" spans="1:11" ht="13.5" customHeight="1" x14ac:dyDescent="0.2">
      <c r="A374" s="80" t="s">
        <v>22</v>
      </c>
      <c r="C374" s="81" t="s">
        <v>68</v>
      </c>
      <c r="E374" s="80" t="s">
        <v>22</v>
      </c>
      <c r="H374" s="83" t="s">
        <v>25</v>
      </c>
      <c r="K374" s="83" t="s">
        <v>26</v>
      </c>
    </row>
    <row r="375" spans="1:11" x14ac:dyDescent="0.2">
      <c r="A375" s="77" t="s">
        <v>17</v>
      </c>
      <c r="B375" s="77" t="s">
        <v>17</v>
      </c>
      <c r="C375" s="77" t="s">
        <v>17</v>
      </c>
      <c r="D375" s="77" t="s">
        <v>17</v>
      </c>
      <c r="E375" s="77" t="s">
        <v>17</v>
      </c>
      <c r="F375" s="77" t="s">
        <v>17</v>
      </c>
      <c r="G375" s="78" t="s">
        <v>17</v>
      </c>
      <c r="H375" s="79" t="s">
        <v>17</v>
      </c>
      <c r="I375" s="77" t="s">
        <v>17</v>
      </c>
      <c r="J375" s="78" t="s">
        <v>17</v>
      </c>
      <c r="K375" s="79" t="s">
        <v>17</v>
      </c>
    </row>
    <row r="376" spans="1:11" ht="13.5" x14ac:dyDescent="0.2">
      <c r="A376" s="174">
        <v>1</v>
      </c>
      <c r="C376" s="68" t="s">
        <v>191</v>
      </c>
      <c r="E376" s="174">
        <v>1</v>
      </c>
      <c r="H376" s="58" t="s">
        <v>192</v>
      </c>
      <c r="K376" s="58" t="s">
        <v>192</v>
      </c>
    </row>
    <row r="377" spans="1:11" s="95" customFormat="1" x14ac:dyDescent="0.2">
      <c r="A377" s="174">
        <v>2</v>
      </c>
      <c r="B377" s="56"/>
      <c r="C377" s="68"/>
      <c r="D377" s="56"/>
      <c r="E377" s="174">
        <v>2</v>
      </c>
      <c r="F377" s="56"/>
      <c r="G377" s="57"/>
      <c r="H377" s="175"/>
      <c r="I377" s="56"/>
      <c r="J377" s="57"/>
      <c r="K377" s="175">
        <v>0</v>
      </c>
    </row>
    <row r="378" spans="1:11" ht="12.75" customHeight="1" x14ac:dyDescent="0.2">
      <c r="A378" s="56">
        <v>3</v>
      </c>
      <c r="C378" s="56" t="s">
        <v>193</v>
      </c>
      <c r="E378" s="56">
        <v>3</v>
      </c>
      <c r="F378" s="58"/>
      <c r="G378" s="58"/>
      <c r="H378" s="58" t="s">
        <v>192</v>
      </c>
      <c r="I378" s="58"/>
      <c r="J378" s="58"/>
      <c r="K378" s="58" t="s">
        <v>192</v>
      </c>
    </row>
    <row r="379" spans="1:11" x14ac:dyDescent="0.2">
      <c r="A379" s="174">
        <v>4</v>
      </c>
      <c r="C379" s="56" t="s">
        <v>194</v>
      </c>
      <c r="E379" s="174">
        <v>4</v>
      </c>
      <c r="F379" s="58"/>
      <c r="G379" s="58"/>
      <c r="H379" s="175"/>
      <c r="I379" s="58"/>
      <c r="J379" s="58"/>
      <c r="K379" s="175"/>
    </row>
    <row r="380" spans="1:11" x14ac:dyDescent="0.2">
      <c r="A380" s="174">
        <v>5</v>
      </c>
      <c r="C380" s="56" t="s">
        <v>195</v>
      </c>
      <c r="E380" s="174">
        <v>5</v>
      </c>
      <c r="F380" s="58"/>
      <c r="G380" s="58"/>
      <c r="H380" s="175"/>
      <c r="I380" s="58"/>
      <c r="J380" s="58"/>
      <c r="K380" s="175"/>
    </row>
    <row r="381" spans="1:11" x14ac:dyDescent="0.2">
      <c r="A381" s="174">
        <v>6</v>
      </c>
      <c r="E381" s="174">
        <v>6</v>
      </c>
      <c r="F381" s="58"/>
      <c r="G381" s="58"/>
      <c r="H381" s="175"/>
      <c r="I381" s="58"/>
      <c r="J381" s="58"/>
      <c r="K381" s="175"/>
    </row>
    <row r="382" spans="1:11" x14ac:dyDescent="0.2">
      <c r="A382" s="174">
        <v>7</v>
      </c>
      <c r="E382" s="174">
        <v>7</v>
      </c>
      <c r="F382" s="58"/>
      <c r="G382" s="58"/>
      <c r="H382" s="175"/>
      <c r="I382" s="58"/>
      <c r="J382" s="58"/>
      <c r="K382" s="175"/>
    </row>
    <row r="383" spans="1:11" x14ac:dyDescent="0.2">
      <c r="A383" s="174">
        <v>8</v>
      </c>
      <c r="E383" s="174">
        <v>8</v>
      </c>
      <c r="F383" s="58"/>
      <c r="G383" s="58"/>
      <c r="H383" s="175"/>
      <c r="I383" s="58"/>
      <c r="J383" s="58"/>
      <c r="K383" s="175"/>
    </row>
    <row r="384" spans="1:11" x14ac:dyDescent="0.2">
      <c r="A384" s="174">
        <v>9</v>
      </c>
      <c r="E384" s="174">
        <v>9</v>
      </c>
      <c r="F384" s="58"/>
      <c r="G384" s="58"/>
      <c r="H384" s="175"/>
      <c r="I384" s="58"/>
      <c r="J384" s="58"/>
      <c r="K384" s="175"/>
    </row>
    <row r="385" spans="1:11" x14ac:dyDescent="0.2">
      <c r="A385" s="174">
        <v>10</v>
      </c>
      <c r="E385" s="174">
        <v>10</v>
      </c>
      <c r="F385" s="58"/>
      <c r="G385" s="58"/>
      <c r="H385" s="175"/>
      <c r="I385" s="58"/>
      <c r="J385" s="58"/>
      <c r="K385" s="175"/>
    </row>
    <row r="386" spans="1:11" x14ac:dyDescent="0.2">
      <c r="A386" s="174">
        <v>11</v>
      </c>
      <c r="E386" s="174">
        <v>11</v>
      </c>
      <c r="F386" s="58"/>
      <c r="G386" s="58"/>
      <c r="H386" s="175"/>
      <c r="I386" s="58"/>
      <c r="J386" s="58"/>
      <c r="K386" s="175"/>
    </row>
    <row r="387" spans="1:11" x14ac:dyDescent="0.2">
      <c r="A387" s="174">
        <v>12</v>
      </c>
      <c r="E387" s="174">
        <v>12</v>
      </c>
      <c r="F387" s="58"/>
      <c r="G387" s="58"/>
      <c r="H387" s="175"/>
      <c r="I387" s="58"/>
      <c r="J387" s="58"/>
      <c r="K387" s="175"/>
    </row>
    <row r="388" spans="1:11" x14ac:dyDescent="0.2">
      <c r="A388" s="174">
        <v>13</v>
      </c>
      <c r="E388" s="174">
        <v>13</v>
      </c>
      <c r="F388" s="58"/>
      <c r="G388" s="58"/>
      <c r="H388" s="175"/>
      <c r="I388" s="58"/>
      <c r="J388" s="58"/>
      <c r="K388" s="175"/>
    </row>
    <row r="389" spans="1:11" x14ac:dyDescent="0.2">
      <c r="A389" s="174">
        <v>14</v>
      </c>
      <c r="C389" s="68" t="s">
        <v>45</v>
      </c>
      <c r="E389" s="174">
        <v>14</v>
      </c>
      <c r="F389" s="58"/>
      <c r="G389" s="58"/>
      <c r="H389" s="175"/>
      <c r="I389" s="58"/>
      <c r="J389" s="58"/>
      <c r="K389" s="175"/>
    </row>
    <row r="390" spans="1:11" x14ac:dyDescent="0.2">
      <c r="A390" s="174">
        <v>15</v>
      </c>
      <c r="C390" s="68"/>
      <c r="E390" s="174">
        <v>15</v>
      </c>
      <c r="F390" s="58"/>
      <c r="G390" s="58"/>
      <c r="H390" s="175"/>
      <c r="I390" s="58"/>
      <c r="J390" s="58"/>
      <c r="K390" s="175"/>
    </row>
    <row r="391" spans="1:11" x14ac:dyDescent="0.2">
      <c r="A391" s="174">
        <v>16</v>
      </c>
      <c r="E391" s="174">
        <v>16</v>
      </c>
      <c r="F391" s="58"/>
      <c r="G391" s="58"/>
      <c r="H391" s="175"/>
      <c r="I391" s="58"/>
      <c r="J391" s="58"/>
      <c r="K391" s="175"/>
    </row>
    <row r="392" spans="1:11" x14ac:dyDescent="0.2">
      <c r="A392" s="174">
        <v>17</v>
      </c>
      <c r="C392" s="68" t="s">
        <v>45</v>
      </c>
      <c r="E392" s="174">
        <v>17</v>
      </c>
      <c r="F392" s="58"/>
      <c r="G392" s="58"/>
      <c r="H392" s="175"/>
      <c r="I392" s="58"/>
      <c r="J392" s="58"/>
      <c r="K392" s="175"/>
    </row>
    <row r="393" spans="1:11" x14ac:dyDescent="0.2">
      <c r="A393" s="174">
        <v>18</v>
      </c>
      <c r="E393" s="174">
        <v>18</v>
      </c>
      <c r="F393" s="58"/>
      <c r="G393" s="58"/>
      <c r="H393" s="175"/>
      <c r="I393" s="58"/>
      <c r="J393" s="58" t="s">
        <v>45</v>
      </c>
      <c r="K393" s="175"/>
    </row>
    <row r="394" spans="1:11" x14ac:dyDescent="0.2">
      <c r="A394" s="174">
        <v>19</v>
      </c>
      <c r="E394" s="174">
        <v>19</v>
      </c>
      <c r="F394" s="58"/>
      <c r="G394" s="58"/>
      <c r="H394" s="175"/>
      <c r="I394" s="58"/>
      <c r="J394" s="58"/>
      <c r="K394" s="175"/>
    </row>
    <row r="395" spans="1:11" x14ac:dyDescent="0.2">
      <c r="A395" s="174"/>
      <c r="C395" s="68"/>
      <c r="E395" s="174"/>
      <c r="F395" s="139" t="s">
        <v>17</v>
      </c>
      <c r="G395" s="78" t="s">
        <v>17</v>
      </c>
      <c r="H395" s="79" t="s">
        <v>17</v>
      </c>
      <c r="I395" s="139" t="s">
        <v>17</v>
      </c>
      <c r="J395" s="78" t="s">
        <v>17</v>
      </c>
      <c r="K395" s="79" t="s">
        <v>17</v>
      </c>
    </row>
    <row r="396" spans="1:11" x14ac:dyDescent="0.2">
      <c r="A396" s="174">
        <v>20</v>
      </c>
      <c r="C396" s="68" t="s">
        <v>196</v>
      </c>
      <c r="E396" s="174">
        <v>20</v>
      </c>
      <c r="G396" s="145"/>
      <c r="H396" s="149">
        <f>SUM(H376:H394)</f>
        <v>0</v>
      </c>
      <c r="I396" s="149"/>
      <c r="J396" s="145"/>
      <c r="K396" s="149">
        <f>SUM(K376:K394)</f>
        <v>0</v>
      </c>
    </row>
    <row r="397" spans="1:11" x14ac:dyDescent="0.2">
      <c r="A397" s="174"/>
      <c r="C397" s="68"/>
      <c r="E397" s="108"/>
      <c r="F397" s="139" t="s">
        <v>17</v>
      </c>
      <c r="G397" s="78" t="s">
        <v>17</v>
      </c>
      <c r="H397" s="79" t="s">
        <v>17</v>
      </c>
      <c r="I397" s="139" t="s">
        <v>17</v>
      </c>
      <c r="J397" s="78" t="s">
        <v>17</v>
      </c>
      <c r="K397" s="79" t="s">
        <v>17</v>
      </c>
    </row>
    <row r="398" spans="1:11" ht="13.5" x14ac:dyDescent="0.2">
      <c r="C398" s="56" t="s">
        <v>197</v>
      </c>
      <c r="F398" s="139"/>
      <c r="G398" s="78"/>
      <c r="I398" s="139"/>
      <c r="J398" s="78"/>
    </row>
    <row r="399" spans="1:11" ht="13.5" x14ac:dyDescent="0.2">
      <c r="C399" s="56" t="s">
        <v>198</v>
      </c>
      <c r="F399" s="139"/>
      <c r="G399" s="78"/>
      <c r="I399" s="139"/>
      <c r="J399" s="78"/>
    </row>
    <row r="400" spans="1:11" ht="13.5" x14ac:dyDescent="0.2">
      <c r="A400" s="68"/>
      <c r="C400" s="56" t="s">
        <v>199</v>
      </c>
    </row>
    <row r="401" spans="1:11" x14ac:dyDescent="0.2">
      <c r="A401" s="68"/>
      <c r="C401" s="56" t="s">
        <v>200</v>
      </c>
    </row>
    <row r="402" spans="1:11" x14ac:dyDescent="0.2">
      <c r="A402" s="74" t="str">
        <f>$A$83</f>
        <v xml:space="preserve">Institution No.:  </v>
      </c>
      <c r="B402" s="95"/>
      <c r="C402" s="95"/>
      <c r="D402" s="95"/>
      <c r="E402" s="109"/>
      <c r="F402" s="95"/>
      <c r="G402" s="110"/>
      <c r="H402" s="111"/>
      <c r="I402" s="95"/>
      <c r="J402" s="110"/>
      <c r="K402" s="59" t="s">
        <v>201</v>
      </c>
    </row>
    <row r="403" spans="1:11" ht="14.25" x14ac:dyDescent="0.2">
      <c r="A403" s="95"/>
      <c r="B403" s="95"/>
      <c r="C403" s="95"/>
      <c r="D403" s="124" t="s">
        <v>202</v>
      </c>
      <c r="E403" s="109"/>
      <c r="F403" s="95"/>
      <c r="G403" s="110"/>
      <c r="H403" s="111"/>
      <c r="I403" s="95"/>
      <c r="J403" s="110"/>
      <c r="K403" s="111"/>
    </row>
    <row r="404" spans="1:11" x14ac:dyDescent="0.2">
      <c r="A404" s="74" t="str">
        <f>$A$42</f>
        <v xml:space="preserve">NAME: </v>
      </c>
      <c r="C404" s="56" t="str">
        <f>$D$20</f>
        <v xml:space="preserve">University of Colorado </v>
      </c>
      <c r="F404" s="173"/>
      <c r="G404" s="167"/>
      <c r="K404" s="76" t="str">
        <f>$K$3</f>
        <v>Due Date: October 18, 2022</v>
      </c>
    </row>
    <row r="405" spans="1:11" x14ac:dyDescent="0.2">
      <c r="A405" s="77" t="s">
        <v>17</v>
      </c>
      <c r="B405" s="77" t="s">
        <v>17</v>
      </c>
      <c r="C405" s="77" t="s">
        <v>17</v>
      </c>
      <c r="D405" s="77" t="s">
        <v>17</v>
      </c>
      <c r="E405" s="77" t="s">
        <v>17</v>
      </c>
      <c r="F405" s="77" t="s">
        <v>17</v>
      </c>
      <c r="G405" s="78" t="s">
        <v>17</v>
      </c>
      <c r="H405" s="79" t="s">
        <v>17</v>
      </c>
      <c r="I405" s="77" t="s">
        <v>17</v>
      </c>
      <c r="J405" s="78" t="s">
        <v>17</v>
      </c>
      <c r="K405" s="79" t="s">
        <v>17</v>
      </c>
    </row>
    <row r="406" spans="1:11" x14ac:dyDescent="0.2">
      <c r="A406" s="80" t="s">
        <v>18</v>
      </c>
      <c r="E406" s="80" t="s">
        <v>18</v>
      </c>
      <c r="G406" s="82"/>
      <c r="H406" s="83" t="str">
        <f>H373</f>
        <v>2021-22</v>
      </c>
      <c r="I406" s="81"/>
      <c r="J406" s="82"/>
      <c r="K406" s="83" t="str">
        <f>K373</f>
        <v>2022-23</v>
      </c>
    </row>
    <row r="407" spans="1:11" x14ac:dyDescent="0.2">
      <c r="A407" s="80" t="s">
        <v>22</v>
      </c>
      <c r="C407" s="81" t="s">
        <v>68</v>
      </c>
      <c r="E407" s="80" t="s">
        <v>22</v>
      </c>
      <c r="H407" s="83" t="s">
        <v>25</v>
      </c>
      <c r="K407" s="83" t="s">
        <v>26</v>
      </c>
    </row>
    <row r="408" spans="1:11" x14ac:dyDescent="0.2">
      <c r="A408" s="77" t="s">
        <v>17</v>
      </c>
      <c r="B408" s="77" t="s">
        <v>17</v>
      </c>
      <c r="C408" s="77" t="s">
        <v>17</v>
      </c>
      <c r="D408" s="77" t="s">
        <v>17</v>
      </c>
      <c r="E408" s="77" t="s">
        <v>17</v>
      </c>
      <c r="F408" s="77" t="s">
        <v>17</v>
      </c>
      <c r="G408" s="78" t="s">
        <v>17</v>
      </c>
      <c r="H408" s="79" t="s">
        <v>17</v>
      </c>
      <c r="I408" s="77" t="s">
        <v>17</v>
      </c>
      <c r="J408" s="78" t="s">
        <v>17</v>
      </c>
      <c r="K408" s="79" t="s">
        <v>17</v>
      </c>
    </row>
    <row r="409" spans="1:11" x14ac:dyDescent="0.2">
      <c r="A409" s="174"/>
      <c r="C409" s="90" t="s">
        <v>203</v>
      </c>
      <c r="E409" s="174"/>
      <c r="G409" s="145"/>
      <c r="H409" s="145"/>
      <c r="I409" s="149"/>
      <c r="J409" s="145"/>
      <c r="K409" s="145"/>
    </row>
    <row r="410" spans="1:11" ht="13.5" x14ac:dyDescent="0.2">
      <c r="A410" s="174">
        <v>1</v>
      </c>
      <c r="C410" s="68" t="s">
        <v>204</v>
      </c>
      <c r="E410" s="174">
        <v>1</v>
      </c>
      <c r="G410" s="145"/>
      <c r="H410" s="176">
        <v>4733028</v>
      </c>
      <c r="I410" s="149"/>
      <c r="J410" s="145"/>
      <c r="K410" s="176">
        <v>4507571</v>
      </c>
    </row>
    <row r="411" spans="1:11" x14ac:dyDescent="0.2">
      <c r="A411" s="174">
        <v>2</v>
      </c>
      <c r="C411" s="69" t="s">
        <v>205</v>
      </c>
      <c r="E411" s="174">
        <v>2</v>
      </c>
      <c r="F411" s="69"/>
      <c r="G411" s="154"/>
      <c r="H411" s="176">
        <v>2324923</v>
      </c>
      <c r="I411" s="149"/>
      <c r="J411" s="145"/>
      <c r="K411" s="176">
        <v>1134602</v>
      </c>
    </row>
    <row r="412" spans="1:11" x14ac:dyDescent="0.2">
      <c r="A412" s="174">
        <v>3</v>
      </c>
      <c r="C412" s="69" t="s">
        <v>206</v>
      </c>
      <c r="E412" s="174">
        <v>3</v>
      </c>
      <c r="F412" s="69"/>
      <c r="G412" s="154"/>
      <c r="H412" s="176">
        <v>2623009.48</v>
      </c>
      <c r="I412" s="149"/>
      <c r="J412" s="145"/>
      <c r="K412" s="176">
        <v>2403724</v>
      </c>
    </row>
    <row r="413" spans="1:11" ht="13.5" x14ac:dyDescent="0.2">
      <c r="A413" s="174">
        <v>4</v>
      </c>
      <c r="C413" s="69" t="s">
        <v>207</v>
      </c>
      <c r="E413" s="174">
        <v>4</v>
      </c>
      <c r="F413" s="69"/>
      <c r="G413" s="154"/>
      <c r="H413" s="176"/>
      <c r="I413" s="149"/>
      <c r="J413" s="145"/>
      <c r="K413" s="176"/>
    </row>
    <row r="414" spans="1:11" x14ac:dyDescent="0.2">
      <c r="A414" s="174">
        <v>5</v>
      </c>
      <c r="C414" s="69" t="s">
        <v>208</v>
      </c>
      <c r="E414" s="174">
        <v>5</v>
      </c>
      <c r="F414" s="69"/>
      <c r="G414" s="154"/>
      <c r="H414" s="176">
        <v>62</v>
      </c>
      <c r="I414" s="149"/>
      <c r="J414" s="145"/>
      <c r="K414" s="176"/>
    </row>
    <row r="415" spans="1:11" s="95" customFormat="1" x14ac:dyDescent="0.2">
      <c r="A415" s="174">
        <v>6</v>
      </c>
      <c r="B415" s="56"/>
      <c r="C415" s="69" t="s">
        <v>209</v>
      </c>
      <c r="D415" s="56"/>
      <c r="E415" s="174">
        <v>6</v>
      </c>
      <c r="F415" s="69"/>
      <c r="G415" s="154"/>
      <c r="H415" s="176">
        <v>2309778</v>
      </c>
      <c r="I415" s="149"/>
      <c r="J415" s="145"/>
      <c r="K415" s="176">
        <v>116753</v>
      </c>
    </row>
    <row r="416" spans="1:11" s="95" customFormat="1" x14ac:dyDescent="0.2">
      <c r="A416" s="174">
        <v>7</v>
      </c>
      <c r="B416" s="56"/>
      <c r="C416" s="69" t="s">
        <v>210</v>
      </c>
      <c r="D416" s="56"/>
      <c r="E416" s="174">
        <v>7</v>
      </c>
      <c r="F416" s="69"/>
      <c r="G416" s="154"/>
      <c r="H416" s="176">
        <v>69413</v>
      </c>
      <c r="I416" s="149"/>
      <c r="J416" s="145"/>
      <c r="K416" s="176">
        <v>0</v>
      </c>
    </row>
    <row r="417" spans="1:11" x14ac:dyDescent="0.2">
      <c r="A417" s="174">
        <v>8</v>
      </c>
      <c r="C417" s="69" t="s">
        <v>211</v>
      </c>
      <c r="E417" s="174">
        <v>8</v>
      </c>
      <c r="F417" s="139"/>
      <c r="G417" s="78"/>
      <c r="H417" s="176"/>
      <c r="I417" s="149"/>
      <c r="J417" s="145"/>
      <c r="K417" s="176"/>
    </row>
    <row r="418" spans="1:11" ht="13.5" x14ac:dyDescent="0.2">
      <c r="A418" s="174">
        <v>9</v>
      </c>
      <c r="C418" s="56" t="s">
        <v>212</v>
      </c>
      <c r="E418" s="174">
        <v>9</v>
      </c>
      <c r="F418" s="139"/>
      <c r="G418" s="78"/>
      <c r="H418" s="176"/>
      <c r="I418" s="149"/>
      <c r="J418" s="145"/>
      <c r="K418" s="176"/>
    </row>
    <row r="419" spans="1:11" x14ac:dyDescent="0.2">
      <c r="A419" s="174">
        <v>10</v>
      </c>
      <c r="C419" s="69"/>
      <c r="E419" s="174">
        <v>10</v>
      </c>
      <c r="F419" s="139"/>
      <c r="G419" s="78"/>
      <c r="H419" s="178"/>
      <c r="I419" s="179"/>
      <c r="J419" s="179"/>
      <c r="K419" s="178"/>
    </row>
    <row r="420" spans="1:11" x14ac:dyDescent="0.2">
      <c r="A420" s="174">
        <v>11</v>
      </c>
      <c r="C420" s="69"/>
      <c r="E420" s="174">
        <v>11</v>
      </c>
      <c r="F420" s="139"/>
      <c r="G420" s="78"/>
      <c r="H420" s="180"/>
      <c r="I420" s="139"/>
      <c r="J420" s="78"/>
      <c r="K420" s="181"/>
    </row>
    <row r="421" spans="1:11" x14ac:dyDescent="0.2">
      <c r="A421" s="174">
        <v>12</v>
      </c>
      <c r="C421" s="69"/>
      <c r="E421" s="174">
        <v>12</v>
      </c>
      <c r="F421" s="139"/>
      <c r="G421" s="78"/>
      <c r="H421" s="181"/>
      <c r="I421" s="139"/>
      <c r="J421" s="78"/>
      <c r="K421" s="181"/>
    </row>
    <row r="422" spans="1:11" x14ac:dyDescent="0.2">
      <c r="A422" s="174">
        <v>13</v>
      </c>
      <c r="C422" s="69"/>
      <c r="E422" s="174">
        <v>13</v>
      </c>
      <c r="F422" s="139"/>
      <c r="G422" s="78"/>
      <c r="H422" s="181"/>
      <c r="I422" s="139"/>
      <c r="J422" s="78"/>
      <c r="K422" s="181"/>
    </row>
    <row r="423" spans="1:11" x14ac:dyDescent="0.2">
      <c r="A423" s="174">
        <v>14</v>
      </c>
      <c r="C423" s="69"/>
      <c r="E423" s="174">
        <v>14</v>
      </c>
      <c r="F423" s="139"/>
      <c r="G423" s="78"/>
      <c r="H423" s="181"/>
      <c r="I423" s="139"/>
      <c r="J423" s="78"/>
      <c r="K423" s="181"/>
    </row>
    <row r="424" spans="1:11" x14ac:dyDescent="0.2">
      <c r="A424" s="174">
        <v>15</v>
      </c>
      <c r="E424" s="174">
        <v>15</v>
      </c>
      <c r="F424" s="69"/>
      <c r="G424" s="154"/>
      <c r="H424" s="170"/>
      <c r="I424" s="154"/>
      <c r="J424" s="154"/>
      <c r="K424" s="170"/>
    </row>
    <row r="425" spans="1:11" x14ac:dyDescent="0.2">
      <c r="A425" s="174"/>
      <c r="C425" s="69"/>
      <c r="E425" s="174"/>
      <c r="F425" s="69"/>
      <c r="G425" s="154"/>
      <c r="H425" s="170"/>
      <c r="I425" s="154"/>
      <c r="J425" s="154"/>
      <c r="K425" s="170"/>
    </row>
    <row r="426" spans="1:11" x14ac:dyDescent="0.2">
      <c r="A426" s="174">
        <v>16</v>
      </c>
      <c r="C426" s="69" t="s">
        <v>213</v>
      </c>
      <c r="E426" s="174">
        <v>16</v>
      </c>
      <c r="F426" s="69"/>
      <c r="G426" s="154"/>
      <c r="H426" s="170">
        <v>76928.100000000006</v>
      </c>
      <c r="I426" s="154"/>
      <c r="J426" s="154"/>
      <c r="K426" s="170">
        <v>28815</v>
      </c>
    </row>
    <row r="427" spans="1:11" x14ac:dyDescent="0.2">
      <c r="A427" s="174">
        <v>17</v>
      </c>
      <c r="C427" s="69" t="s">
        <v>214</v>
      </c>
      <c r="E427" s="174">
        <v>17</v>
      </c>
      <c r="F427" s="69"/>
      <c r="G427" s="154"/>
      <c r="H427" s="170"/>
      <c r="I427" s="154"/>
      <c r="J427" s="154"/>
      <c r="K427" s="170"/>
    </row>
    <row r="428" spans="1:11" x14ac:dyDescent="0.2">
      <c r="A428" s="174">
        <v>18</v>
      </c>
      <c r="C428" s="69" t="s">
        <v>215</v>
      </c>
      <c r="E428" s="174">
        <v>18</v>
      </c>
      <c r="F428" s="69"/>
      <c r="G428" s="154"/>
      <c r="H428" s="170">
        <v>159585.63</v>
      </c>
      <c r="I428" s="154"/>
      <c r="J428" s="154"/>
      <c r="K428" s="170">
        <v>46137</v>
      </c>
    </row>
    <row r="429" spans="1:11" x14ac:dyDescent="0.2">
      <c r="A429" s="174">
        <v>19</v>
      </c>
      <c r="C429" s="69" t="s">
        <v>45</v>
      </c>
      <c r="E429" s="174">
        <v>19</v>
      </c>
      <c r="F429" s="69"/>
      <c r="G429" s="154"/>
      <c r="H429" s="170"/>
      <c r="I429" s="154"/>
      <c r="J429" s="154"/>
      <c r="K429" s="170"/>
    </row>
    <row r="430" spans="1:11" x14ac:dyDescent="0.2">
      <c r="A430" s="56">
        <v>20</v>
      </c>
      <c r="C430" s="69"/>
      <c r="E430" s="56">
        <v>20</v>
      </c>
      <c r="F430" s="139"/>
      <c r="G430" s="78"/>
      <c r="H430" s="181"/>
      <c r="I430" s="139"/>
      <c r="J430" s="78"/>
      <c r="K430" s="181"/>
    </row>
    <row r="431" spans="1:11" x14ac:dyDescent="0.2">
      <c r="A431" s="56">
        <v>21</v>
      </c>
      <c r="C431" s="69"/>
      <c r="E431" s="56">
        <v>21</v>
      </c>
      <c r="F431" s="139"/>
      <c r="G431" s="78"/>
      <c r="H431" s="181"/>
      <c r="I431" s="139"/>
      <c r="J431" s="78"/>
      <c r="K431" s="181"/>
    </row>
    <row r="432" spans="1:11" x14ac:dyDescent="0.2">
      <c r="A432" s="56">
        <v>22</v>
      </c>
      <c r="C432" s="69"/>
      <c r="E432" s="56">
        <v>22</v>
      </c>
      <c r="F432" s="139"/>
      <c r="G432" s="78"/>
      <c r="H432" s="181"/>
      <c r="I432" s="139"/>
      <c r="J432" s="78"/>
      <c r="K432" s="181"/>
    </row>
    <row r="433" spans="1:11" x14ac:dyDescent="0.2">
      <c r="A433" s="56">
        <v>23</v>
      </c>
      <c r="C433" s="69"/>
      <c r="E433" s="56">
        <v>23</v>
      </c>
      <c r="F433" s="139"/>
      <c r="G433" s="78"/>
      <c r="H433" s="181"/>
      <c r="I433" s="139"/>
      <c r="J433" s="78"/>
      <c r="K433" s="181"/>
    </row>
    <row r="434" spans="1:11" x14ac:dyDescent="0.2">
      <c r="A434" s="56">
        <v>24</v>
      </c>
      <c r="C434" s="69"/>
      <c r="E434" s="56">
        <v>24</v>
      </c>
      <c r="F434" s="139"/>
      <c r="G434" s="78"/>
      <c r="H434" s="181"/>
      <c r="I434" s="139"/>
      <c r="J434" s="78"/>
      <c r="K434" s="181"/>
    </row>
    <row r="435" spans="1:11" x14ac:dyDescent="0.2">
      <c r="A435" s="174"/>
      <c r="C435" s="69"/>
      <c r="E435" s="174"/>
      <c r="F435" s="139" t="s">
        <v>17</v>
      </c>
      <c r="G435" s="78" t="s">
        <v>17</v>
      </c>
      <c r="H435" s="79"/>
      <c r="I435" s="139"/>
      <c r="J435" s="78"/>
      <c r="K435" s="79"/>
    </row>
    <row r="436" spans="1:11" x14ac:dyDescent="0.2">
      <c r="A436" s="174">
        <v>25</v>
      </c>
      <c r="C436" s="68" t="s">
        <v>216</v>
      </c>
      <c r="E436" s="174">
        <v>25</v>
      </c>
      <c r="G436" s="145"/>
      <c r="H436" s="149">
        <f>SUM(H410:H434)</f>
        <v>12296727.210000001</v>
      </c>
      <c r="I436" s="149"/>
      <c r="J436" s="145"/>
      <c r="K436" s="149">
        <f>SUM(K410:K434)</f>
        <v>8237602</v>
      </c>
    </row>
    <row r="437" spans="1:11" x14ac:dyDescent="0.2">
      <c r="A437" s="174"/>
      <c r="C437" s="68"/>
      <c r="E437" s="174"/>
      <c r="F437" s="139" t="s">
        <v>17</v>
      </c>
      <c r="G437" s="78" t="s">
        <v>17</v>
      </c>
      <c r="H437" s="79"/>
      <c r="I437" s="139"/>
      <c r="J437" s="78"/>
      <c r="K437" s="79"/>
    </row>
    <row r="438" spans="1:11" ht="13.5" x14ac:dyDescent="0.2">
      <c r="A438" s="174">
        <v>26</v>
      </c>
      <c r="C438" s="68" t="s">
        <v>217</v>
      </c>
      <c r="E438" s="174">
        <v>26</v>
      </c>
      <c r="G438" s="145"/>
      <c r="H438" s="145">
        <v>-368653</v>
      </c>
      <c r="I438" s="149"/>
      <c r="J438" s="145"/>
      <c r="K438" s="145">
        <v>0</v>
      </c>
    </row>
    <row r="439" spans="1:11" x14ac:dyDescent="0.2">
      <c r="A439" s="174">
        <v>27</v>
      </c>
      <c r="E439" s="174">
        <v>27</v>
      </c>
      <c r="G439" s="145"/>
      <c r="H439" s="145"/>
      <c r="I439" s="149"/>
      <c r="J439" s="145"/>
      <c r="K439" s="145"/>
    </row>
    <row r="440" spans="1:11" x14ac:dyDescent="0.2">
      <c r="A440" s="174">
        <v>28</v>
      </c>
      <c r="E440" s="174">
        <v>28</v>
      </c>
      <c r="G440" s="149"/>
      <c r="H440" s="149"/>
      <c r="I440" s="149"/>
      <c r="J440" s="149"/>
      <c r="K440" s="149"/>
    </row>
    <row r="441" spans="1:11" ht="12" customHeight="1" x14ac:dyDescent="0.2">
      <c r="A441" s="174">
        <v>29</v>
      </c>
      <c r="C441" s="56" t="s">
        <v>45</v>
      </c>
      <c r="E441" s="174">
        <v>29</v>
      </c>
      <c r="G441" s="149"/>
      <c r="H441" s="149"/>
      <c r="I441" s="149"/>
      <c r="J441" s="149"/>
      <c r="K441" s="149"/>
    </row>
    <row r="442" spans="1:11" s="182" customFormat="1" ht="12" customHeight="1" x14ac:dyDescent="0.2">
      <c r="A442" s="174"/>
      <c r="B442" s="56"/>
      <c r="C442" s="68"/>
      <c r="D442" s="56"/>
      <c r="E442" s="174"/>
      <c r="F442" s="139" t="s">
        <v>17</v>
      </c>
      <c r="G442" s="78" t="s">
        <v>17</v>
      </c>
      <c r="H442" s="79"/>
      <c r="I442" s="139"/>
      <c r="J442" s="78"/>
      <c r="K442" s="79"/>
    </row>
    <row r="443" spans="1:11" x14ac:dyDescent="0.2">
      <c r="A443" s="174">
        <v>30</v>
      </c>
      <c r="C443" s="68" t="s">
        <v>218</v>
      </c>
      <c r="E443" s="174">
        <v>30</v>
      </c>
      <c r="G443" s="145"/>
      <c r="H443" s="149">
        <f>SUM(H436:H441)</f>
        <v>11928074.210000001</v>
      </c>
      <c r="I443" s="149"/>
      <c r="J443" s="145"/>
      <c r="K443" s="149">
        <f>SUM(K436:K441)</f>
        <v>8237602</v>
      </c>
    </row>
    <row r="444" spans="1:11" x14ac:dyDescent="0.2">
      <c r="A444" s="174"/>
      <c r="C444" s="68"/>
      <c r="E444" s="108"/>
      <c r="F444" s="139" t="s">
        <v>17</v>
      </c>
      <c r="G444" s="78" t="s">
        <v>17</v>
      </c>
      <c r="H444" s="79" t="s">
        <v>17</v>
      </c>
      <c r="I444" s="139" t="s">
        <v>17</v>
      </c>
      <c r="J444" s="78" t="s">
        <v>17</v>
      </c>
      <c r="K444" s="79" t="s">
        <v>17</v>
      </c>
    </row>
    <row r="445" spans="1:11" ht="13.5" x14ac:dyDescent="0.2">
      <c r="C445" s="56" t="s">
        <v>197</v>
      </c>
      <c r="F445" s="139"/>
      <c r="G445" s="78"/>
      <c r="I445" s="139"/>
      <c r="J445" s="78"/>
    </row>
    <row r="446" spans="1:11" ht="13.5" x14ac:dyDescent="0.2">
      <c r="C446" s="56" t="s">
        <v>198</v>
      </c>
      <c r="F446" s="139"/>
      <c r="G446" s="78"/>
      <c r="I446" s="139"/>
      <c r="J446" s="78"/>
    </row>
    <row r="447" spans="1:11" ht="13.5" x14ac:dyDescent="0.2">
      <c r="C447" s="56" t="s">
        <v>219</v>
      </c>
      <c r="F447" s="139"/>
      <c r="G447" s="78"/>
      <c r="I447" s="139"/>
      <c r="J447" s="78"/>
    </row>
    <row r="448" spans="1:11" x14ac:dyDescent="0.2">
      <c r="C448" s="56" t="s">
        <v>220</v>
      </c>
      <c r="F448" s="139"/>
      <c r="G448" s="78"/>
      <c r="I448" s="139"/>
      <c r="J448" s="78"/>
    </row>
    <row r="449" spans="1:11" ht="13.5" x14ac:dyDescent="0.2">
      <c r="C449" s="56" t="s">
        <v>221</v>
      </c>
      <c r="F449" s="139"/>
      <c r="G449" s="78"/>
      <c r="I449" s="139"/>
      <c r="J449" s="78"/>
    </row>
    <row r="450" spans="1:11" ht="20.25" customHeight="1" x14ac:dyDescent="0.2">
      <c r="C450" s="56" t="s">
        <v>222</v>
      </c>
      <c r="F450" s="139"/>
      <c r="G450" s="78"/>
      <c r="I450" s="139"/>
      <c r="J450" s="78"/>
    </row>
    <row r="451" spans="1:11" ht="13.5" x14ac:dyDescent="0.2">
      <c r="C451" s="56" t="s">
        <v>223</v>
      </c>
      <c r="F451" s="139"/>
      <c r="G451" s="78"/>
      <c r="I451" s="139"/>
      <c r="J451" s="78"/>
    </row>
    <row r="452" spans="1:11" x14ac:dyDescent="0.2">
      <c r="A452" s="174"/>
      <c r="C452" s="56" t="s">
        <v>200</v>
      </c>
      <c r="E452" s="108"/>
      <c r="F452" s="139"/>
      <c r="G452" s="78"/>
      <c r="H452" s="79"/>
      <c r="I452" s="139"/>
      <c r="J452" s="78"/>
      <c r="K452" s="79"/>
    </row>
    <row r="454" spans="1:11" s="95" customFormat="1" x14ac:dyDescent="0.2">
      <c r="A454" s="74" t="str">
        <f>$A$83</f>
        <v xml:space="preserve">Institution No.:  </v>
      </c>
      <c r="E454" s="109"/>
      <c r="G454" s="110"/>
      <c r="H454" s="111"/>
      <c r="J454" s="110"/>
      <c r="K454" s="59" t="s">
        <v>224</v>
      </c>
    </row>
    <row r="455" spans="1:11" s="95" customFormat="1" x14ac:dyDescent="0.2">
      <c r="D455" s="124" t="s">
        <v>225</v>
      </c>
      <c r="E455" s="109"/>
      <c r="G455" s="110"/>
      <c r="H455" s="111"/>
      <c r="J455" s="110"/>
      <c r="K455" s="111"/>
    </row>
    <row r="456" spans="1:11" x14ac:dyDescent="0.2">
      <c r="A456" s="74" t="str">
        <f>$A$42</f>
        <v xml:space="preserve">NAME: </v>
      </c>
      <c r="C456" s="56" t="str">
        <f>$D$20</f>
        <v xml:space="preserve">University of Colorado </v>
      </c>
      <c r="F456" s="173"/>
      <c r="G456" s="167"/>
      <c r="K456" s="76" t="str">
        <f>$K$3</f>
        <v>Due Date: October 18, 2022</v>
      </c>
    </row>
    <row r="457" spans="1:11" x14ac:dyDescent="0.2">
      <c r="A457" s="77" t="s">
        <v>17</v>
      </c>
      <c r="B457" s="77" t="s">
        <v>17</v>
      </c>
      <c r="C457" s="77" t="s">
        <v>17</v>
      </c>
      <c r="D457" s="77" t="s">
        <v>17</v>
      </c>
      <c r="E457" s="77" t="s">
        <v>17</v>
      </c>
      <c r="F457" s="77" t="s">
        <v>17</v>
      </c>
      <c r="G457" s="78" t="s">
        <v>17</v>
      </c>
      <c r="H457" s="79" t="s">
        <v>17</v>
      </c>
      <c r="I457" s="77" t="s">
        <v>17</v>
      </c>
      <c r="J457" s="78" t="s">
        <v>17</v>
      </c>
      <c r="K457" s="79" t="s">
        <v>17</v>
      </c>
    </row>
    <row r="458" spans="1:11" x14ac:dyDescent="0.2">
      <c r="A458" s="80" t="s">
        <v>18</v>
      </c>
      <c r="E458" s="80" t="s">
        <v>18</v>
      </c>
      <c r="G458" s="82"/>
      <c r="H458" s="83" t="str">
        <f>H406</f>
        <v>2021-22</v>
      </c>
      <c r="I458" s="81"/>
      <c r="J458" s="82"/>
      <c r="K458" s="83" t="str">
        <f>K406</f>
        <v>2022-23</v>
      </c>
    </row>
    <row r="459" spans="1:11" x14ac:dyDescent="0.2">
      <c r="A459" s="80" t="s">
        <v>22</v>
      </c>
      <c r="C459" s="81" t="s">
        <v>68</v>
      </c>
      <c r="E459" s="80" t="s">
        <v>22</v>
      </c>
      <c r="H459" s="83" t="s">
        <v>25</v>
      </c>
      <c r="K459" s="83" t="s">
        <v>26</v>
      </c>
    </row>
    <row r="460" spans="1:11" x14ac:dyDescent="0.2">
      <c r="A460" s="77" t="s">
        <v>17</v>
      </c>
      <c r="B460" s="77" t="s">
        <v>17</v>
      </c>
      <c r="C460" s="77" t="s">
        <v>17</v>
      </c>
      <c r="D460" s="77" t="s">
        <v>17</v>
      </c>
      <c r="E460" s="77" t="s">
        <v>17</v>
      </c>
      <c r="F460" s="77" t="s">
        <v>17</v>
      </c>
      <c r="G460" s="78" t="s">
        <v>17</v>
      </c>
      <c r="H460" s="79" t="s">
        <v>17</v>
      </c>
      <c r="I460" s="77" t="s">
        <v>17</v>
      </c>
      <c r="J460" s="78" t="s">
        <v>17</v>
      </c>
      <c r="K460" s="79" t="s">
        <v>17</v>
      </c>
    </row>
    <row r="461" spans="1:11" x14ac:dyDescent="0.2">
      <c r="A461" s="174"/>
      <c r="C461" s="90" t="s">
        <v>226</v>
      </c>
      <c r="E461" s="174"/>
      <c r="G461" s="145"/>
      <c r="H461" s="145"/>
      <c r="I461" s="149"/>
      <c r="J461" s="145"/>
      <c r="K461" s="145"/>
    </row>
    <row r="462" spans="1:11" x14ac:dyDescent="0.2">
      <c r="A462" s="174">
        <v>1</v>
      </c>
      <c r="C462" s="68" t="s">
        <v>227</v>
      </c>
      <c r="E462" s="174">
        <v>1</v>
      </c>
      <c r="G462" s="145"/>
      <c r="H462" s="176"/>
      <c r="I462" s="149"/>
      <c r="J462" s="145"/>
      <c r="K462" s="176"/>
    </row>
    <row r="463" spans="1:11" x14ac:dyDescent="0.2">
      <c r="A463" s="174">
        <v>2</v>
      </c>
      <c r="C463" s="69"/>
      <c r="E463" s="174">
        <v>2</v>
      </c>
      <c r="F463" s="69"/>
      <c r="G463" s="154"/>
      <c r="H463" s="170"/>
      <c r="I463" s="154"/>
      <c r="J463" s="154"/>
      <c r="K463" s="170"/>
    </row>
    <row r="464" spans="1:11" x14ac:dyDescent="0.2">
      <c r="A464" s="174">
        <v>3</v>
      </c>
      <c r="C464" s="69"/>
      <c r="E464" s="174">
        <v>3</v>
      </c>
      <c r="F464" s="69"/>
      <c r="G464" s="154"/>
      <c r="H464" s="170"/>
      <c r="I464" s="154"/>
      <c r="J464" s="154"/>
      <c r="K464" s="170"/>
    </row>
    <row r="465" spans="1:11" x14ac:dyDescent="0.2">
      <c r="A465" s="174">
        <v>4</v>
      </c>
      <c r="C465" s="69"/>
      <c r="E465" s="174">
        <v>4</v>
      </c>
      <c r="F465" s="69"/>
      <c r="G465" s="154"/>
      <c r="H465" s="170"/>
      <c r="I465" s="154"/>
      <c r="J465" s="154"/>
      <c r="K465" s="170"/>
    </row>
    <row r="466" spans="1:11" x14ac:dyDescent="0.2">
      <c r="A466" s="174">
        <v>5</v>
      </c>
      <c r="C466" s="69"/>
      <c r="E466" s="174">
        <v>5</v>
      </c>
      <c r="F466" s="69"/>
      <c r="G466" s="154"/>
      <c r="H466" s="170"/>
      <c r="I466" s="154"/>
      <c r="J466" s="154"/>
      <c r="K466" s="170"/>
    </row>
    <row r="467" spans="1:11" x14ac:dyDescent="0.2">
      <c r="A467" s="174">
        <v>6</v>
      </c>
      <c r="C467" s="69"/>
      <c r="E467" s="174">
        <v>6</v>
      </c>
      <c r="F467" s="69"/>
      <c r="G467" s="154"/>
      <c r="H467" s="170"/>
      <c r="I467" s="154"/>
      <c r="J467" s="154"/>
      <c r="K467" s="170"/>
    </row>
    <row r="468" spans="1:11" x14ac:dyDescent="0.2">
      <c r="A468" s="174">
        <v>7</v>
      </c>
      <c r="C468" s="69"/>
      <c r="E468" s="174">
        <v>7</v>
      </c>
      <c r="F468" s="69"/>
      <c r="G468" s="154"/>
      <c r="H468" s="170"/>
      <c r="I468" s="154"/>
      <c r="J468" s="154"/>
      <c r="K468" s="170"/>
    </row>
    <row r="469" spans="1:11" ht="12.75" customHeight="1" x14ac:dyDescent="0.2">
      <c r="A469" s="174">
        <v>8</v>
      </c>
      <c r="C469" s="69"/>
      <c r="E469" s="174">
        <v>8</v>
      </c>
      <c r="F469" s="139"/>
      <c r="G469" s="78"/>
      <c r="H469" s="181"/>
      <c r="I469" s="139"/>
      <c r="J469" s="78"/>
      <c r="K469" s="181"/>
    </row>
    <row r="470" spans="1:11" x14ac:dyDescent="0.2">
      <c r="A470" s="174">
        <v>9</v>
      </c>
      <c r="E470" s="174">
        <v>9</v>
      </c>
      <c r="F470" s="139"/>
      <c r="G470" s="78"/>
      <c r="H470" s="181"/>
      <c r="I470" s="139"/>
      <c r="J470" s="78"/>
      <c r="K470" s="181"/>
    </row>
    <row r="471" spans="1:11" x14ac:dyDescent="0.2">
      <c r="A471" s="174">
        <v>10</v>
      </c>
      <c r="C471" s="69"/>
      <c r="E471" s="174">
        <v>10</v>
      </c>
      <c r="F471" s="139"/>
      <c r="G471" s="78"/>
      <c r="H471" s="181"/>
      <c r="I471" s="139"/>
      <c r="J471" s="78"/>
      <c r="K471" s="181"/>
    </row>
    <row r="472" spans="1:11" x14ac:dyDescent="0.2">
      <c r="A472" s="174">
        <v>11</v>
      </c>
      <c r="C472" s="69"/>
      <c r="E472" s="174">
        <v>11</v>
      </c>
      <c r="F472" s="139"/>
      <c r="G472" s="78"/>
      <c r="H472" s="181"/>
      <c r="I472" s="139"/>
      <c r="J472" s="78"/>
      <c r="K472" s="181"/>
    </row>
    <row r="473" spans="1:11" x14ac:dyDescent="0.2">
      <c r="A473" s="174">
        <v>12</v>
      </c>
      <c r="C473" s="69"/>
      <c r="E473" s="174">
        <v>12</v>
      </c>
      <c r="F473" s="139"/>
      <c r="G473" s="78"/>
      <c r="H473" s="181"/>
      <c r="I473" s="139"/>
      <c r="J473" s="78"/>
      <c r="K473" s="181"/>
    </row>
    <row r="474" spans="1:11" x14ac:dyDescent="0.2">
      <c r="A474" s="174">
        <v>13</v>
      </c>
      <c r="C474" s="69"/>
      <c r="E474" s="174">
        <v>13</v>
      </c>
      <c r="F474" s="139"/>
      <c r="G474" s="78"/>
      <c r="H474" s="181"/>
      <c r="I474" s="139"/>
      <c r="J474" s="78"/>
      <c r="K474" s="181"/>
    </row>
    <row r="475" spans="1:11" x14ac:dyDescent="0.2">
      <c r="A475" s="174">
        <v>14</v>
      </c>
      <c r="C475" s="69"/>
      <c r="E475" s="174">
        <v>14</v>
      </c>
      <c r="F475" s="139"/>
      <c r="G475" s="78"/>
      <c r="H475" s="181"/>
      <c r="I475" s="139"/>
      <c r="J475" s="78"/>
      <c r="K475" s="181"/>
    </row>
    <row r="476" spans="1:11" x14ac:dyDescent="0.2">
      <c r="A476" s="174">
        <v>15</v>
      </c>
      <c r="E476" s="174">
        <v>15</v>
      </c>
      <c r="F476" s="69"/>
      <c r="G476" s="154"/>
      <c r="H476" s="170"/>
      <c r="I476" s="154"/>
      <c r="J476" s="154"/>
      <c r="K476" s="170"/>
    </row>
    <row r="477" spans="1:11" x14ac:dyDescent="0.2">
      <c r="A477" s="174"/>
      <c r="C477" s="69"/>
      <c r="E477" s="174"/>
      <c r="F477" s="69"/>
      <c r="G477" s="154"/>
      <c r="H477" s="170"/>
      <c r="I477" s="154"/>
      <c r="J477" s="154"/>
      <c r="K477" s="170"/>
    </row>
    <row r="478" spans="1:11" x14ac:dyDescent="0.2">
      <c r="A478" s="174">
        <v>16</v>
      </c>
      <c r="C478" s="69"/>
      <c r="E478" s="174">
        <v>16</v>
      </c>
      <c r="F478" s="69"/>
      <c r="G478" s="154"/>
      <c r="H478" s="170"/>
      <c r="I478" s="154"/>
      <c r="J478" s="154"/>
      <c r="K478" s="170"/>
    </row>
    <row r="479" spans="1:11" x14ac:dyDescent="0.2">
      <c r="A479" s="174">
        <v>17</v>
      </c>
      <c r="C479" s="69"/>
      <c r="E479" s="174">
        <v>17</v>
      </c>
      <c r="F479" s="69"/>
      <c r="G479" s="154"/>
      <c r="H479" s="170"/>
      <c r="I479" s="154"/>
      <c r="J479" s="154"/>
      <c r="K479" s="170"/>
    </row>
    <row r="480" spans="1:11" ht="12" customHeight="1" x14ac:dyDescent="0.2">
      <c r="A480" s="174">
        <v>18</v>
      </c>
      <c r="C480" s="69"/>
      <c r="E480" s="174">
        <v>18</v>
      </c>
      <c r="F480" s="69"/>
      <c r="G480" s="154"/>
      <c r="H480" s="170"/>
      <c r="I480" s="154"/>
      <c r="J480" s="154"/>
      <c r="K480" s="170"/>
    </row>
    <row r="481" spans="1:11" s="182" customFormat="1" ht="12" customHeight="1" x14ac:dyDescent="0.2">
      <c r="A481" s="174">
        <v>19</v>
      </c>
      <c r="B481" s="56"/>
      <c r="C481" s="69" t="s">
        <v>45</v>
      </c>
      <c r="D481" s="56"/>
      <c r="E481" s="174">
        <v>19</v>
      </c>
      <c r="F481" s="69"/>
      <c r="G481" s="154"/>
      <c r="H481" s="170"/>
      <c r="I481" s="154"/>
      <c r="J481" s="154"/>
      <c r="K481" s="170"/>
    </row>
    <row r="482" spans="1:11" x14ac:dyDescent="0.2">
      <c r="A482" s="56">
        <v>20</v>
      </c>
      <c r="C482" s="69"/>
      <c r="E482" s="56">
        <v>20</v>
      </c>
      <c r="F482" s="139"/>
      <c r="G482" s="78"/>
      <c r="H482" s="181"/>
      <c r="I482" s="139"/>
      <c r="J482" s="78"/>
      <c r="K482" s="181"/>
    </row>
    <row r="483" spans="1:11" x14ac:dyDescent="0.2">
      <c r="A483" s="56">
        <v>21</v>
      </c>
      <c r="C483" s="69"/>
      <c r="E483" s="56">
        <v>21</v>
      </c>
      <c r="F483" s="139"/>
      <c r="G483" s="78"/>
      <c r="H483" s="181"/>
      <c r="I483" s="139"/>
      <c r="J483" s="78"/>
      <c r="K483" s="181"/>
    </row>
    <row r="484" spans="1:11" x14ac:dyDescent="0.2">
      <c r="A484" s="56">
        <v>22</v>
      </c>
      <c r="C484" s="69"/>
      <c r="E484" s="56">
        <v>22</v>
      </c>
      <c r="F484" s="139"/>
      <c r="G484" s="78"/>
      <c r="H484" s="181"/>
      <c r="I484" s="139"/>
      <c r="J484" s="78"/>
      <c r="K484" s="181"/>
    </row>
    <row r="485" spans="1:11" x14ac:dyDescent="0.2">
      <c r="A485" s="56">
        <v>23</v>
      </c>
      <c r="C485" s="69"/>
      <c r="E485" s="56">
        <v>23</v>
      </c>
      <c r="F485" s="139"/>
      <c r="G485" s="78"/>
      <c r="H485" s="181"/>
      <c r="I485" s="139"/>
      <c r="J485" s="78"/>
      <c r="K485" s="181"/>
    </row>
    <row r="486" spans="1:11" x14ac:dyDescent="0.2">
      <c r="A486" s="56">
        <v>24</v>
      </c>
      <c r="C486" s="69"/>
      <c r="E486" s="56">
        <v>24</v>
      </c>
      <c r="F486" s="139"/>
      <c r="G486" s="78"/>
      <c r="H486" s="181"/>
      <c r="I486" s="139"/>
      <c r="J486" s="78"/>
      <c r="K486" s="181"/>
    </row>
    <row r="487" spans="1:11" x14ac:dyDescent="0.2">
      <c r="A487" s="174"/>
      <c r="C487" s="69"/>
      <c r="E487" s="174"/>
      <c r="F487" s="139" t="s">
        <v>17</v>
      </c>
      <c r="G487" s="78" t="s">
        <v>17</v>
      </c>
      <c r="H487" s="79"/>
      <c r="I487" s="139"/>
      <c r="J487" s="78"/>
      <c r="K487" s="79"/>
    </row>
    <row r="488" spans="1:11" x14ac:dyDescent="0.2">
      <c r="A488" s="174">
        <v>25</v>
      </c>
      <c r="C488" s="68"/>
      <c r="E488" s="174">
        <v>25</v>
      </c>
      <c r="G488" s="145"/>
      <c r="H488" s="149">
        <f>SUM(H462:H486)</f>
        <v>0</v>
      </c>
      <c r="I488" s="149"/>
      <c r="J488" s="145"/>
      <c r="K488" s="149">
        <f>SUM(K462:K486)</f>
        <v>0</v>
      </c>
    </row>
    <row r="489" spans="1:11" x14ac:dyDescent="0.2">
      <c r="A489" s="174"/>
      <c r="C489" s="68"/>
      <c r="E489" s="174"/>
      <c r="F489" s="139" t="s">
        <v>17</v>
      </c>
      <c r="G489" s="78" t="s">
        <v>17</v>
      </c>
      <c r="H489" s="79"/>
      <c r="I489" s="139"/>
      <c r="J489" s="78"/>
      <c r="K489" s="79"/>
    </row>
    <row r="490" spans="1:11" x14ac:dyDescent="0.2">
      <c r="A490" s="174">
        <v>26</v>
      </c>
      <c r="C490" s="68"/>
      <c r="E490" s="174">
        <v>26</v>
      </c>
      <c r="G490" s="145"/>
      <c r="H490" s="145">
        <v>0</v>
      </c>
      <c r="I490" s="149"/>
      <c r="J490" s="145"/>
      <c r="K490" s="145">
        <v>0</v>
      </c>
    </row>
    <row r="491" spans="1:11" s="95" customFormat="1" x14ac:dyDescent="0.2">
      <c r="A491" s="174">
        <v>27</v>
      </c>
      <c r="B491" s="56"/>
      <c r="C491" s="56"/>
      <c r="D491" s="56"/>
      <c r="E491" s="174">
        <v>27</v>
      </c>
      <c r="F491" s="56"/>
      <c r="G491" s="145"/>
      <c r="H491" s="145"/>
      <c r="I491" s="149"/>
      <c r="J491" s="145"/>
      <c r="K491" s="145"/>
    </row>
    <row r="492" spans="1:11" s="95" customFormat="1" x14ac:dyDescent="0.2">
      <c r="A492" s="174">
        <v>28</v>
      </c>
      <c r="B492" s="56"/>
      <c r="C492" s="56"/>
      <c r="D492" s="56"/>
      <c r="E492" s="174">
        <v>28</v>
      </c>
      <c r="F492" s="56"/>
      <c r="G492" s="149"/>
      <c r="H492" s="149"/>
      <c r="I492" s="149"/>
      <c r="J492" s="149"/>
      <c r="K492" s="149"/>
    </row>
    <row r="493" spans="1:11" x14ac:dyDescent="0.2">
      <c r="A493" s="174">
        <v>29</v>
      </c>
      <c r="C493" s="56" t="s">
        <v>45</v>
      </c>
      <c r="E493" s="174">
        <v>29</v>
      </c>
      <c r="G493" s="149"/>
      <c r="H493" s="149"/>
      <c r="I493" s="149"/>
      <c r="J493" s="149"/>
      <c r="K493" s="149"/>
    </row>
    <row r="494" spans="1:11" x14ac:dyDescent="0.2">
      <c r="A494" s="174"/>
      <c r="C494" s="68"/>
      <c r="E494" s="174"/>
      <c r="F494" s="139" t="s">
        <v>17</v>
      </c>
      <c r="G494" s="78" t="s">
        <v>17</v>
      </c>
      <c r="H494" s="79"/>
      <c r="I494" s="139"/>
      <c r="J494" s="78"/>
      <c r="K494" s="79"/>
    </row>
    <row r="495" spans="1:11" x14ac:dyDescent="0.2">
      <c r="A495" s="174">
        <v>30</v>
      </c>
      <c r="C495" s="68" t="s">
        <v>228</v>
      </c>
      <c r="E495" s="174">
        <v>30</v>
      </c>
      <c r="G495" s="145"/>
      <c r="H495" s="149"/>
      <c r="I495" s="149"/>
      <c r="J495" s="145"/>
      <c r="K495" s="149">
        <f>SUM(K488:K493)</f>
        <v>0</v>
      </c>
    </row>
    <row r="496" spans="1:11" x14ac:dyDescent="0.2">
      <c r="A496" s="174"/>
      <c r="C496" s="68"/>
      <c r="E496" s="108"/>
      <c r="F496" s="139" t="s">
        <v>17</v>
      </c>
      <c r="G496" s="78" t="s">
        <v>17</v>
      </c>
      <c r="H496" s="79" t="s">
        <v>17</v>
      </c>
      <c r="I496" s="139" t="s">
        <v>17</v>
      </c>
      <c r="J496" s="78" t="s">
        <v>17</v>
      </c>
      <c r="K496" s="79" t="s">
        <v>17</v>
      </c>
    </row>
    <row r="499" spans="1:11" x14ac:dyDescent="0.2">
      <c r="A499" s="74" t="str">
        <f>$A$83</f>
        <v xml:space="preserve">Institution No.:  </v>
      </c>
      <c r="B499" s="95"/>
      <c r="C499" s="95"/>
      <c r="D499" s="95"/>
      <c r="E499" s="109"/>
      <c r="F499" s="95"/>
      <c r="G499" s="110"/>
      <c r="H499" s="111"/>
      <c r="I499" s="95"/>
      <c r="J499" s="110"/>
      <c r="K499" s="59" t="s">
        <v>229</v>
      </c>
    </row>
    <row r="500" spans="1:11" x14ac:dyDescent="0.2">
      <c r="A500" s="112" t="s">
        <v>230</v>
      </c>
      <c r="B500" s="112"/>
      <c r="C500" s="112"/>
      <c r="D500" s="112"/>
      <c r="E500" s="112"/>
      <c r="F500" s="112"/>
      <c r="G500" s="112"/>
      <c r="H500" s="112"/>
      <c r="I500" s="112"/>
      <c r="J500" s="112"/>
      <c r="K500" s="112"/>
    </row>
    <row r="501" spans="1:11" x14ac:dyDescent="0.2">
      <c r="A501" s="74" t="str">
        <f>$A$42</f>
        <v xml:space="preserve">NAME: </v>
      </c>
      <c r="C501" s="56" t="str">
        <f>$D$20</f>
        <v xml:space="preserve">University of Colorado </v>
      </c>
      <c r="K501" s="76" t="str">
        <f>$K$3</f>
        <v>Due Date: October 18, 2022</v>
      </c>
    </row>
    <row r="502" spans="1:11" x14ac:dyDescent="0.2">
      <c r="A502" s="77" t="s">
        <v>17</v>
      </c>
      <c r="B502" s="77" t="s">
        <v>17</v>
      </c>
      <c r="C502" s="77" t="s">
        <v>17</v>
      </c>
      <c r="D502" s="77" t="s">
        <v>17</v>
      </c>
      <c r="E502" s="77" t="s">
        <v>17</v>
      </c>
      <c r="F502" s="77" t="s">
        <v>17</v>
      </c>
      <c r="G502" s="78" t="s">
        <v>17</v>
      </c>
      <c r="H502" s="79" t="s">
        <v>17</v>
      </c>
      <c r="I502" s="77" t="s">
        <v>17</v>
      </c>
      <c r="J502" s="78" t="s">
        <v>17</v>
      </c>
      <c r="K502" s="79" t="s">
        <v>17</v>
      </c>
    </row>
    <row r="503" spans="1:11" x14ac:dyDescent="0.2">
      <c r="A503" s="80" t="s">
        <v>18</v>
      </c>
      <c r="E503" s="80" t="s">
        <v>18</v>
      </c>
      <c r="F503" s="81"/>
      <c r="G503" s="82"/>
      <c r="H503" s="83" t="str">
        <f>H406</f>
        <v>2021-22</v>
      </c>
      <c r="I503" s="81"/>
      <c r="J503" s="82"/>
      <c r="K503" s="83" t="str">
        <f>K458</f>
        <v>2022-23</v>
      </c>
    </row>
    <row r="504" spans="1:11" x14ac:dyDescent="0.2">
      <c r="A504" s="80" t="s">
        <v>22</v>
      </c>
      <c r="C504" s="81" t="s">
        <v>68</v>
      </c>
      <c r="E504" s="80" t="s">
        <v>22</v>
      </c>
      <c r="F504" s="81"/>
      <c r="G504" s="82"/>
      <c r="H504" s="83" t="s">
        <v>25</v>
      </c>
      <c r="I504" s="81"/>
      <c r="J504" s="82"/>
      <c r="K504" s="83" t="s">
        <v>26</v>
      </c>
    </row>
    <row r="505" spans="1:11" x14ac:dyDescent="0.2">
      <c r="A505" s="77" t="s">
        <v>17</v>
      </c>
      <c r="B505" s="77" t="s">
        <v>17</v>
      </c>
      <c r="C505" s="77" t="s">
        <v>17</v>
      </c>
      <c r="D505" s="77" t="s">
        <v>17</v>
      </c>
      <c r="E505" s="77" t="s">
        <v>17</v>
      </c>
      <c r="F505" s="77" t="s">
        <v>17</v>
      </c>
      <c r="G505" s="78" t="s">
        <v>17</v>
      </c>
      <c r="H505" s="79" t="s">
        <v>17</v>
      </c>
      <c r="I505" s="77" t="s">
        <v>17</v>
      </c>
      <c r="J505" s="78" t="s">
        <v>17</v>
      </c>
      <c r="K505" s="79" t="s">
        <v>17</v>
      </c>
    </row>
    <row r="506" spans="1:11" x14ac:dyDescent="0.2">
      <c r="A506" s="183">
        <v>1</v>
      </c>
      <c r="C506" s="68" t="s">
        <v>231</v>
      </c>
      <c r="E506" s="183">
        <v>1</v>
      </c>
      <c r="F506" s="69"/>
      <c r="G506" s="70"/>
      <c r="H506" s="175"/>
      <c r="I506" s="69"/>
      <c r="J506" s="70"/>
      <c r="K506" s="184"/>
    </row>
    <row r="507" spans="1:11" x14ac:dyDescent="0.2">
      <c r="A507" s="183">
        <f t="shared" ref="A507:A529" si="13">(A506+1)</f>
        <v>2</v>
      </c>
      <c r="C507" s="68" t="s">
        <v>232</v>
      </c>
      <c r="E507" s="183">
        <f t="shared" ref="E507:E529" si="14">(E506+1)</f>
        <v>2</v>
      </c>
      <c r="F507" s="69"/>
      <c r="G507" s="185"/>
      <c r="H507" s="186"/>
      <c r="I507" s="185"/>
      <c r="J507" s="185"/>
      <c r="K507" s="186"/>
    </row>
    <row r="508" spans="1:11" x14ac:dyDescent="0.2">
      <c r="A508" s="183">
        <f t="shared" si="13"/>
        <v>3</v>
      </c>
      <c r="C508" s="68"/>
      <c r="E508" s="183">
        <f t="shared" si="14"/>
        <v>3</v>
      </c>
      <c r="F508" s="69"/>
      <c r="G508" s="185"/>
      <c r="H508" s="186"/>
      <c r="I508" s="185"/>
      <c r="J508" s="185"/>
      <c r="K508" s="186"/>
    </row>
    <row r="509" spans="1:11" x14ac:dyDescent="0.2">
      <c r="A509" s="183">
        <f t="shared" si="13"/>
        <v>4</v>
      </c>
      <c r="C509" s="68"/>
      <c r="E509" s="183">
        <f t="shared" si="14"/>
        <v>4</v>
      </c>
      <c r="F509" s="69"/>
      <c r="G509" s="185"/>
      <c r="H509" s="186"/>
      <c r="I509" s="185"/>
      <c r="J509" s="185"/>
      <c r="K509" s="186"/>
    </row>
    <row r="510" spans="1:11" x14ac:dyDescent="0.2">
      <c r="A510" s="183">
        <f>(A509+1)</f>
        <v>5</v>
      </c>
      <c r="C510" s="69"/>
      <c r="E510" s="183">
        <f>(E509+1)</f>
        <v>5</v>
      </c>
      <c r="F510" s="69"/>
      <c r="G510" s="185"/>
      <c r="H510" s="186"/>
      <c r="I510" s="185"/>
      <c r="J510" s="185"/>
      <c r="K510" s="186"/>
    </row>
    <row r="511" spans="1:11" x14ac:dyDescent="0.2">
      <c r="A511" s="183">
        <f t="shared" si="13"/>
        <v>6</v>
      </c>
      <c r="C511" s="69"/>
      <c r="E511" s="183">
        <f t="shared" si="14"/>
        <v>6</v>
      </c>
      <c r="F511" s="69"/>
      <c r="G511" s="185"/>
      <c r="H511" s="186"/>
      <c r="I511" s="185"/>
      <c r="J511" s="185"/>
      <c r="K511" s="186"/>
    </row>
    <row r="512" spans="1:11" x14ac:dyDescent="0.2">
      <c r="A512" s="183">
        <f>(A511+1)</f>
        <v>7</v>
      </c>
      <c r="C512" s="68"/>
      <c r="E512" s="183">
        <f>(E511+1)</f>
        <v>7</v>
      </c>
      <c r="F512" s="69"/>
      <c r="G512" s="185"/>
      <c r="H512" s="186"/>
      <c r="I512" s="185"/>
      <c r="J512" s="185"/>
      <c r="K512" s="186"/>
    </row>
    <row r="513" spans="1:11" x14ac:dyDescent="0.2">
      <c r="A513" s="183">
        <f>(A512+1)</f>
        <v>8</v>
      </c>
      <c r="C513" s="69"/>
      <c r="E513" s="183">
        <f>(E512+1)</f>
        <v>8</v>
      </c>
      <c r="F513" s="69"/>
      <c r="G513" s="185"/>
      <c r="H513" s="186"/>
      <c r="I513" s="185"/>
      <c r="J513" s="185"/>
      <c r="K513" s="186"/>
    </row>
    <row r="514" spans="1:11" x14ac:dyDescent="0.2">
      <c r="A514" s="183">
        <f t="shared" si="13"/>
        <v>9</v>
      </c>
      <c r="C514" s="69"/>
      <c r="E514" s="183">
        <f t="shared" si="14"/>
        <v>9</v>
      </c>
      <c r="F514" s="69"/>
      <c r="G514" s="185"/>
      <c r="H514" s="186"/>
      <c r="I514" s="185"/>
      <c r="J514" s="185"/>
      <c r="K514" s="186"/>
    </row>
    <row r="515" spans="1:11" x14ac:dyDescent="0.2">
      <c r="A515" s="183">
        <f t="shared" si="13"/>
        <v>10</v>
      </c>
      <c r="E515" s="183">
        <f t="shared" si="14"/>
        <v>10</v>
      </c>
      <c r="F515" s="69"/>
      <c r="G515" s="185"/>
      <c r="H515" s="186"/>
      <c r="I515" s="185"/>
      <c r="J515" s="185"/>
      <c r="K515" s="186"/>
    </row>
    <row r="516" spans="1:11" x14ac:dyDescent="0.2">
      <c r="A516" s="183">
        <f t="shared" si="13"/>
        <v>11</v>
      </c>
      <c r="E516" s="183">
        <f t="shared" si="14"/>
        <v>11</v>
      </c>
      <c r="F516" s="69"/>
      <c r="G516" s="185"/>
      <c r="H516" s="186"/>
      <c r="I516" s="185"/>
      <c r="J516" s="185"/>
      <c r="K516" s="186"/>
    </row>
    <row r="517" spans="1:11" x14ac:dyDescent="0.2">
      <c r="A517" s="183">
        <f t="shared" si="13"/>
        <v>12</v>
      </c>
      <c r="E517" s="183">
        <f t="shared" si="14"/>
        <v>12</v>
      </c>
      <c r="F517" s="69"/>
      <c r="G517" s="185"/>
      <c r="H517" s="186"/>
      <c r="I517" s="185"/>
      <c r="J517" s="185"/>
      <c r="K517" s="186"/>
    </row>
    <row r="518" spans="1:11" x14ac:dyDescent="0.2">
      <c r="A518" s="183">
        <f t="shared" si="13"/>
        <v>13</v>
      </c>
      <c r="C518" s="69"/>
      <c r="E518" s="183">
        <f t="shared" si="14"/>
        <v>13</v>
      </c>
      <c r="F518" s="69"/>
      <c r="G518" s="185"/>
      <c r="H518" s="186"/>
      <c r="I518" s="185"/>
      <c r="J518" s="185"/>
      <c r="K518" s="186"/>
    </row>
    <row r="519" spans="1:11" x14ac:dyDescent="0.2">
      <c r="A519" s="183">
        <f t="shared" si="13"/>
        <v>14</v>
      </c>
      <c r="C519" s="69" t="s">
        <v>233</v>
      </c>
      <c r="E519" s="183">
        <f t="shared" si="14"/>
        <v>14</v>
      </c>
      <c r="F519" s="69"/>
      <c r="G519" s="185"/>
      <c r="H519" s="186"/>
      <c r="I519" s="185"/>
      <c r="J519" s="185"/>
      <c r="K519" s="186"/>
    </row>
    <row r="520" spans="1:11" s="95" customFormat="1" x14ac:dyDescent="0.2">
      <c r="A520" s="183">
        <f t="shared" si="13"/>
        <v>15</v>
      </c>
      <c r="B520" s="56"/>
      <c r="C520" s="69"/>
      <c r="D520" s="56"/>
      <c r="E520" s="183">
        <f t="shared" si="14"/>
        <v>15</v>
      </c>
      <c r="F520" s="69"/>
      <c r="G520" s="185"/>
      <c r="H520" s="186"/>
      <c r="I520" s="185"/>
      <c r="J520" s="185"/>
      <c r="K520" s="186"/>
    </row>
    <row r="521" spans="1:11" s="95" customFormat="1" x14ac:dyDescent="0.2">
      <c r="A521" s="183">
        <f t="shared" si="13"/>
        <v>16</v>
      </c>
      <c r="B521" s="56"/>
      <c r="C521" s="69"/>
      <c r="D521" s="56"/>
      <c r="E521" s="183">
        <f t="shared" si="14"/>
        <v>16</v>
      </c>
      <c r="F521" s="69"/>
      <c r="G521" s="185"/>
      <c r="H521" s="186"/>
      <c r="I521" s="185"/>
      <c r="J521" s="185"/>
      <c r="K521" s="186"/>
    </row>
    <row r="522" spans="1:11" x14ac:dyDescent="0.2">
      <c r="A522" s="183">
        <f t="shared" si="13"/>
        <v>17</v>
      </c>
      <c r="C522" s="69"/>
      <c r="E522" s="183">
        <f t="shared" si="14"/>
        <v>17</v>
      </c>
      <c r="F522" s="69"/>
      <c r="G522" s="185"/>
      <c r="H522" s="186"/>
      <c r="I522" s="185"/>
      <c r="J522" s="185"/>
      <c r="K522" s="186"/>
    </row>
    <row r="523" spans="1:11" x14ac:dyDescent="0.2">
      <c r="A523" s="183">
        <f t="shared" si="13"/>
        <v>18</v>
      </c>
      <c r="C523" s="69"/>
      <c r="E523" s="183">
        <f t="shared" si="14"/>
        <v>18</v>
      </c>
      <c r="F523" s="69"/>
      <c r="G523" s="185"/>
      <c r="H523" s="186"/>
      <c r="I523" s="185"/>
      <c r="J523" s="185"/>
      <c r="K523" s="186"/>
    </row>
    <row r="524" spans="1:11" x14ac:dyDescent="0.2">
      <c r="A524" s="183">
        <f t="shared" si="13"/>
        <v>19</v>
      </c>
      <c r="C524" s="69"/>
      <c r="E524" s="183">
        <f t="shared" si="14"/>
        <v>19</v>
      </c>
      <c r="F524" s="69"/>
      <c r="G524" s="185"/>
      <c r="H524" s="186"/>
      <c r="I524" s="185"/>
      <c r="J524" s="185"/>
      <c r="K524" s="186"/>
    </row>
    <row r="525" spans="1:11" x14ac:dyDescent="0.2">
      <c r="A525" s="183">
        <f t="shared" si="13"/>
        <v>20</v>
      </c>
      <c r="C525" s="69"/>
      <c r="E525" s="183">
        <f t="shared" si="14"/>
        <v>20</v>
      </c>
      <c r="F525" s="69"/>
      <c r="G525" s="185"/>
      <c r="H525" s="186"/>
      <c r="I525" s="185"/>
      <c r="J525" s="185"/>
      <c r="K525" s="186"/>
    </row>
    <row r="526" spans="1:11" x14ac:dyDescent="0.2">
      <c r="A526" s="183">
        <f t="shared" si="13"/>
        <v>21</v>
      </c>
      <c r="C526" s="69"/>
      <c r="E526" s="183">
        <f t="shared" si="14"/>
        <v>21</v>
      </c>
      <c r="F526" s="69"/>
      <c r="G526" s="185"/>
      <c r="H526" s="186"/>
      <c r="I526" s="185"/>
      <c r="J526" s="185"/>
      <c r="K526" s="186"/>
    </row>
    <row r="527" spans="1:11" x14ac:dyDescent="0.2">
      <c r="A527" s="183">
        <f t="shared" si="13"/>
        <v>22</v>
      </c>
      <c r="C527" s="69"/>
      <c r="E527" s="183">
        <f t="shared" si="14"/>
        <v>22</v>
      </c>
      <c r="F527" s="69"/>
      <c r="G527" s="185"/>
      <c r="H527" s="186"/>
      <c r="I527" s="185"/>
      <c r="J527" s="185"/>
      <c r="K527" s="186"/>
    </row>
    <row r="528" spans="1:11" x14ac:dyDescent="0.2">
      <c r="A528" s="183">
        <f t="shared" si="13"/>
        <v>23</v>
      </c>
      <c r="C528" s="69"/>
      <c r="E528" s="183">
        <f t="shared" si="14"/>
        <v>23</v>
      </c>
      <c r="F528" s="69"/>
      <c r="G528" s="185"/>
      <c r="H528" s="186"/>
      <c r="I528" s="185"/>
      <c r="J528" s="185"/>
      <c r="K528" s="186"/>
    </row>
    <row r="529" spans="1:11" x14ac:dyDescent="0.2">
      <c r="A529" s="183">
        <f t="shared" si="13"/>
        <v>24</v>
      </c>
      <c r="C529" s="69"/>
      <c r="E529" s="183">
        <f t="shared" si="14"/>
        <v>24</v>
      </c>
      <c r="F529" s="69"/>
      <c r="G529" s="185"/>
      <c r="H529" s="186"/>
      <c r="I529" s="185"/>
      <c r="J529" s="185"/>
      <c r="K529" s="186"/>
    </row>
    <row r="530" spans="1:11" x14ac:dyDescent="0.2">
      <c r="A530" s="183"/>
      <c r="E530" s="183"/>
      <c r="F530" s="139" t="s">
        <v>17</v>
      </c>
      <c r="G530" s="78" t="s">
        <v>17</v>
      </c>
      <c r="H530" s="79"/>
      <c r="I530" s="139"/>
      <c r="J530" s="78"/>
      <c r="K530" s="79"/>
    </row>
    <row r="531" spans="1:11" x14ac:dyDescent="0.2">
      <c r="A531" s="183">
        <f>(A529+1)</f>
        <v>25</v>
      </c>
      <c r="C531" s="68" t="s">
        <v>234</v>
      </c>
      <c r="E531" s="183">
        <f>(E529+1)</f>
        <v>25</v>
      </c>
      <c r="G531" s="134"/>
      <c r="H531" s="133">
        <f>SUM(H506:H529)</f>
        <v>0</v>
      </c>
      <c r="I531" s="133"/>
      <c r="J531" s="134"/>
      <c r="K531" s="133">
        <f>SUM(K506:K529)</f>
        <v>0</v>
      </c>
    </row>
    <row r="532" spans="1:11" x14ac:dyDescent="0.2">
      <c r="A532" s="183"/>
      <c r="C532" s="68"/>
      <c r="E532" s="183"/>
      <c r="F532" s="139" t="s">
        <v>17</v>
      </c>
      <c r="G532" s="78" t="s">
        <v>17</v>
      </c>
      <c r="H532" s="79"/>
      <c r="I532" s="139"/>
      <c r="J532" s="78"/>
      <c r="K532" s="79"/>
    </row>
    <row r="533" spans="1:11" x14ac:dyDescent="0.2">
      <c r="E533" s="108"/>
    </row>
    <row r="534" spans="1:11" x14ac:dyDescent="0.2">
      <c r="E534" s="108"/>
    </row>
    <row r="536" spans="1:11" x14ac:dyDescent="0.2">
      <c r="E536" s="108"/>
    </row>
    <row r="537" spans="1:11" x14ac:dyDescent="0.2">
      <c r="A537" s="74" t="str">
        <f>$A$83</f>
        <v xml:space="preserve">Institution No.:  </v>
      </c>
      <c r="B537" s="95"/>
      <c r="C537" s="95"/>
      <c r="D537" s="95"/>
      <c r="E537" s="109"/>
      <c r="F537" s="95"/>
      <c r="G537" s="110"/>
      <c r="H537" s="111"/>
      <c r="I537" s="95"/>
      <c r="J537" s="110"/>
      <c r="K537" s="59" t="s">
        <v>235</v>
      </c>
    </row>
    <row r="538" spans="1:11" x14ac:dyDescent="0.2">
      <c r="A538" s="123" t="s">
        <v>236</v>
      </c>
      <c r="B538" s="123"/>
      <c r="C538" s="123"/>
      <c r="D538" s="123"/>
      <c r="E538" s="123"/>
      <c r="F538" s="123"/>
      <c r="G538" s="123"/>
      <c r="H538" s="123"/>
      <c r="I538" s="123"/>
      <c r="J538" s="123"/>
      <c r="K538" s="123"/>
    </row>
    <row r="539" spans="1:11" x14ac:dyDescent="0.2">
      <c r="A539" s="74" t="str">
        <f>$A$42</f>
        <v xml:space="preserve">NAME: </v>
      </c>
      <c r="C539" s="56" t="str">
        <f>$D$20</f>
        <v xml:space="preserve">University of Colorado </v>
      </c>
      <c r="G539" s="126"/>
      <c r="K539" s="76" t="str">
        <f>$K$3</f>
        <v>Due Date: October 18, 2022</v>
      </c>
    </row>
    <row r="540" spans="1:11" x14ac:dyDescent="0.2">
      <c r="A540" s="77" t="s">
        <v>17</v>
      </c>
      <c r="B540" s="77" t="s">
        <v>17</v>
      </c>
      <c r="C540" s="77" t="s">
        <v>17</v>
      </c>
      <c r="D540" s="77" t="s">
        <v>17</v>
      </c>
      <c r="E540" s="77" t="s">
        <v>17</v>
      </c>
      <c r="F540" s="77" t="s">
        <v>17</v>
      </c>
      <c r="G540" s="78" t="s">
        <v>17</v>
      </c>
      <c r="H540" s="79" t="s">
        <v>17</v>
      </c>
      <c r="I540" s="77" t="s">
        <v>17</v>
      </c>
      <c r="J540" s="78" t="s">
        <v>17</v>
      </c>
      <c r="K540" s="79" t="s">
        <v>17</v>
      </c>
    </row>
    <row r="541" spans="1:11" x14ac:dyDescent="0.2">
      <c r="A541" s="80" t="s">
        <v>18</v>
      </c>
      <c r="E541" s="80" t="s">
        <v>18</v>
      </c>
      <c r="F541" s="81"/>
      <c r="G541" s="82"/>
      <c r="H541" s="83" t="str">
        <f>H503</f>
        <v>2021-22</v>
      </c>
      <c r="I541" s="81"/>
      <c r="J541" s="82"/>
      <c r="K541" s="83" t="str">
        <f>K503</f>
        <v>2022-23</v>
      </c>
    </row>
    <row r="542" spans="1:11" x14ac:dyDescent="0.2">
      <c r="A542" s="80" t="s">
        <v>22</v>
      </c>
      <c r="C542" s="81" t="s">
        <v>68</v>
      </c>
      <c r="E542" s="80" t="s">
        <v>22</v>
      </c>
      <c r="F542" s="81"/>
      <c r="G542" s="82" t="s">
        <v>24</v>
      </c>
      <c r="H542" s="83" t="s">
        <v>25</v>
      </c>
      <c r="I542" s="81"/>
      <c r="J542" s="82" t="s">
        <v>24</v>
      </c>
      <c r="K542" s="83" t="s">
        <v>26</v>
      </c>
    </row>
    <row r="543" spans="1:11" x14ac:dyDescent="0.2">
      <c r="A543" s="77" t="s">
        <v>17</v>
      </c>
      <c r="B543" s="77" t="s">
        <v>17</v>
      </c>
      <c r="C543" s="77" t="s">
        <v>17</v>
      </c>
      <c r="D543" s="77" t="s">
        <v>17</v>
      </c>
      <c r="E543" s="77" t="s">
        <v>17</v>
      </c>
      <c r="F543" s="77" t="s">
        <v>17</v>
      </c>
      <c r="G543" s="78" t="s">
        <v>17</v>
      </c>
      <c r="H543" s="79" t="s">
        <v>17</v>
      </c>
      <c r="I543" s="77" t="s">
        <v>17</v>
      </c>
      <c r="J543" s="78" t="s">
        <v>17</v>
      </c>
      <c r="K543" s="79" t="s">
        <v>17</v>
      </c>
    </row>
    <row r="544" spans="1:11" x14ac:dyDescent="0.2">
      <c r="A544" s="56">
        <v>1</v>
      </c>
      <c r="B544" s="77"/>
      <c r="C544" s="68" t="s">
        <v>96</v>
      </c>
      <c r="D544" s="77"/>
      <c r="E544" s="56">
        <v>1</v>
      </c>
      <c r="F544" s="77"/>
      <c r="G544" s="127">
        <v>499.24999999999994</v>
      </c>
      <c r="H544" s="128">
        <v>42291926.740000002</v>
      </c>
      <c r="I544" s="129"/>
      <c r="J544" s="127">
        <v>503.02</v>
      </c>
      <c r="K544" s="128">
        <v>43697028</v>
      </c>
    </row>
    <row r="545" spans="1:15" ht="12.75" x14ac:dyDescent="0.2">
      <c r="A545" s="56">
        <v>2</v>
      </c>
      <c r="B545" s="77"/>
      <c r="C545" s="68" t="s">
        <v>97</v>
      </c>
      <c r="D545" s="77"/>
      <c r="E545" s="56">
        <v>2</v>
      </c>
      <c r="F545" s="77"/>
      <c r="G545" s="78"/>
      <c r="H545" s="128">
        <v>13128054.67</v>
      </c>
      <c r="I545" s="77"/>
      <c r="J545" s="78"/>
      <c r="K545" s="187">
        <v>15764868</v>
      </c>
      <c r="M545" s="347"/>
      <c r="N545" s="348"/>
    </row>
    <row r="546" spans="1:15" ht="14.25" x14ac:dyDescent="0.2">
      <c r="A546" s="56">
        <v>3</v>
      </c>
      <c r="C546" s="68" t="s">
        <v>98</v>
      </c>
      <c r="E546" s="56">
        <v>3</v>
      </c>
      <c r="F546" s="69"/>
      <c r="G546" s="127">
        <v>1.45</v>
      </c>
      <c r="H546" s="128">
        <v>4683012.01</v>
      </c>
      <c r="I546" s="131"/>
      <c r="J546" s="127">
        <v>1</v>
      </c>
      <c r="K546" s="128">
        <v>3817195</v>
      </c>
      <c r="M546" s="349"/>
      <c r="N546" s="350"/>
      <c r="O546" s="351"/>
    </row>
    <row r="547" spans="1:15" ht="14.25" x14ac:dyDescent="0.2">
      <c r="A547" s="56">
        <v>4</v>
      </c>
      <c r="C547" s="68" t="s">
        <v>99</v>
      </c>
      <c r="E547" s="56">
        <v>4</v>
      </c>
      <c r="F547" s="69"/>
      <c r="G547" s="129"/>
      <c r="H547" s="128">
        <v>683282.17</v>
      </c>
      <c r="I547" s="131"/>
      <c r="J547" s="129"/>
      <c r="K547" s="128">
        <v>652757</v>
      </c>
      <c r="M547" s="349"/>
      <c r="N547" s="350"/>
      <c r="O547" s="351"/>
    </row>
    <row r="548" spans="1:15" ht="14.25" x14ac:dyDescent="0.2">
      <c r="A548" s="56">
        <v>5</v>
      </c>
      <c r="C548" s="68" t="s">
        <v>100</v>
      </c>
      <c r="E548" s="56">
        <v>5</v>
      </c>
      <c r="F548" s="69"/>
      <c r="G548" s="129">
        <f>G544+G546</f>
        <v>500.69999999999993</v>
      </c>
      <c r="H548" s="132">
        <f>SUM(H544:H547)</f>
        <v>60786275.590000004</v>
      </c>
      <c r="I548" s="131"/>
      <c r="J548" s="129">
        <f>SUM(J544:J547)</f>
        <v>504.02</v>
      </c>
      <c r="K548" s="132">
        <f>SUM(K544:K547)</f>
        <v>63931848</v>
      </c>
      <c r="M548" s="349"/>
      <c r="N548" s="350"/>
    </row>
    <row r="549" spans="1:15" ht="14.25" x14ac:dyDescent="0.2">
      <c r="A549" s="56">
        <v>6</v>
      </c>
      <c r="C549" s="68" t="s">
        <v>101</v>
      </c>
      <c r="E549" s="56">
        <v>6</v>
      </c>
      <c r="F549" s="69"/>
      <c r="G549" s="127">
        <v>43.61</v>
      </c>
      <c r="H549" s="128">
        <v>3380242.49</v>
      </c>
      <c r="I549" s="131"/>
      <c r="J549" s="129">
        <v>44.34</v>
      </c>
      <c r="K549" s="132">
        <v>2790544</v>
      </c>
      <c r="M549" s="349"/>
      <c r="N549" s="350"/>
    </row>
    <row r="550" spans="1:15" ht="14.25" x14ac:dyDescent="0.2">
      <c r="A550" s="56">
        <v>7</v>
      </c>
      <c r="C550" s="68" t="s">
        <v>102</v>
      </c>
      <c r="E550" s="56">
        <v>7</v>
      </c>
      <c r="F550" s="69"/>
      <c r="G550" s="129"/>
      <c r="H550" s="128">
        <v>1288187.6599999999</v>
      </c>
      <c r="I550" s="131"/>
      <c r="J550" s="129"/>
      <c r="K550" s="132">
        <v>1201228</v>
      </c>
      <c r="M550" s="349"/>
      <c r="N550" s="350"/>
    </row>
    <row r="551" spans="1:15" ht="14.25" x14ac:dyDescent="0.2">
      <c r="A551" s="56">
        <v>8</v>
      </c>
      <c r="C551" s="68" t="s">
        <v>103</v>
      </c>
      <c r="E551" s="56">
        <v>8</v>
      </c>
      <c r="F551" s="69"/>
      <c r="G551" s="129">
        <f>G548+G549+G550</f>
        <v>544.30999999999995</v>
      </c>
      <c r="H551" s="132">
        <f>H548+H549+H550</f>
        <v>65454705.740000002</v>
      </c>
      <c r="I551" s="129"/>
      <c r="J551" s="129">
        <f>J548+J549+J550</f>
        <v>548.36</v>
      </c>
      <c r="K551" s="132">
        <f>K548+K549+K550</f>
        <v>67923620</v>
      </c>
      <c r="M551" s="349"/>
      <c r="N551" s="350"/>
      <c r="O551" s="351"/>
    </row>
    <row r="552" spans="1:15" ht="14.25" x14ac:dyDescent="0.2">
      <c r="A552" s="56">
        <v>9</v>
      </c>
      <c r="E552" s="56">
        <v>9</v>
      </c>
      <c r="F552" s="69"/>
      <c r="G552" s="129"/>
      <c r="H552" s="132"/>
      <c r="I552" s="133"/>
      <c r="J552" s="129"/>
      <c r="K552" s="132"/>
      <c r="M552" s="349"/>
      <c r="N552" s="350"/>
    </row>
    <row r="553" spans="1:15" ht="14.25" x14ac:dyDescent="0.2">
      <c r="A553" s="56">
        <v>10</v>
      </c>
      <c r="C553" s="68" t="s">
        <v>104</v>
      </c>
      <c r="E553" s="56">
        <v>10</v>
      </c>
      <c r="F553" s="69"/>
      <c r="G553" s="127">
        <v>0</v>
      </c>
      <c r="H553" s="128">
        <v>0</v>
      </c>
      <c r="I553" s="131"/>
      <c r="J553" s="127">
        <v>0</v>
      </c>
      <c r="K553" s="128">
        <v>0</v>
      </c>
      <c r="M553" s="349"/>
      <c r="N553" s="350"/>
    </row>
    <row r="554" spans="1:15" ht="14.25" x14ac:dyDescent="0.2">
      <c r="A554" s="56">
        <v>11</v>
      </c>
      <c r="C554" s="68" t="s">
        <v>105</v>
      </c>
      <c r="E554" s="56">
        <v>11</v>
      </c>
      <c r="F554" s="69"/>
      <c r="G554" s="127">
        <v>22.689999999999998</v>
      </c>
      <c r="H554" s="128">
        <v>1349138.9</v>
      </c>
      <c r="I554" s="131"/>
      <c r="J554" s="127">
        <v>21.69</v>
      </c>
      <c r="K554" s="128">
        <v>1333421</v>
      </c>
      <c r="M554" s="349"/>
      <c r="N554" s="350"/>
    </row>
    <row r="555" spans="1:15" ht="14.25" x14ac:dyDescent="0.2">
      <c r="A555" s="56">
        <v>12</v>
      </c>
      <c r="C555" s="68" t="s">
        <v>106</v>
      </c>
      <c r="E555" s="56">
        <v>12</v>
      </c>
      <c r="F555" s="69"/>
      <c r="G555" s="129"/>
      <c r="H555" s="128">
        <v>815972.76</v>
      </c>
      <c r="I555" s="131"/>
      <c r="J555" s="129"/>
      <c r="K555" s="128">
        <v>1086482</v>
      </c>
      <c r="M555" s="349"/>
      <c r="N555" s="350"/>
    </row>
    <row r="556" spans="1:15" ht="14.25" x14ac:dyDescent="0.2">
      <c r="A556" s="56">
        <v>13</v>
      </c>
      <c r="C556" s="68" t="s">
        <v>107</v>
      </c>
      <c r="E556" s="56">
        <v>13</v>
      </c>
      <c r="F556" s="69"/>
      <c r="G556" s="129">
        <f>SUM(G553:G555)</f>
        <v>22.689999999999998</v>
      </c>
      <c r="H556" s="132">
        <f>SUM(H553:H555)</f>
        <v>2165111.66</v>
      </c>
      <c r="I556" s="134"/>
      <c r="J556" s="129">
        <f>SUM(J553:J555)</f>
        <v>21.69</v>
      </c>
      <c r="K556" s="132">
        <f>SUM(K553:K555)</f>
        <v>2419903</v>
      </c>
      <c r="M556" s="349"/>
      <c r="N556" s="350"/>
    </row>
    <row r="557" spans="1:15" s="95" customFormat="1" ht="14.25" x14ac:dyDescent="0.2">
      <c r="A557" s="56">
        <v>14</v>
      </c>
      <c r="B557" s="56"/>
      <c r="C557" s="56"/>
      <c r="D557" s="56"/>
      <c r="E557" s="56">
        <v>14</v>
      </c>
      <c r="F557" s="69"/>
      <c r="G557" s="135"/>
      <c r="H557" s="132"/>
      <c r="I557" s="133"/>
      <c r="J557" s="135"/>
      <c r="K557" s="132"/>
      <c r="M557" s="349"/>
      <c r="N557" s="350"/>
    </row>
    <row r="558" spans="1:15" s="95" customFormat="1" ht="14.25" x14ac:dyDescent="0.2">
      <c r="A558" s="56">
        <v>15</v>
      </c>
      <c r="B558" s="56"/>
      <c r="C558" s="68" t="s">
        <v>108</v>
      </c>
      <c r="D558" s="56"/>
      <c r="E558" s="56">
        <v>15</v>
      </c>
      <c r="F558" s="56"/>
      <c r="G558" s="136">
        <f>SUM(G551+G556)</f>
        <v>567</v>
      </c>
      <c r="H558" s="137">
        <f>SUM(H551+H556)</f>
        <v>67619817.400000006</v>
      </c>
      <c r="I558" s="133"/>
      <c r="J558" s="136">
        <f>SUM(J551+J556)</f>
        <v>570.05000000000007</v>
      </c>
      <c r="K558" s="137">
        <f>SUM(K551+K556)</f>
        <v>70343523</v>
      </c>
      <c r="M558" s="349"/>
      <c r="N558" s="350"/>
    </row>
    <row r="559" spans="1:15" ht="14.25" x14ac:dyDescent="0.2">
      <c r="A559" s="56">
        <v>16</v>
      </c>
      <c r="E559" s="56">
        <v>16</v>
      </c>
      <c r="G559" s="136"/>
      <c r="H559" s="137"/>
      <c r="I559" s="133"/>
      <c r="J559" s="136"/>
      <c r="K559" s="137"/>
      <c r="M559" s="349"/>
      <c r="N559" s="350"/>
    </row>
    <row r="560" spans="1:15" ht="14.25" x14ac:dyDescent="0.2">
      <c r="A560" s="56">
        <v>17</v>
      </c>
      <c r="C560" s="68" t="s">
        <v>109</v>
      </c>
      <c r="E560" s="56">
        <v>17</v>
      </c>
      <c r="F560" s="69"/>
      <c r="G560" s="129"/>
      <c r="H560" s="128">
        <v>1170529.33</v>
      </c>
      <c r="I560" s="131"/>
      <c r="J560" s="129"/>
      <c r="K560" s="128">
        <v>1567977</v>
      </c>
      <c r="M560" s="349"/>
      <c r="N560" s="350"/>
    </row>
    <row r="561" spans="1:15" ht="14.25" x14ac:dyDescent="0.2">
      <c r="A561" s="56">
        <v>18</v>
      </c>
      <c r="E561" s="56">
        <v>18</v>
      </c>
      <c r="F561" s="69"/>
      <c r="G561" s="129"/>
      <c r="H561" s="132"/>
      <c r="I561" s="131"/>
      <c r="J561" s="129"/>
      <c r="K561" s="132"/>
      <c r="M561" s="349"/>
      <c r="N561" s="350"/>
      <c r="O561" s="351"/>
    </row>
    <row r="562" spans="1:15" ht="14.25" x14ac:dyDescent="0.2">
      <c r="A562" s="56">
        <v>19</v>
      </c>
      <c r="C562" s="68" t="s">
        <v>110</v>
      </c>
      <c r="E562" s="56">
        <v>19</v>
      </c>
      <c r="F562" s="69"/>
      <c r="G562" s="129"/>
      <c r="H562" s="128">
        <v>285998.69</v>
      </c>
      <c r="I562" s="131"/>
      <c r="J562" s="129"/>
      <c r="K562" s="128">
        <v>280960</v>
      </c>
      <c r="M562" s="349"/>
      <c r="N562" s="350"/>
    </row>
    <row r="563" spans="1:15" ht="14.25" x14ac:dyDescent="0.2">
      <c r="A563" s="56">
        <v>20</v>
      </c>
      <c r="C563" s="138" t="s">
        <v>111</v>
      </c>
      <c r="E563" s="56">
        <v>20</v>
      </c>
      <c r="F563" s="69"/>
      <c r="G563" s="129"/>
      <c r="H563" s="128">
        <v>8010491.1200000001</v>
      </c>
      <c r="I563" s="131"/>
      <c r="J563" s="129"/>
      <c r="K563" s="128">
        <v>7615713</v>
      </c>
      <c r="M563" s="349"/>
      <c r="N563" s="350"/>
    </row>
    <row r="564" spans="1:15" ht="14.25" x14ac:dyDescent="0.2">
      <c r="A564" s="56">
        <v>21</v>
      </c>
      <c r="C564" s="138"/>
      <c r="E564" s="56">
        <v>21</v>
      </c>
      <c r="F564" s="69"/>
      <c r="G564" s="129"/>
      <c r="H564" s="132"/>
      <c r="I564" s="131"/>
      <c r="J564" s="129"/>
      <c r="K564" s="132"/>
      <c r="M564" s="349"/>
      <c r="N564" s="350"/>
    </row>
    <row r="565" spans="1:15" ht="14.25" x14ac:dyDescent="0.2">
      <c r="A565" s="56">
        <v>22</v>
      </c>
      <c r="C565" s="68"/>
      <c r="E565" s="56">
        <v>22</v>
      </c>
      <c r="G565" s="129"/>
      <c r="H565" s="132"/>
      <c r="I565" s="131"/>
      <c r="J565" s="129"/>
      <c r="K565" s="132"/>
      <c r="M565" s="349"/>
      <c r="N565" s="350"/>
    </row>
    <row r="566" spans="1:15" ht="14.25" x14ac:dyDescent="0.2">
      <c r="A566" s="56">
        <v>23</v>
      </c>
      <c r="C566" s="68" t="s">
        <v>112</v>
      </c>
      <c r="E566" s="56">
        <v>23</v>
      </c>
      <c r="G566" s="129"/>
      <c r="H566" s="128">
        <v>222793.5</v>
      </c>
      <c r="I566" s="131"/>
      <c r="J566" s="129"/>
      <c r="K566" s="128">
        <v>0</v>
      </c>
      <c r="M566" s="349"/>
      <c r="N566" s="350"/>
    </row>
    <row r="567" spans="1:15" ht="12.75" x14ac:dyDescent="0.2">
      <c r="A567" s="56">
        <v>24</v>
      </c>
      <c r="C567" s="68"/>
      <c r="E567" s="56">
        <v>24</v>
      </c>
      <c r="G567" s="129"/>
      <c r="H567" s="132"/>
      <c r="I567" s="131"/>
      <c r="J567" s="129"/>
      <c r="K567" s="132"/>
      <c r="M567" s="347"/>
      <c r="N567" s="348"/>
    </row>
    <row r="568" spans="1:15" x14ac:dyDescent="0.2">
      <c r="F568" s="139" t="s">
        <v>17</v>
      </c>
      <c r="G568" s="130"/>
      <c r="H568" s="88"/>
      <c r="I568" s="139"/>
      <c r="J568" s="130"/>
      <c r="K568" s="88"/>
      <c r="N568" s="351"/>
    </row>
    <row r="569" spans="1:15" x14ac:dyDescent="0.2">
      <c r="A569" s="56">
        <v>25</v>
      </c>
      <c r="C569" s="68" t="s">
        <v>113</v>
      </c>
      <c r="E569" s="56">
        <v>25</v>
      </c>
      <c r="G569" s="133">
        <f>SUM(G558:G567)</f>
        <v>567</v>
      </c>
      <c r="H569" s="137">
        <f>SUM(H558:H567)</f>
        <v>77309630.040000007</v>
      </c>
      <c r="I569" s="141"/>
      <c r="J569" s="133">
        <f>SUM(J558:J567)</f>
        <v>570.05000000000007</v>
      </c>
      <c r="K569" s="137">
        <f>SUM(K558:K567)</f>
        <v>79808173</v>
      </c>
    </row>
    <row r="570" spans="1:15" x14ac:dyDescent="0.2">
      <c r="F570" s="139" t="s">
        <v>17</v>
      </c>
      <c r="G570" s="78"/>
      <c r="H570" s="79"/>
      <c r="I570" s="139"/>
      <c r="J570" s="78"/>
      <c r="K570" s="79"/>
    </row>
    <row r="571" spans="1:15" x14ac:dyDescent="0.2">
      <c r="F571" s="139"/>
      <c r="G571" s="78"/>
      <c r="H571" s="79"/>
      <c r="I571" s="139"/>
      <c r="J571" s="78"/>
      <c r="K571" s="79"/>
    </row>
    <row r="572" spans="1:15" ht="15.75" x14ac:dyDescent="0.25">
      <c r="C572" s="142"/>
      <c r="D572" s="142"/>
      <c r="E572" s="142"/>
      <c r="F572" s="139"/>
      <c r="G572" s="78"/>
      <c r="H572" s="79"/>
      <c r="I572" s="139"/>
      <c r="J572" s="78"/>
      <c r="K572" s="79"/>
    </row>
    <row r="573" spans="1:15" x14ac:dyDescent="0.2">
      <c r="C573" s="56" t="s">
        <v>64</v>
      </c>
      <c r="F573" s="139"/>
      <c r="G573" s="78"/>
      <c r="H573" s="79"/>
      <c r="I573" s="139"/>
      <c r="J573" s="78"/>
      <c r="K573" s="79"/>
    </row>
    <row r="574" spans="1:15" x14ac:dyDescent="0.2">
      <c r="A574" s="68"/>
    </row>
    <row r="575" spans="1:15" x14ac:dyDescent="0.2">
      <c r="E575" s="108"/>
    </row>
    <row r="576" spans="1:15" x14ac:dyDescent="0.2">
      <c r="A576" s="74" t="str">
        <f>$A$83</f>
        <v xml:space="preserve">Institution No.:  </v>
      </c>
      <c r="B576" s="95"/>
      <c r="C576" s="95"/>
      <c r="D576" s="95"/>
      <c r="E576" s="109"/>
      <c r="F576" s="95"/>
      <c r="G576" s="110"/>
      <c r="H576" s="111"/>
      <c r="I576" s="95"/>
      <c r="J576" s="110"/>
      <c r="K576" s="59" t="s">
        <v>237</v>
      </c>
    </row>
    <row r="577" spans="1:15" x14ac:dyDescent="0.2">
      <c r="A577" s="123" t="s">
        <v>238</v>
      </c>
      <c r="B577" s="123"/>
      <c r="C577" s="123"/>
      <c r="D577" s="123"/>
      <c r="E577" s="123"/>
      <c r="F577" s="123"/>
      <c r="G577" s="123"/>
      <c r="H577" s="123"/>
      <c r="I577" s="123"/>
      <c r="J577" s="123"/>
      <c r="K577" s="123"/>
    </row>
    <row r="578" spans="1:15" x14ac:dyDescent="0.2">
      <c r="A578" s="74" t="str">
        <f>$A$42</f>
        <v xml:space="preserve">NAME: </v>
      </c>
      <c r="C578" s="56" t="str">
        <f>$D$20</f>
        <v xml:space="preserve">University of Colorado </v>
      </c>
      <c r="G578" s="126"/>
      <c r="K578" s="76" t="str">
        <f>$K$3</f>
        <v>Due Date: October 18, 2022</v>
      </c>
    </row>
    <row r="579" spans="1:15" x14ac:dyDescent="0.2">
      <c r="A579" s="77" t="s">
        <v>17</v>
      </c>
      <c r="B579" s="77" t="s">
        <v>17</v>
      </c>
      <c r="C579" s="77" t="s">
        <v>17</v>
      </c>
      <c r="D579" s="77" t="s">
        <v>17</v>
      </c>
      <c r="E579" s="77" t="s">
        <v>17</v>
      </c>
      <c r="F579" s="77" t="s">
        <v>17</v>
      </c>
      <c r="G579" s="78" t="s">
        <v>17</v>
      </c>
      <c r="H579" s="79" t="s">
        <v>17</v>
      </c>
      <c r="I579" s="77" t="s">
        <v>17</v>
      </c>
      <c r="J579" s="78" t="s">
        <v>17</v>
      </c>
      <c r="K579" s="79" t="s">
        <v>17</v>
      </c>
    </row>
    <row r="580" spans="1:15" x14ac:dyDescent="0.2">
      <c r="A580" s="80" t="s">
        <v>18</v>
      </c>
      <c r="E580" s="80" t="s">
        <v>18</v>
      </c>
      <c r="F580" s="81"/>
      <c r="G580" s="82"/>
      <c r="H580" s="83" t="str">
        <f>H541</f>
        <v>2021-22</v>
      </c>
      <c r="I580" s="81"/>
      <c r="J580" s="82"/>
      <c r="K580" s="83" t="str">
        <f>K541</f>
        <v>2022-23</v>
      </c>
    </row>
    <row r="581" spans="1:15" x14ac:dyDescent="0.2">
      <c r="A581" s="80" t="s">
        <v>22</v>
      </c>
      <c r="C581" s="81" t="s">
        <v>68</v>
      </c>
      <c r="E581" s="80" t="s">
        <v>22</v>
      </c>
      <c r="F581" s="81"/>
      <c r="G581" s="82" t="s">
        <v>24</v>
      </c>
      <c r="H581" s="83" t="s">
        <v>25</v>
      </c>
      <c r="I581" s="81"/>
      <c r="J581" s="82" t="s">
        <v>24</v>
      </c>
      <c r="K581" s="83" t="s">
        <v>26</v>
      </c>
    </row>
    <row r="582" spans="1:15" x14ac:dyDescent="0.2">
      <c r="A582" s="77" t="s">
        <v>17</v>
      </c>
      <c r="B582" s="77" t="s">
        <v>17</v>
      </c>
      <c r="C582" s="77" t="s">
        <v>17</v>
      </c>
      <c r="D582" s="77" t="s">
        <v>17</v>
      </c>
      <c r="E582" s="77" t="s">
        <v>17</v>
      </c>
      <c r="F582" s="77" t="s">
        <v>17</v>
      </c>
      <c r="G582" s="78" t="s">
        <v>17</v>
      </c>
      <c r="H582" s="79" t="s">
        <v>17</v>
      </c>
      <c r="I582" s="77" t="s">
        <v>17</v>
      </c>
      <c r="J582" s="78" t="s">
        <v>17</v>
      </c>
      <c r="K582" s="79" t="s">
        <v>17</v>
      </c>
    </row>
    <row r="583" spans="1:15" ht="12.75" x14ac:dyDescent="0.2">
      <c r="A583" s="56">
        <v>1</v>
      </c>
      <c r="B583" s="77"/>
      <c r="C583" s="68" t="s">
        <v>96</v>
      </c>
      <c r="D583" s="77"/>
      <c r="E583" s="56">
        <v>1</v>
      </c>
      <c r="F583" s="77"/>
      <c r="G583" s="127">
        <v>0</v>
      </c>
      <c r="H583" s="128">
        <v>218214.38</v>
      </c>
      <c r="I583" s="77"/>
      <c r="J583" s="127"/>
      <c r="K583" s="187">
        <v>54564</v>
      </c>
      <c r="M583" s="347"/>
      <c r="N583" s="348"/>
    </row>
    <row r="584" spans="1:15" ht="14.25" x14ac:dyDescent="0.2">
      <c r="A584" s="56">
        <v>2</v>
      </c>
      <c r="B584" s="77"/>
      <c r="C584" s="68" t="s">
        <v>97</v>
      </c>
      <c r="D584" s="77"/>
      <c r="E584" s="56">
        <v>2</v>
      </c>
      <c r="F584" s="77"/>
      <c r="G584" s="129"/>
      <c r="H584" s="128">
        <v>66991.820000000007</v>
      </c>
      <c r="I584" s="129"/>
      <c r="J584" s="129"/>
      <c r="K584" s="187">
        <v>41326</v>
      </c>
      <c r="M584" s="349"/>
      <c r="N584" s="350"/>
    </row>
    <row r="585" spans="1:15" ht="14.25" x14ac:dyDescent="0.2">
      <c r="A585" s="56">
        <v>3</v>
      </c>
      <c r="C585" s="68" t="s">
        <v>98</v>
      </c>
      <c r="E585" s="56">
        <v>3</v>
      </c>
      <c r="F585" s="69"/>
      <c r="G585" s="127"/>
      <c r="H585" s="128">
        <v>87524.67</v>
      </c>
      <c r="I585" s="131"/>
      <c r="J585" s="127">
        <v>0</v>
      </c>
      <c r="K585" s="128"/>
      <c r="M585" s="349"/>
      <c r="N585" s="350"/>
      <c r="O585" s="351"/>
    </row>
    <row r="586" spans="1:15" ht="14.25" x14ac:dyDescent="0.2">
      <c r="A586" s="56">
        <v>4</v>
      </c>
      <c r="C586" s="68" t="s">
        <v>99</v>
      </c>
      <c r="E586" s="56">
        <v>4</v>
      </c>
      <c r="F586" s="69"/>
      <c r="G586" s="129"/>
      <c r="H586" s="128">
        <v>3222.99</v>
      </c>
      <c r="I586" s="131"/>
      <c r="J586" s="129"/>
      <c r="K586" s="128">
        <v>931</v>
      </c>
      <c r="M586" s="349"/>
      <c r="N586" s="350"/>
    </row>
    <row r="587" spans="1:15" ht="14.25" x14ac:dyDescent="0.2">
      <c r="A587" s="56">
        <v>5</v>
      </c>
      <c r="C587" s="68" t="s">
        <v>100</v>
      </c>
      <c r="E587" s="56">
        <v>5</v>
      </c>
      <c r="F587" s="69"/>
      <c r="G587" s="129">
        <f>SUM(G583:G586)</f>
        <v>0</v>
      </c>
      <c r="H587" s="132">
        <f>SUM(H583:H586)</f>
        <v>375953.86</v>
      </c>
      <c r="I587" s="131"/>
      <c r="J587" s="129">
        <f>SUM(J583:J586)</f>
        <v>0</v>
      </c>
      <c r="K587" s="132">
        <f>SUM(K583:K586)</f>
        <v>96821</v>
      </c>
      <c r="M587" s="349"/>
      <c r="N587" s="350"/>
    </row>
    <row r="588" spans="1:15" ht="14.25" x14ac:dyDescent="0.2">
      <c r="A588" s="56">
        <v>6</v>
      </c>
      <c r="C588" s="68" t="s">
        <v>101</v>
      </c>
      <c r="E588" s="56">
        <v>6</v>
      </c>
      <c r="F588" s="69"/>
      <c r="G588" s="129">
        <v>1.5</v>
      </c>
      <c r="H588" s="132">
        <v>259943.64</v>
      </c>
      <c r="I588" s="131"/>
      <c r="J588" s="129">
        <v>2.7</v>
      </c>
      <c r="K588" s="132">
        <v>90894</v>
      </c>
      <c r="M588" s="349"/>
      <c r="N588" s="350"/>
      <c r="O588" s="351"/>
    </row>
    <row r="589" spans="1:15" ht="14.25" x14ac:dyDescent="0.2">
      <c r="A589" s="56">
        <v>7</v>
      </c>
      <c r="C589" s="68" t="s">
        <v>102</v>
      </c>
      <c r="E589" s="56">
        <v>7</v>
      </c>
      <c r="F589" s="69"/>
      <c r="G589" s="129"/>
      <c r="H589" s="132">
        <v>100078.31</v>
      </c>
      <c r="I589" s="131"/>
      <c r="J589" s="129"/>
      <c r="K589" s="132">
        <v>33108</v>
      </c>
      <c r="M589" s="349"/>
      <c r="N589" s="350"/>
    </row>
    <row r="590" spans="1:15" ht="14.25" x14ac:dyDescent="0.2">
      <c r="A590" s="56">
        <v>8</v>
      </c>
      <c r="C590" s="68" t="s">
        <v>239</v>
      </c>
      <c r="E590" s="56">
        <v>8</v>
      </c>
      <c r="F590" s="69"/>
      <c r="G590" s="129">
        <f>G587+G588+G589</f>
        <v>1.5</v>
      </c>
      <c r="H590" s="132">
        <f>H587+H588+H589</f>
        <v>735975.81</v>
      </c>
      <c r="I590" s="129"/>
      <c r="J590" s="129">
        <f>J587+J588+J589</f>
        <v>2.7</v>
      </c>
      <c r="K590" s="132">
        <f>K587+K588+K589</f>
        <v>220823</v>
      </c>
      <c r="M590" s="349"/>
      <c r="N590" s="350"/>
    </row>
    <row r="591" spans="1:15" ht="14.25" x14ac:dyDescent="0.2">
      <c r="A591" s="56">
        <v>9</v>
      </c>
      <c r="E591" s="56">
        <v>9</v>
      </c>
      <c r="F591" s="69"/>
      <c r="G591" s="129"/>
      <c r="H591" s="132"/>
      <c r="I591" s="133"/>
      <c r="J591" s="129"/>
      <c r="K591" s="132"/>
      <c r="M591" s="349"/>
      <c r="N591" s="350"/>
    </row>
    <row r="592" spans="1:15" ht="14.25" x14ac:dyDescent="0.2">
      <c r="A592" s="56">
        <v>10</v>
      </c>
      <c r="C592" s="68" t="s">
        <v>104</v>
      </c>
      <c r="E592" s="56">
        <v>10</v>
      </c>
      <c r="F592" s="69"/>
      <c r="G592" s="127">
        <v>0</v>
      </c>
      <c r="H592" s="128">
        <v>0</v>
      </c>
      <c r="I592" s="131"/>
      <c r="J592" s="127">
        <v>0</v>
      </c>
      <c r="K592" s="128">
        <v>0</v>
      </c>
      <c r="M592" s="349"/>
      <c r="N592" s="350"/>
    </row>
    <row r="593" spans="1:15" ht="14.25" x14ac:dyDescent="0.2">
      <c r="A593" s="56">
        <v>11</v>
      </c>
      <c r="C593" s="68" t="s">
        <v>105</v>
      </c>
      <c r="E593" s="56">
        <v>11</v>
      </c>
      <c r="F593" s="69"/>
      <c r="G593" s="127">
        <v>0</v>
      </c>
      <c r="H593" s="128">
        <v>0</v>
      </c>
      <c r="I593" s="131"/>
      <c r="J593" s="127">
        <v>0</v>
      </c>
      <c r="K593" s="128"/>
      <c r="M593" s="349"/>
      <c r="N593" s="350"/>
    </row>
    <row r="594" spans="1:15" s="95" customFormat="1" ht="14.25" x14ac:dyDescent="0.2">
      <c r="A594" s="56">
        <v>12</v>
      </c>
      <c r="B594" s="56"/>
      <c r="C594" s="68" t="s">
        <v>106</v>
      </c>
      <c r="D594" s="56"/>
      <c r="E594" s="56">
        <v>12</v>
      </c>
      <c r="F594" s="69"/>
      <c r="G594" s="129"/>
      <c r="H594" s="128">
        <v>0</v>
      </c>
      <c r="I594" s="131"/>
      <c r="J594" s="129"/>
      <c r="K594" s="128">
        <v>6252</v>
      </c>
      <c r="M594" s="349"/>
      <c r="N594" s="350"/>
    </row>
    <row r="595" spans="1:15" s="95" customFormat="1" ht="14.25" x14ac:dyDescent="0.2">
      <c r="A595" s="56">
        <v>13</v>
      </c>
      <c r="B595" s="56"/>
      <c r="C595" s="68" t="s">
        <v>240</v>
      </c>
      <c r="D595" s="56"/>
      <c r="E595" s="56">
        <v>13</v>
      </c>
      <c r="F595" s="69"/>
      <c r="G595" s="129">
        <f>SUM(G592:G594)</f>
        <v>0</v>
      </c>
      <c r="H595" s="132">
        <f>SUM(H592:H594)</f>
        <v>0</v>
      </c>
      <c r="I595" s="134"/>
      <c r="J595" s="129">
        <f>SUM(J592:J594)</f>
        <v>0</v>
      </c>
      <c r="K595" s="132">
        <f>SUM(K592:K594)</f>
        <v>6252</v>
      </c>
      <c r="M595" s="349"/>
      <c r="N595" s="350"/>
    </row>
    <row r="596" spans="1:15" ht="14.25" x14ac:dyDescent="0.2">
      <c r="A596" s="56">
        <v>14</v>
      </c>
      <c r="E596" s="56">
        <v>14</v>
      </c>
      <c r="F596" s="69"/>
      <c r="G596" s="135"/>
      <c r="H596" s="132"/>
      <c r="I596" s="133"/>
      <c r="J596" s="135"/>
      <c r="K596" s="132"/>
      <c r="M596" s="349"/>
      <c r="N596" s="350"/>
    </row>
    <row r="597" spans="1:15" ht="14.25" x14ac:dyDescent="0.2">
      <c r="A597" s="56">
        <v>15</v>
      </c>
      <c r="C597" s="68" t="s">
        <v>108</v>
      </c>
      <c r="E597" s="56">
        <v>15</v>
      </c>
      <c r="G597" s="136">
        <f>SUM(G590+G595)</f>
        <v>1.5</v>
      </c>
      <c r="H597" s="137">
        <f>SUM(H590+H595)</f>
        <v>735975.81</v>
      </c>
      <c r="I597" s="133"/>
      <c r="J597" s="136">
        <f>SUM(J590+J595)</f>
        <v>2.7</v>
      </c>
      <c r="K597" s="137">
        <f>SUM(K590+K595)</f>
        <v>227075</v>
      </c>
      <c r="M597" s="349"/>
      <c r="N597" s="350"/>
      <c r="O597" s="351"/>
    </row>
    <row r="598" spans="1:15" ht="14.25" x14ac:dyDescent="0.2">
      <c r="A598" s="56">
        <v>16</v>
      </c>
      <c r="E598" s="56">
        <v>16</v>
      </c>
      <c r="G598" s="136"/>
      <c r="H598" s="137"/>
      <c r="I598" s="133"/>
      <c r="J598" s="136"/>
      <c r="K598" s="137"/>
      <c r="M598" s="349"/>
      <c r="N598" s="350"/>
    </row>
    <row r="599" spans="1:15" ht="14.25" x14ac:dyDescent="0.2">
      <c r="A599" s="56">
        <v>17</v>
      </c>
      <c r="C599" s="68" t="s">
        <v>109</v>
      </c>
      <c r="E599" s="56">
        <v>17</v>
      </c>
      <c r="F599" s="69"/>
      <c r="G599" s="129"/>
      <c r="H599" s="128">
        <v>171970.19</v>
      </c>
      <c r="I599" s="131"/>
      <c r="J599" s="129"/>
      <c r="K599" s="128">
        <v>2861</v>
      </c>
      <c r="M599" s="349"/>
      <c r="N599" s="350"/>
    </row>
    <row r="600" spans="1:15" x14ac:dyDescent="0.2">
      <c r="A600" s="56">
        <v>18</v>
      </c>
      <c r="E600" s="56">
        <v>18</v>
      </c>
      <c r="F600" s="69"/>
      <c r="G600" s="129"/>
      <c r="H600" s="132"/>
      <c r="I600" s="131"/>
      <c r="J600" s="129"/>
      <c r="K600" s="132"/>
    </row>
    <row r="601" spans="1:15" ht="14.25" x14ac:dyDescent="0.2">
      <c r="A601" s="56">
        <v>19</v>
      </c>
      <c r="C601" s="68" t="s">
        <v>110</v>
      </c>
      <c r="E601" s="56">
        <v>19</v>
      </c>
      <c r="F601" s="69"/>
      <c r="G601" s="129"/>
      <c r="H601" s="128">
        <v>49152.3</v>
      </c>
      <c r="I601" s="131"/>
      <c r="J601" s="129"/>
      <c r="K601" s="128">
        <v>10055</v>
      </c>
      <c r="M601" s="349"/>
      <c r="N601" s="350"/>
    </row>
    <row r="602" spans="1:15" ht="12.75" x14ac:dyDescent="0.2">
      <c r="A602" s="56">
        <v>20</v>
      </c>
      <c r="C602" s="138" t="s">
        <v>111</v>
      </c>
      <c r="E602" s="56">
        <v>20</v>
      </c>
      <c r="F602" s="69"/>
      <c r="G602" s="129"/>
      <c r="H602" s="128">
        <v>591707.57000000007</v>
      </c>
      <c r="I602" s="131"/>
      <c r="J602" s="129"/>
      <c r="K602" s="128">
        <v>137276</v>
      </c>
      <c r="M602" s="347"/>
      <c r="N602" s="348"/>
    </row>
    <row r="603" spans="1:15" ht="14.25" x14ac:dyDescent="0.2">
      <c r="A603" s="56">
        <v>21</v>
      </c>
      <c r="C603" s="138"/>
      <c r="E603" s="56">
        <v>21</v>
      </c>
      <c r="F603" s="69"/>
      <c r="G603" s="129"/>
      <c r="H603" s="132"/>
      <c r="I603" s="131"/>
      <c r="J603" s="129"/>
      <c r="K603" s="132"/>
      <c r="M603" s="349"/>
      <c r="N603" s="350"/>
    </row>
    <row r="604" spans="1:15" ht="12.75" x14ac:dyDescent="0.2">
      <c r="A604" s="56">
        <v>22</v>
      </c>
      <c r="C604" s="68"/>
      <c r="E604" s="56">
        <v>22</v>
      </c>
      <c r="G604" s="129"/>
      <c r="H604" s="132"/>
      <c r="I604" s="131"/>
      <c r="J604" s="129"/>
      <c r="K604" s="132"/>
      <c r="M604" s="347"/>
      <c r="N604" s="348"/>
    </row>
    <row r="605" spans="1:15" x14ac:dyDescent="0.2">
      <c r="A605" s="56">
        <v>23</v>
      </c>
      <c r="C605" s="68" t="s">
        <v>112</v>
      </c>
      <c r="E605" s="56">
        <v>23</v>
      </c>
      <c r="G605" s="129"/>
      <c r="H605" s="128">
        <v>45645.48</v>
      </c>
      <c r="I605" s="131"/>
      <c r="J605" s="129"/>
      <c r="K605" s="128">
        <v>0</v>
      </c>
    </row>
    <row r="606" spans="1:15" x14ac:dyDescent="0.2">
      <c r="A606" s="56">
        <v>24</v>
      </c>
      <c r="C606" s="68"/>
      <c r="E606" s="56">
        <v>24</v>
      </c>
      <c r="G606" s="129"/>
      <c r="H606" s="132"/>
      <c r="I606" s="131"/>
      <c r="J606" s="129"/>
      <c r="K606" s="132"/>
    </row>
    <row r="607" spans="1:15" x14ac:dyDescent="0.2">
      <c r="F607" s="139" t="s">
        <v>17</v>
      </c>
      <c r="G607" s="130"/>
      <c r="H607" s="88"/>
      <c r="I607" s="139"/>
      <c r="J607" s="130"/>
      <c r="K607" s="88"/>
    </row>
    <row r="608" spans="1:15" x14ac:dyDescent="0.2">
      <c r="A608" s="56">
        <v>25</v>
      </c>
      <c r="C608" s="68" t="s">
        <v>241</v>
      </c>
      <c r="E608" s="56">
        <v>25</v>
      </c>
      <c r="G608" s="133">
        <f>SUM(G597:G606)</f>
        <v>1.5</v>
      </c>
      <c r="H608" s="137">
        <f>SUM(H597:H606)</f>
        <v>1594451.35</v>
      </c>
      <c r="I608" s="141"/>
      <c r="J608" s="133">
        <f>SUM(J597:J606)</f>
        <v>2.7</v>
      </c>
      <c r="K608" s="137">
        <f>SUM(K597:K606)</f>
        <v>377267</v>
      </c>
    </row>
    <row r="609" spans="1:14" x14ac:dyDescent="0.2">
      <c r="F609" s="139" t="s">
        <v>17</v>
      </c>
      <c r="G609" s="78"/>
      <c r="H609" s="79"/>
      <c r="I609" s="139"/>
      <c r="J609" s="78"/>
      <c r="K609" s="79"/>
    </row>
    <row r="610" spans="1:14" x14ac:dyDescent="0.2">
      <c r="C610" s="56" t="s">
        <v>64</v>
      </c>
      <c r="F610" s="139"/>
      <c r="G610" s="78"/>
      <c r="H610" s="79"/>
      <c r="I610" s="139"/>
      <c r="J610" s="78"/>
      <c r="K610" s="79"/>
    </row>
    <row r="611" spans="1:14" x14ac:dyDescent="0.2">
      <c r="A611" s="68"/>
    </row>
    <row r="613" spans="1:14" x14ac:dyDescent="0.2">
      <c r="A613" s="74" t="str">
        <f>$A$83</f>
        <v xml:space="preserve">Institution No.:  </v>
      </c>
      <c r="B613" s="95"/>
      <c r="C613" s="95"/>
      <c r="D613" s="95"/>
      <c r="E613" s="109"/>
      <c r="F613" s="95"/>
      <c r="G613" s="110"/>
      <c r="H613" s="111"/>
      <c r="I613" s="95"/>
      <c r="J613" s="110"/>
      <c r="K613" s="59" t="s">
        <v>242</v>
      </c>
    </row>
    <row r="614" spans="1:14" x14ac:dyDescent="0.2">
      <c r="A614" s="123" t="s">
        <v>243</v>
      </c>
      <c r="B614" s="123"/>
      <c r="C614" s="123"/>
      <c r="D614" s="123"/>
      <c r="E614" s="123"/>
      <c r="F614" s="123"/>
      <c r="G614" s="123"/>
      <c r="H614" s="123"/>
      <c r="I614" s="123"/>
      <c r="J614" s="123"/>
      <c r="K614" s="123"/>
    </row>
    <row r="615" spans="1:14" x14ac:dyDescent="0.2">
      <c r="A615" s="74" t="str">
        <f>$A$42</f>
        <v xml:space="preserve">NAME: </v>
      </c>
      <c r="C615" s="56" t="str">
        <f>$D$20</f>
        <v xml:space="preserve">University of Colorado </v>
      </c>
      <c r="G615" s="126"/>
      <c r="H615" s="168"/>
      <c r="K615" s="76" t="str">
        <f>$K$3</f>
        <v>Due Date: October 18, 2022</v>
      </c>
    </row>
    <row r="616" spans="1:14" x14ac:dyDescent="0.2">
      <c r="A616" s="77" t="s">
        <v>17</v>
      </c>
      <c r="B616" s="77" t="s">
        <v>17</v>
      </c>
      <c r="C616" s="77" t="s">
        <v>17</v>
      </c>
      <c r="D616" s="77" t="s">
        <v>17</v>
      </c>
      <c r="E616" s="77" t="s">
        <v>17</v>
      </c>
      <c r="F616" s="77" t="s">
        <v>17</v>
      </c>
      <c r="G616" s="78" t="s">
        <v>17</v>
      </c>
      <c r="H616" s="79" t="s">
        <v>17</v>
      </c>
      <c r="I616" s="77" t="s">
        <v>17</v>
      </c>
      <c r="J616" s="78" t="s">
        <v>17</v>
      </c>
      <c r="K616" s="79" t="s">
        <v>17</v>
      </c>
    </row>
    <row r="617" spans="1:14" x14ac:dyDescent="0.2">
      <c r="A617" s="80" t="s">
        <v>18</v>
      </c>
      <c r="E617" s="80" t="s">
        <v>18</v>
      </c>
      <c r="F617" s="81"/>
      <c r="G617" s="82"/>
      <c r="H617" s="83" t="str">
        <f>H580</f>
        <v>2021-22</v>
      </c>
      <c r="I617" s="81"/>
      <c r="J617" s="82"/>
      <c r="K617" s="83" t="str">
        <f>K580</f>
        <v>2022-23</v>
      </c>
    </row>
    <row r="618" spans="1:14" x14ac:dyDescent="0.2">
      <c r="A618" s="80" t="s">
        <v>22</v>
      </c>
      <c r="C618" s="81" t="s">
        <v>68</v>
      </c>
      <c r="E618" s="80" t="s">
        <v>22</v>
      </c>
      <c r="F618" s="81"/>
      <c r="G618" s="82" t="s">
        <v>24</v>
      </c>
      <c r="H618" s="83" t="s">
        <v>25</v>
      </c>
      <c r="I618" s="81"/>
      <c r="J618" s="82" t="s">
        <v>24</v>
      </c>
      <c r="K618" s="83" t="s">
        <v>26</v>
      </c>
    </row>
    <row r="619" spans="1:14" x14ac:dyDescent="0.2">
      <c r="A619" s="77" t="s">
        <v>17</v>
      </c>
      <c r="B619" s="77" t="s">
        <v>17</v>
      </c>
      <c r="C619" s="77" t="s">
        <v>17</v>
      </c>
      <c r="D619" s="77" t="s">
        <v>17</v>
      </c>
      <c r="E619" s="77" t="s">
        <v>17</v>
      </c>
      <c r="F619" s="77" t="s">
        <v>17</v>
      </c>
      <c r="G619" s="78" t="s">
        <v>17</v>
      </c>
      <c r="H619" s="79" t="s">
        <v>17</v>
      </c>
      <c r="I619" s="77" t="s">
        <v>17</v>
      </c>
      <c r="J619" s="78" t="s">
        <v>17</v>
      </c>
      <c r="K619" s="79" t="s">
        <v>17</v>
      </c>
    </row>
    <row r="620" spans="1:14" x14ac:dyDescent="0.2">
      <c r="A620" s="189">
        <v>1</v>
      </c>
      <c r="B620" s="189"/>
      <c r="C620" s="189" t="s">
        <v>244</v>
      </c>
      <c r="D620" s="189"/>
      <c r="E620" s="189">
        <v>1</v>
      </c>
      <c r="F620" s="190"/>
      <c r="G620" s="191"/>
      <c r="H620" s="192"/>
      <c r="I620" s="193"/>
      <c r="J620" s="194"/>
      <c r="K620" s="195"/>
    </row>
    <row r="621" spans="1:14" x14ac:dyDescent="0.2">
      <c r="A621" s="189">
        <v>2</v>
      </c>
      <c r="B621" s="189"/>
      <c r="C621" s="189" t="s">
        <v>244</v>
      </c>
      <c r="D621" s="189"/>
      <c r="E621" s="189">
        <v>2</v>
      </c>
      <c r="F621" s="190"/>
      <c r="G621" s="191"/>
      <c r="H621" s="192"/>
      <c r="I621" s="193"/>
      <c r="J621" s="194"/>
      <c r="K621" s="192"/>
    </row>
    <row r="622" spans="1:14" x14ac:dyDescent="0.2">
      <c r="A622" s="189">
        <v>3</v>
      </c>
      <c r="B622" s="189"/>
      <c r="C622" s="189" t="s">
        <v>244</v>
      </c>
      <c r="D622" s="189"/>
      <c r="E622" s="189">
        <v>3</v>
      </c>
      <c r="F622" s="190"/>
      <c r="G622" s="191"/>
      <c r="H622" s="192"/>
      <c r="I622" s="193"/>
      <c r="J622" s="194"/>
      <c r="K622" s="192"/>
    </row>
    <row r="623" spans="1:14" x14ac:dyDescent="0.2">
      <c r="A623" s="189">
        <v>4</v>
      </c>
      <c r="B623" s="189"/>
      <c r="C623" s="189" t="s">
        <v>244</v>
      </c>
      <c r="D623" s="189"/>
      <c r="E623" s="189">
        <v>4</v>
      </c>
      <c r="F623" s="190"/>
      <c r="G623" s="191"/>
      <c r="H623" s="192"/>
      <c r="I623" s="196"/>
      <c r="J623" s="194"/>
      <c r="K623" s="192"/>
    </row>
    <row r="624" spans="1:14" ht="12.75" x14ac:dyDescent="0.2">
      <c r="A624" s="189">
        <v>5</v>
      </c>
      <c r="B624" s="189"/>
      <c r="C624" s="189" t="s">
        <v>244</v>
      </c>
      <c r="D624" s="189"/>
      <c r="E624" s="189">
        <v>5</v>
      </c>
      <c r="F624" s="190"/>
      <c r="G624" s="191"/>
      <c r="H624" s="192"/>
      <c r="I624" s="196"/>
      <c r="J624" s="194"/>
      <c r="K624" s="192"/>
      <c r="M624" s="347"/>
      <c r="N624" s="348"/>
    </row>
    <row r="625" spans="1:15" ht="14.25" x14ac:dyDescent="0.2">
      <c r="A625" s="56">
        <v>6</v>
      </c>
      <c r="C625" s="68" t="s">
        <v>245</v>
      </c>
      <c r="E625" s="56">
        <v>6</v>
      </c>
      <c r="F625" s="69"/>
      <c r="G625" s="197">
        <v>0.4</v>
      </c>
      <c r="H625" s="198">
        <v>42980.5</v>
      </c>
      <c r="I625" s="86"/>
      <c r="J625" s="199">
        <v>0.42</v>
      </c>
      <c r="K625" s="198">
        <v>26996</v>
      </c>
      <c r="M625" s="349"/>
      <c r="N625" s="350"/>
    </row>
    <row r="626" spans="1:15" ht="14.25" x14ac:dyDescent="0.2">
      <c r="A626" s="56">
        <v>7</v>
      </c>
      <c r="C626" s="68" t="s">
        <v>246</v>
      </c>
      <c r="E626" s="56">
        <v>7</v>
      </c>
      <c r="F626" s="69"/>
      <c r="G626" s="200"/>
      <c r="H626" s="198">
        <v>11844.95</v>
      </c>
      <c r="I626" s="201"/>
      <c r="J626" s="155"/>
      <c r="K626" s="198">
        <v>33409</v>
      </c>
      <c r="M626" s="349"/>
      <c r="N626" s="350"/>
    </row>
    <row r="627" spans="1:15" ht="14.25" x14ac:dyDescent="0.2">
      <c r="A627" s="56">
        <v>8</v>
      </c>
      <c r="C627" s="68" t="s">
        <v>247</v>
      </c>
      <c r="E627" s="56">
        <v>8</v>
      </c>
      <c r="F627" s="69"/>
      <c r="G627" s="200">
        <f>SUM(G625:G626)</f>
        <v>0.4</v>
      </c>
      <c r="H627" s="202">
        <f>SUM(H625:H626)</f>
        <v>54825.45</v>
      </c>
      <c r="I627" s="201"/>
      <c r="J627" s="200">
        <f>SUM(J625:J626)</f>
        <v>0.42</v>
      </c>
      <c r="K627" s="202">
        <f>SUM(K625:K626)</f>
        <v>60405</v>
      </c>
      <c r="M627" s="349"/>
      <c r="N627" s="350"/>
      <c r="O627" s="351"/>
    </row>
    <row r="628" spans="1:15" ht="14.25" x14ac:dyDescent="0.2">
      <c r="A628" s="56">
        <v>9</v>
      </c>
      <c r="C628" s="68"/>
      <c r="E628" s="56">
        <v>9</v>
      </c>
      <c r="F628" s="69"/>
      <c r="G628" s="200"/>
      <c r="H628" s="202"/>
      <c r="I628" s="86"/>
      <c r="J628" s="155"/>
      <c r="K628" s="202"/>
      <c r="M628" s="349"/>
      <c r="N628" s="350"/>
    </row>
    <row r="629" spans="1:15" ht="14.25" x14ac:dyDescent="0.2">
      <c r="A629" s="56">
        <v>10</v>
      </c>
      <c r="C629" s="68"/>
      <c r="E629" s="56">
        <v>10</v>
      </c>
      <c r="F629" s="69"/>
      <c r="G629" s="200"/>
      <c r="H629" s="202"/>
      <c r="I629" s="86"/>
      <c r="J629" s="155"/>
      <c r="K629" s="202"/>
      <c r="M629" s="349"/>
      <c r="N629" s="350"/>
    </row>
    <row r="630" spans="1:15" ht="14.25" x14ac:dyDescent="0.2">
      <c r="A630" s="56">
        <v>11</v>
      </c>
      <c r="C630" s="68" t="s">
        <v>105</v>
      </c>
      <c r="E630" s="56">
        <v>11</v>
      </c>
      <c r="G630" s="203"/>
      <c r="H630" s="204"/>
      <c r="I630" s="86"/>
      <c r="J630" s="203"/>
      <c r="K630" s="204"/>
      <c r="M630" s="349"/>
      <c r="N630" s="350"/>
      <c r="O630" s="351"/>
    </row>
    <row r="631" spans="1:15" s="95" customFormat="1" ht="14.25" x14ac:dyDescent="0.2">
      <c r="A631" s="56">
        <v>12</v>
      </c>
      <c r="B631" s="56"/>
      <c r="C631" s="68" t="s">
        <v>106</v>
      </c>
      <c r="D631" s="56"/>
      <c r="E631" s="56">
        <v>12</v>
      </c>
      <c r="F631" s="56"/>
      <c r="G631" s="205"/>
      <c r="H631" s="204"/>
      <c r="I631" s="86"/>
      <c r="J631" s="148"/>
      <c r="K631" s="204"/>
      <c r="M631" s="349"/>
      <c r="N631" s="350"/>
    </row>
    <row r="632" spans="1:15" s="95" customFormat="1" ht="14.25" x14ac:dyDescent="0.2">
      <c r="A632" s="56">
        <v>13</v>
      </c>
      <c r="B632" s="56"/>
      <c r="C632" s="68" t="s">
        <v>248</v>
      </c>
      <c r="D632" s="56"/>
      <c r="E632" s="56">
        <v>13</v>
      </c>
      <c r="F632" s="69"/>
      <c r="G632" s="200">
        <f>SUM(G630:G631)</f>
        <v>0</v>
      </c>
      <c r="H632" s="202">
        <f>SUM(H630:H631)</f>
        <v>0</v>
      </c>
      <c r="I632" s="201"/>
      <c r="J632" s="200">
        <f>SUM(J630:J631)</f>
        <v>0</v>
      </c>
      <c r="K632" s="202">
        <f>SUM(K630:K631)</f>
        <v>0</v>
      </c>
      <c r="M632" s="349"/>
      <c r="N632" s="350"/>
    </row>
    <row r="633" spans="1:15" ht="14.25" x14ac:dyDescent="0.2">
      <c r="A633" s="56">
        <v>14</v>
      </c>
      <c r="E633" s="56">
        <v>14</v>
      </c>
      <c r="F633" s="69"/>
      <c r="G633" s="200"/>
      <c r="H633" s="202"/>
      <c r="I633" s="201"/>
      <c r="J633" s="155"/>
      <c r="K633" s="202"/>
      <c r="M633" s="349"/>
      <c r="N633" s="350"/>
    </row>
    <row r="634" spans="1:15" ht="12.75" x14ac:dyDescent="0.2">
      <c r="A634" s="56">
        <v>15</v>
      </c>
      <c r="C634" s="68" t="s">
        <v>108</v>
      </c>
      <c r="E634" s="56">
        <v>15</v>
      </c>
      <c r="F634" s="69"/>
      <c r="G634" s="200">
        <f>G627+G632</f>
        <v>0.4</v>
      </c>
      <c r="H634" s="202">
        <f>H627+H632</f>
        <v>54825.45</v>
      </c>
      <c r="I634" s="201"/>
      <c r="J634" s="200">
        <f>J627+J632</f>
        <v>0.42</v>
      </c>
      <c r="K634" s="202">
        <f>K627+K632</f>
        <v>60405</v>
      </c>
      <c r="M634" s="347"/>
      <c r="N634" s="348"/>
    </row>
    <row r="635" spans="1:15" x14ac:dyDescent="0.2">
      <c r="A635" s="56">
        <v>16</v>
      </c>
      <c r="E635" s="56">
        <v>16</v>
      </c>
      <c r="F635" s="69"/>
      <c r="G635" s="200"/>
      <c r="H635" s="202"/>
      <c r="I635" s="201"/>
      <c r="J635" s="155"/>
      <c r="K635" s="202"/>
    </row>
    <row r="636" spans="1:15" x14ac:dyDescent="0.2">
      <c r="A636" s="56">
        <v>17</v>
      </c>
      <c r="C636" s="68" t="s">
        <v>109</v>
      </c>
      <c r="E636" s="56">
        <v>17</v>
      </c>
      <c r="F636" s="69"/>
      <c r="G636" s="197"/>
      <c r="H636" s="198"/>
      <c r="I636" s="201"/>
      <c r="J636" s="199"/>
      <c r="K636" s="198">
        <v>2</v>
      </c>
    </row>
    <row r="637" spans="1:15" x14ac:dyDescent="0.2">
      <c r="A637" s="56">
        <v>18</v>
      </c>
      <c r="C637" s="68"/>
      <c r="E637" s="56">
        <v>18</v>
      </c>
      <c r="F637" s="69"/>
      <c r="G637" s="200"/>
      <c r="H637" s="202"/>
      <c r="I637" s="201"/>
      <c r="J637" s="155"/>
      <c r="K637" s="202"/>
    </row>
    <row r="638" spans="1:15" x14ac:dyDescent="0.2">
      <c r="A638" s="56">
        <v>19</v>
      </c>
      <c r="C638" s="68" t="s">
        <v>110</v>
      </c>
      <c r="E638" s="56">
        <v>19</v>
      </c>
      <c r="F638" s="69"/>
      <c r="G638" s="197"/>
      <c r="H638" s="198">
        <v>9847.9599999999991</v>
      </c>
      <c r="I638" s="201"/>
      <c r="J638" s="199"/>
      <c r="K638" s="198"/>
    </row>
    <row r="639" spans="1:15" x14ac:dyDescent="0.2">
      <c r="A639" s="56">
        <v>20</v>
      </c>
      <c r="C639" s="68" t="s">
        <v>111</v>
      </c>
      <c r="E639" s="56">
        <v>20</v>
      </c>
      <c r="F639" s="69"/>
      <c r="G639" s="197"/>
      <c r="H639" s="198">
        <v>164338.73000000001</v>
      </c>
      <c r="I639" s="201"/>
      <c r="J639" s="199"/>
      <c r="K639" s="198"/>
    </row>
    <row r="640" spans="1:15" x14ac:dyDescent="0.2">
      <c r="A640" s="56">
        <v>21</v>
      </c>
      <c r="C640" s="68"/>
      <c r="E640" s="56">
        <v>21</v>
      </c>
      <c r="F640" s="69"/>
      <c r="G640" s="200"/>
      <c r="H640" s="202"/>
      <c r="I640" s="201"/>
      <c r="J640" s="155"/>
      <c r="K640" s="202"/>
    </row>
    <row r="641" spans="1:11" x14ac:dyDescent="0.2">
      <c r="A641" s="56">
        <v>22</v>
      </c>
      <c r="C641" s="68"/>
      <c r="E641" s="56">
        <v>22</v>
      </c>
      <c r="F641" s="69"/>
      <c r="G641" s="200"/>
      <c r="H641" s="202"/>
      <c r="I641" s="201"/>
      <c r="J641" s="155"/>
      <c r="K641" s="202"/>
    </row>
    <row r="642" spans="1:11" x14ac:dyDescent="0.2">
      <c r="A642" s="56">
        <v>23</v>
      </c>
      <c r="C642" s="68" t="s">
        <v>249</v>
      </c>
      <c r="E642" s="56">
        <v>23</v>
      </c>
      <c r="F642" s="69"/>
      <c r="G642" s="197"/>
      <c r="H642" s="198"/>
      <c r="I642" s="201"/>
      <c r="J642" s="199"/>
      <c r="K642" s="198"/>
    </row>
    <row r="643" spans="1:11" x14ac:dyDescent="0.2">
      <c r="A643" s="56">
        <v>24</v>
      </c>
      <c r="C643" s="68"/>
      <c r="E643" s="56">
        <v>24</v>
      </c>
      <c r="F643" s="69"/>
      <c r="G643" s="200"/>
      <c r="H643" s="202"/>
      <c r="I643" s="201"/>
      <c r="J643" s="155"/>
      <c r="K643" s="202"/>
    </row>
    <row r="644" spans="1:11" x14ac:dyDescent="0.2">
      <c r="E644" s="108"/>
      <c r="F644" s="139" t="s">
        <v>17</v>
      </c>
      <c r="G644" s="79" t="s">
        <v>17</v>
      </c>
      <c r="H644" s="79" t="s">
        <v>17</v>
      </c>
      <c r="I644" s="139" t="s">
        <v>17</v>
      </c>
      <c r="J644" s="79" t="s">
        <v>17</v>
      </c>
      <c r="K644" s="79" t="s">
        <v>17</v>
      </c>
    </row>
    <row r="645" spans="1:11" x14ac:dyDescent="0.2">
      <c r="A645" s="56">
        <v>25</v>
      </c>
      <c r="C645" s="68" t="s">
        <v>250</v>
      </c>
      <c r="E645" s="56">
        <v>25</v>
      </c>
      <c r="G645" s="148">
        <f>SUM(G634:G644)</f>
        <v>0.4</v>
      </c>
      <c r="H645" s="148">
        <f>SUM(H634:H644)</f>
        <v>229012.14</v>
      </c>
      <c r="I645" s="149"/>
      <c r="J645" s="148">
        <f>SUM(J634:J644)</f>
        <v>0.42</v>
      </c>
      <c r="K645" s="148">
        <f>SUM(K634:K644)</f>
        <v>60407</v>
      </c>
    </row>
    <row r="646" spans="1:11" x14ac:dyDescent="0.2">
      <c r="E646" s="108"/>
      <c r="F646" s="139" t="s">
        <v>17</v>
      </c>
      <c r="G646" s="78" t="s">
        <v>17</v>
      </c>
      <c r="H646" s="79" t="s">
        <v>17</v>
      </c>
      <c r="I646" s="139" t="s">
        <v>17</v>
      </c>
      <c r="J646" s="78" t="s">
        <v>17</v>
      </c>
      <c r="K646" s="79" t="s">
        <v>17</v>
      </c>
    </row>
    <row r="647" spans="1:11" x14ac:dyDescent="0.2">
      <c r="C647" s="56" t="s">
        <v>64</v>
      </c>
      <c r="E647" s="108"/>
      <c r="F647" s="139"/>
      <c r="G647" s="78"/>
      <c r="H647" s="79"/>
      <c r="I647" s="139"/>
      <c r="J647" s="78"/>
      <c r="K647" s="79"/>
    </row>
    <row r="648" spans="1:11" x14ac:dyDescent="0.2">
      <c r="A648" s="68"/>
    </row>
    <row r="650" spans="1:11" x14ac:dyDescent="0.2">
      <c r="A650" s="74" t="str">
        <f>$A$83</f>
        <v xml:space="preserve">Institution No.:  </v>
      </c>
      <c r="B650" s="95"/>
      <c r="C650" s="95"/>
      <c r="D650" s="95"/>
      <c r="E650" s="109"/>
      <c r="F650" s="95"/>
      <c r="G650" s="110"/>
      <c r="H650" s="111"/>
      <c r="I650" s="95"/>
      <c r="J650" s="110"/>
      <c r="K650" s="59" t="s">
        <v>251</v>
      </c>
    </row>
    <row r="651" spans="1:11" x14ac:dyDescent="0.2">
      <c r="A651" s="123" t="s">
        <v>252</v>
      </c>
      <c r="B651" s="123"/>
      <c r="C651" s="123"/>
      <c r="D651" s="123"/>
      <c r="E651" s="123"/>
      <c r="F651" s="123"/>
      <c r="G651" s="123"/>
      <c r="H651" s="123"/>
      <c r="I651" s="123"/>
      <c r="J651" s="123"/>
      <c r="K651" s="123"/>
    </row>
    <row r="652" spans="1:11" x14ac:dyDescent="0.2">
      <c r="A652" s="74" t="str">
        <f>$A$42</f>
        <v xml:space="preserve">NAME: </v>
      </c>
      <c r="B652" s="74"/>
      <c r="C652" s="56" t="str">
        <f>$D$20</f>
        <v xml:space="preserve">University of Colorado </v>
      </c>
      <c r="G652" s="126"/>
      <c r="H652" s="168"/>
      <c r="K652" s="76" t="str">
        <f>$K$3</f>
        <v>Due Date: October 18, 2022</v>
      </c>
    </row>
    <row r="653" spans="1:11" x14ac:dyDescent="0.2">
      <c r="A653" s="77" t="s">
        <v>17</v>
      </c>
      <c r="B653" s="77" t="s">
        <v>17</v>
      </c>
      <c r="C653" s="77" t="s">
        <v>17</v>
      </c>
      <c r="D653" s="77" t="s">
        <v>17</v>
      </c>
      <c r="E653" s="77" t="s">
        <v>17</v>
      </c>
      <c r="F653" s="77" t="s">
        <v>17</v>
      </c>
      <c r="G653" s="78" t="s">
        <v>17</v>
      </c>
      <c r="H653" s="79" t="s">
        <v>17</v>
      </c>
      <c r="I653" s="77" t="s">
        <v>17</v>
      </c>
      <c r="J653" s="78" t="s">
        <v>17</v>
      </c>
      <c r="K653" s="79" t="s">
        <v>17</v>
      </c>
    </row>
    <row r="654" spans="1:11" x14ac:dyDescent="0.2">
      <c r="A654" s="80" t="s">
        <v>18</v>
      </c>
      <c r="E654" s="80" t="s">
        <v>18</v>
      </c>
      <c r="F654" s="81"/>
      <c r="G654" s="82"/>
      <c r="H654" s="83" t="str">
        <f>+H617</f>
        <v>2021-22</v>
      </c>
      <c r="I654" s="81"/>
      <c r="J654" s="82"/>
      <c r="K654" s="83" t="str">
        <f>K617</f>
        <v>2022-23</v>
      </c>
    </row>
    <row r="655" spans="1:11" x14ac:dyDescent="0.2">
      <c r="A655" s="80" t="s">
        <v>22</v>
      </c>
      <c r="C655" s="81" t="s">
        <v>68</v>
      </c>
      <c r="E655" s="80" t="s">
        <v>22</v>
      </c>
      <c r="F655" s="81"/>
      <c r="G655" s="82" t="s">
        <v>24</v>
      </c>
      <c r="H655" s="83" t="s">
        <v>25</v>
      </c>
      <c r="I655" s="81"/>
      <c r="J655" s="82" t="s">
        <v>24</v>
      </c>
      <c r="K655" s="83" t="s">
        <v>26</v>
      </c>
    </row>
    <row r="656" spans="1:11" x14ac:dyDescent="0.2">
      <c r="A656" s="77" t="s">
        <v>17</v>
      </c>
      <c r="B656" s="77" t="s">
        <v>17</v>
      </c>
      <c r="C656" s="77" t="s">
        <v>17</v>
      </c>
      <c r="D656" s="77" t="s">
        <v>17</v>
      </c>
      <c r="E656" s="77" t="s">
        <v>17</v>
      </c>
      <c r="F656" s="77" t="s">
        <v>17</v>
      </c>
      <c r="G656" s="78" t="s">
        <v>17</v>
      </c>
      <c r="H656" s="79" t="s">
        <v>17</v>
      </c>
      <c r="I656" s="77" t="s">
        <v>17</v>
      </c>
      <c r="J656" s="206" t="s">
        <v>17</v>
      </c>
      <c r="K656" s="79" t="s">
        <v>17</v>
      </c>
    </row>
    <row r="657" spans="1:15" x14ac:dyDescent="0.2">
      <c r="A657" s="189">
        <v>1</v>
      </c>
      <c r="B657" s="189"/>
      <c r="C657" s="189" t="s">
        <v>244</v>
      </c>
      <c r="D657" s="189"/>
      <c r="E657" s="189">
        <v>1</v>
      </c>
      <c r="F657" s="190"/>
      <c r="G657" s="191"/>
      <c r="H657" s="192"/>
      <c r="I657" s="193"/>
      <c r="J657" s="194"/>
      <c r="K657" s="195"/>
    </row>
    <row r="658" spans="1:15" x14ac:dyDescent="0.2">
      <c r="A658" s="189">
        <v>2</v>
      </c>
      <c r="B658" s="189"/>
      <c r="C658" s="189" t="s">
        <v>244</v>
      </c>
      <c r="D658" s="189"/>
      <c r="E658" s="189">
        <v>2</v>
      </c>
      <c r="F658" s="190"/>
      <c r="G658" s="191"/>
      <c r="H658" s="192"/>
      <c r="I658" s="193"/>
      <c r="J658" s="194"/>
      <c r="K658" s="192"/>
    </row>
    <row r="659" spans="1:15" x14ac:dyDescent="0.2">
      <c r="A659" s="189">
        <v>3</v>
      </c>
      <c r="B659" s="189"/>
      <c r="C659" s="189" t="s">
        <v>244</v>
      </c>
      <c r="D659" s="189"/>
      <c r="E659" s="189">
        <v>3</v>
      </c>
      <c r="F659" s="190"/>
      <c r="G659" s="191"/>
      <c r="H659" s="192"/>
      <c r="I659" s="193"/>
      <c r="J659" s="194"/>
      <c r="K659" s="192"/>
    </row>
    <row r="660" spans="1:15" x14ac:dyDescent="0.2">
      <c r="A660" s="189">
        <v>4</v>
      </c>
      <c r="B660" s="189"/>
      <c r="C660" s="189" t="s">
        <v>244</v>
      </c>
      <c r="D660" s="189"/>
      <c r="E660" s="189">
        <v>4</v>
      </c>
      <c r="F660" s="190"/>
      <c r="G660" s="191"/>
      <c r="H660" s="192"/>
      <c r="I660" s="196"/>
      <c r="J660" s="194"/>
      <c r="K660" s="192"/>
    </row>
    <row r="661" spans="1:15" x14ac:dyDescent="0.2">
      <c r="A661" s="189">
        <v>5</v>
      </c>
      <c r="B661" s="189"/>
      <c r="C661" s="189" t="s">
        <v>244</v>
      </c>
      <c r="D661" s="189"/>
      <c r="E661" s="189">
        <v>5</v>
      </c>
      <c r="F661" s="190"/>
      <c r="G661" s="194"/>
      <c r="H661" s="192"/>
      <c r="I661" s="196"/>
      <c r="J661" s="194"/>
      <c r="K661" s="192"/>
    </row>
    <row r="662" spans="1:15" ht="12.75" x14ac:dyDescent="0.2">
      <c r="A662" s="56">
        <v>6</v>
      </c>
      <c r="C662" s="68" t="s">
        <v>245</v>
      </c>
      <c r="E662" s="56">
        <v>6</v>
      </c>
      <c r="F662" s="69"/>
      <c r="G662" s="199">
        <v>130.82</v>
      </c>
      <c r="H662" s="198">
        <v>10390844.16</v>
      </c>
      <c r="I662" s="86"/>
      <c r="J662" s="199">
        <v>139.69</v>
      </c>
      <c r="K662" s="198">
        <v>11944209</v>
      </c>
      <c r="M662" s="347"/>
      <c r="N662" s="348"/>
    </row>
    <row r="663" spans="1:15" ht="14.25" x14ac:dyDescent="0.2">
      <c r="A663" s="56">
        <v>7</v>
      </c>
      <c r="C663" s="68" t="s">
        <v>246</v>
      </c>
      <c r="E663" s="56">
        <v>7</v>
      </c>
      <c r="F663" s="69"/>
      <c r="G663" s="155"/>
      <c r="H663" s="198">
        <v>3860759.65</v>
      </c>
      <c r="I663" s="201"/>
      <c r="J663" s="155"/>
      <c r="K663" s="198">
        <v>3820047</v>
      </c>
      <c r="M663" s="349"/>
      <c r="N663" s="350"/>
    </row>
    <row r="664" spans="1:15" ht="14.25" x14ac:dyDescent="0.2">
      <c r="A664" s="56">
        <v>8</v>
      </c>
      <c r="C664" s="68" t="s">
        <v>247</v>
      </c>
      <c r="E664" s="56">
        <v>8</v>
      </c>
      <c r="F664" s="69"/>
      <c r="G664" s="155">
        <f>SUM(G662:G663)</f>
        <v>130.82</v>
      </c>
      <c r="H664" s="202">
        <f>SUM(H662:H663)</f>
        <v>14251603.810000001</v>
      </c>
      <c r="I664" s="201"/>
      <c r="J664" s="200">
        <f>SUM(J662:J663)</f>
        <v>139.69</v>
      </c>
      <c r="K664" s="202">
        <f>SUM(K662:K663)</f>
        <v>15764256</v>
      </c>
      <c r="M664" s="349"/>
      <c r="N664" s="350"/>
      <c r="O664" s="351"/>
    </row>
    <row r="665" spans="1:15" ht="14.25" x14ac:dyDescent="0.2">
      <c r="A665" s="56">
        <v>9</v>
      </c>
      <c r="C665" s="68"/>
      <c r="E665" s="56">
        <v>9</v>
      </c>
      <c r="F665" s="69"/>
      <c r="G665" s="155"/>
      <c r="H665" s="202"/>
      <c r="I665" s="86"/>
      <c r="J665" s="155"/>
      <c r="K665" s="202"/>
      <c r="M665" s="349"/>
      <c r="N665" s="350"/>
    </row>
    <row r="666" spans="1:15" ht="14.25" x14ac:dyDescent="0.2">
      <c r="A666" s="56">
        <v>10</v>
      </c>
      <c r="C666" s="68"/>
      <c r="E666" s="56">
        <v>10</v>
      </c>
      <c r="F666" s="69"/>
      <c r="G666" s="155"/>
      <c r="H666" s="202"/>
      <c r="I666" s="86"/>
      <c r="J666" s="155"/>
      <c r="K666" s="202"/>
      <c r="M666" s="349"/>
      <c r="N666" s="350"/>
      <c r="O666" s="351"/>
    </row>
    <row r="667" spans="1:15" ht="14.25" x14ac:dyDescent="0.2">
      <c r="A667" s="56">
        <v>11</v>
      </c>
      <c r="C667" s="68" t="s">
        <v>105</v>
      </c>
      <c r="E667" s="56">
        <v>11</v>
      </c>
      <c r="G667" s="203">
        <v>18</v>
      </c>
      <c r="H667" s="204">
        <v>815305.58</v>
      </c>
      <c r="I667" s="86"/>
      <c r="J667" s="203">
        <v>17</v>
      </c>
      <c r="K667" s="204">
        <v>882926</v>
      </c>
      <c r="M667" s="349"/>
      <c r="N667" s="350"/>
    </row>
    <row r="668" spans="1:15" s="95" customFormat="1" ht="14.25" x14ac:dyDescent="0.2">
      <c r="A668" s="56">
        <v>12</v>
      </c>
      <c r="B668" s="56"/>
      <c r="C668" s="68" t="s">
        <v>106</v>
      </c>
      <c r="D668" s="56"/>
      <c r="E668" s="56">
        <v>12</v>
      </c>
      <c r="F668" s="56"/>
      <c r="G668" s="148"/>
      <c r="H668" s="204">
        <v>497024.9</v>
      </c>
      <c r="I668" s="86"/>
      <c r="J668" s="148"/>
      <c r="K668" s="204">
        <v>578659</v>
      </c>
      <c r="M668" s="349"/>
      <c r="N668" s="350"/>
      <c r="O668" s="352"/>
    </row>
    <row r="669" spans="1:15" s="95" customFormat="1" ht="14.25" x14ac:dyDescent="0.2">
      <c r="A669" s="56">
        <v>13</v>
      </c>
      <c r="B669" s="56"/>
      <c r="C669" s="68" t="s">
        <v>248</v>
      </c>
      <c r="D669" s="56"/>
      <c r="E669" s="56">
        <v>13</v>
      </c>
      <c r="F669" s="69"/>
      <c r="G669" s="155">
        <f>SUM(G667:G668)</f>
        <v>18</v>
      </c>
      <c r="H669" s="202">
        <f>SUM(H667:H668)</f>
        <v>1312330.48</v>
      </c>
      <c r="I669" s="201"/>
      <c r="J669" s="200">
        <f>SUM(J667:J668)</f>
        <v>17</v>
      </c>
      <c r="K669" s="202">
        <f>SUM(K667:K668)</f>
        <v>1461585</v>
      </c>
      <c r="M669" s="349"/>
      <c r="N669" s="350"/>
    </row>
    <row r="670" spans="1:15" ht="14.25" x14ac:dyDescent="0.2">
      <c r="A670" s="56">
        <v>14</v>
      </c>
      <c r="E670" s="56">
        <v>14</v>
      </c>
      <c r="F670" s="69"/>
      <c r="G670" s="155"/>
      <c r="H670" s="202"/>
      <c r="I670" s="201"/>
      <c r="J670" s="155"/>
      <c r="K670" s="202"/>
      <c r="M670" s="349"/>
      <c r="N670" s="350"/>
    </row>
    <row r="671" spans="1:15" ht="14.25" x14ac:dyDescent="0.2">
      <c r="A671" s="56">
        <v>15</v>
      </c>
      <c r="C671" s="68" t="s">
        <v>108</v>
      </c>
      <c r="E671" s="56">
        <v>15</v>
      </c>
      <c r="F671" s="69"/>
      <c r="G671" s="155">
        <f>G664+G669</f>
        <v>148.82</v>
      </c>
      <c r="H671" s="202">
        <f>H664+H669</f>
        <v>15563934.290000001</v>
      </c>
      <c r="I671" s="201"/>
      <c r="J671" s="200">
        <f>J664+J669</f>
        <v>156.69</v>
      </c>
      <c r="K671" s="202">
        <f>K664+K669</f>
        <v>17225841</v>
      </c>
      <c r="M671" s="349"/>
      <c r="N671" s="350"/>
      <c r="O671" s="351"/>
    </row>
    <row r="672" spans="1:15" ht="14.25" x14ac:dyDescent="0.2">
      <c r="A672" s="56">
        <v>16</v>
      </c>
      <c r="E672" s="56">
        <v>16</v>
      </c>
      <c r="F672" s="69"/>
      <c r="G672" s="155"/>
      <c r="H672" s="202"/>
      <c r="I672" s="201"/>
      <c r="J672" s="155"/>
      <c r="K672" s="202"/>
      <c r="M672" s="349"/>
      <c r="N672" s="350"/>
    </row>
    <row r="673" spans="1:17" ht="14.25" x14ac:dyDescent="0.2">
      <c r="A673" s="56">
        <v>17</v>
      </c>
      <c r="C673" s="68" t="s">
        <v>109</v>
      </c>
      <c r="E673" s="56">
        <v>17</v>
      </c>
      <c r="F673" s="69"/>
      <c r="G673" s="197"/>
      <c r="H673" s="198">
        <v>676238.49</v>
      </c>
      <c r="I673" s="201"/>
      <c r="J673" s="199"/>
      <c r="K673" s="198">
        <v>459215</v>
      </c>
      <c r="M673" s="349"/>
      <c r="N673" s="350"/>
    </row>
    <row r="674" spans="1:17" ht="14.25" x14ac:dyDescent="0.2">
      <c r="A674" s="56">
        <v>18</v>
      </c>
      <c r="C674" s="68"/>
      <c r="E674" s="56">
        <v>18</v>
      </c>
      <c r="F674" s="69"/>
      <c r="G674" s="200"/>
      <c r="H674" s="202"/>
      <c r="I674" s="201"/>
      <c r="J674" s="155"/>
      <c r="K674" s="202"/>
      <c r="M674" s="349"/>
      <c r="N674" s="350"/>
    </row>
    <row r="675" spans="1:17" ht="14.25" x14ac:dyDescent="0.2">
      <c r="A675" s="56">
        <v>19</v>
      </c>
      <c r="C675" s="68" t="s">
        <v>110</v>
      </c>
      <c r="E675" s="56">
        <v>19</v>
      </c>
      <c r="F675" s="69"/>
      <c r="G675" s="200"/>
      <c r="H675" s="198">
        <v>60239.839999999997</v>
      </c>
      <c r="I675" s="201"/>
      <c r="J675" s="155"/>
      <c r="K675" s="198">
        <v>56813</v>
      </c>
      <c r="M675" s="349"/>
      <c r="N675" s="350"/>
      <c r="O675" s="351"/>
    </row>
    <row r="676" spans="1:17" ht="14.25" x14ac:dyDescent="0.2">
      <c r="A676" s="56">
        <v>20</v>
      </c>
      <c r="C676" s="68" t="s">
        <v>111</v>
      </c>
      <c r="E676" s="56">
        <v>20</v>
      </c>
      <c r="F676" s="69"/>
      <c r="G676" s="200"/>
      <c r="H676" s="198">
        <v>3862240.3699999996</v>
      </c>
      <c r="I676" s="201"/>
      <c r="J676" s="155"/>
      <c r="K676" s="198">
        <v>4397457</v>
      </c>
      <c r="M676" s="349"/>
      <c r="N676" s="350"/>
    </row>
    <row r="677" spans="1:17" ht="14.25" x14ac:dyDescent="0.2">
      <c r="A677" s="56">
        <v>21</v>
      </c>
      <c r="C677" s="68"/>
      <c r="E677" s="56">
        <v>21</v>
      </c>
      <c r="F677" s="69"/>
      <c r="G677" s="200"/>
      <c r="H677" s="202"/>
      <c r="I677" s="201"/>
      <c r="J677" s="155"/>
      <c r="K677" s="202"/>
      <c r="M677" s="349"/>
      <c r="N677" s="350"/>
    </row>
    <row r="678" spans="1:17" ht="14.25" x14ac:dyDescent="0.2">
      <c r="A678" s="56">
        <v>22</v>
      </c>
      <c r="C678" s="68"/>
      <c r="E678" s="56">
        <v>22</v>
      </c>
      <c r="F678" s="69"/>
      <c r="G678" s="200"/>
      <c r="H678" s="202"/>
      <c r="I678" s="201"/>
      <c r="J678" s="155"/>
      <c r="K678" s="202"/>
      <c r="M678" s="349"/>
      <c r="N678" s="350"/>
      <c r="P678" s="349"/>
      <c r="Q678" s="353"/>
    </row>
    <row r="679" spans="1:17" ht="14.25" x14ac:dyDescent="0.2">
      <c r="A679" s="56">
        <v>23</v>
      </c>
      <c r="C679" s="68" t="s">
        <v>249</v>
      </c>
      <c r="E679" s="56">
        <v>23</v>
      </c>
      <c r="F679" s="69"/>
      <c r="G679" s="200"/>
      <c r="H679" s="198">
        <v>1904949.8499999999</v>
      </c>
      <c r="I679" s="201"/>
      <c r="J679" s="155"/>
      <c r="K679" s="198">
        <v>1956576</v>
      </c>
      <c r="M679" s="349"/>
      <c r="N679" s="350"/>
      <c r="O679" s="351"/>
    </row>
    <row r="680" spans="1:17" ht="12.75" x14ac:dyDescent="0.2">
      <c r="A680" s="56">
        <v>24</v>
      </c>
      <c r="C680" s="68"/>
      <c r="E680" s="56">
        <v>24</v>
      </c>
      <c r="F680" s="69"/>
      <c r="G680" s="200"/>
      <c r="H680" s="202"/>
      <c r="I680" s="201"/>
      <c r="J680" s="155"/>
      <c r="K680" s="202"/>
      <c r="M680" s="347"/>
      <c r="N680" s="348"/>
    </row>
    <row r="681" spans="1:17" x14ac:dyDescent="0.2">
      <c r="E681" s="108"/>
      <c r="F681" s="139" t="s">
        <v>17</v>
      </c>
      <c r="G681" s="79" t="s">
        <v>17</v>
      </c>
      <c r="H681" s="79" t="s">
        <v>17</v>
      </c>
      <c r="I681" s="139" t="s">
        <v>17</v>
      </c>
      <c r="J681" s="79" t="s">
        <v>17</v>
      </c>
      <c r="K681" s="79" t="s">
        <v>17</v>
      </c>
      <c r="N681" s="351"/>
    </row>
    <row r="682" spans="1:17" x14ac:dyDescent="0.2">
      <c r="A682" s="56">
        <v>25</v>
      </c>
      <c r="C682" s="68" t="s">
        <v>253</v>
      </c>
      <c r="E682" s="56">
        <v>25</v>
      </c>
      <c r="G682" s="148">
        <f>SUM(G671:G681)</f>
        <v>148.82</v>
      </c>
      <c r="H682" s="148">
        <f>SUM(H671:H681)</f>
        <v>22067602.840000004</v>
      </c>
      <c r="I682" s="149"/>
      <c r="J682" s="148">
        <f>SUM(J671:J681)</f>
        <v>156.69</v>
      </c>
      <c r="K682" s="148">
        <f>SUM(K671:K681)</f>
        <v>24095902</v>
      </c>
    </row>
    <row r="683" spans="1:17" x14ac:dyDescent="0.2">
      <c r="C683" s="68"/>
      <c r="F683" s="139" t="s">
        <v>17</v>
      </c>
      <c r="G683" s="78" t="s">
        <v>17</v>
      </c>
      <c r="H683" s="79" t="s">
        <v>17</v>
      </c>
      <c r="I683" s="139" t="s">
        <v>17</v>
      </c>
      <c r="J683" s="78" t="s">
        <v>17</v>
      </c>
      <c r="K683" s="79" t="s">
        <v>17</v>
      </c>
      <c r="N683" s="351"/>
    </row>
    <row r="684" spans="1:17" x14ac:dyDescent="0.2">
      <c r="C684" s="56" t="s">
        <v>64</v>
      </c>
      <c r="G684" s="148"/>
      <c r="H684" s="148"/>
      <c r="I684" s="149"/>
      <c r="J684" s="148"/>
      <c r="K684" s="148"/>
    </row>
    <row r="685" spans="1:17" x14ac:dyDescent="0.2">
      <c r="E685" s="108"/>
      <c r="F685" s="139"/>
      <c r="G685" s="78"/>
      <c r="H685" s="79"/>
      <c r="I685" s="139"/>
      <c r="J685" s="78"/>
      <c r="K685" s="79"/>
    </row>
    <row r="686" spans="1:17" x14ac:dyDescent="0.2">
      <c r="A686" s="68"/>
    </row>
    <row r="687" spans="1:17" x14ac:dyDescent="0.2">
      <c r="A687" s="74" t="str">
        <f>$A$83</f>
        <v xml:space="preserve">Institution No.:  </v>
      </c>
      <c r="B687" s="95"/>
      <c r="C687" s="95"/>
      <c r="D687" s="95"/>
      <c r="E687" s="109"/>
      <c r="F687" s="95"/>
      <c r="G687" s="110"/>
      <c r="H687" s="111"/>
      <c r="I687" s="95"/>
      <c r="J687" s="110"/>
      <c r="K687" s="59" t="s">
        <v>254</v>
      </c>
    </row>
    <row r="688" spans="1:17" x14ac:dyDescent="0.2">
      <c r="A688" s="123" t="s">
        <v>255</v>
      </c>
      <c r="B688" s="123"/>
      <c r="C688" s="123"/>
      <c r="D688" s="123"/>
      <c r="E688" s="123"/>
      <c r="F688" s="123"/>
      <c r="G688" s="123"/>
      <c r="H688" s="123"/>
      <c r="I688" s="123"/>
      <c r="J688" s="123"/>
      <c r="K688" s="123"/>
    </row>
    <row r="689" spans="1:15" x14ac:dyDescent="0.2">
      <c r="A689" s="74" t="str">
        <f>$A$42</f>
        <v xml:space="preserve">NAME: </v>
      </c>
      <c r="C689" s="56" t="str">
        <f>$D$20</f>
        <v xml:space="preserve">University of Colorado </v>
      </c>
      <c r="G689" s="126"/>
      <c r="H689" s="168"/>
      <c r="K689" s="76" t="str">
        <f>$K$3</f>
        <v>Due Date: October 18, 2022</v>
      </c>
    </row>
    <row r="690" spans="1:15" x14ac:dyDescent="0.2">
      <c r="A690" s="77" t="s">
        <v>17</v>
      </c>
      <c r="B690" s="77" t="s">
        <v>17</v>
      </c>
      <c r="C690" s="77" t="s">
        <v>17</v>
      </c>
      <c r="D690" s="77" t="s">
        <v>17</v>
      </c>
      <c r="E690" s="77" t="s">
        <v>17</v>
      </c>
      <c r="F690" s="77" t="s">
        <v>17</v>
      </c>
      <c r="G690" s="78" t="s">
        <v>17</v>
      </c>
      <c r="H690" s="79" t="s">
        <v>17</v>
      </c>
      <c r="I690" s="77" t="s">
        <v>17</v>
      </c>
      <c r="J690" s="78" t="s">
        <v>17</v>
      </c>
      <c r="K690" s="79" t="s">
        <v>17</v>
      </c>
    </row>
    <row r="691" spans="1:15" x14ac:dyDescent="0.2">
      <c r="A691" s="80" t="s">
        <v>18</v>
      </c>
      <c r="E691" s="80" t="s">
        <v>18</v>
      </c>
      <c r="F691" s="81"/>
      <c r="G691" s="82"/>
      <c r="H691" s="83" t="str">
        <f>+H654</f>
        <v>2021-22</v>
      </c>
      <c r="I691" s="81"/>
      <c r="J691" s="82"/>
      <c r="K691" s="83" t="str">
        <f>K654</f>
        <v>2022-23</v>
      </c>
    </row>
    <row r="692" spans="1:15" x14ac:dyDescent="0.2">
      <c r="A692" s="80" t="s">
        <v>22</v>
      </c>
      <c r="C692" s="81" t="s">
        <v>68</v>
      </c>
      <c r="E692" s="80" t="s">
        <v>22</v>
      </c>
      <c r="F692" s="81"/>
      <c r="G692" s="82" t="s">
        <v>24</v>
      </c>
      <c r="H692" s="83" t="s">
        <v>25</v>
      </c>
      <c r="I692" s="81"/>
      <c r="J692" s="82" t="s">
        <v>24</v>
      </c>
      <c r="K692" s="83" t="s">
        <v>26</v>
      </c>
    </row>
    <row r="693" spans="1:15" x14ac:dyDescent="0.2">
      <c r="A693" s="77" t="s">
        <v>17</v>
      </c>
      <c r="B693" s="77" t="s">
        <v>17</v>
      </c>
      <c r="C693" s="77" t="s">
        <v>17</v>
      </c>
      <c r="D693" s="77" t="s">
        <v>17</v>
      </c>
      <c r="E693" s="77" t="s">
        <v>17</v>
      </c>
      <c r="F693" s="77" t="s">
        <v>17</v>
      </c>
      <c r="G693" s="78" t="s">
        <v>17</v>
      </c>
      <c r="H693" s="79" t="s">
        <v>17</v>
      </c>
      <c r="I693" s="77" t="s">
        <v>17</v>
      </c>
      <c r="J693" s="78" t="s">
        <v>17</v>
      </c>
      <c r="K693" s="79" t="s">
        <v>17</v>
      </c>
    </row>
    <row r="694" spans="1:15" x14ac:dyDescent="0.2">
      <c r="A694" s="189">
        <v>1</v>
      </c>
      <c r="B694" s="189"/>
      <c r="C694" s="189" t="s">
        <v>244</v>
      </c>
      <c r="D694" s="189"/>
      <c r="E694" s="189">
        <v>1</v>
      </c>
      <c r="F694" s="190"/>
      <c r="G694" s="191"/>
      <c r="H694" s="192"/>
      <c r="I694" s="193"/>
      <c r="J694" s="194"/>
      <c r="K694" s="195"/>
    </row>
    <row r="695" spans="1:15" x14ac:dyDescent="0.2">
      <c r="A695" s="189">
        <v>2</v>
      </c>
      <c r="B695" s="189"/>
      <c r="C695" s="189" t="s">
        <v>244</v>
      </c>
      <c r="D695" s="189"/>
      <c r="E695" s="189">
        <v>2</v>
      </c>
      <c r="F695" s="190"/>
      <c r="G695" s="191"/>
      <c r="H695" s="192"/>
      <c r="I695" s="193"/>
      <c r="J695" s="194"/>
      <c r="K695" s="192"/>
    </row>
    <row r="696" spans="1:15" x14ac:dyDescent="0.2">
      <c r="A696" s="189">
        <v>3</v>
      </c>
      <c r="B696" s="189"/>
      <c r="C696" s="189" t="s">
        <v>244</v>
      </c>
      <c r="D696" s="189"/>
      <c r="E696" s="189">
        <v>3</v>
      </c>
      <c r="F696" s="190"/>
      <c r="G696" s="191"/>
      <c r="H696" s="192"/>
      <c r="I696" s="193"/>
      <c r="J696" s="194"/>
      <c r="K696" s="192"/>
    </row>
    <row r="697" spans="1:15" ht="12.75" x14ac:dyDescent="0.2">
      <c r="A697" s="189">
        <v>4</v>
      </c>
      <c r="B697" s="189"/>
      <c r="C697" s="189" t="s">
        <v>244</v>
      </c>
      <c r="D697" s="189"/>
      <c r="E697" s="189">
        <v>4</v>
      </c>
      <c r="F697" s="190"/>
      <c r="G697" s="191"/>
      <c r="H697" s="192"/>
      <c r="I697" s="196"/>
      <c r="J697" s="194"/>
      <c r="K697" s="192"/>
      <c r="M697" s="347"/>
      <c r="N697" s="348"/>
    </row>
    <row r="698" spans="1:15" ht="14.25" x14ac:dyDescent="0.2">
      <c r="A698" s="189">
        <v>5</v>
      </c>
      <c r="B698" s="189"/>
      <c r="C698" s="189" t="s">
        <v>244</v>
      </c>
      <c r="D698" s="189"/>
      <c r="E698" s="189">
        <v>5</v>
      </c>
      <c r="F698" s="190"/>
      <c r="G698" s="191"/>
      <c r="H698" s="192"/>
      <c r="I698" s="196"/>
      <c r="J698" s="194"/>
      <c r="K698" s="192"/>
      <c r="M698" s="349"/>
      <c r="N698" s="350"/>
    </row>
    <row r="699" spans="1:15" ht="14.25" x14ac:dyDescent="0.2">
      <c r="A699" s="56">
        <v>6</v>
      </c>
      <c r="C699" s="68" t="s">
        <v>245</v>
      </c>
      <c r="E699" s="56">
        <v>6</v>
      </c>
      <c r="F699" s="69"/>
      <c r="G699" s="199">
        <v>103.15</v>
      </c>
      <c r="H699" s="198">
        <v>6189199.3200000003</v>
      </c>
      <c r="I699" s="86"/>
      <c r="J699" s="199">
        <v>103.84</v>
      </c>
      <c r="K699" s="198">
        <v>6849686</v>
      </c>
      <c r="M699" s="349"/>
      <c r="N699" s="350"/>
    </row>
    <row r="700" spans="1:15" ht="14.25" x14ac:dyDescent="0.2">
      <c r="A700" s="56">
        <v>7</v>
      </c>
      <c r="C700" s="68" t="s">
        <v>246</v>
      </c>
      <c r="E700" s="56">
        <v>7</v>
      </c>
      <c r="F700" s="69"/>
      <c r="G700" s="155"/>
      <c r="H700" s="198">
        <v>2372675.42</v>
      </c>
      <c r="I700" s="201"/>
      <c r="J700" s="155"/>
      <c r="K700" s="198">
        <v>2376878</v>
      </c>
      <c r="M700" s="349"/>
      <c r="N700" s="350"/>
    </row>
    <row r="701" spans="1:15" ht="14.25" x14ac:dyDescent="0.2">
      <c r="A701" s="56">
        <v>8</v>
      </c>
      <c r="C701" s="68" t="s">
        <v>247</v>
      </c>
      <c r="E701" s="56">
        <v>8</v>
      </c>
      <c r="F701" s="69"/>
      <c r="G701" s="155">
        <f>SUM(G699:G700)</f>
        <v>103.15</v>
      </c>
      <c r="H701" s="202">
        <f>SUM(H699:H700)</f>
        <v>8561874.7400000002</v>
      </c>
      <c r="I701" s="201"/>
      <c r="J701" s="200">
        <f>SUM(J699:J700)</f>
        <v>103.84</v>
      </c>
      <c r="K701" s="202">
        <f>SUM(K699:K700)</f>
        <v>9226564</v>
      </c>
      <c r="M701" s="349"/>
      <c r="N701" s="350"/>
      <c r="O701" s="351"/>
    </row>
    <row r="702" spans="1:15" ht="14.25" x14ac:dyDescent="0.2">
      <c r="A702" s="56">
        <v>9</v>
      </c>
      <c r="C702" s="68"/>
      <c r="E702" s="56">
        <v>9</v>
      </c>
      <c r="F702" s="69"/>
      <c r="G702" s="155"/>
      <c r="H702" s="202"/>
      <c r="I702" s="86"/>
      <c r="J702" s="155"/>
      <c r="K702" s="202"/>
      <c r="M702" s="349"/>
      <c r="N702" s="350"/>
    </row>
    <row r="703" spans="1:15" ht="24.75" customHeight="1" x14ac:dyDescent="0.2">
      <c r="A703" s="56">
        <v>10</v>
      </c>
      <c r="C703" s="68"/>
      <c r="E703" s="56">
        <v>10</v>
      </c>
      <c r="F703" s="69"/>
      <c r="G703" s="155"/>
      <c r="H703" s="202"/>
      <c r="I703" s="86"/>
      <c r="J703" s="155"/>
      <c r="K703" s="202"/>
      <c r="M703" s="349"/>
      <c r="N703" s="350"/>
      <c r="O703" s="351"/>
    </row>
    <row r="704" spans="1:15" s="182" customFormat="1" ht="14.25" x14ac:dyDescent="0.2">
      <c r="A704" s="56">
        <v>11</v>
      </c>
      <c r="B704" s="56"/>
      <c r="C704" s="68" t="s">
        <v>105</v>
      </c>
      <c r="D704" s="56"/>
      <c r="E704" s="56">
        <v>11</v>
      </c>
      <c r="F704" s="56"/>
      <c r="G704" s="203">
        <v>6.25</v>
      </c>
      <c r="H704" s="204">
        <v>305470.84000000003</v>
      </c>
      <c r="I704" s="86"/>
      <c r="J704" s="203">
        <v>5.75</v>
      </c>
      <c r="K704" s="204">
        <v>315391</v>
      </c>
      <c r="M704" s="349"/>
      <c r="N704" s="350"/>
    </row>
    <row r="705" spans="1:15" ht="14.25" x14ac:dyDescent="0.2">
      <c r="A705" s="56">
        <v>12</v>
      </c>
      <c r="C705" s="68" t="s">
        <v>106</v>
      </c>
      <c r="E705" s="56">
        <v>12</v>
      </c>
      <c r="G705" s="148"/>
      <c r="H705" s="204">
        <v>243977.4</v>
      </c>
      <c r="I705" s="86"/>
      <c r="J705" s="148"/>
      <c r="K705" s="204">
        <v>357675</v>
      </c>
      <c r="M705" s="349"/>
      <c r="N705" s="350"/>
    </row>
    <row r="706" spans="1:15" ht="14.25" x14ac:dyDescent="0.2">
      <c r="A706" s="56">
        <v>13</v>
      </c>
      <c r="C706" s="68" t="s">
        <v>248</v>
      </c>
      <c r="E706" s="56">
        <v>13</v>
      </c>
      <c r="F706" s="69"/>
      <c r="G706" s="155">
        <f>SUM(G704:G705)</f>
        <v>6.25</v>
      </c>
      <c r="H706" s="202">
        <f>SUM(H704:H705)</f>
        <v>549448.24</v>
      </c>
      <c r="I706" s="201"/>
      <c r="J706" s="200">
        <f>SUM(J704:J705)</f>
        <v>5.75</v>
      </c>
      <c r="K706" s="202">
        <f>SUM(K704:K705)</f>
        <v>673066</v>
      </c>
      <c r="M706" s="349"/>
      <c r="N706" s="350"/>
      <c r="O706" s="351"/>
    </row>
    <row r="707" spans="1:15" s="95" customFormat="1" ht="14.25" x14ac:dyDescent="0.2">
      <c r="A707" s="56">
        <v>14</v>
      </c>
      <c r="B707" s="56"/>
      <c r="C707" s="56"/>
      <c r="D707" s="56"/>
      <c r="E707" s="56">
        <v>14</v>
      </c>
      <c r="F707" s="69"/>
      <c r="G707" s="155"/>
      <c r="H707" s="202"/>
      <c r="I707" s="201"/>
      <c r="J707" s="155"/>
      <c r="K707" s="202"/>
      <c r="M707" s="349"/>
      <c r="N707" s="350"/>
    </row>
    <row r="708" spans="1:15" s="95" customFormat="1" ht="14.25" x14ac:dyDescent="0.2">
      <c r="A708" s="56">
        <v>15</v>
      </c>
      <c r="B708" s="56"/>
      <c r="C708" s="68" t="s">
        <v>108</v>
      </c>
      <c r="D708" s="56"/>
      <c r="E708" s="56">
        <v>15</v>
      </c>
      <c r="F708" s="69"/>
      <c r="G708" s="155">
        <f>G701+G706</f>
        <v>109.4</v>
      </c>
      <c r="H708" s="202">
        <f>H701+H706</f>
        <v>9111322.9800000004</v>
      </c>
      <c r="I708" s="201"/>
      <c r="J708" s="200">
        <f>J701+J706</f>
        <v>109.59</v>
      </c>
      <c r="K708" s="202">
        <f>K701+K706</f>
        <v>9899630</v>
      </c>
      <c r="M708" s="349"/>
      <c r="N708" s="350"/>
    </row>
    <row r="709" spans="1:15" ht="14.25" x14ac:dyDescent="0.2">
      <c r="A709" s="56">
        <v>16</v>
      </c>
      <c r="E709" s="56">
        <v>16</v>
      </c>
      <c r="F709" s="69"/>
      <c r="G709" s="155"/>
      <c r="H709" s="202"/>
      <c r="I709" s="201"/>
      <c r="J709" s="155"/>
      <c r="K709" s="202"/>
      <c r="M709" s="349"/>
      <c r="N709" s="350"/>
      <c r="O709" s="351"/>
    </row>
    <row r="710" spans="1:15" ht="14.25" x14ac:dyDescent="0.2">
      <c r="A710" s="56">
        <v>17</v>
      </c>
      <c r="C710" s="68" t="s">
        <v>109</v>
      </c>
      <c r="E710" s="56">
        <v>17</v>
      </c>
      <c r="F710" s="69"/>
      <c r="G710" s="155"/>
      <c r="H710" s="198">
        <v>841713.69000000006</v>
      </c>
      <c r="I710" s="201"/>
      <c r="J710" s="155"/>
      <c r="K710" s="198">
        <v>920176</v>
      </c>
      <c r="M710" s="349"/>
      <c r="N710" s="350"/>
    </row>
    <row r="711" spans="1:15" ht="14.25" x14ac:dyDescent="0.2">
      <c r="A711" s="56">
        <v>18</v>
      </c>
      <c r="C711" s="68"/>
      <c r="E711" s="56">
        <v>18</v>
      </c>
      <c r="F711" s="69"/>
      <c r="G711" s="155"/>
      <c r="H711" s="202"/>
      <c r="I711" s="201"/>
      <c r="J711" s="155"/>
      <c r="K711" s="202"/>
      <c r="M711" s="349"/>
      <c r="N711" s="350"/>
    </row>
    <row r="712" spans="1:15" ht="14.25" x14ac:dyDescent="0.2">
      <c r="A712" s="56">
        <v>19</v>
      </c>
      <c r="C712" s="68" t="s">
        <v>110</v>
      </c>
      <c r="E712" s="56">
        <v>19</v>
      </c>
      <c r="F712" s="69"/>
      <c r="G712" s="155"/>
      <c r="H712" s="198">
        <v>122605.65</v>
      </c>
      <c r="I712" s="201"/>
      <c r="J712" s="155"/>
      <c r="K712" s="198">
        <v>150166</v>
      </c>
      <c r="M712" s="349"/>
      <c r="N712" s="350"/>
    </row>
    <row r="713" spans="1:15" ht="12.75" x14ac:dyDescent="0.2">
      <c r="A713" s="56">
        <v>20</v>
      </c>
      <c r="C713" s="68" t="s">
        <v>111</v>
      </c>
      <c r="E713" s="56">
        <v>20</v>
      </c>
      <c r="F713" s="69"/>
      <c r="G713" s="155"/>
      <c r="H713" s="198">
        <v>1580455.92</v>
      </c>
      <c r="I713" s="201"/>
      <c r="J713" s="155"/>
      <c r="K713" s="198">
        <v>1823779</v>
      </c>
      <c r="M713" s="347"/>
      <c r="N713" s="348"/>
    </row>
    <row r="714" spans="1:15" x14ac:dyDescent="0.2">
      <c r="A714" s="56">
        <v>21</v>
      </c>
      <c r="C714" s="68"/>
      <c r="E714" s="56">
        <v>21</v>
      </c>
      <c r="F714" s="69"/>
      <c r="G714" s="155"/>
      <c r="H714" s="202"/>
      <c r="I714" s="201"/>
      <c r="J714" s="155"/>
      <c r="K714" s="202"/>
    </row>
    <row r="715" spans="1:15" x14ac:dyDescent="0.2">
      <c r="A715" s="56">
        <v>22</v>
      </c>
      <c r="C715" s="68"/>
      <c r="E715" s="56">
        <v>22</v>
      </c>
      <c r="F715" s="69"/>
      <c r="G715" s="200"/>
      <c r="H715" s="202"/>
      <c r="I715" s="201"/>
      <c r="J715" s="155"/>
      <c r="K715" s="202"/>
    </row>
    <row r="716" spans="1:15" x14ac:dyDescent="0.2">
      <c r="A716" s="56">
        <v>23</v>
      </c>
      <c r="C716" s="68" t="s">
        <v>249</v>
      </c>
      <c r="E716" s="56">
        <v>23</v>
      </c>
      <c r="F716" s="69"/>
      <c r="G716" s="200"/>
      <c r="H716" s="198"/>
      <c r="I716" s="201"/>
      <c r="J716" s="155"/>
      <c r="K716" s="198"/>
    </row>
    <row r="717" spans="1:15" x14ac:dyDescent="0.2">
      <c r="A717" s="56">
        <v>24</v>
      </c>
      <c r="C717" s="68"/>
      <c r="E717" s="56">
        <v>24</v>
      </c>
      <c r="F717" s="69"/>
      <c r="G717" s="200"/>
      <c r="H717" s="202"/>
      <c r="I717" s="201"/>
      <c r="J717" s="155"/>
      <c r="K717" s="154"/>
    </row>
    <row r="718" spans="1:15" x14ac:dyDescent="0.2">
      <c r="E718" s="108"/>
      <c r="F718" s="139" t="s">
        <v>17</v>
      </c>
      <c r="G718" s="79" t="s">
        <v>17</v>
      </c>
      <c r="H718" s="79" t="s">
        <v>17</v>
      </c>
      <c r="I718" s="139" t="s">
        <v>17</v>
      </c>
      <c r="J718" s="79" t="s">
        <v>17</v>
      </c>
      <c r="K718" s="79" t="s">
        <v>17</v>
      </c>
    </row>
    <row r="719" spans="1:15" x14ac:dyDescent="0.2">
      <c r="A719" s="56">
        <v>25</v>
      </c>
      <c r="C719" s="68" t="s">
        <v>256</v>
      </c>
      <c r="E719" s="56">
        <v>25</v>
      </c>
      <c r="G719" s="148">
        <f>SUM(G708:G718)</f>
        <v>109.4</v>
      </c>
      <c r="H719" s="148">
        <f>SUM(H708:H718)</f>
        <v>11656098.24</v>
      </c>
      <c r="I719" s="149"/>
      <c r="J719" s="148">
        <f>SUM(J708:J718)</f>
        <v>109.59</v>
      </c>
      <c r="K719" s="148">
        <f>SUM(K708:K718)</f>
        <v>12793751</v>
      </c>
    </row>
    <row r="720" spans="1:15" x14ac:dyDescent="0.2">
      <c r="E720" s="108"/>
      <c r="F720" s="139" t="s">
        <v>17</v>
      </c>
      <c r="G720" s="78" t="s">
        <v>17</v>
      </c>
      <c r="H720" s="79" t="s">
        <v>17</v>
      </c>
      <c r="I720" s="139" t="s">
        <v>17</v>
      </c>
      <c r="J720" s="78" t="s">
        <v>17</v>
      </c>
      <c r="K720" s="79" t="s">
        <v>17</v>
      </c>
    </row>
    <row r="721" spans="1:14" x14ac:dyDescent="0.2">
      <c r="C721" s="56" t="s">
        <v>64</v>
      </c>
      <c r="E721" s="108"/>
      <c r="F721" s="139"/>
      <c r="G721" s="78"/>
      <c r="H721" s="79"/>
      <c r="I721" s="139"/>
      <c r="J721" s="78"/>
      <c r="K721" s="79"/>
    </row>
    <row r="723" spans="1:14" x14ac:dyDescent="0.2">
      <c r="A723" s="68"/>
    </row>
    <row r="724" spans="1:14" x14ac:dyDescent="0.2">
      <c r="A724" s="74" t="str">
        <f>$A$83</f>
        <v xml:space="preserve">Institution No.:  </v>
      </c>
      <c r="B724" s="95"/>
      <c r="C724" s="95"/>
      <c r="D724" s="95"/>
      <c r="E724" s="109"/>
      <c r="F724" s="95"/>
      <c r="G724" s="110"/>
      <c r="H724" s="111"/>
      <c r="I724" s="95"/>
      <c r="J724" s="110"/>
      <c r="K724" s="59" t="s">
        <v>257</v>
      </c>
    </row>
    <row r="725" spans="1:14" x14ac:dyDescent="0.2">
      <c r="A725" s="123" t="s">
        <v>258</v>
      </c>
      <c r="B725" s="123"/>
      <c r="C725" s="123"/>
      <c r="D725" s="123"/>
      <c r="E725" s="123"/>
      <c r="F725" s="123"/>
      <c r="G725" s="123"/>
      <c r="H725" s="123"/>
      <c r="I725" s="123"/>
      <c r="J725" s="123"/>
      <c r="K725" s="123"/>
    </row>
    <row r="726" spans="1:14" x14ac:dyDescent="0.2">
      <c r="A726" s="74" t="str">
        <f>$A$42</f>
        <v xml:space="preserve">NAME: </v>
      </c>
      <c r="C726" s="56" t="str">
        <f>$D$20</f>
        <v xml:space="preserve">University of Colorado </v>
      </c>
      <c r="F726" s="173"/>
      <c r="G726" s="167"/>
      <c r="K726" s="76" t="str">
        <f>$K$3</f>
        <v>Due Date: October 18, 2022</v>
      </c>
    </row>
    <row r="727" spans="1:14" x14ac:dyDescent="0.2">
      <c r="A727" s="77" t="s">
        <v>17</v>
      </c>
      <c r="B727" s="77" t="s">
        <v>17</v>
      </c>
      <c r="C727" s="77" t="s">
        <v>17</v>
      </c>
      <c r="D727" s="77" t="s">
        <v>17</v>
      </c>
      <c r="E727" s="77" t="s">
        <v>17</v>
      </c>
      <c r="F727" s="77" t="s">
        <v>17</v>
      </c>
      <c r="G727" s="78" t="s">
        <v>17</v>
      </c>
      <c r="H727" s="79" t="s">
        <v>17</v>
      </c>
      <c r="I727" s="77" t="s">
        <v>17</v>
      </c>
      <c r="J727" s="78" t="s">
        <v>17</v>
      </c>
      <c r="K727" s="79" t="s">
        <v>17</v>
      </c>
    </row>
    <row r="728" spans="1:14" x14ac:dyDescent="0.2">
      <c r="A728" s="80" t="s">
        <v>18</v>
      </c>
      <c r="E728" s="80" t="s">
        <v>18</v>
      </c>
      <c r="F728" s="81"/>
      <c r="G728" s="82"/>
      <c r="H728" s="83" t="str">
        <f>H691</f>
        <v>2021-22</v>
      </c>
      <c r="I728" s="81"/>
      <c r="J728" s="82"/>
      <c r="K728" s="83" t="str">
        <f>K691</f>
        <v>2022-23</v>
      </c>
    </row>
    <row r="729" spans="1:14" x14ac:dyDescent="0.2">
      <c r="A729" s="80" t="s">
        <v>22</v>
      </c>
      <c r="C729" s="81" t="s">
        <v>68</v>
      </c>
      <c r="E729" s="80" t="s">
        <v>22</v>
      </c>
      <c r="F729" s="81"/>
      <c r="G729" s="82" t="s">
        <v>24</v>
      </c>
      <c r="H729" s="83" t="s">
        <v>25</v>
      </c>
      <c r="I729" s="81"/>
      <c r="J729" s="82" t="s">
        <v>24</v>
      </c>
      <c r="K729" s="83" t="s">
        <v>26</v>
      </c>
    </row>
    <row r="730" spans="1:14" x14ac:dyDescent="0.2">
      <c r="A730" s="77" t="s">
        <v>17</v>
      </c>
      <c r="B730" s="77" t="s">
        <v>17</v>
      </c>
      <c r="C730" s="77" t="s">
        <v>17</v>
      </c>
      <c r="D730" s="77" t="s">
        <v>17</v>
      </c>
      <c r="E730" s="77" t="s">
        <v>17</v>
      </c>
      <c r="F730" s="77" t="s">
        <v>17</v>
      </c>
      <c r="G730" s="78" t="s">
        <v>17</v>
      </c>
      <c r="H730" s="79" t="s">
        <v>17</v>
      </c>
      <c r="I730" s="77" t="s">
        <v>17</v>
      </c>
      <c r="J730" s="78" t="s">
        <v>17</v>
      </c>
      <c r="K730" s="79" t="s">
        <v>17</v>
      </c>
    </row>
    <row r="731" spans="1:14" x14ac:dyDescent="0.2">
      <c r="A731" s="189">
        <v>1</v>
      </c>
      <c r="B731" s="189"/>
      <c r="C731" s="189" t="s">
        <v>244</v>
      </c>
      <c r="D731" s="189"/>
      <c r="E731" s="189">
        <v>1</v>
      </c>
      <c r="F731" s="190"/>
      <c r="G731" s="191"/>
      <c r="H731" s="192"/>
      <c r="I731" s="193"/>
      <c r="J731" s="194"/>
      <c r="K731" s="195"/>
    </row>
    <row r="732" spans="1:14" x14ac:dyDescent="0.2">
      <c r="A732" s="189">
        <v>2</v>
      </c>
      <c r="B732" s="189"/>
      <c r="C732" s="189" t="s">
        <v>244</v>
      </c>
      <c r="D732" s="189"/>
      <c r="E732" s="189">
        <v>2</v>
      </c>
      <c r="F732" s="190"/>
      <c r="G732" s="191"/>
      <c r="H732" s="192"/>
      <c r="I732" s="193"/>
      <c r="J732" s="194"/>
      <c r="K732" s="192"/>
    </row>
    <row r="733" spans="1:14" x14ac:dyDescent="0.2">
      <c r="A733" s="189">
        <v>3</v>
      </c>
      <c r="B733" s="189"/>
      <c r="C733" s="189" t="s">
        <v>244</v>
      </c>
      <c r="D733" s="189"/>
      <c r="E733" s="189">
        <v>3</v>
      </c>
      <c r="F733" s="190"/>
      <c r="G733" s="191"/>
      <c r="H733" s="192"/>
      <c r="I733" s="193"/>
      <c r="J733" s="194"/>
      <c r="K733" s="192"/>
    </row>
    <row r="734" spans="1:14" ht="12.75" x14ac:dyDescent="0.2">
      <c r="A734" s="189">
        <v>4</v>
      </c>
      <c r="B734" s="189"/>
      <c r="C734" s="189" t="s">
        <v>244</v>
      </c>
      <c r="D734" s="189"/>
      <c r="E734" s="189">
        <v>4</v>
      </c>
      <c r="F734" s="190"/>
      <c r="G734" s="191"/>
      <c r="H734" s="192"/>
      <c r="I734" s="196"/>
      <c r="J734" s="194"/>
      <c r="K734" s="192"/>
      <c r="M734" s="347"/>
      <c r="N734" s="348"/>
    </row>
    <row r="735" spans="1:14" ht="14.25" x14ac:dyDescent="0.2">
      <c r="A735" s="189">
        <v>5</v>
      </c>
      <c r="B735" s="189"/>
      <c r="C735" s="189" t="s">
        <v>244</v>
      </c>
      <c r="D735" s="189"/>
      <c r="E735" s="189">
        <v>5</v>
      </c>
      <c r="F735" s="190"/>
      <c r="G735" s="194"/>
      <c r="H735" s="192"/>
      <c r="I735" s="196"/>
      <c r="J735" s="194"/>
      <c r="K735" s="192"/>
      <c r="M735" s="349"/>
      <c r="N735" s="350"/>
    </row>
    <row r="736" spans="1:14" ht="14.25" x14ac:dyDescent="0.2">
      <c r="A736" s="56">
        <v>6</v>
      </c>
      <c r="C736" s="68" t="s">
        <v>245</v>
      </c>
      <c r="E736" s="56">
        <v>6</v>
      </c>
      <c r="F736" s="69"/>
      <c r="G736" s="199">
        <v>112.85000000000001</v>
      </c>
      <c r="H736" s="198">
        <v>9544082.0999999996</v>
      </c>
      <c r="I736" s="86"/>
      <c r="J736" s="199">
        <v>112.5</v>
      </c>
      <c r="K736" s="198">
        <v>13156298</v>
      </c>
      <c r="M736" s="349"/>
      <c r="N736" s="350"/>
    </row>
    <row r="737" spans="1:15" ht="14.25" x14ac:dyDescent="0.2">
      <c r="A737" s="56">
        <v>7</v>
      </c>
      <c r="C737" s="68" t="s">
        <v>246</v>
      </c>
      <c r="E737" s="56">
        <v>7</v>
      </c>
      <c r="F737" s="69"/>
      <c r="G737" s="155"/>
      <c r="H737" s="198">
        <v>4896769.2</v>
      </c>
      <c r="I737" s="201"/>
      <c r="J737" s="155"/>
      <c r="K737" s="198">
        <v>5016366</v>
      </c>
      <c r="M737" s="349"/>
      <c r="N737" s="350"/>
    </row>
    <row r="738" spans="1:15" ht="14.25" x14ac:dyDescent="0.2">
      <c r="A738" s="56">
        <v>8</v>
      </c>
      <c r="C738" s="68" t="s">
        <v>247</v>
      </c>
      <c r="E738" s="56">
        <v>8</v>
      </c>
      <c r="F738" s="69"/>
      <c r="G738" s="155">
        <f>SUM(G736:G737)</f>
        <v>112.85000000000001</v>
      </c>
      <c r="H738" s="202">
        <f>SUM(H736:H737)</f>
        <v>14440851.300000001</v>
      </c>
      <c r="I738" s="201"/>
      <c r="J738" s="200">
        <f>SUM(J736:J737)</f>
        <v>112.5</v>
      </c>
      <c r="K738" s="202">
        <f>SUM(K736:K737)</f>
        <v>18172664</v>
      </c>
      <c r="M738" s="349"/>
      <c r="N738" s="350"/>
      <c r="O738" s="351"/>
    </row>
    <row r="739" spans="1:15" ht="14.25" x14ac:dyDescent="0.2">
      <c r="A739" s="56">
        <v>9</v>
      </c>
      <c r="C739" s="68"/>
      <c r="E739" s="56">
        <v>9</v>
      </c>
      <c r="F739" s="69"/>
      <c r="G739" s="200"/>
      <c r="H739" s="202"/>
      <c r="I739" s="86"/>
      <c r="J739" s="155"/>
      <c r="K739" s="202"/>
      <c r="M739" s="349"/>
      <c r="N739" s="350"/>
    </row>
    <row r="740" spans="1:15" ht="14.25" x14ac:dyDescent="0.2">
      <c r="A740" s="56">
        <v>10</v>
      </c>
      <c r="C740" s="68"/>
      <c r="E740" s="56">
        <v>10</v>
      </c>
      <c r="F740" s="69"/>
      <c r="G740" s="200"/>
      <c r="H740" s="202"/>
      <c r="I740" s="86"/>
      <c r="J740" s="155"/>
      <c r="K740" s="202"/>
      <c r="M740" s="349"/>
      <c r="N740" s="350"/>
      <c r="O740" s="351"/>
    </row>
    <row r="741" spans="1:15" ht="14.25" x14ac:dyDescent="0.2">
      <c r="A741" s="56">
        <v>11</v>
      </c>
      <c r="C741" s="68" t="s">
        <v>105</v>
      </c>
      <c r="E741" s="56">
        <v>11</v>
      </c>
      <c r="G741" s="203">
        <v>9</v>
      </c>
      <c r="H741" s="204">
        <v>598205.79</v>
      </c>
      <c r="I741" s="86"/>
      <c r="J741" s="203">
        <v>10</v>
      </c>
      <c r="K741" s="204">
        <v>1172845</v>
      </c>
      <c r="M741" s="349"/>
      <c r="N741" s="350"/>
    </row>
    <row r="742" spans="1:15" ht="14.25" x14ac:dyDescent="0.2">
      <c r="A742" s="56">
        <v>12</v>
      </c>
      <c r="C742" s="68" t="s">
        <v>106</v>
      </c>
      <c r="E742" s="56">
        <v>12</v>
      </c>
      <c r="G742" s="205"/>
      <c r="H742" s="204">
        <v>570493.25</v>
      </c>
      <c r="I742" s="86"/>
      <c r="J742" s="148"/>
      <c r="K742" s="204">
        <v>662704</v>
      </c>
      <c r="M742" s="349"/>
      <c r="N742" s="350"/>
    </row>
    <row r="743" spans="1:15" ht="14.25" x14ac:dyDescent="0.2">
      <c r="A743" s="56">
        <v>13</v>
      </c>
      <c r="C743" s="68" t="s">
        <v>248</v>
      </c>
      <c r="E743" s="56">
        <v>13</v>
      </c>
      <c r="F743" s="69"/>
      <c r="G743" s="155">
        <f>SUM(G741:G742)</f>
        <v>9</v>
      </c>
      <c r="H743" s="202">
        <f>SUM(H741:H742)</f>
        <v>1168699.04</v>
      </c>
      <c r="I743" s="201"/>
      <c r="J743" s="200">
        <f>SUM(J741:J742)</f>
        <v>10</v>
      </c>
      <c r="K743" s="202">
        <f>SUM(K741:K742)</f>
        <v>1835549</v>
      </c>
      <c r="M743" s="349"/>
      <c r="N743" s="350"/>
    </row>
    <row r="744" spans="1:15" ht="14.25" x14ac:dyDescent="0.2">
      <c r="A744" s="56">
        <v>14</v>
      </c>
      <c r="E744" s="56">
        <v>14</v>
      </c>
      <c r="F744" s="69"/>
      <c r="G744" s="155"/>
      <c r="H744" s="202"/>
      <c r="I744" s="201"/>
      <c r="J744" s="155"/>
      <c r="K744" s="202"/>
      <c r="M744" s="349"/>
      <c r="N744" s="350"/>
      <c r="O744" s="351"/>
    </row>
    <row r="745" spans="1:15" ht="14.25" x14ac:dyDescent="0.2">
      <c r="A745" s="56">
        <v>15</v>
      </c>
      <c r="C745" s="68" t="s">
        <v>108</v>
      </c>
      <c r="E745" s="56">
        <v>15</v>
      </c>
      <c r="F745" s="69"/>
      <c r="G745" s="155">
        <f>G738+G743</f>
        <v>121.85000000000001</v>
      </c>
      <c r="H745" s="202">
        <f>H738+H743</f>
        <v>15609550.34</v>
      </c>
      <c r="I745" s="201"/>
      <c r="J745" s="200">
        <f>J738+J743</f>
        <v>122.5</v>
      </c>
      <c r="K745" s="202">
        <f>K738+K743</f>
        <v>20008213</v>
      </c>
      <c r="M745" s="349"/>
      <c r="N745" s="350"/>
    </row>
    <row r="746" spans="1:15" ht="14.25" x14ac:dyDescent="0.2">
      <c r="A746" s="56">
        <v>16</v>
      </c>
      <c r="E746" s="56">
        <v>16</v>
      </c>
      <c r="F746" s="69"/>
      <c r="G746" s="200"/>
      <c r="H746" s="202"/>
      <c r="I746" s="201"/>
      <c r="J746" s="155"/>
      <c r="K746" s="202"/>
      <c r="M746" s="349"/>
      <c r="N746" s="350"/>
    </row>
    <row r="747" spans="1:15" ht="14.25" x14ac:dyDescent="0.2">
      <c r="A747" s="56">
        <v>17</v>
      </c>
      <c r="C747" s="68" t="s">
        <v>109</v>
      </c>
      <c r="E747" s="56">
        <v>17</v>
      </c>
      <c r="F747" s="69"/>
      <c r="G747" s="200"/>
      <c r="H747" s="198">
        <v>183689.53</v>
      </c>
      <c r="I747" s="201"/>
      <c r="J747" s="155"/>
      <c r="K747" s="198">
        <v>234382</v>
      </c>
      <c r="M747" s="349"/>
      <c r="N747" s="350"/>
    </row>
    <row r="748" spans="1:15" ht="14.25" x14ac:dyDescent="0.2">
      <c r="A748" s="56">
        <v>18</v>
      </c>
      <c r="C748" s="68"/>
      <c r="E748" s="56">
        <v>18</v>
      </c>
      <c r="F748" s="69"/>
      <c r="G748" s="200"/>
      <c r="H748" s="202"/>
      <c r="I748" s="201"/>
      <c r="J748" s="155"/>
      <c r="K748" s="202"/>
      <c r="M748" s="349"/>
      <c r="N748" s="350"/>
      <c r="O748" s="351"/>
    </row>
    <row r="749" spans="1:15" ht="14.25" x14ac:dyDescent="0.2">
      <c r="A749" s="56">
        <v>19</v>
      </c>
      <c r="C749" s="68" t="s">
        <v>110</v>
      </c>
      <c r="E749" s="56">
        <v>19</v>
      </c>
      <c r="F749" s="69"/>
      <c r="G749" s="200"/>
      <c r="H749" s="198">
        <v>252780.16</v>
      </c>
      <c r="I749" s="201"/>
      <c r="J749" s="155"/>
      <c r="K749" s="198">
        <v>192982</v>
      </c>
      <c r="M749" s="349"/>
      <c r="N749" s="350"/>
    </row>
    <row r="750" spans="1:15" ht="14.25" x14ac:dyDescent="0.2">
      <c r="A750" s="56">
        <v>20</v>
      </c>
      <c r="C750" s="68" t="s">
        <v>111</v>
      </c>
      <c r="E750" s="56">
        <v>20</v>
      </c>
      <c r="F750" s="69"/>
      <c r="G750" s="200"/>
      <c r="H750" s="198">
        <v>6968101.8899999997</v>
      </c>
      <c r="I750" s="201"/>
      <c r="J750" s="155"/>
      <c r="K750" s="198">
        <v>2108095</v>
      </c>
      <c r="M750" s="349"/>
      <c r="N750" s="350"/>
    </row>
    <row r="751" spans="1:15" ht="14.25" x14ac:dyDescent="0.2">
      <c r="A751" s="56">
        <v>21</v>
      </c>
      <c r="C751" s="68"/>
      <c r="E751" s="56">
        <v>21</v>
      </c>
      <c r="F751" s="69"/>
      <c r="G751" s="200"/>
      <c r="H751" s="202"/>
      <c r="I751" s="201"/>
      <c r="J751" s="155"/>
      <c r="K751" s="202"/>
      <c r="M751" s="349"/>
      <c r="N751" s="350"/>
    </row>
    <row r="752" spans="1:15" ht="14.25" x14ac:dyDescent="0.2">
      <c r="A752" s="56">
        <v>22</v>
      </c>
      <c r="C752" s="68"/>
      <c r="E752" s="56">
        <v>22</v>
      </c>
      <c r="F752" s="69"/>
      <c r="G752" s="200"/>
      <c r="H752" s="202"/>
      <c r="I752" s="201"/>
      <c r="J752" s="155"/>
      <c r="K752" s="202"/>
      <c r="M752" s="349"/>
      <c r="N752" s="350"/>
    </row>
    <row r="753" spans="1:14" ht="14.25" x14ac:dyDescent="0.2">
      <c r="A753" s="56">
        <v>23</v>
      </c>
      <c r="C753" s="68" t="s">
        <v>249</v>
      </c>
      <c r="E753" s="56">
        <v>23</v>
      </c>
      <c r="F753" s="69"/>
      <c r="G753" s="200"/>
      <c r="H753" s="198">
        <v>41802.019999999997</v>
      </c>
      <c r="I753" s="201"/>
      <c r="J753" s="155"/>
      <c r="K753" s="198">
        <v>2014</v>
      </c>
      <c r="M753" s="349"/>
      <c r="N753" s="350"/>
    </row>
    <row r="754" spans="1:14" ht="12.75" x14ac:dyDescent="0.2">
      <c r="A754" s="56">
        <v>24</v>
      </c>
      <c r="C754" s="68"/>
      <c r="E754" s="56">
        <v>24</v>
      </c>
      <c r="F754" s="69"/>
      <c r="G754" s="200"/>
      <c r="H754" s="202"/>
      <c r="I754" s="201"/>
      <c r="J754" s="155"/>
      <c r="K754" s="202"/>
      <c r="M754" s="347"/>
      <c r="N754" s="348"/>
    </row>
    <row r="755" spans="1:14" x14ac:dyDescent="0.2">
      <c r="E755" s="108"/>
      <c r="F755" s="139" t="s">
        <v>17</v>
      </c>
      <c r="G755" s="79" t="s">
        <v>17</v>
      </c>
      <c r="H755" s="79" t="s">
        <v>17</v>
      </c>
      <c r="I755" s="139" t="s">
        <v>17</v>
      </c>
      <c r="J755" s="79" t="s">
        <v>17</v>
      </c>
      <c r="K755" s="79" t="s">
        <v>17</v>
      </c>
    </row>
    <row r="756" spans="1:14" x14ac:dyDescent="0.2">
      <c r="A756" s="56">
        <v>25</v>
      </c>
      <c r="C756" s="68" t="s">
        <v>259</v>
      </c>
      <c r="E756" s="56">
        <v>25</v>
      </c>
      <c r="G756" s="148">
        <f>SUM(G745:G755)</f>
        <v>121.85000000000001</v>
      </c>
      <c r="H756" s="148">
        <f>SUM(H745:H755)</f>
        <v>23055923.939999998</v>
      </c>
      <c r="I756" s="149"/>
      <c r="J756" s="148">
        <f>SUM(J745:J755)</f>
        <v>122.5</v>
      </c>
      <c r="K756" s="148">
        <f>SUM(K745:K755)</f>
        <v>22545686</v>
      </c>
    </row>
    <row r="757" spans="1:14" x14ac:dyDescent="0.2">
      <c r="E757" s="108"/>
      <c r="F757" s="139" t="s">
        <v>17</v>
      </c>
      <c r="G757" s="78" t="s">
        <v>17</v>
      </c>
      <c r="H757" s="79" t="s">
        <v>17</v>
      </c>
      <c r="I757" s="139" t="s">
        <v>17</v>
      </c>
      <c r="J757" s="78" t="s">
        <v>17</v>
      </c>
      <c r="K757" s="79" t="s">
        <v>17</v>
      </c>
    </row>
    <row r="758" spans="1:14" x14ac:dyDescent="0.2">
      <c r="C758" s="56" t="s">
        <v>64</v>
      </c>
    </row>
    <row r="761" spans="1:14" x14ac:dyDescent="0.2">
      <c r="A761" s="74" t="str">
        <f>$A$83</f>
        <v xml:space="preserve">Institution No.:  </v>
      </c>
      <c r="B761" s="95"/>
      <c r="C761" s="95"/>
      <c r="D761" s="95"/>
      <c r="E761" s="109"/>
      <c r="F761" s="95"/>
      <c r="G761" s="110"/>
      <c r="H761" s="111"/>
      <c r="I761" s="95"/>
      <c r="J761" s="110"/>
      <c r="K761" s="59" t="s">
        <v>260</v>
      </c>
    </row>
    <row r="762" spans="1:14" x14ac:dyDescent="0.2">
      <c r="A762" s="123" t="s">
        <v>261</v>
      </c>
      <c r="B762" s="123"/>
      <c r="C762" s="123"/>
      <c r="D762" s="123"/>
      <c r="E762" s="123"/>
      <c r="F762" s="123"/>
      <c r="G762" s="123"/>
      <c r="H762" s="123"/>
      <c r="I762" s="123"/>
      <c r="J762" s="123"/>
      <c r="K762" s="123"/>
    </row>
    <row r="763" spans="1:14" x14ac:dyDescent="0.2">
      <c r="A763" s="74" t="str">
        <f>$A$42</f>
        <v xml:space="preserve">NAME: </v>
      </c>
      <c r="C763" s="56" t="str">
        <f>$D$20</f>
        <v xml:space="preserve">University of Colorado </v>
      </c>
      <c r="F763" s="173"/>
      <c r="G763" s="167"/>
      <c r="H763" s="168"/>
      <c r="K763" s="76" t="str">
        <f>$K$3</f>
        <v>Due Date: October 18, 2022</v>
      </c>
    </row>
    <row r="764" spans="1:14" x14ac:dyDescent="0.2">
      <c r="A764" s="77" t="s">
        <v>17</v>
      </c>
      <c r="B764" s="77" t="s">
        <v>17</v>
      </c>
      <c r="C764" s="77" t="s">
        <v>17</v>
      </c>
      <c r="D764" s="77" t="s">
        <v>17</v>
      </c>
      <c r="E764" s="77" t="s">
        <v>17</v>
      </c>
      <c r="F764" s="77" t="s">
        <v>17</v>
      </c>
      <c r="G764" s="78" t="s">
        <v>17</v>
      </c>
      <c r="H764" s="79" t="s">
        <v>17</v>
      </c>
      <c r="I764" s="77" t="s">
        <v>17</v>
      </c>
      <c r="J764" s="78" t="s">
        <v>17</v>
      </c>
      <c r="K764" s="79" t="s">
        <v>17</v>
      </c>
    </row>
    <row r="765" spans="1:14" x14ac:dyDescent="0.2">
      <c r="A765" s="80" t="s">
        <v>18</v>
      </c>
      <c r="E765" s="80" t="s">
        <v>18</v>
      </c>
      <c r="F765" s="81"/>
      <c r="G765" s="82"/>
      <c r="H765" s="83" t="str">
        <f>H728</f>
        <v>2021-22</v>
      </c>
      <c r="I765" s="81"/>
      <c r="J765" s="82"/>
      <c r="K765" s="83" t="str">
        <f>K728</f>
        <v>2022-23</v>
      </c>
    </row>
    <row r="766" spans="1:14" x14ac:dyDescent="0.2">
      <c r="A766" s="80" t="s">
        <v>22</v>
      </c>
      <c r="C766" s="81" t="s">
        <v>68</v>
      </c>
      <c r="E766" s="80" t="s">
        <v>22</v>
      </c>
      <c r="F766" s="81"/>
      <c r="G766" s="82" t="s">
        <v>24</v>
      </c>
      <c r="H766" s="83" t="s">
        <v>25</v>
      </c>
      <c r="I766" s="81"/>
      <c r="J766" s="82" t="s">
        <v>24</v>
      </c>
      <c r="K766" s="83" t="s">
        <v>26</v>
      </c>
    </row>
    <row r="767" spans="1:14" x14ac:dyDescent="0.2">
      <c r="A767" s="77" t="s">
        <v>17</v>
      </c>
      <c r="B767" s="77" t="s">
        <v>17</v>
      </c>
      <c r="C767" s="77" t="s">
        <v>17</v>
      </c>
      <c r="D767" s="77" t="s">
        <v>17</v>
      </c>
      <c r="E767" s="77" t="s">
        <v>17</v>
      </c>
      <c r="F767" s="77" t="s">
        <v>17</v>
      </c>
      <c r="G767" s="78"/>
      <c r="H767" s="79"/>
      <c r="I767" s="77"/>
      <c r="J767" s="78"/>
      <c r="K767" s="79"/>
    </row>
    <row r="768" spans="1:14" x14ac:dyDescent="0.2">
      <c r="A768" s="189">
        <v>1</v>
      </c>
      <c r="B768" s="189"/>
      <c r="C768" s="189" t="s">
        <v>244</v>
      </c>
      <c r="D768" s="189"/>
      <c r="E768" s="189">
        <v>1</v>
      </c>
      <c r="F768" s="190"/>
      <c r="G768" s="191"/>
      <c r="H768" s="192"/>
      <c r="I768" s="193"/>
      <c r="J768" s="194"/>
      <c r="K768" s="195"/>
    </row>
    <row r="769" spans="1:15" x14ac:dyDescent="0.2">
      <c r="A769" s="189">
        <v>2</v>
      </c>
      <c r="B769" s="189"/>
      <c r="C769" s="189" t="s">
        <v>244</v>
      </c>
      <c r="D769" s="189"/>
      <c r="E769" s="189">
        <v>2</v>
      </c>
      <c r="F769" s="190"/>
      <c r="G769" s="191"/>
      <c r="H769" s="192"/>
      <c r="I769" s="193"/>
      <c r="J769" s="194"/>
      <c r="K769" s="192"/>
    </row>
    <row r="770" spans="1:15" x14ac:dyDescent="0.2">
      <c r="A770" s="189">
        <v>3</v>
      </c>
      <c r="B770" s="189"/>
      <c r="C770" s="189" t="s">
        <v>244</v>
      </c>
      <c r="D770" s="189"/>
      <c r="E770" s="189">
        <v>3</v>
      </c>
      <c r="F770" s="190"/>
      <c r="G770" s="191"/>
      <c r="H770" s="192"/>
      <c r="I770" s="193"/>
      <c r="J770" s="194"/>
      <c r="K770" s="192"/>
    </row>
    <row r="771" spans="1:15" ht="12.75" x14ac:dyDescent="0.2">
      <c r="A771" s="189">
        <v>4</v>
      </c>
      <c r="B771" s="189"/>
      <c r="C771" s="189" t="s">
        <v>244</v>
      </c>
      <c r="D771" s="189"/>
      <c r="E771" s="189">
        <v>4</v>
      </c>
      <c r="F771" s="190"/>
      <c r="G771" s="191"/>
      <c r="H771" s="192"/>
      <c r="I771" s="196"/>
      <c r="J771" s="194"/>
      <c r="K771" s="192"/>
      <c r="M771" s="347"/>
      <c r="N771" s="348"/>
    </row>
    <row r="772" spans="1:15" ht="14.25" x14ac:dyDescent="0.2">
      <c r="A772" s="189">
        <v>5</v>
      </c>
      <c r="B772" s="189"/>
      <c r="C772" s="189" t="s">
        <v>244</v>
      </c>
      <c r="D772" s="189"/>
      <c r="E772" s="189">
        <v>5</v>
      </c>
      <c r="F772" s="190"/>
      <c r="G772" s="191"/>
      <c r="H772" s="192"/>
      <c r="I772" s="196"/>
      <c r="J772" s="194"/>
      <c r="K772" s="192"/>
      <c r="M772" s="349"/>
      <c r="N772" s="350"/>
    </row>
    <row r="773" spans="1:15" ht="14.25" x14ac:dyDescent="0.2">
      <c r="A773" s="56">
        <v>6</v>
      </c>
      <c r="C773" s="68" t="s">
        <v>245</v>
      </c>
      <c r="E773" s="56">
        <v>6</v>
      </c>
      <c r="F773" s="69"/>
      <c r="G773" s="197">
        <v>21.849999999999998</v>
      </c>
      <c r="H773" s="198">
        <v>1273409.07</v>
      </c>
      <c r="I773" s="86"/>
      <c r="J773" s="199">
        <v>21.4</v>
      </c>
      <c r="K773" s="198">
        <v>1739837</v>
      </c>
      <c r="M773" s="349"/>
      <c r="N773" s="350"/>
    </row>
    <row r="774" spans="1:15" ht="14.25" x14ac:dyDescent="0.2">
      <c r="A774" s="56">
        <v>7</v>
      </c>
      <c r="C774" s="68" t="s">
        <v>246</v>
      </c>
      <c r="E774" s="56">
        <v>7</v>
      </c>
      <c r="F774" s="69"/>
      <c r="G774" s="200"/>
      <c r="H774" s="198">
        <v>490215.78</v>
      </c>
      <c r="I774" s="201"/>
      <c r="J774" s="155"/>
      <c r="K774" s="198">
        <v>644135</v>
      </c>
      <c r="M774" s="349"/>
      <c r="N774" s="350"/>
    </row>
    <row r="775" spans="1:15" ht="14.25" x14ac:dyDescent="0.2">
      <c r="A775" s="56">
        <v>8</v>
      </c>
      <c r="C775" s="68" t="s">
        <v>247</v>
      </c>
      <c r="E775" s="56">
        <v>8</v>
      </c>
      <c r="F775" s="69"/>
      <c r="G775" s="200">
        <f>SUM(G773:G774)</f>
        <v>21.849999999999998</v>
      </c>
      <c r="H775" s="202">
        <f>SUM(H773:H774)</f>
        <v>1763624.85</v>
      </c>
      <c r="I775" s="201"/>
      <c r="J775" s="200">
        <f>SUM(J773:J774)</f>
        <v>21.4</v>
      </c>
      <c r="K775" s="202">
        <f>SUM(K773:K774)</f>
        <v>2383972</v>
      </c>
      <c r="M775" s="349"/>
      <c r="N775" s="350"/>
      <c r="O775" s="351"/>
    </row>
    <row r="776" spans="1:15" ht="14.25" x14ac:dyDescent="0.2">
      <c r="A776" s="56">
        <v>9</v>
      </c>
      <c r="C776" s="68"/>
      <c r="E776" s="56">
        <v>9</v>
      </c>
      <c r="F776" s="69"/>
      <c r="G776" s="200"/>
      <c r="H776" s="202"/>
      <c r="I776" s="86"/>
      <c r="J776" s="155"/>
      <c r="K776" s="202"/>
      <c r="M776" s="349"/>
      <c r="N776" s="350"/>
    </row>
    <row r="777" spans="1:15" ht="14.25" x14ac:dyDescent="0.2">
      <c r="A777" s="56">
        <v>10</v>
      </c>
      <c r="C777" s="68"/>
      <c r="E777" s="56">
        <v>10</v>
      </c>
      <c r="F777" s="69"/>
      <c r="G777" s="200"/>
      <c r="H777" s="202"/>
      <c r="I777" s="86"/>
      <c r="J777" s="155"/>
      <c r="K777" s="202"/>
      <c r="M777" s="349"/>
      <c r="N777" s="350"/>
    </row>
    <row r="778" spans="1:15" ht="14.25" x14ac:dyDescent="0.2">
      <c r="A778" s="56">
        <v>11</v>
      </c>
      <c r="C778" s="68" t="s">
        <v>105</v>
      </c>
      <c r="E778" s="56">
        <v>11</v>
      </c>
      <c r="G778" s="203">
        <v>79.419999999999987</v>
      </c>
      <c r="H778" s="204">
        <v>2728354.28</v>
      </c>
      <c r="I778" s="86"/>
      <c r="J778" s="203">
        <v>73.180000000000007</v>
      </c>
      <c r="K778" s="204">
        <v>3305649</v>
      </c>
      <c r="M778" s="349"/>
      <c r="N778" s="350"/>
    </row>
    <row r="779" spans="1:15" ht="14.25" x14ac:dyDescent="0.2">
      <c r="A779" s="56">
        <v>12</v>
      </c>
      <c r="C779" s="68" t="s">
        <v>106</v>
      </c>
      <c r="E779" s="56">
        <v>12</v>
      </c>
      <c r="G779" s="205"/>
      <c r="H779" s="204">
        <v>1278248.96</v>
      </c>
      <c r="I779" s="86"/>
      <c r="J779" s="148"/>
      <c r="K779" s="204">
        <v>1508457</v>
      </c>
      <c r="M779" s="349"/>
      <c r="N779" s="350"/>
    </row>
    <row r="780" spans="1:15" ht="14.25" x14ac:dyDescent="0.2">
      <c r="A780" s="56">
        <v>13</v>
      </c>
      <c r="C780" s="68" t="s">
        <v>248</v>
      </c>
      <c r="E780" s="56">
        <v>13</v>
      </c>
      <c r="F780" s="69"/>
      <c r="G780" s="200">
        <f>SUM(G778:G779)</f>
        <v>79.419999999999987</v>
      </c>
      <c r="H780" s="202">
        <f>SUM(H778:H779)</f>
        <v>4006603.2399999998</v>
      </c>
      <c r="I780" s="201"/>
      <c r="J780" s="200">
        <f>SUM(J778:J779)</f>
        <v>73.180000000000007</v>
      </c>
      <c r="K780" s="202">
        <f>SUM(K778:K779)</f>
        <v>4814106</v>
      </c>
      <c r="M780" s="349"/>
      <c r="N780" s="350"/>
    </row>
    <row r="781" spans="1:15" ht="14.25" x14ac:dyDescent="0.2">
      <c r="A781" s="56">
        <v>14</v>
      </c>
      <c r="E781" s="56">
        <v>14</v>
      </c>
      <c r="F781" s="69"/>
      <c r="G781" s="200"/>
      <c r="H781" s="202"/>
      <c r="I781" s="201"/>
      <c r="J781" s="155"/>
      <c r="K781" s="202"/>
      <c r="M781" s="349"/>
      <c r="N781" s="350"/>
    </row>
    <row r="782" spans="1:15" ht="14.25" x14ac:dyDescent="0.2">
      <c r="A782" s="56">
        <v>15</v>
      </c>
      <c r="C782" s="68" t="s">
        <v>108</v>
      </c>
      <c r="E782" s="56">
        <v>15</v>
      </c>
      <c r="F782" s="69"/>
      <c r="G782" s="200">
        <f>G775+G780</f>
        <v>101.26999999999998</v>
      </c>
      <c r="H782" s="202">
        <f>H775+H780</f>
        <v>5770228.0899999999</v>
      </c>
      <c r="I782" s="201"/>
      <c r="J782" s="200">
        <f>J775+J780</f>
        <v>94.580000000000013</v>
      </c>
      <c r="K782" s="202">
        <f>K775+K780</f>
        <v>7198078</v>
      </c>
      <c r="M782" s="349"/>
      <c r="N782" s="350"/>
    </row>
    <row r="783" spans="1:15" ht="12.75" x14ac:dyDescent="0.2">
      <c r="A783" s="56">
        <v>16</v>
      </c>
      <c r="E783" s="56">
        <v>16</v>
      </c>
      <c r="F783" s="69"/>
      <c r="G783" s="200"/>
      <c r="H783" s="202"/>
      <c r="I783" s="201"/>
      <c r="J783" s="155"/>
      <c r="K783" s="202"/>
      <c r="M783" s="347"/>
      <c r="N783" s="348"/>
    </row>
    <row r="784" spans="1:15" x14ac:dyDescent="0.2">
      <c r="A784" s="56">
        <v>17</v>
      </c>
      <c r="C784" s="68" t="s">
        <v>109</v>
      </c>
      <c r="E784" s="56">
        <v>17</v>
      </c>
      <c r="F784" s="69"/>
      <c r="G784" s="200"/>
      <c r="H784" s="198">
        <v>82537.399999999994</v>
      </c>
      <c r="I784" s="201"/>
      <c r="J784" s="155"/>
      <c r="K784" s="198">
        <v>117255</v>
      </c>
    </row>
    <row r="785" spans="1:11" x14ac:dyDescent="0.2">
      <c r="A785" s="56">
        <v>18</v>
      </c>
      <c r="C785" s="68"/>
      <c r="E785" s="56">
        <v>18</v>
      </c>
      <c r="F785" s="69"/>
      <c r="G785" s="200"/>
      <c r="H785" s="202"/>
      <c r="I785" s="201"/>
      <c r="J785" s="155"/>
      <c r="K785" s="202"/>
    </row>
    <row r="786" spans="1:11" x14ac:dyDescent="0.2">
      <c r="A786" s="56">
        <v>19</v>
      </c>
      <c r="C786" s="68" t="s">
        <v>110</v>
      </c>
      <c r="E786" s="56">
        <v>19</v>
      </c>
      <c r="F786" s="69"/>
      <c r="G786" s="200"/>
      <c r="H786" s="198">
        <v>3765.9</v>
      </c>
      <c r="I786" s="201"/>
      <c r="J786" s="155"/>
      <c r="K786" s="198">
        <v>8075</v>
      </c>
    </row>
    <row r="787" spans="1:11" x14ac:dyDescent="0.2">
      <c r="A787" s="56">
        <v>20</v>
      </c>
      <c r="C787" s="68" t="s">
        <v>111</v>
      </c>
      <c r="E787" s="56">
        <v>20</v>
      </c>
      <c r="F787" s="69"/>
      <c r="G787" s="200"/>
      <c r="H787" s="198">
        <v>2425360.71</v>
      </c>
      <c r="I787" s="201"/>
      <c r="J787" s="155"/>
      <c r="K787" s="198">
        <v>1970513</v>
      </c>
    </row>
    <row r="788" spans="1:11" x14ac:dyDescent="0.2">
      <c r="A788" s="56">
        <v>21</v>
      </c>
      <c r="C788" s="68" t="s">
        <v>262</v>
      </c>
      <c r="E788" s="56">
        <v>21</v>
      </c>
      <c r="F788" s="69"/>
      <c r="G788" s="200"/>
      <c r="H788" s="198">
        <v>2424428.29</v>
      </c>
      <c r="I788" s="201"/>
      <c r="J788" s="155"/>
      <c r="K788" s="198">
        <v>3007654</v>
      </c>
    </row>
    <row r="789" spans="1:11" x14ac:dyDescent="0.2">
      <c r="A789" s="56">
        <v>22</v>
      </c>
      <c r="C789" s="68"/>
      <c r="E789" s="56">
        <v>22</v>
      </c>
      <c r="F789" s="69"/>
      <c r="G789" s="200"/>
      <c r="H789" s="202"/>
      <c r="I789" s="201"/>
      <c r="J789" s="155"/>
      <c r="K789" s="202"/>
    </row>
    <row r="790" spans="1:11" x14ac:dyDescent="0.2">
      <c r="A790" s="56">
        <v>23</v>
      </c>
      <c r="C790" s="68" t="s">
        <v>249</v>
      </c>
      <c r="E790" s="56">
        <v>23</v>
      </c>
      <c r="F790" s="69"/>
      <c r="G790" s="200"/>
      <c r="H790" s="198">
        <v>346327.69</v>
      </c>
      <c r="I790" s="201"/>
      <c r="J790" s="155"/>
      <c r="K790" s="198"/>
    </row>
    <row r="791" spans="1:11" x14ac:dyDescent="0.2">
      <c r="A791" s="56">
        <v>24</v>
      </c>
      <c r="C791" s="68"/>
      <c r="E791" s="56">
        <v>24</v>
      </c>
      <c r="F791" s="69"/>
      <c r="G791" s="200"/>
      <c r="H791" s="202"/>
      <c r="I791" s="201"/>
      <c r="J791" s="155"/>
      <c r="K791" s="202"/>
    </row>
    <row r="792" spans="1:11" x14ac:dyDescent="0.2">
      <c r="E792" s="108"/>
      <c r="F792" s="139" t="s">
        <v>17</v>
      </c>
      <c r="G792" s="79" t="s">
        <v>17</v>
      </c>
      <c r="H792" s="79" t="s">
        <v>17</v>
      </c>
      <c r="I792" s="139" t="s">
        <v>17</v>
      </c>
      <c r="J792" s="79" t="s">
        <v>17</v>
      </c>
      <c r="K792" s="79" t="s">
        <v>17</v>
      </c>
    </row>
    <row r="793" spans="1:11" x14ac:dyDescent="0.2">
      <c r="A793" s="56">
        <v>25</v>
      </c>
      <c r="C793" s="68" t="s">
        <v>263</v>
      </c>
      <c r="E793" s="56">
        <v>25</v>
      </c>
      <c r="G793" s="148">
        <f>SUM(G782:G792)</f>
        <v>101.26999999999998</v>
      </c>
      <c r="H793" s="148">
        <f>SUM(H782:H792)</f>
        <v>11052648.08</v>
      </c>
      <c r="I793" s="149"/>
      <c r="J793" s="148">
        <f>SUM(J782:J792)</f>
        <v>94.580000000000013</v>
      </c>
      <c r="K793" s="148">
        <f>SUM(K782:K792)</f>
        <v>12301575</v>
      </c>
    </row>
    <row r="794" spans="1:11" x14ac:dyDescent="0.2">
      <c r="E794" s="108"/>
      <c r="F794" s="139" t="s">
        <v>17</v>
      </c>
      <c r="G794" s="78" t="s">
        <v>17</v>
      </c>
      <c r="H794" s="79" t="s">
        <v>17</v>
      </c>
      <c r="I794" s="139" t="s">
        <v>17</v>
      </c>
      <c r="J794" s="78" t="s">
        <v>17</v>
      </c>
      <c r="K794" s="79" t="s">
        <v>17</v>
      </c>
    </row>
    <row r="795" spans="1:11" x14ac:dyDescent="0.2">
      <c r="C795" s="56" t="s">
        <v>64</v>
      </c>
      <c r="E795" s="108"/>
      <c r="F795" s="139"/>
      <c r="G795" s="78"/>
      <c r="H795" s="79"/>
      <c r="I795" s="139"/>
      <c r="J795" s="78"/>
      <c r="K795" s="79"/>
    </row>
    <row r="797" spans="1:11" x14ac:dyDescent="0.2">
      <c r="A797" s="68"/>
    </row>
    <row r="798" spans="1:11" x14ac:dyDescent="0.2">
      <c r="A798" s="74" t="str">
        <f>$A$83</f>
        <v xml:space="preserve">Institution No.:  </v>
      </c>
      <c r="B798" s="95"/>
      <c r="C798" s="95"/>
      <c r="D798" s="95"/>
      <c r="E798" s="109"/>
      <c r="F798" s="95"/>
      <c r="G798" s="110"/>
      <c r="H798" s="111"/>
      <c r="I798" s="95"/>
      <c r="J798" s="110"/>
      <c r="K798" s="59" t="s">
        <v>264</v>
      </c>
    </row>
    <row r="799" spans="1:11" x14ac:dyDescent="0.2">
      <c r="A799" s="123" t="s">
        <v>265</v>
      </c>
      <c r="B799" s="123"/>
      <c r="C799" s="123"/>
      <c r="D799" s="123"/>
      <c r="E799" s="123"/>
      <c r="F799" s="123"/>
      <c r="G799" s="123"/>
      <c r="H799" s="123"/>
      <c r="I799" s="123"/>
      <c r="J799" s="123"/>
      <c r="K799" s="123"/>
    </row>
    <row r="800" spans="1:11" x14ac:dyDescent="0.2">
      <c r="A800" s="74" t="str">
        <f>$A$42</f>
        <v xml:space="preserve">NAME: </v>
      </c>
      <c r="C800" s="56" t="str">
        <f>$D$20</f>
        <v xml:space="preserve">University of Colorado </v>
      </c>
      <c r="F800" s="173"/>
      <c r="G800" s="167"/>
      <c r="H800" s="168"/>
      <c r="K800" s="76" t="str">
        <f>$K$3</f>
        <v>Due Date: October 18, 2022</v>
      </c>
    </row>
    <row r="801" spans="1:15" x14ac:dyDescent="0.2">
      <c r="A801" s="77" t="s">
        <v>17</v>
      </c>
      <c r="B801" s="77" t="s">
        <v>17</v>
      </c>
      <c r="C801" s="77" t="s">
        <v>17</v>
      </c>
      <c r="D801" s="77" t="s">
        <v>17</v>
      </c>
      <c r="E801" s="77" t="s">
        <v>17</v>
      </c>
      <c r="F801" s="77" t="s">
        <v>17</v>
      </c>
      <c r="G801" s="78" t="s">
        <v>17</v>
      </c>
      <c r="H801" s="79" t="s">
        <v>17</v>
      </c>
      <c r="I801" s="77" t="s">
        <v>17</v>
      </c>
      <c r="J801" s="78" t="s">
        <v>17</v>
      </c>
      <c r="K801" s="79" t="s">
        <v>17</v>
      </c>
    </row>
    <row r="802" spans="1:15" x14ac:dyDescent="0.2">
      <c r="A802" s="80" t="s">
        <v>18</v>
      </c>
      <c r="E802" s="80" t="s">
        <v>18</v>
      </c>
      <c r="F802" s="81"/>
      <c r="G802" s="82"/>
      <c r="H802" s="83" t="str">
        <f>+H765</f>
        <v>2021-22</v>
      </c>
      <c r="I802" s="81"/>
      <c r="J802" s="82"/>
      <c r="K802" s="83" t="str">
        <f>K765</f>
        <v>2022-23</v>
      </c>
    </row>
    <row r="803" spans="1:15" x14ac:dyDescent="0.2">
      <c r="A803" s="80" t="s">
        <v>22</v>
      </c>
      <c r="C803" s="81" t="s">
        <v>68</v>
      </c>
      <c r="E803" s="80" t="s">
        <v>22</v>
      </c>
      <c r="H803" s="83" t="s">
        <v>25</v>
      </c>
      <c r="K803" s="83" t="s">
        <v>26</v>
      </c>
    </row>
    <row r="804" spans="1:15" x14ac:dyDescent="0.2">
      <c r="A804" s="77" t="s">
        <v>17</v>
      </c>
      <c r="B804" s="77" t="s">
        <v>17</v>
      </c>
      <c r="C804" s="77" t="s">
        <v>17</v>
      </c>
      <c r="D804" s="77" t="s">
        <v>17</v>
      </c>
      <c r="E804" s="77" t="s">
        <v>17</v>
      </c>
      <c r="F804" s="77" t="s">
        <v>17</v>
      </c>
      <c r="G804" s="78" t="s">
        <v>17</v>
      </c>
      <c r="H804" s="79" t="s">
        <v>17</v>
      </c>
      <c r="I804" s="77" t="s">
        <v>17</v>
      </c>
      <c r="J804" s="78" t="s">
        <v>17</v>
      </c>
      <c r="K804" s="79" t="s">
        <v>17</v>
      </c>
    </row>
    <row r="805" spans="1:15" x14ac:dyDescent="0.2">
      <c r="A805" s="56">
        <v>1</v>
      </c>
      <c r="C805" s="68" t="s">
        <v>266</v>
      </c>
      <c r="E805" s="56">
        <v>1</v>
      </c>
      <c r="F805" s="69"/>
      <c r="G805" s="131"/>
      <c r="H805" s="143">
        <v>14108459.860000001</v>
      </c>
      <c r="I805" s="131"/>
      <c r="J805" s="131"/>
      <c r="K805" s="143">
        <v>14302819</v>
      </c>
    </row>
    <row r="806" spans="1:15" x14ac:dyDescent="0.2">
      <c r="A806" s="56">
        <f t="shared" ref="A806:A823" si="15">(A805+1)</f>
        <v>2</v>
      </c>
      <c r="C806" s="69"/>
      <c r="E806" s="56">
        <f t="shared" ref="E806:E823" si="16">(E805+1)</f>
        <v>2</v>
      </c>
      <c r="F806" s="69"/>
      <c r="G806" s="70"/>
      <c r="H806" s="71"/>
      <c r="I806" s="69"/>
      <c r="J806" s="70"/>
      <c r="K806" s="71"/>
    </row>
    <row r="807" spans="1:15" x14ac:dyDescent="0.2">
      <c r="A807" s="56">
        <f t="shared" si="15"/>
        <v>3</v>
      </c>
      <c r="C807" s="69"/>
      <c r="E807" s="56">
        <f t="shared" si="16"/>
        <v>3</v>
      </c>
      <c r="F807" s="69"/>
      <c r="G807" s="70"/>
      <c r="H807" s="71"/>
      <c r="I807" s="69"/>
      <c r="J807" s="70"/>
      <c r="K807" s="71"/>
    </row>
    <row r="808" spans="1:15" x14ac:dyDescent="0.2">
      <c r="A808" s="56">
        <f t="shared" si="15"/>
        <v>4</v>
      </c>
      <c r="C808" s="69"/>
      <c r="E808" s="56">
        <f t="shared" si="16"/>
        <v>4</v>
      </c>
      <c r="F808" s="69"/>
      <c r="G808" s="70"/>
      <c r="H808" s="71"/>
      <c r="I808" s="69"/>
      <c r="J808" s="70"/>
      <c r="K808" s="71"/>
    </row>
    <row r="809" spans="1:15" ht="12.75" x14ac:dyDescent="0.2">
      <c r="A809" s="56">
        <f t="shared" si="15"/>
        <v>5</v>
      </c>
      <c r="C809" s="69"/>
      <c r="E809" s="56">
        <f t="shared" si="16"/>
        <v>5</v>
      </c>
      <c r="F809" s="69"/>
      <c r="G809" s="70"/>
      <c r="H809" s="71"/>
      <c r="I809" s="69"/>
      <c r="J809" s="70"/>
      <c r="K809" s="71"/>
      <c r="M809" s="347"/>
      <c r="N809" s="348"/>
    </row>
    <row r="810" spans="1:15" ht="14.25" x14ac:dyDescent="0.2">
      <c r="A810" s="56">
        <f t="shared" si="15"/>
        <v>6</v>
      </c>
      <c r="C810" s="69"/>
      <c r="E810" s="56">
        <f t="shared" si="16"/>
        <v>6</v>
      </c>
      <c r="F810" s="69"/>
      <c r="G810" s="70"/>
      <c r="H810" s="71"/>
      <c r="I810" s="69"/>
      <c r="J810" s="70"/>
      <c r="K810" s="71"/>
      <c r="M810" s="349"/>
      <c r="N810" s="350"/>
    </row>
    <row r="811" spans="1:15" ht="14.25" x14ac:dyDescent="0.2">
      <c r="A811" s="56">
        <f t="shared" si="15"/>
        <v>7</v>
      </c>
      <c r="C811" s="69"/>
      <c r="E811" s="56">
        <f t="shared" si="16"/>
        <v>7</v>
      </c>
      <c r="F811" s="69"/>
      <c r="G811" s="70"/>
      <c r="H811" s="71"/>
      <c r="I811" s="69"/>
      <c r="J811" s="70"/>
      <c r="K811" s="71"/>
      <c r="M811" s="349"/>
      <c r="N811" s="350"/>
    </row>
    <row r="812" spans="1:15" ht="14.25" x14ac:dyDescent="0.2">
      <c r="A812" s="56">
        <f t="shared" si="15"/>
        <v>8</v>
      </c>
      <c r="C812" s="69"/>
      <c r="E812" s="56">
        <f t="shared" si="16"/>
        <v>8</v>
      </c>
      <c r="F812" s="69"/>
      <c r="G812" s="70"/>
      <c r="H812" s="71"/>
      <c r="I812" s="69"/>
      <c r="J812" s="70"/>
      <c r="K812" s="71"/>
      <c r="M812" s="349"/>
      <c r="N812" s="350"/>
    </row>
    <row r="813" spans="1:15" ht="14.25" x14ac:dyDescent="0.2">
      <c r="A813" s="56">
        <f t="shared" si="15"/>
        <v>9</v>
      </c>
      <c r="C813" s="69"/>
      <c r="E813" s="56">
        <f t="shared" si="16"/>
        <v>9</v>
      </c>
      <c r="F813" s="69"/>
      <c r="G813" s="70"/>
      <c r="H813" s="71"/>
      <c r="I813" s="69"/>
      <c r="J813" s="70"/>
      <c r="K813" s="71"/>
      <c r="M813" s="349"/>
      <c r="N813" s="350"/>
      <c r="O813" s="351"/>
    </row>
    <row r="814" spans="1:15" ht="12.75" x14ac:dyDescent="0.2">
      <c r="A814" s="56">
        <f t="shared" si="15"/>
        <v>10</v>
      </c>
      <c r="C814" s="69"/>
      <c r="E814" s="56">
        <f t="shared" si="16"/>
        <v>10</v>
      </c>
      <c r="F814" s="69"/>
      <c r="G814" s="70"/>
      <c r="H814" s="71"/>
      <c r="I814" s="69"/>
      <c r="J814" s="70"/>
      <c r="K814" s="71"/>
      <c r="M814" s="347"/>
      <c r="N814" s="348"/>
    </row>
    <row r="815" spans="1:15" x14ac:dyDescent="0.2">
      <c r="A815" s="56">
        <f t="shared" si="15"/>
        <v>11</v>
      </c>
      <c r="C815" s="69"/>
      <c r="E815" s="56">
        <f t="shared" si="16"/>
        <v>11</v>
      </c>
      <c r="G815" s="70"/>
      <c r="H815" s="71"/>
      <c r="I815" s="69"/>
      <c r="J815" s="70"/>
      <c r="K815" s="71"/>
    </row>
    <row r="816" spans="1:15" x14ac:dyDescent="0.2">
      <c r="A816" s="56">
        <f t="shared" si="15"/>
        <v>12</v>
      </c>
      <c r="C816" s="69"/>
      <c r="E816" s="56">
        <f t="shared" si="16"/>
        <v>12</v>
      </c>
      <c r="G816" s="70"/>
      <c r="H816" s="71"/>
      <c r="I816" s="69"/>
      <c r="J816" s="70"/>
      <c r="K816" s="71"/>
    </row>
    <row r="817" spans="1:11" x14ac:dyDescent="0.2">
      <c r="A817" s="56">
        <f t="shared" si="15"/>
        <v>13</v>
      </c>
      <c r="C817" s="69"/>
      <c r="E817" s="56">
        <f t="shared" si="16"/>
        <v>13</v>
      </c>
      <c r="F817" s="69"/>
      <c r="G817" s="70"/>
      <c r="H817" s="71"/>
      <c r="I817" s="69"/>
      <c r="J817" s="70"/>
      <c r="K817" s="71"/>
    </row>
    <row r="818" spans="1:11" x14ac:dyDescent="0.2">
      <c r="A818" s="56">
        <f t="shared" si="15"/>
        <v>14</v>
      </c>
      <c r="C818" s="69"/>
      <c r="E818" s="56">
        <f t="shared" si="16"/>
        <v>14</v>
      </c>
      <c r="F818" s="69"/>
      <c r="G818" s="70"/>
      <c r="H818" s="71"/>
      <c r="I818" s="69"/>
      <c r="J818" s="70"/>
      <c r="K818" s="71"/>
    </row>
    <row r="819" spans="1:11" x14ac:dyDescent="0.2">
      <c r="A819" s="56">
        <f t="shared" si="15"/>
        <v>15</v>
      </c>
      <c r="C819" s="69"/>
      <c r="E819" s="56">
        <f t="shared" si="16"/>
        <v>15</v>
      </c>
      <c r="F819" s="69"/>
      <c r="G819" s="70"/>
      <c r="H819" s="71"/>
      <c r="I819" s="69"/>
      <c r="J819" s="70"/>
      <c r="K819" s="71"/>
    </row>
    <row r="820" spans="1:11" x14ac:dyDescent="0.2">
      <c r="A820" s="56">
        <f t="shared" si="15"/>
        <v>16</v>
      </c>
      <c r="C820" s="69"/>
      <c r="E820" s="56">
        <f t="shared" si="16"/>
        <v>16</v>
      </c>
      <c r="F820" s="69"/>
      <c r="G820" s="70"/>
      <c r="H820" s="71"/>
      <c r="I820" s="69"/>
      <c r="J820" s="70"/>
      <c r="K820" s="71"/>
    </row>
    <row r="821" spans="1:11" x14ac:dyDescent="0.2">
      <c r="A821" s="56">
        <f t="shared" si="15"/>
        <v>17</v>
      </c>
      <c r="C821" s="69"/>
      <c r="E821" s="56">
        <f t="shared" si="16"/>
        <v>17</v>
      </c>
      <c r="F821" s="69"/>
      <c r="G821" s="70"/>
      <c r="H821" s="71"/>
      <c r="I821" s="69"/>
      <c r="J821" s="70"/>
      <c r="K821" s="71"/>
    </row>
    <row r="822" spans="1:11" x14ac:dyDescent="0.2">
      <c r="A822" s="56">
        <f t="shared" si="15"/>
        <v>18</v>
      </c>
      <c r="C822" s="69"/>
      <c r="E822" s="56">
        <f t="shared" si="16"/>
        <v>18</v>
      </c>
      <c r="F822" s="69"/>
      <c r="G822" s="70"/>
      <c r="H822" s="71"/>
      <c r="I822" s="69"/>
      <c r="J822" s="70"/>
      <c r="K822" s="71"/>
    </row>
    <row r="823" spans="1:11" x14ac:dyDescent="0.2">
      <c r="A823" s="56">
        <f t="shared" si="15"/>
        <v>19</v>
      </c>
      <c r="C823" s="69"/>
      <c r="E823" s="56">
        <f t="shared" si="16"/>
        <v>19</v>
      </c>
      <c r="F823" s="69"/>
      <c r="G823" s="70"/>
      <c r="H823" s="71"/>
      <c r="I823" s="69"/>
      <c r="J823" s="70"/>
      <c r="K823" s="71"/>
    </row>
    <row r="824" spans="1:11" x14ac:dyDescent="0.2">
      <c r="A824" s="56">
        <v>20</v>
      </c>
      <c r="E824" s="56">
        <v>20</v>
      </c>
      <c r="F824" s="139"/>
      <c r="G824" s="78"/>
      <c r="H824" s="79"/>
      <c r="I824" s="139"/>
      <c r="J824" s="78"/>
      <c r="K824" s="79"/>
    </row>
    <row r="825" spans="1:11" x14ac:dyDescent="0.2">
      <c r="A825" s="56">
        <v>21</v>
      </c>
      <c r="E825" s="56">
        <v>21</v>
      </c>
      <c r="F825" s="139"/>
      <c r="G825" s="78"/>
      <c r="I825" s="139"/>
      <c r="J825" s="78"/>
    </row>
    <row r="826" spans="1:11" x14ac:dyDescent="0.2">
      <c r="A826" s="56">
        <v>22</v>
      </c>
      <c r="E826" s="56">
        <v>22</v>
      </c>
    </row>
    <row r="827" spans="1:11" x14ac:dyDescent="0.2">
      <c r="A827" s="56">
        <v>23</v>
      </c>
      <c r="D827" s="84"/>
      <c r="E827" s="56">
        <v>23</v>
      </c>
    </row>
    <row r="828" spans="1:11" x14ac:dyDescent="0.2">
      <c r="A828" s="56">
        <v>24</v>
      </c>
      <c r="D828" s="84"/>
      <c r="E828" s="56">
        <v>24</v>
      </c>
    </row>
    <row r="829" spans="1:11" x14ac:dyDescent="0.2">
      <c r="F829" s="139" t="s">
        <v>17</v>
      </c>
      <c r="G829" s="78" t="s">
        <v>17</v>
      </c>
      <c r="H829" s="79"/>
      <c r="I829" s="139"/>
      <c r="J829" s="78"/>
      <c r="K829" s="79"/>
    </row>
    <row r="830" spans="1:11" x14ac:dyDescent="0.2">
      <c r="A830" s="56">
        <v>25</v>
      </c>
      <c r="C830" s="68" t="s">
        <v>267</v>
      </c>
      <c r="E830" s="56">
        <v>25</v>
      </c>
      <c r="G830" s="134"/>
      <c r="H830" s="133">
        <f>SUM(H805:H828)</f>
        <v>14108459.860000001</v>
      </c>
      <c r="I830" s="133"/>
      <c r="J830" s="134"/>
      <c r="K830" s="133">
        <f>SUM(K805:K828)</f>
        <v>14302819</v>
      </c>
    </row>
    <row r="831" spans="1:11" x14ac:dyDescent="0.2">
      <c r="D831" s="84"/>
      <c r="F831" s="139" t="s">
        <v>17</v>
      </c>
      <c r="G831" s="78" t="s">
        <v>17</v>
      </c>
      <c r="H831" s="79"/>
      <c r="I831" s="139"/>
      <c r="J831" s="78"/>
      <c r="K831" s="79"/>
    </row>
    <row r="832" spans="1:11" x14ac:dyDescent="0.2">
      <c r="F832" s="139"/>
      <c r="G832" s="78"/>
      <c r="H832" s="79"/>
      <c r="I832" s="139"/>
      <c r="J832" s="78"/>
      <c r="K832" s="79"/>
    </row>
    <row r="833" spans="1:11" x14ac:dyDescent="0.2">
      <c r="C833" s="93" t="s">
        <v>268</v>
      </c>
      <c r="D833" s="93"/>
      <c r="E833" s="93"/>
      <c r="F833" s="93"/>
      <c r="G833" s="93"/>
      <c r="H833" s="93"/>
      <c r="I833" s="93"/>
      <c r="J833" s="93"/>
      <c r="K833" s="107"/>
    </row>
    <row r="835" spans="1:11" x14ac:dyDescent="0.2">
      <c r="A835" s="68"/>
    </row>
    <row r="836" spans="1:11" x14ac:dyDescent="0.2">
      <c r="A836" s="74" t="str">
        <f>$A$83</f>
        <v xml:space="preserve">Institution No.:  </v>
      </c>
      <c r="B836" s="95"/>
      <c r="C836" s="95"/>
      <c r="D836" s="95"/>
      <c r="E836" s="109"/>
      <c r="F836" s="95"/>
      <c r="G836" s="110"/>
      <c r="H836" s="111"/>
      <c r="I836" s="95"/>
      <c r="J836" s="110"/>
      <c r="K836" s="59" t="s">
        <v>269</v>
      </c>
    </row>
    <row r="837" spans="1:11" x14ac:dyDescent="0.2">
      <c r="A837" s="123" t="s">
        <v>270</v>
      </c>
      <c r="B837" s="123"/>
      <c r="C837" s="123"/>
      <c r="D837" s="123"/>
      <c r="E837" s="123"/>
      <c r="F837" s="123"/>
      <c r="G837" s="123"/>
      <c r="H837" s="123"/>
      <c r="I837" s="123"/>
      <c r="J837" s="123"/>
      <c r="K837" s="123"/>
    </row>
    <row r="838" spans="1:11" x14ac:dyDescent="0.2">
      <c r="A838" s="74" t="str">
        <f>$A$42</f>
        <v xml:space="preserve">NAME: </v>
      </c>
      <c r="C838" s="56" t="str">
        <f>$D$20</f>
        <v xml:space="preserve">University of Colorado </v>
      </c>
      <c r="G838" s="126"/>
      <c r="K838" s="76" t="str">
        <f>$K$3</f>
        <v>Due Date: October 18, 2022</v>
      </c>
    </row>
    <row r="839" spans="1:11" x14ac:dyDescent="0.2">
      <c r="A839" s="77" t="s">
        <v>17</v>
      </c>
      <c r="B839" s="77" t="s">
        <v>17</v>
      </c>
      <c r="C839" s="77" t="s">
        <v>17</v>
      </c>
      <c r="D839" s="77" t="s">
        <v>17</v>
      </c>
      <c r="E839" s="77" t="s">
        <v>17</v>
      </c>
      <c r="F839" s="77" t="s">
        <v>17</v>
      </c>
      <c r="G839" s="78" t="s">
        <v>17</v>
      </c>
      <c r="H839" s="79" t="s">
        <v>17</v>
      </c>
      <c r="I839" s="77" t="s">
        <v>17</v>
      </c>
      <c r="J839" s="78" t="s">
        <v>17</v>
      </c>
      <c r="K839" s="79" t="s">
        <v>17</v>
      </c>
    </row>
    <row r="840" spans="1:11" x14ac:dyDescent="0.2">
      <c r="A840" s="80" t="s">
        <v>18</v>
      </c>
      <c r="E840" s="80" t="s">
        <v>18</v>
      </c>
      <c r="F840" s="81"/>
      <c r="G840" s="82"/>
      <c r="H840" s="83" t="str">
        <f>H802</f>
        <v>2021-22</v>
      </c>
      <c r="I840" s="81"/>
      <c r="J840" s="82"/>
      <c r="K840" s="83" t="str">
        <f>K802</f>
        <v>2022-23</v>
      </c>
    </row>
    <row r="841" spans="1:11" x14ac:dyDescent="0.2">
      <c r="A841" s="80" t="s">
        <v>22</v>
      </c>
      <c r="C841" s="81" t="s">
        <v>68</v>
      </c>
      <c r="E841" s="80" t="s">
        <v>22</v>
      </c>
      <c r="F841" s="81"/>
      <c r="G841" s="82" t="s">
        <v>24</v>
      </c>
      <c r="H841" s="83" t="s">
        <v>25</v>
      </c>
      <c r="I841" s="81"/>
      <c r="J841" s="82" t="s">
        <v>24</v>
      </c>
      <c r="K841" s="83" t="s">
        <v>26</v>
      </c>
    </row>
    <row r="842" spans="1:11" x14ac:dyDescent="0.2">
      <c r="A842" s="77" t="s">
        <v>17</v>
      </c>
      <c r="B842" s="77" t="s">
        <v>17</v>
      </c>
      <c r="C842" s="77" t="s">
        <v>17</v>
      </c>
      <c r="D842" s="77" t="s">
        <v>17</v>
      </c>
      <c r="E842" s="77" t="s">
        <v>17</v>
      </c>
      <c r="F842" s="77" t="s">
        <v>17</v>
      </c>
      <c r="G842" s="78" t="s">
        <v>17</v>
      </c>
      <c r="H842" s="79" t="s">
        <v>17</v>
      </c>
      <c r="I842" s="77" t="s">
        <v>17</v>
      </c>
      <c r="J842" s="78" t="s">
        <v>17</v>
      </c>
      <c r="K842" s="79" t="s">
        <v>17</v>
      </c>
    </row>
    <row r="843" spans="1:11" x14ac:dyDescent="0.2">
      <c r="A843" s="189">
        <v>1</v>
      </c>
      <c r="B843" s="207"/>
      <c r="C843" s="189" t="s">
        <v>244</v>
      </c>
      <c r="D843" s="207"/>
      <c r="E843" s="189">
        <v>1</v>
      </c>
      <c r="F843" s="207"/>
      <c r="G843" s="208"/>
      <c r="H843" s="209"/>
      <c r="I843" s="207"/>
      <c r="J843" s="208"/>
      <c r="K843" s="209"/>
    </row>
    <row r="844" spans="1:11" x14ac:dyDescent="0.2">
      <c r="A844" s="189">
        <v>2</v>
      </c>
      <c r="B844" s="207"/>
      <c r="C844" s="189" t="s">
        <v>244</v>
      </c>
      <c r="D844" s="207"/>
      <c r="E844" s="189">
        <v>2</v>
      </c>
      <c r="F844" s="207"/>
      <c r="G844" s="208"/>
      <c r="H844" s="209"/>
      <c r="I844" s="207"/>
      <c r="J844" s="208"/>
      <c r="K844" s="209"/>
    </row>
    <row r="845" spans="1:11" x14ac:dyDescent="0.2">
      <c r="A845" s="189">
        <v>3</v>
      </c>
      <c r="B845" s="189"/>
      <c r="C845" s="189" t="s">
        <v>244</v>
      </c>
      <c r="D845" s="189"/>
      <c r="E845" s="189">
        <v>3</v>
      </c>
      <c r="F845" s="190"/>
      <c r="G845" s="210"/>
      <c r="H845" s="195"/>
      <c r="I845" s="195"/>
      <c r="J845" s="210"/>
      <c r="K845" s="195"/>
    </row>
    <row r="846" spans="1:11" x14ac:dyDescent="0.2">
      <c r="A846" s="189">
        <v>4</v>
      </c>
      <c r="B846" s="189"/>
      <c r="C846" s="189" t="s">
        <v>244</v>
      </c>
      <c r="D846" s="189"/>
      <c r="E846" s="189">
        <v>4</v>
      </c>
      <c r="F846" s="190"/>
      <c r="G846" s="210"/>
      <c r="H846" s="195"/>
      <c r="I846" s="195"/>
      <c r="J846" s="210"/>
      <c r="K846" s="195"/>
    </row>
    <row r="847" spans="1:11" x14ac:dyDescent="0.2">
      <c r="A847" s="189">
        <v>5</v>
      </c>
      <c r="B847" s="189"/>
      <c r="C847" s="189" t="s">
        <v>244</v>
      </c>
      <c r="D847" s="189"/>
      <c r="E847" s="189">
        <v>5</v>
      </c>
      <c r="F847" s="189"/>
      <c r="G847" s="211"/>
      <c r="H847" s="212"/>
      <c r="I847" s="189"/>
      <c r="J847" s="211"/>
      <c r="K847" s="212"/>
    </row>
    <row r="848" spans="1:11" x14ac:dyDescent="0.2">
      <c r="A848" s="56">
        <v>6</v>
      </c>
      <c r="C848" s="68" t="s">
        <v>101</v>
      </c>
      <c r="E848" s="56">
        <v>6</v>
      </c>
      <c r="F848" s="69"/>
      <c r="G848" s="127"/>
      <c r="H848" s="128"/>
      <c r="I848" s="131"/>
      <c r="J848" s="127"/>
      <c r="K848" s="128"/>
    </row>
    <row r="849" spans="1:11" x14ac:dyDescent="0.2">
      <c r="A849" s="56">
        <v>7</v>
      </c>
      <c r="C849" s="68" t="s">
        <v>102</v>
      </c>
      <c r="E849" s="56">
        <v>7</v>
      </c>
      <c r="F849" s="69"/>
      <c r="G849" s="129"/>
      <c r="H849" s="128"/>
      <c r="I849" s="131"/>
      <c r="J849" s="129"/>
      <c r="K849" s="128"/>
    </row>
    <row r="850" spans="1:11" x14ac:dyDescent="0.2">
      <c r="A850" s="56">
        <v>8</v>
      </c>
      <c r="C850" s="68" t="s">
        <v>271</v>
      </c>
      <c r="E850" s="56">
        <v>8</v>
      </c>
      <c r="F850" s="69"/>
      <c r="G850" s="127"/>
      <c r="H850" s="128"/>
      <c r="I850" s="131"/>
      <c r="J850" s="127"/>
      <c r="K850" s="128"/>
    </row>
    <row r="851" spans="1:11" x14ac:dyDescent="0.2">
      <c r="A851" s="56">
        <v>9</v>
      </c>
      <c r="C851" s="68" t="s">
        <v>239</v>
      </c>
      <c r="E851" s="56">
        <v>9</v>
      </c>
      <c r="F851" s="69"/>
      <c r="G851" s="129">
        <f>SUM(G848:G850)</f>
        <v>0</v>
      </c>
      <c r="H851" s="132">
        <f>SUM(H848:H850)</f>
        <v>0</v>
      </c>
      <c r="I851" s="129"/>
      <c r="J851" s="129">
        <f>SUM(J848:J850)</f>
        <v>0</v>
      </c>
      <c r="K851" s="132">
        <f>SUM(K848:K850)</f>
        <v>0</v>
      </c>
    </row>
    <row r="852" spans="1:11" x14ac:dyDescent="0.2">
      <c r="A852" s="56">
        <v>10</v>
      </c>
      <c r="C852" s="68"/>
      <c r="E852" s="56">
        <v>10</v>
      </c>
      <c r="F852" s="69"/>
      <c r="G852" s="129"/>
      <c r="H852" s="132"/>
      <c r="I852" s="131"/>
      <c r="J852" s="129"/>
      <c r="K852" s="132"/>
    </row>
    <row r="853" spans="1:11" x14ac:dyDescent="0.2">
      <c r="A853" s="56">
        <v>11</v>
      </c>
      <c r="C853" s="68" t="s">
        <v>105</v>
      </c>
      <c r="E853" s="56">
        <v>11</v>
      </c>
      <c r="F853" s="69"/>
      <c r="G853" s="127"/>
      <c r="H853" s="128"/>
      <c r="I853" s="131"/>
      <c r="J853" s="127"/>
      <c r="K853" s="128"/>
    </row>
    <row r="854" spans="1:11" x14ac:dyDescent="0.2">
      <c r="A854" s="56">
        <v>12</v>
      </c>
      <c r="C854" s="68" t="s">
        <v>106</v>
      </c>
      <c r="E854" s="56">
        <v>12</v>
      </c>
      <c r="F854" s="69"/>
      <c r="G854" s="129"/>
      <c r="H854" s="128"/>
      <c r="I854" s="131"/>
      <c r="J854" s="129"/>
      <c r="K854" s="128"/>
    </row>
    <row r="855" spans="1:11" x14ac:dyDescent="0.2">
      <c r="A855" s="56">
        <v>13</v>
      </c>
      <c r="C855" s="68" t="s">
        <v>240</v>
      </c>
      <c r="E855" s="56">
        <v>13</v>
      </c>
      <c r="F855" s="69"/>
      <c r="G855" s="129">
        <f>SUM(G853:G854)</f>
        <v>0</v>
      </c>
      <c r="H855" s="132">
        <f>SUM(H853:H854)</f>
        <v>0</v>
      </c>
      <c r="I855" s="134"/>
      <c r="J855" s="129">
        <f>SUM(J853:J854)</f>
        <v>0</v>
      </c>
      <c r="K855" s="132">
        <f>SUM(K853:K854)</f>
        <v>0</v>
      </c>
    </row>
    <row r="856" spans="1:11" x14ac:dyDescent="0.2">
      <c r="A856" s="56">
        <v>14</v>
      </c>
      <c r="E856" s="56">
        <v>14</v>
      </c>
      <c r="F856" s="69"/>
      <c r="G856" s="135"/>
      <c r="H856" s="132"/>
      <c r="I856" s="133"/>
      <c r="J856" s="135"/>
      <c r="K856" s="132"/>
    </row>
    <row r="857" spans="1:11" x14ac:dyDescent="0.2">
      <c r="A857" s="56">
        <v>15</v>
      </c>
      <c r="C857" s="68" t="s">
        <v>108</v>
      </c>
      <c r="E857" s="56">
        <v>15</v>
      </c>
      <c r="G857" s="136">
        <f>SUM(G851+G855)</f>
        <v>0</v>
      </c>
      <c r="H857" s="137">
        <f>SUM(H851+H855)</f>
        <v>0</v>
      </c>
      <c r="I857" s="133"/>
      <c r="J857" s="136">
        <f>SUM(J851+J855)</f>
        <v>0</v>
      </c>
      <c r="K857" s="137">
        <f>SUM(K851+K855)</f>
        <v>0</v>
      </c>
    </row>
    <row r="858" spans="1:11" x14ac:dyDescent="0.2">
      <c r="A858" s="56">
        <v>16</v>
      </c>
      <c r="E858" s="56">
        <v>16</v>
      </c>
      <c r="G858" s="136"/>
      <c r="H858" s="137"/>
      <c r="I858" s="133"/>
      <c r="J858" s="136"/>
      <c r="K858" s="137"/>
    </row>
    <row r="859" spans="1:11" x14ac:dyDescent="0.2">
      <c r="A859" s="56">
        <v>17</v>
      </c>
      <c r="C859" s="68" t="s">
        <v>109</v>
      </c>
      <c r="E859" s="56">
        <v>17</v>
      </c>
      <c r="F859" s="69"/>
      <c r="G859" s="129"/>
      <c r="H859" s="128"/>
      <c r="I859" s="131"/>
      <c r="J859" s="129"/>
      <c r="K859" s="128"/>
    </row>
    <row r="860" spans="1:11" x14ac:dyDescent="0.2">
      <c r="A860" s="56">
        <v>18</v>
      </c>
      <c r="E860" s="56">
        <v>18</v>
      </c>
      <c r="F860" s="69"/>
      <c r="G860" s="129"/>
      <c r="H860" s="132"/>
      <c r="I860" s="131"/>
      <c r="J860" s="129"/>
      <c r="K860" s="132"/>
    </row>
    <row r="861" spans="1:11" x14ac:dyDescent="0.2">
      <c r="A861" s="56">
        <v>19</v>
      </c>
      <c r="C861" s="68" t="s">
        <v>110</v>
      </c>
      <c r="E861" s="56">
        <v>19</v>
      </c>
      <c r="F861" s="69"/>
      <c r="G861" s="129"/>
      <c r="H861" s="128"/>
      <c r="I861" s="131"/>
      <c r="J861" s="129"/>
      <c r="K861" s="128"/>
    </row>
    <row r="862" spans="1:11" x14ac:dyDescent="0.2">
      <c r="A862" s="56">
        <v>20</v>
      </c>
      <c r="C862" s="138" t="s">
        <v>111</v>
      </c>
      <c r="E862" s="56">
        <v>20</v>
      </c>
      <c r="F862" s="69"/>
      <c r="G862" s="129"/>
      <c r="H862" s="128"/>
      <c r="I862" s="131"/>
      <c r="J862" s="129"/>
      <c r="K862" s="128"/>
    </row>
    <row r="863" spans="1:11" x14ac:dyDescent="0.2">
      <c r="A863" s="56">
        <v>21</v>
      </c>
      <c r="C863" s="138"/>
      <c r="E863" s="56">
        <v>21</v>
      </c>
      <c r="F863" s="69"/>
      <c r="G863" s="129"/>
      <c r="H863" s="132"/>
      <c r="I863" s="131"/>
      <c r="J863" s="129"/>
      <c r="K863" s="132"/>
    </row>
    <row r="864" spans="1:11" x14ac:dyDescent="0.2">
      <c r="A864" s="56">
        <v>22</v>
      </c>
      <c r="C864" s="68"/>
      <c r="E864" s="56">
        <v>22</v>
      </c>
      <c r="G864" s="129"/>
      <c r="H864" s="132"/>
      <c r="I864" s="131"/>
      <c r="J864" s="129"/>
      <c r="K864" s="132"/>
    </row>
    <row r="865" spans="1:15" x14ac:dyDescent="0.2">
      <c r="A865" s="56">
        <v>23</v>
      </c>
      <c r="C865" s="68" t="s">
        <v>112</v>
      </c>
      <c r="E865" s="56">
        <v>23</v>
      </c>
      <c r="G865" s="129"/>
      <c r="H865" s="128"/>
      <c r="I865" s="131"/>
      <c r="J865" s="129"/>
      <c r="K865" s="128"/>
    </row>
    <row r="866" spans="1:15" x14ac:dyDescent="0.2">
      <c r="A866" s="56">
        <v>24</v>
      </c>
      <c r="C866" s="68"/>
      <c r="E866" s="56">
        <v>24</v>
      </c>
      <c r="G866" s="129"/>
      <c r="H866" s="132"/>
      <c r="I866" s="131"/>
      <c r="J866" s="129"/>
      <c r="K866" s="132"/>
    </row>
    <row r="867" spans="1:15" x14ac:dyDescent="0.2">
      <c r="E867" s="56">
        <v>25</v>
      </c>
      <c r="F867" s="139" t="s">
        <v>17</v>
      </c>
      <c r="G867" s="130"/>
      <c r="H867" s="79"/>
      <c r="I867" s="139"/>
      <c r="J867" s="130"/>
      <c r="K867" s="79"/>
    </row>
    <row r="868" spans="1:15" x14ac:dyDescent="0.2">
      <c r="A868" s="56">
        <v>25</v>
      </c>
      <c r="C868" s="68" t="s">
        <v>272</v>
      </c>
      <c r="G868" s="133">
        <f>SUM(G857:G866)</f>
        <v>0</v>
      </c>
      <c r="H868" s="133">
        <f>SUM(H857:H866)</f>
        <v>0</v>
      </c>
      <c r="I868" s="141"/>
      <c r="J868" s="133">
        <f>SUM(J857:J866)</f>
        <v>0</v>
      </c>
      <c r="K868" s="133">
        <f>SUM(K857:K866)</f>
        <v>0</v>
      </c>
    </row>
    <row r="869" spans="1:15" x14ac:dyDescent="0.2">
      <c r="F869" s="139" t="s">
        <v>17</v>
      </c>
      <c r="G869" s="78"/>
      <c r="H869" s="79"/>
      <c r="I869" s="139"/>
      <c r="J869" s="78"/>
      <c r="K869" s="79"/>
    </row>
    <row r="870" spans="1:15" x14ac:dyDescent="0.2">
      <c r="A870" s="68"/>
      <c r="C870" s="56" t="s">
        <v>64</v>
      </c>
    </row>
    <row r="872" spans="1:15" x14ac:dyDescent="0.2">
      <c r="A872" s="68"/>
    </row>
    <row r="873" spans="1:15" x14ac:dyDescent="0.2">
      <c r="A873" s="74" t="str">
        <f>$A$83</f>
        <v xml:space="preserve">Institution No.:  </v>
      </c>
      <c r="B873" s="95"/>
      <c r="C873" s="95"/>
      <c r="D873" s="95"/>
      <c r="E873" s="109"/>
      <c r="F873" s="95"/>
      <c r="G873" s="110"/>
      <c r="H873" s="111"/>
      <c r="I873" s="95"/>
      <c r="J873" s="110"/>
      <c r="K873" s="59" t="s">
        <v>273</v>
      </c>
    </row>
    <row r="874" spans="1:15" x14ac:dyDescent="0.2">
      <c r="A874" s="213" t="s">
        <v>274</v>
      </c>
      <c r="B874" s="213"/>
      <c r="C874" s="213"/>
      <c r="D874" s="213"/>
      <c r="E874" s="213"/>
      <c r="F874" s="213"/>
      <c r="G874" s="213"/>
      <c r="H874" s="213"/>
      <c r="I874" s="213"/>
      <c r="J874" s="213"/>
      <c r="K874" s="213"/>
    </row>
    <row r="875" spans="1:15" x14ac:dyDescent="0.2">
      <c r="A875" s="74" t="str">
        <f>$A$42</f>
        <v xml:space="preserve">NAME: </v>
      </c>
      <c r="C875" s="56" t="str">
        <f>$D$20</f>
        <v xml:space="preserve">University of Colorado </v>
      </c>
      <c r="H875" s="214"/>
      <c r="K875" s="76" t="str">
        <f>$K$3</f>
        <v>Due Date: October 18, 2022</v>
      </c>
    </row>
    <row r="876" spans="1:15" x14ac:dyDescent="0.2">
      <c r="A876" s="77" t="s">
        <v>17</v>
      </c>
      <c r="B876" s="77" t="s">
        <v>17</v>
      </c>
      <c r="C876" s="77" t="s">
        <v>17</v>
      </c>
      <c r="D876" s="77" t="s">
        <v>17</v>
      </c>
      <c r="E876" s="77" t="s">
        <v>17</v>
      </c>
      <c r="F876" s="77" t="s">
        <v>17</v>
      </c>
      <c r="G876" s="78" t="s">
        <v>17</v>
      </c>
      <c r="H876" s="79" t="s">
        <v>17</v>
      </c>
      <c r="I876" s="77" t="s">
        <v>17</v>
      </c>
      <c r="J876" s="78" t="s">
        <v>17</v>
      </c>
      <c r="K876" s="79" t="s">
        <v>17</v>
      </c>
    </row>
    <row r="877" spans="1:15" x14ac:dyDescent="0.2">
      <c r="A877" s="80" t="s">
        <v>18</v>
      </c>
      <c r="E877" s="80" t="s">
        <v>18</v>
      </c>
      <c r="F877" s="81"/>
      <c r="G877" s="82"/>
      <c r="H877" s="83" t="str">
        <f>+H840</f>
        <v>2021-22</v>
      </c>
      <c r="I877" s="81"/>
      <c r="J877" s="82"/>
      <c r="K877" s="83" t="str">
        <f>K840</f>
        <v>2022-23</v>
      </c>
    </row>
    <row r="878" spans="1:15" x14ac:dyDescent="0.2">
      <c r="A878" s="80" t="s">
        <v>22</v>
      </c>
      <c r="C878" s="81" t="s">
        <v>68</v>
      </c>
      <c r="E878" s="80" t="s">
        <v>22</v>
      </c>
      <c r="F878" s="81"/>
      <c r="G878" s="82"/>
      <c r="H878" s="83" t="s">
        <v>25</v>
      </c>
      <c r="I878" s="81"/>
      <c r="J878" s="82"/>
      <c r="K878" s="83" t="s">
        <v>26</v>
      </c>
    </row>
    <row r="879" spans="1:15" x14ac:dyDescent="0.2">
      <c r="A879" s="77" t="s">
        <v>17</v>
      </c>
      <c r="B879" s="77" t="s">
        <v>17</v>
      </c>
      <c r="C879" s="77" t="s">
        <v>17</v>
      </c>
      <c r="D879" s="77" t="s">
        <v>17</v>
      </c>
      <c r="E879" s="77" t="s">
        <v>17</v>
      </c>
      <c r="F879" s="77" t="s">
        <v>17</v>
      </c>
      <c r="G879" s="78" t="s">
        <v>17</v>
      </c>
      <c r="H879" s="79" t="s">
        <v>17</v>
      </c>
      <c r="I879" s="77" t="s">
        <v>17</v>
      </c>
      <c r="J879" s="78" t="s">
        <v>17</v>
      </c>
      <c r="K879" s="79" t="s">
        <v>17</v>
      </c>
    </row>
    <row r="880" spans="1:15" ht="14.25" x14ac:dyDescent="0.2">
      <c r="A880" s="174">
        <v>1</v>
      </c>
      <c r="C880" s="56" t="s">
        <v>275</v>
      </c>
      <c r="E880" s="174">
        <v>1</v>
      </c>
      <c r="F880" s="69"/>
      <c r="G880" s="131"/>
      <c r="H880" s="143">
        <v>4133218.38</v>
      </c>
      <c r="I880" s="131"/>
      <c r="J880" s="131"/>
      <c r="K880" s="143">
        <v>4482386</v>
      </c>
      <c r="M880"/>
      <c r="N880"/>
      <c r="O880"/>
    </row>
    <row r="881" spans="1:15" ht="14.25" x14ac:dyDescent="0.2">
      <c r="A881" s="174">
        <v>2</v>
      </c>
      <c r="E881" s="174">
        <v>2</v>
      </c>
      <c r="F881" s="69"/>
      <c r="G881" s="131"/>
      <c r="H881" s="131"/>
      <c r="I881" s="131"/>
      <c r="J881" s="131"/>
      <c r="K881" s="131"/>
      <c r="M881"/>
      <c r="N881"/>
      <c r="O881" s="354"/>
    </row>
    <row r="882" spans="1:15" ht="14.25" x14ac:dyDescent="0.2">
      <c r="A882" s="174">
        <v>3</v>
      </c>
      <c r="C882" s="69"/>
      <c r="E882" s="174">
        <v>3</v>
      </c>
      <c r="F882" s="69"/>
      <c r="G882" s="131"/>
      <c r="H882" s="131"/>
      <c r="I882" s="131"/>
      <c r="J882" s="131"/>
      <c r="K882" s="131"/>
      <c r="M882"/>
      <c r="N882"/>
      <c r="O882" s="354"/>
    </row>
    <row r="883" spans="1:15" ht="14.25" x14ac:dyDescent="0.2">
      <c r="A883" s="174">
        <v>4</v>
      </c>
      <c r="C883" s="69"/>
      <c r="E883" s="174">
        <v>4</v>
      </c>
      <c r="F883" s="69"/>
      <c r="G883" s="131"/>
      <c r="H883" s="131"/>
      <c r="I883" s="131"/>
      <c r="J883" s="131"/>
      <c r="K883" s="131"/>
      <c r="M883"/>
      <c r="N883"/>
      <c r="O883" s="354"/>
    </row>
    <row r="884" spans="1:15" ht="14.25" x14ac:dyDescent="0.2">
      <c r="A884" s="174">
        <v>5</v>
      </c>
      <c r="C884" s="68"/>
      <c r="E884" s="174">
        <v>5</v>
      </c>
      <c r="F884" s="69"/>
      <c r="G884" s="131"/>
      <c r="H884" s="131"/>
      <c r="I884" s="131"/>
      <c r="J884" s="131"/>
      <c r="K884" s="131"/>
      <c r="M884"/>
      <c r="N884"/>
      <c r="O884" s="354"/>
    </row>
    <row r="885" spans="1:15" ht="14.25" x14ac:dyDescent="0.2">
      <c r="A885" s="174">
        <v>6</v>
      </c>
      <c r="C885" s="69"/>
      <c r="E885" s="174">
        <v>6</v>
      </c>
      <c r="F885" s="69"/>
      <c r="G885" s="131"/>
      <c r="H885" s="131"/>
      <c r="I885" s="131"/>
      <c r="J885" s="131"/>
      <c r="K885" s="131"/>
      <c r="M885"/>
      <c r="N885"/>
      <c r="O885" s="354"/>
    </row>
    <row r="886" spans="1:15" ht="14.25" x14ac:dyDescent="0.2">
      <c r="A886" s="174">
        <v>7</v>
      </c>
      <c r="C886" s="69"/>
      <c r="E886" s="174">
        <v>7</v>
      </c>
      <c r="F886" s="69"/>
      <c r="G886" s="131"/>
      <c r="H886" s="131"/>
      <c r="I886" s="131"/>
      <c r="J886" s="131"/>
      <c r="K886" s="131"/>
      <c r="M886"/>
      <c r="N886"/>
      <c r="O886" s="354"/>
    </row>
    <row r="887" spans="1:15" ht="14.25" x14ac:dyDescent="0.2">
      <c r="A887" s="174">
        <v>8</v>
      </c>
      <c r="E887" s="174">
        <v>8</v>
      </c>
      <c r="F887" s="69"/>
      <c r="G887" s="131"/>
      <c r="H887" s="131"/>
      <c r="I887" s="131"/>
      <c r="J887" s="131"/>
      <c r="K887" s="131"/>
      <c r="M887"/>
      <c r="N887"/>
      <c r="O887" s="354"/>
    </row>
    <row r="888" spans="1:15" ht="14.25" x14ac:dyDescent="0.2">
      <c r="A888" s="174">
        <v>9</v>
      </c>
      <c r="E888" s="174">
        <v>9</v>
      </c>
      <c r="F888" s="69"/>
      <c r="G888" s="131"/>
      <c r="H888" s="131"/>
      <c r="I888" s="131"/>
      <c r="J888" s="131"/>
      <c r="K888" s="131"/>
      <c r="M888"/>
      <c r="N888"/>
      <c r="O888" s="355"/>
    </row>
    <row r="889" spans="1:15" ht="14.25" x14ac:dyDescent="0.2">
      <c r="A889" s="174"/>
      <c r="E889" s="174"/>
      <c r="F889" s="139" t="s">
        <v>17</v>
      </c>
      <c r="G889" s="206" t="s">
        <v>17</v>
      </c>
      <c r="H889" s="206"/>
      <c r="I889" s="206"/>
      <c r="J889" s="206"/>
      <c r="K889" s="206"/>
      <c r="M889"/>
      <c r="N889"/>
      <c r="O889" s="356"/>
    </row>
    <row r="890" spans="1:15" ht="14.25" x14ac:dyDescent="0.2">
      <c r="A890" s="174">
        <v>10</v>
      </c>
      <c r="C890" s="56" t="s">
        <v>276</v>
      </c>
      <c r="E890" s="174">
        <v>10</v>
      </c>
      <c r="G890" s="134"/>
      <c r="H890" s="131">
        <f>SUM(H880:H888)</f>
        <v>4133218.38</v>
      </c>
      <c r="I890" s="133"/>
      <c r="J890" s="134"/>
      <c r="K890" s="131">
        <f>SUM(K880:K888)</f>
        <v>4482386</v>
      </c>
      <c r="M890"/>
      <c r="N890"/>
      <c r="O890"/>
    </row>
    <row r="891" spans="1:15" ht="14.25" x14ac:dyDescent="0.2">
      <c r="A891" s="174"/>
      <c r="E891" s="174"/>
      <c r="F891" s="139" t="s">
        <v>17</v>
      </c>
      <c r="G891" s="206" t="s">
        <v>17</v>
      </c>
      <c r="H891" s="206"/>
      <c r="I891" s="206"/>
      <c r="J891" s="206"/>
      <c r="K891" s="206"/>
      <c r="M891"/>
      <c r="N891"/>
      <c r="O891"/>
    </row>
    <row r="892" spans="1:15" ht="14.25" x14ac:dyDescent="0.2">
      <c r="A892" s="174">
        <v>11</v>
      </c>
      <c r="C892" s="69"/>
      <c r="E892" s="174">
        <v>11</v>
      </c>
      <c r="F892" s="69"/>
      <c r="G892" s="131"/>
      <c r="H892" s="131"/>
      <c r="I892" s="131"/>
      <c r="J892" s="131"/>
      <c r="K892" s="131"/>
      <c r="M892"/>
      <c r="N892"/>
      <c r="O892" s="356"/>
    </row>
    <row r="893" spans="1:15" x14ac:dyDescent="0.2">
      <c r="A893" s="174">
        <v>12</v>
      </c>
      <c r="C893" s="68" t="s">
        <v>277</v>
      </c>
      <c r="E893" s="174">
        <v>12</v>
      </c>
      <c r="F893" s="69"/>
      <c r="G893" s="131"/>
      <c r="H893" s="143">
        <v>-3289894.2800000003</v>
      </c>
      <c r="I893" s="131"/>
      <c r="J893" s="131"/>
      <c r="K893" s="143">
        <v>766199</v>
      </c>
    </row>
    <row r="894" spans="1:15" x14ac:dyDescent="0.2">
      <c r="A894" s="174">
        <v>13</v>
      </c>
      <c r="C894" s="69" t="s">
        <v>278</v>
      </c>
      <c r="E894" s="174">
        <v>13</v>
      </c>
      <c r="F894" s="69"/>
      <c r="G894" s="131"/>
      <c r="H894" s="143"/>
      <c r="I894" s="131"/>
      <c r="J894" s="131"/>
      <c r="K894" s="143"/>
    </row>
    <row r="895" spans="1:15" x14ac:dyDescent="0.2">
      <c r="A895" s="174">
        <v>14</v>
      </c>
      <c r="E895" s="174">
        <v>14</v>
      </c>
      <c r="F895" s="69"/>
      <c r="G895" s="131"/>
      <c r="H895" s="131"/>
      <c r="I895" s="131"/>
      <c r="J895" s="131"/>
      <c r="K895" s="131"/>
    </row>
    <row r="896" spans="1:15" x14ac:dyDescent="0.2">
      <c r="A896" s="174">
        <v>15</v>
      </c>
      <c r="E896" s="174">
        <v>15</v>
      </c>
      <c r="F896" s="69"/>
      <c r="G896" s="131"/>
      <c r="H896" s="131"/>
      <c r="I896" s="131"/>
      <c r="J896" s="131"/>
      <c r="K896" s="131"/>
    </row>
    <row r="897" spans="1:11" x14ac:dyDescent="0.2">
      <c r="A897" s="174">
        <v>16</v>
      </c>
      <c r="E897" s="174">
        <v>16</v>
      </c>
      <c r="F897" s="69"/>
      <c r="G897" s="131"/>
      <c r="H897" s="131"/>
      <c r="I897" s="131"/>
      <c r="J897" s="131"/>
      <c r="K897" s="131"/>
    </row>
    <row r="898" spans="1:11" x14ac:dyDescent="0.2">
      <c r="A898" s="174">
        <v>17</v>
      </c>
      <c r="C898" s="68"/>
      <c r="E898" s="174">
        <v>17</v>
      </c>
      <c r="F898" s="69"/>
      <c r="G898" s="131"/>
      <c r="H898" s="131"/>
      <c r="I898" s="131"/>
      <c r="J898" s="131"/>
      <c r="K898" s="131"/>
    </row>
    <row r="899" spans="1:11" x14ac:dyDescent="0.2">
      <c r="A899" s="174">
        <v>18</v>
      </c>
      <c r="E899" s="174">
        <v>18</v>
      </c>
      <c r="F899" s="69"/>
      <c r="G899" s="131"/>
      <c r="H899" s="131"/>
      <c r="I899" s="131"/>
      <c r="J899" s="131"/>
      <c r="K899" s="131"/>
    </row>
    <row r="900" spans="1:11" x14ac:dyDescent="0.2">
      <c r="A900" s="174"/>
      <c r="C900" s="69"/>
      <c r="E900" s="174"/>
      <c r="F900" s="139" t="s">
        <v>17</v>
      </c>
      <c r="G900" s="78" t="s">
        <v>17</v>
      </c>
      <c r="H900" s="79"/>
      <c r="I900" s="139"/>
      <c r="J900" s="78"/>
      <c r="K900" s="79"/>
    </row>
    <row r="901" spans="1:11" x14ac:dyDescent="0.2">
      <c r="A901" s="174">
        <v>19</v>
      </c>
      <c r="C901" s="56" t="s">
        <v>279</v>
      </c>
      <c r="E901" s="174">
        <v>19</v>
      </c>
      <c r="G901" s="133"/>
      <c r="H901" s="133">
        <f>SUM(H892:H899)</f>
        <v>-3289894.2800000003</v>
      </c>
      <c r="I901" s="131"/>
      <c r="J901" s="131"/>
      <c r="K901" s="133">
        <f>SUM(K892:K899)</f>
        <v>766199</v>
      </c>
    </row>
    <row r="902" spans="1:11" x14ac:dyDescent="0.2">
      <c r="A902" s="174"/>
      <c r="C902" s="69"/>
      <c r="E902" s="174"/>
      <c r="F902" s="139" t="s">
        <v>17</v>
      </c>
      <c r="G902" s="78" t="s">
        <v>17</v>
      </c>
      <c r="H902" s="79"/>
      <c r="I902" s="139"/>
      <c r="J902" s="78"/>
      <c r="K902" s="79"/>
    </row>
    <row r="903" spans="1:11" x14ac:dyDescent="0.2">
      <c r="A903" s="174"/>
      <c r="E903" s="174"/>
      <c r="H903" s="71"/>
    </row>
    <row r="904" spans="1:11" x14ac:dyDescent="0.2">
      <c r="A904" s="174">
        <v>20</v>
      </c>
      <c r="C904" s="68" t="s">
        <v>280</v>
      </c>
      <c r="E904" s="174">
        <v>20</v>
      </c>
      <c r="G904" s="134"/>
      <c r="H904" s="133">
        <f>SUM(H890,H901)</f>
        <v>843324.09999999963</v>
      </c>
      <c r="I904" s="133"/>
      <c r="J904" s="134"/>
      <c r="K904" s="133">
        <f>SUM(K890,K901)</f>
        <v>5248585</v>
      </c>
    </row>
    <row r="905" spans="1:11" x14ac:dyDescent="0.2">
      <c r="C905" s="90" t="s">
        <v>281</v>
      </c>
      <c r="E905" s="108"/>
      <c r="F905" s="139" t="s">
        <v>17</v>
      </c>
      <c r="G905" s="78" t="s">
        <v>17</v>
      </c>
      <c r="H905" s="79"/>
      <c r="I905" s="139"/>
      <c r="J905" s="78"/>
      <c r="K905" s="79"/>
    </row>
    <row r="906" spans="1:11" x14ac:dyDescent="0.2">
      <c r="C906" s="68" t="s">
        <v>45</v>
      </c>
    </row>
    <row r="907" spans="1:11" x14ac:dyDescent="0.2">
      <c r="D907" s="68"/>
      <c r="I907" s="157"/>
    </row>
    <row r="908" spans="1:11" x14ac:dyDescent="0.2">
      <c r="D908" s="68"/>
      <c r="I908" s="157"/>
    </row>
    <row r="909" spans="1:11" x14ac:dyDescent="0.2">
      <c r="D909" s="68"/>
      <c r="I909" s="157"/>
    </row>
    <row r="910" spans="1:11" x14ac:dyDescent="0.2">
      <c r="D910" s="68"/>
      <c r="I910" s="157"/>
    </row>
    <row r="911" spans="1:11" x14ac:dyDescent="0.2">
      <c r="D911" s="68"/>
      <c r="I911" s="157"/>
    </row>
    <row r="912" spans="1:11" x14ac:dyDescent="0.2">
      <c r="D912" s="68"/>
      <c r="I912" s="157"/>
    </row>
    <row r="913" spans="4:9" x14ac:dyDescent="0.2">
      <c r="D913" s="68"/>
      <c r="I913" s="157"/>
    </row>
    <row r="914" spans="4:9" x14ac:dyDescent="0.2">
      <c r="D914" s="68"/>
      <c r="I914" s="157"/>
    </row>
    <row r="915" spans="4:9" x14ac:dyDescent="0.2">
      <c r="D915" s="68"/>
      <c r="I915" s="157"/>
    </row>
    <row r="916" spans="4:9" x14ac:dyDescent="0.2">
      <c r="D916" s="68"/>
      <c r="I916" s="157"/>
    </row>
    <row r="917" spans="4:9" x14ac:dyDescent="0.2">
      <c r="D917" s="68"/>
      <c r="I917" s="157"/>
    </row>
    <row r="918" spans="4:9" x14ac:dyDescent="0.2">
      <c r="D918" s="68"/>
      <c r="I918" s="157"/>
    </row>
    <row r="919" spans="4:9" x14ac:dyDescent="0.2">
      <c r="D919" s="68"/>
      <c r="I919" s="157"/>
    </row>
    <row r="920" spans="4:9" x14ac:dyDescent="0.2">
      <c r="D920" s="68"/>
      <c r="I920" s="157"/>
    </row>
    <row r="921" spans="4:9" x14ac:dyDescent="0.2">
      <c r="D921" s="68"/>
      <c r="I921" s="157"/>
    </row>
    <row r="922" spans="4:9" x14ac:dyDescent="0.2">
      <c r="D922" s="68"/>
      <c r="I922" s="157"/>
    </row>
    <row r="923" spans="4:9" x14ac:dyDescent="0.2">
      <c r="D923" s="68"/>
      <c r="I923" s="157"/>
    </row>
    <row r="924" spans="4:9" x14ac:dyDescent="0.2">
      <c r="D924" s="68"/>
      <c r="I924" s="157"/>
    </row>
    <row r="925" spans="4:9" x14ac:dyDescent="0.2">
      <c r="D925" s="68"/>
      <c r="I925" s="157"/>
    </row>
    <row r="926" spans="4:9" x14ac:dyDescent="0.2">
      <c r="D926" s="68"/>
      <c r="I926" s="157"/>
    </row>
    <row r="927" spans="4:9" x14ac:dyDescent="0.2">
      <c r="D927" s="68"/>
      <c r="I927" s="157"/>
    </row>
    <row r="928" spans="4:9" x14ac:dyDescent="0.2">
      <c r="D928" s="68"/>
      <c r="I928" s="157"/>
    </row>
    <row r="929" spans="4:9" x14ac:dyDescent="0.2">
      <c r="D929" s="68"/>
      <c r="I929" s="157"/>
    </row>
    <row r="930" spans="4:9" x14ac:dyDescent="0.2">
      <c r="D930" s="68"/>
      <c r="I930" s="157"/>
    </row>
    <row r="931" spans="4:9" x14ac:dyDescent="0.2">
      <c r="D931" s="68"/>
      <c r="I931" s="157"/>
    </row>
    <row r="970" spans="4:6" x14ac:dyDescent="0.2">
      <c r="D970" s="81"/>
      <c r="F970" s="108"/>
    </row>
  </sheetData>
  <mergeCells count="30">
    <mergeCell ref="A725:K725"/>
    <mergeCell ref="A762:K762"/>
    <mergeCell ref="A799:K799"/>
    <mergeCell ref="C833:J833"/>
    <mergeCell ref="A837:K837"/>
    <mergeCell ref="A874:K874"/>
    <mergeCell ref="A500:K500"/>
    <mergeCell ref="A538:K538"/>
    <mergeCell ref="A577:K577"/>
    <mergeCell ref="A614:K614"/>
    <mergeCell ref="A651:K651"/>
    <mergeCell ref="A688:K688"/>
    <mergeCell ref="A162:K162"/>
    <mergeCell ref="A202:K202"/>
    <mergeCell ref="A241:K241"/>
    <mergeCell ref="C279:I279"/>
    <mergeCell ref="B285:K285"/>
    <mergeCell ref="C365:J365"/>
    <mergeCell ref="C79:J79"/>
    <mergeCell ref="A84:K84"/>
    <mergeCell ref="C121:J121"/>
    <mergeCell ref="A128:K128"/>
    <mergeCell ref="C135:D135"/>
    <mergeCell ref="C139:D139"/>
    <mergeCell ref="A5:K5"/>
    <mergeCell ref="A8:K8"/>
    <mergeCell ref="A9:K9"/>
    <mergeCell ref="A20:C20"/>
    <mergeCell ref="A36:K36"/>
    <mergeCell ref="A41:K41"/>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970"/>
  <sheetViews>
    <sheetView showGridLines="0" view="pageBreakPreview" zoomScale="90" zoomScaleNormal="75" zoomScaleSheetLayoutView="90" workbookViewId="0">
      <selection activeCell="A8" sqref="A8:K8"/>
    </sheetView>
  </sheetViews>
  <sheetFormatPr defaultColWidth="9.625" defaultRowHeight="12" x14ac:dyDescent="0.2"/>
  <cols>
    <col min="1" max="1" width="4.625" style="56" customWidth="1"/>
    <col min="2" max="2" width="1.875" style="56" customWidth="1"/>
    <col min="3" max="3" width="30.625" style="56" customWidth="1"/>
    <col min="4" max="4" width="28.625" style="56" customWidth="1"/>
    <col min="5" max="5" width="8.125" style="56" customWidth="1"/>
    <col min="6" max="6" width="7.5" style="56" customWidth="1"/>
    <col min="7" max="7" width="14.875" style="57" customWidth="1"/>
    <col min="8" max="8" width="14.875" style="58" customWidth="1"/>
    <col min="9" max="9" width="6.625" style="56" customWidth="1"/>
    <col min="10" max="10" width="13.125" style="57" customWidth="1"/>
    <col min="11" max="11" width="21.625" style="58" customWidth="1"/>
    <col min="12" max="256" width="9.625" style="56"/>
    <col min="257" max="257" width="4.625" style="56" customWidth="1"/>
    <col min="258" max="258" width="1.875" style="56" customWidth="1"/>
    <col min="259" max="259" width="30.625" style="56" customWidth="1"/>
    <col min="260" max="260" width="28.625" style="56" customWidth="1"/>
    <col min="261" max="261" width="8.125" style="56" customWidth="1"/>
    <col min="262" max="262" width="7.5" style="56" customWidth="1"/>
    <col min="263" max="264" width="14.875" style="56" customWidth="1"/>
    <col min="265" max="265" width="6.625" style="56" customWidth="1"/>
    <col min="266" max="266" width="13.125" style="56" customWidth="1"/>
    <col min="267" max="267" width="17" style="56" customWidth="1"/>
    <col min="268" max="512" width="9.625" style="56"/>
    <col min="513" max="513" width="4.625" style="56" customWidth="1"/>
    <col min="514" max="514" width="1.875" style="56" customWidth="1"/>
    <col min="515" max="515" width="30.625" style="56" customWidth="1"/>
    <col min="516" max="516" width="28.625" style="56" customWidth="1"/>
    <col min="517" max="517" width="8.125" style="56" customWidth="1"/>
    <col min="518" max="518" width="7.5" style="56" customWidth="1"/>
    <col min="519" max="520" width="14.875" style="56" customWidth="1"/>
    <col min="521" max="521" width="6.625" style="56" customWidth="1"/>
    <col min="522" max="522" width="13.125" style="56" customWidth="1"/>
    <col min="523" max="523" width="17" style="56" customWidth="1"/>
    <col min="524" max="768" width="9.625" style="56"/>
    <col min="769" max="769" width="4.625" style="56" customWidth="1"/>
    <col min="770" max="770" width="1.875" style="56" customWidth="1"/>
    <col min="771" max="771" width="30.625" style="56" customWidth="1"/>
    <col min="772" max="772" width="28.625" style="56" customWidth="1"/>
    <col min="773" max="773" width="8.125" style="56" customWidth="1"/>
    <col min="774" max="774" width="7.5" style="56" customWidth="1"/>
    <col min="775" max="776" width="14.875" style="56" customWidth="1"/>
    <col min="777" max="777" width="6.625" style="56" customWidth="1"/>
    <col min="778" max="778" width="13.125" style="56" customWidth="1"/>
    <col min="779" max="779" width="17" style="56" customWidth="1"/>
    <col min="780" max="1024" width="9.625" style="56"/>
    <col min="1025" max="1025" width="4.625" style="56" customWidth="1"/>
    <col min="1026" max="1026" width="1.875" style="56" customWidth="1"/>
    <col min="1027" max="1027" width="30.625" style="56" customWidth="1"/>
    <col min="1028" max="1028" width="28.625" style="56" customWidth="1"/>
    <col min="1029" max="1029" width="8.125" style="56" customWidth="1"/>
    <col min="1030" max="1030" width="7.5" style="56" customWidth="1"/>
    <col min="1031" max="1032" width="14.875" style="56" customWidth="1"/>
    <col min="1033" max="1033" width="6.625" style="56" customWidth="1"/>
    <col min="1034" max="1034" width="13.125" style="56" customWidth="1"/>
    <col min="1035" max="1035" width="17" style="56" customWidth="1"/>
    <col min="1036" max="1280" width="9.625" style="56"/>
    <col min="1281" max="1281" width="4.625" style="56" customWidth="1"/>
    <col min="1282" max="1282" width="1.875" style="56" customWidth="1"/>
    <col min="1283" max="1283" width="30.625" style="56" customWidth="1"/>
    <col min="1284" max="1284" width="28.625" style="56" customWidth="1"/>
    <col min="1285" max="1285" width="8.125" style="56" customWidth="1"/>
    <col min="1286" max="1286" width="7.5" style="56" customWidth="1"/>
    <col min="1287" max="1288" width="14.875" style="56" customWidth="1"/>
    <col min="1289" max="1289" width="6.625" style="56" customWidth="1"/>
    <col min="1290" max="1290" width="13.125" style="56" customWidth="1"/>
    <col min="1291" max="1291" width="17" style="56" customWidth="1"/>
    <col min="1292" max="1536" width="9.625" style="56"/>
    <col min="1537" max="1537" width="4.625" style="56" customWidth="1"/>
    <col min="1538" max="1538" width="1.875" style="56" customWidth="1"/>
    <col min="1539" max="1539" width="30.625" style="56" customWidth="1"/>
    <col min="1540" max="1540" width="28.625" style="56" customWidth="1"/>
    <col min="1541" max="1541" width="8.125" style="56" customWidth="1"/>
    <col min="1542" max="1542" width="7.5" style="56" customWidth="1"/>
    <col min="1543" max="1544" width="14.875" style="56" customWidth="1"/>
    <col min="1545" max="1545" width="6.625" style="56" customWidth="1"/>
    <col min="1546" max="1546" width="13.125" style="56" customWidth="1"/>
    <col min="1547" max="1547" width="17" style="56" customWidth="1"/>
    <col min="1548" max="1792" width="9.625" style="56"/>
    <col min="1793" max="1793" width="4.625" style="56" customWidth="1"/>
    <col min="1794" max="1794" width="1.875" style="56" customWidth="1"/>
    <col min="1795" max="1795" width="30.625" style="56" customWidth="1"/>
    <col min="1796" max="1796" width="28.625" style="56" customWidth="1"/>
    <col min="1797" max="1797" width="8.125" style="56" customWidth="1"/>
    <col min="1798" max="1798" width="7.5" style="56" customWidth="1"/>
    <col min="1799" max="1800" width="14.875" style="56" customWidth="1"/>
    <col min="1801" max="1801" width="6.625" style="56" customWidth="1"/>
    <col min="1802" max="1802" width="13.125" style="56" customWidth="1"/>
    <col min="1803" max="1803" width="17" style="56" customWidth="1"/>
    <col min="1804" max="2048" width="9.625" style="56"/>
    <col min="2049" max="2049" width="4.625" style="56" customWidth="1"/>
    <col min="2050" max="2050" width="1.875" style="56" customWidth="1"/>
    <col min="2051" max="2051" width="30.625" style="56" customWidth="1"/>
    <col min="2052" max="2052" width="28.625" style="56" customWidth="1"/>
    <col min="2053" max="2053" width="8.125" style="56" customWidth="1"/>
    <col min="2054" max="2054" width="7.5" style="56" customWidth="1"/>
    <col min="2055" max="2056" width="14.875" style="56" customWidth="1"/>
    <col min="2057" max="2057" width="6.625" style="56" customWidth="1"/>
    <col min="2058" max="2058" width="13.125" style="56" customWidth="1"/>
    <col min="2059" max="2059" width="17" style="56" customWidth="1"/>
    <col min="2060" max="2304" width="9.625" style="56"/>
    <col min="2305" max="2305" width="4.625" style="56" customWidth="1"/>
    <col min="2306" max="2306" width="1.875" style="56" customWidth="1"/>
    <col min="2307" max="2307" width="30.625" style="56" customWidth="1"/>
    <col min="2308" max="2308" width="28.625" style="56" customWidth="1"/>
    <col min="2309" max="2309" width="8.125" style="56" customWidth="1"/>
    <col min="2310" max="2310" width="7.5" style="56" customWidth="1"/>
    <col min="2311" max="2312" width="14.875" style="56" customWidth="1"/>
    <col min="2313" max="2313" width="6.625" style="56" customWidth="1"/>
    <col min="2314" max="2314" width="13.125" style="56" customWidth="1"/>
    <col min="2315" max="2315" width="17" style="56" customWidth="1"/>
    <col min="2316" max="2560" width="9.625" style="56"/>
    <col min="2561" max="2561" width="4.625" style="56" customWidth="1"/>
    <col min="2562" max="2562" width="1.875" style="56" customWidth="1"/>
    <col min="2563" max="2563" width="30.625" style="56" customWidth="1"/>
    <col min="2564" max="2564" width="28.625" style="56" customWidth="1"/>
    <col min="2565" max="2565" width="8.125" style="56" customWidth="1"/>
    <col min="2566" max="2566" width="7.5" style="56" customWidth="1"/>
    <col min="2567" max="2568" width="14.875" style="56" customWidth="1"/>
    <col min="2569" max="2569" width="6.625" style="56" customWidth="1"/>
    <col min="2570" max="2570" width="13.125" style="56" customWidth="1"/>
    <col min="2571" max="2571" width="17" style="56" customWidth="1"/>
    <col min="2572" max="2816" width="9.625" style="56"/>
    <col min="2817" max="2817" width="4.625" style="56" customWidth="1"/>
    <col min="2818" max="2818" width="1.875" style="56" customWidth="1"/>
    <col min="2819" max="2819" width="30.625" style="56" customWidth="1"/>
    <col min="2820" max="2820" width="28.625" style="56" customWidth="1"/>
    <col min="2821" max="2821" width="8.125" style="56" customWidth="1"/>
    <col min="2822" max="2822" width="7.5" style="56" customWidth="1"/>
    <col min="2823" max="2824" width="14.875" style="56" customWidth="1"/>
    <col min="2825" max="2825" width="6.625" style="56" customWidth="1"/>
    <col min="2826" max="2826" width="13.125" style="56" customWidth="1"/>
    <col min="2827" max="2827" width="17" style="56" customWidth="1"/>
    <col min="2828" max="3072" width="9.625" style="56"/>
    <col min="3073" max="3073" width="4.625" style="56" customWidth="1"/>
    <col min="3074" max="3074" width="1.875" style="56" customWidth="1"/>
    <col min="3075" max="3075" width="30.625" style="56" customWidth="1"/>
    <col min="3076" max="3076" width="28.625" style="56" customWidth="1"/>
    <col min="3077" max="3077" width="8.125" style="56" customWidth="1"/>
    <col min="3078" max="3078" width="7.5" style="56" customWidth="1"/>
    <col min="3079" max="3080" width="14.875" style="56" customWidth="1"/>
    <col min="3081" max="3081" width="6.625" style="56" customWidth="1"/>
    <col min="3082" max="3082" width="13.125" style="56" customWidth="1"/>
    <col min="3083" max="3083" width="17" style="56" customWidth="1"/>
    <col min="3084" max="3328" width="9.625" style="56"/>
    <col min="3329" max="3329" width="4.625" style="56" customWidth="1"/>
    <col min="3330" max="3330" width="1.875" style="56" customWidth="1"/>
    <col min="3331" max="3331" width="30.625" style="56" customWidth="1"/>
    <col min="3332" max="3332" width="28.625" style="56" customWidth="1"/>
    <col min="3333" max="3333" width="8.125" style="56" customWidth="1"/>
    <col min="3334" max="3334" width="7.5" style="56" customWidth="1"/>
    <col min="3335" max="3336" width="14.875" style="56" customWidth="1"/>
    <col min="3337" max="3337" width="6.625" style="56" customWidth="1"/>
    <col min="3338" max="3338" width="13.125" style="56" customWidth="1"/>
    <col min="3339" max="3339" width="17" style="56" customWidth="1"/>
    <col min="3340" max="3584" width="9.625" style="56"/>
    <col min="3585" max="3585" width="4.625" style="56" customWidth="1"/>
    <col min="3586" max="3586" width="1.875" style="56" customWidth="1"/>
    <col min="3587" max="3587" width="30.625" style="56" customWidth="1"/>
    <col min="3588" max="3588" width="28.625" style="56" customWidth="1"/>
    <col min="3589" max="3589" width="8.125" style="56" customWidth="1"/>
    <col min="3590" max="3590" width="7.5" style="56" customWidth="1"/>
    <col min="3591" max="3592" width="14.875" style="56" customWidth="1"/>
    <col min="3593" max="3593" width="6.625" style="56" customWidth="1"/>
    <col min="3594" max="3594" width="13.125" style="56" customWidth="1"/>
    <col min="3595" max="3595" width="17" style="56" customWidth="1"/>
    <col min="3596" max="3840" width="9.625" style="56"/>
    <col min="3841" max="3841" width="4.625" style="56" customWidth="1"/>
    <col min="3842" max="3842" width="1.875" style="56" customWidth="1"/>
    <col min="3843" max="3843" width="30.625" style="56" customWidth="1"/>
    <col min="3844" max="3844" width="28.625" style="56" customWidth="1"/>
    <col min="3845" max="3845" width="8.125" style="56" customWidth="1"/>
    <col min="3846" max="3846" width="7.5" style="56" customWidth="1"/>
    <col min="3847" max="3848" width="14.875" style="56" customWidth="1"/>
    <col min="3849" max="3849" width="6.625" style="56" customWidth="1"/>
    <col min="3850" max="3850" width="13.125" style="56" customWidth="1"/>
    <col min="3851" max="3851" width="17" style="56" customWidth="1"/>
    <col min="3852" max="4096" width="9.625" style="56"/>
    <col min="4097" max="4097" width="4.625" style="56" customWidth="1"/>
    <col min="4098" max="4098" width="1.875" style="56" customWidth="1"/>
    <col min="4099" max="4099" width="30.625" style="56" customWidth="1"/>
    <col min="4100" max="4100" width="28.625" style="56" customWidth="1"/>
    <col min="4101" max="4101" width="8.125" style="56" customWidth="1"/>
    <col min="4102" max="4102" width="7.5" style="56" customWidth="1"/>
    <col min="4103" max="4104" width="14.875" style="56" customWidth="1"/>
    <col min="4105" max="4105" width="6.625" style="56" customWidth="1"/>
    <col min="4106" max="4106" width="13.125" style="56" customWidth="1"/>
    <col min="4107" max="4107" width="17" style="56" customWidth="1"/>
    <col min="4108" max="4352" width="9.625" style="56"/>
    <col min="4353" max="4353" width="4.625" style="56" customWidth="1"/>
    <col min="4354" max="4354" width="1.875" style="56" customWidth="1"/>
    <col min="4355" max="4355" width="30.625" style="56" customWidth="1"/>
    <col min="4356" max="4356" width="28.625" style="56" customWidth="1"/>
    <col min="4357" max="4357" width="8.125" style="56" customWidth="1"/>
    <col min="4358" max="4358" width="7.5" style="56" customWidth="1"/>
    <col min="4359" max="4360" width="14.875" style="56" customWidth="1"/>
    <col min="4361" max="4361" width="6.625" style="56" customWidth="1"/>
    <col min="4362" max="4362" width="13.125" style="56" customWidth="1"/>
    <col min="4363" max="4363" width="17" style="56" customWidth="1"/>
    <col min="4364" max="4608" width="9.625" style="56"/>
    <col min="4609" max="4609" width="4.625" style="56" customWidth="1"/>
    <col min="4610" max="4610" width="1.875" style="56" customWidth="1"/>
    <col min="4611" max="4611" width="30.625" style="56" customWidth="1"/>
    <col min="4612" max="4612" width="28.625" style="56" customWidth="1"/>
    <col min="4613" max="4613" width="8.125" style="56" customWidth="1"/>
    <col min="4614" max="4614" width="7.5" style="56" customWidth="1"/>
    <col min="4615" max="4616" width="14.875" style="56" customWidth="1"/>
    <col min="4617" max="4617" width="6.625" style="56" customWidth="1"/>
    <col min="4618" max="4618" width="13.125" style="56" customWidth="1"/>
    <col min="4619" max="4619" width="17" style="56" customWidth="1"/>
    <col min="4620" max="4864" width="9.625" style="56"/>
    <col min="4865" max="4865" width="4.625" style="56" customWidth="1"/>
    <col min="4866" max="4866" width="1.875" style="56" customWidth="1"/>
    <col min="4867" max="4867" width="30.625" style="56" customWidth="1"/>
    <col min="4868" max="4868" width="28.625" style="56" customWidth="1"/>
    <col min="4869" max="4869" width="8.125" style="56" customWidth="1"/>
    <col min="4870" max="4870" width="7.5" style="56" customWidth="1"/>
    <col min="4871" max="4872" width="14.875" style="56" customWidth="1"/>
    <col min="4873" max="4873" width="6.625" style="56" customWidth="1"/>
    <col min="4874" max="4874" width="13.125" style="56" customWidth="1"/>
    <col min="4875" max="4875" width="17" style="56" customWidth="1"/>
    <col min="4876" max="5120" width="9.625" style="56"/>
    <col min="5121" max="5121" width="4.625" style="56" customWidth="1"/>
    <col min="5122" max="5122" width="1.875" style="56" customWidth="1"/>
    <col min="5123" max="5123" width="30.625" style="56" customWidth="1"/>
    <col min="5124" max="5124" width="28.625" style="56" customWidth="1"/>
    <col min="5125" max="5125" width="8.125" style="56" customWidth="1"/>
    <col min="5126" max="5126" width="7.5" style="56" customWidth="1"/>
    <col min="5127" max="5128" width="14.875" style="56" customWidth="1"/>
    <col min="5129" max="5129" width="6.625" style="56" customWidth="1"/>
    <col min="5130" max="5130" width="13.125" style="56" customWidth="1"/>
    <col min="5131" max="5131" width="17" style="56" customWidth="1"/>
    <col min="5132" max="5376" width="9.625" style="56"/>
    <col min="5377" max="5377" width="4.625" style="56" customWidth="1"/>
    <col min="5378" max="5378" width="1.875" style="56" customWidth="1"/>
    <col min="5379" max="5379" width="30.625" style="56" customWidth="1"/>
    <col min="5380" max="5380" width="28.625" style="56" customWidth="1"/>
    <col min="5381" max="5381" width="8.125" style="56" customWidth="1"/>
    <col min="5382" max="5382" width="7.5" style="56" customWidth="1"/>
    <col min="5383" max="5384" width="14.875" style="56" customWidth="1"/>
    <col min="5385" max="5385" width="6.625" style="56" customWidth="1"/>
    <col min="5386" max="5386" width="13.125" style="56" customWidth="1"/>
    <col min="5387" max="5387" width="17" style="56" customWidth="1"/>
    <col min="5388" max="5632" width="9.625" style="56"/>
    <col min="5633" max="5633" width="4.625" style="56" customWidth="1"/>
    <col min="5634" max="5634" width="1.875" style="56" customWidth="1"/>
    <col min="5635" max="5635" width="30.625" style="56" customWidth="1"/>
    <col min="5636" max="5636" width="28.625" style="56" customWidth="1"/>
    <col min="5637" max="5637" width="8.125" style="56" customWidth="1"/>
    <col min="5638" max="5638" width="7.5" style="56" customWidth="1"/>
    <col min="5639" max="5640" width="14.875" style="56" customWidth="1"/>
    <col min="5641" max="5641" width="6.625" style="56" customWidth="1"/>
    <col min="5642" max="5642" width="13.125" style="56" customWidth="1"/>
    <col min="5643" max="5643" width="17" style="56" customWidth="1"/>
    <col min="5644" max="5888" width="9.625" style="56"/>
    <col min="5889" max="5889" width="4.625" style="56" customWidth="1"/>
    <col min="5890" max="5890" width="1.875" style="56" customWidth="1"/>
    <col min="5891" max="5891" width="30.625" style="56" customWidth="1"/>
    <col min="5892" max="5892" width="28.625" style="56" customWidth="1"/>
    <col min="5893" max="5893" width="8.125" style="56" customWidth="1"/>
    <col min="5894" max="5894" width="7.5" style="56" customWidth="1"/>
    <col min="5895" max="5896" width="14.875" style="56" customWidth="1"/>
    <col min="5897" max="5897" width="6.625" style="56" customWidth="1"/>
    <col min="5898" max="5898" width="13.125" style="56" customWidth="1"/>
    <col min="5899" max="5899" width="17" style="56" customWidth="1"/>
    <col min="5900" max="6144" width="9.625" style="56"/>
    <col min="6145" max="6145" width="4.625" style="56" customWidth="1"/>
    <col min="6146" max="6146" width="1.875" style="56" customWidth="1"/>
    <col min="6147" max="6147" width="30.625" style="56" customWidth="1"/>
    <col min="6148" max="6148" width="28.625" style="56" customWidth="1"/>
    <col min="6149" max="6149" width="8.125" style="56" customWidth="1"/>
    <col min="6150" max="6150" width="7.5" style="56" customWidth="1"/>
    <col min="6151" max="6152" width="14.875" style="56" customWidth="1"/>
    <col min="6153" max="6153" width="6.625" style="56" customWidth="1"/>
    <col min="6154" max="6154" width="13.125" style="56" customWidth="1"/>
    <col min="6155" max="6155" width="17" style="56" customWidth="1"/>
    <col min="6156" max="6400" width="9.625" style="56"/>
    <col min="6401" max="6401" width="4.625" style="56" customWidth="1"/>
    <col min="6402" max="6402" width="1.875" style="56" customWidth="1"/>
    <col min="6403" max="6403" width="30.625" style="56" customWidth="1"/>
    <col min="6404" max="6404" width="28.625" style="56" customWidth="1"/>
    <col min="6405" max="6405" width="8.125" style="56" customWidth="1"/>
    <col min="6406" max="6406" width="7.5" style="56" customWidth="1"/>
    <col min="6407" max="6408" width="14.875" style="56" customWidth="1"/>
    <col min="6409" max="6409" width="6.625" style="56" customWidth="1"/>
    <col min="6410" max="6410" width="13.125" style="56" customWidth="1"/>
    <col min="6411" max="6411" width="17" style="56" customWidth="1"/>
    <col min="6412" max="6656" width="9.625" style="56"/>
    <col min="6657" max="6657" width="4.625" style="56" customWidth="1"/>
    <col min="6658" max="6658" width="1.875" style="56" customWidth="1"/>
    <col min="6659" max="6659" width="30.625" style="56" customWidth="1"/>
    <col min="6660" max="6660" width="28.625" style="56" customWidth="1"/>
    <col min="6661" max="6661" width="8.125" style="56" customWidth="1"/>
    <col min="6662" max="6662" width="7.5" style="56" customWidth="1"/>
    <col min="6663" max="6664" width="14.875" style="56" customWidth="1"/>
    <col min="6665" max="6665" width="6.625" style="56" customWidth="1"/>
    <col min="6666" max="6666" width="13.125" style="56" customWidth="1"/>
    <col min="6667" max="6667" width="17" style="56" customWidth="1"/>
    <col min="6668" max="6912" width="9.625" style="56"/>
    <col min="6913" max="6913" width="4.625" style="56" customWidth="1"/>
    <col min="6914" max="6914" width="1.875" style="56" customWidth="1"/>
    <col min="6915" max="6915" width="30.625" style="56" customWidth="1"/>
    <col min="6916" max="6916" width="28.625" style="56" customWidth="1"/>
    <col min="6917" max="6917" width="8.125" style="56" customWidth="1"/>
    <col min="6918" max="6918" width="7.5" style="56" customWidth="1"/>
    <col min="6919" max="6920" width="14.875" style="56" customWidth="1"/>
    <col min="6921" max="6921" width="6.625" style="56" customWidth="1"/>
    <col min="6922" max="6922" width="13.125" style="56" customWidth="1"/>
    <col min="6923" max="6923" width="17" style="56" customWidth="1"/>
    <col min="6924" max="7168" width="9.625" style="56"/>
    <col min="7169" max="7169" width="4.625" style="56" customWidth="1"/>
    <col min="7170" max="7170" width="1.875" style="56" customWidth="1"/>
    <col min="7171" max="7171" width="30.625" style="56" customWidth="1"/>
    <col min="7172" max="7172" width="28.625" style="56" customWidth="1"/>
    <col min="7173" max="7173" width="8.125" style="56" customWidth="1"/>
    <col min="7174" max="7174" width="7.5" style="56" customWidth="1"/>
    <col min="7175" max="7176" width="14.875" style="56" customWidth="1"/>
    <col min="7177" max="7177" width="6.625" style="56" customWidth="1"/>
    <col min="7178" max="7178" width="13.125" style="56" customWidth="1"/>
    <col min="7179" max="7179" width="17" style="56" customWidth="1"/>
    <col min="7180" max="7424" width="9.625" style="56"/>
    <col min="7425" max="7425" width="4.625" style="56" customWidth="1"/>
    <col min="7426" max="7426" width="1.875" style="56" customWidth="1"/>
    <col min="7427" max="7427" width="30.625" style="56" customWidth="1"/>
    <col min="7428" max="7428" width="28.625" style="56" customWidth="1"/>
    <col min="7429" max="7429" width="8.125" style="56" customWidth="1"/>
    <col min="7430" max="7430" width="7.5" style="56" customWidth="1"/>
    <col min="7431" max="7432" width="14.875" style="56" customWidth="1"/>
    <col min="7433" max="7433" width="6.625" style="56" customWidth="1"/>
    <col min="7434" max="7434" width="13.125" style="56" customWidth="1"/>
    <col min="7435" max="7435" width="17" style="56" customWidth="1"/>
    <col min="7436" max="7680" width="9.625" style="56"/>
    <col min="7681" max="7681" width="4.625" style="56" customWidth="1"/>
    <col min="7682" max="7682" width="1.875" style="56" customWidth="1"/>
    <col min="7683" max="7683" width="30.625" style="56" customWidth="1"/>
    <col min="7684" max="7684" width="28.625" style="56" customWidth="1"/>
    <col min="7685" max="7685" width="8.125" style="56" customWidth="1"/>
    <col min="7686" max="7686" width="7.5" style="56" customWidth="1"/>
    <col min="7687" max="7688" width="14.875" style="56" customWidth="1"/>
    <col min="7689" max="7689" width="6.625" style="56" customWidth="1"/>
    <col min="7690" max="7690" width="13.125" style="56" customWidth="1"/>
    <col min="7691" max="7691" width="17" style="56" customWidth="1"/>
    <col min="7692" max="7936" width="9.625" style="56"/>
    <col min="7937" max="7937" width="4.625" style="56" customWidth="1"/>
    <col min="7938" max="7938" width="1.875" style="56" customWidth="1"/>
    <col min="7939" max="7939" width="30.625" style="56" customWidth="1"/>
    <col min="7940" max="7940" width="28.625" style="56" customWidth="1"/>
    <col min="7941" max="7941" width="8.125" style="56" customWidth="1"/>
    <col min="7942" max="7942" width="7.5" style="56" customWidth="1"/>
    <col min="7943" max="7944" width="14.875" style="56" customWidth="1"/>
    <col min="7945" max="7945" width="6.625" style="56" customWidth="1"/>
    <col min="7946" max="7946" width="13.125" style="56" customWidth="1"/>
    <col min="7947" max="7947" width="17" style="56" customWidth="1"/>
    <col min="7948" max="8192" width="9.625" style="56"/>
    <col min="8193" max="8193" width="4.625" style="56" customWidth="1"/>
    <col min="8194" max="8194" width="1.875" style="56" customWidth="1"/>
    <col min="8195" max="8195" width="30.625" style="56" customWidth="1"/>
    <col min="8196" max="8196" width="28.625" style="56" customWidth="1"/>
    <col min="8197" max="8197" width="8.125" style="56" customWidth="1"/>
    <col min="8198" max="8198" width="7.5" style="56" customWidth="1"/>
    <col min="8199" max="8200" width="14.875" style="56" customWidth="1"/>
    <col min="8201" max="8201" width="6.625" style="56" customWidth="1"/>
    <col min="8202" max="8202" width="13.125" style="56" customWidth="1"/>
    <col min="8203" max="8203" width="17" style="56" customWidth="1"/>
    <col min="8204" max="8448" width="9.625" style="56"/>
    <col min="8449" max="8449" width="4.625" style="56" customWidth="1"/>
    <col min="8450" max="8450" width="1.875" style="56" customWidth="1"/>
    <col min="8451" max="8451" width="30.625" style="56" customWidth="1"/>
    <col min="8452" max="8452" width="28.625" style="56" customWidth="1"/>
    <col min="8453" max="8453" width="8.125" style="56" customWidth="1"/>
    <col min="8454" max="8454" width="7.5" style="56" customWidth="1"/>
    <col min="8455" max="8456" width="14.875" style="56" customWidth="1"/>
    <col min="8457" max="8457" width="6.625" style="56" customWidth="1"/>
    <col min="8458" max="8458" width="13.125" style="56" customWidth="1"/>
    <col min="8459" max="8459" width="17" style="56" customWidth="1"/>
    <col min="8460" max="8704" width="9.625" style="56"/>
    <col min="8705" max="8705" width="4.625" style="56" customWidth="1"/>
    <col min="8706" max="8706" width="1.875" style="56" customWidth="1"/>
    <col min="8707" max="8707" width="30.625" style="56" customWidth="1"/>
    <col min="8708" max="8708" width="28.625" style="56" customWidth="1"/>
    <col min="8709" max="8709" width="8.125" style="56" customWidth="1"/>
    <col min="8710" max="8710" width="7.5" style="56" customWidth="1"/>
    <col min="8711" max="8712" width="14.875" style="56" customWidth="1"/>
    <col min="8713" max="8713" width="6.625" style="56" customWidth="1"/>
    <col min="8714" max="8714" width="13.125" style="56" customWidth="1"/>
    <col min="8715" max="8715" width="17" style="56" customWidth="1"/>
    <col min="8716" max="8960" width="9.625" style="56"/>
    <col min="8961" max="8961" width="4.625" style="56" customWidth="1"/>
    <col min="8962" max="8962" width="1.875" style="56" customWidth="1"/>
    <col min="8963" max="8963" width="30.625" style="56" customWidth="1"/>
    <col min="8964" max="8964" width="28.625" style="56" customWidth="1"/>
    <col min="8965" max="8965" width="8.125" style="56" customWidth="1"/>
    <col min="8966" max="8966" width="7.5" style="56" customWidth="1"/>
    <col min="8967" max="8968" width="14.875" style="56" customWidth="1"/>
    <col min="8969" max="8969" width="6.625" style="56" customWidth="1"/>
    <col min="8970" max="8970" width="13.125" style="56" customWidth="1"/>
    <col min="8971" max="8971" width="17" style="56" customWidth="1"/>
    <col min="8972" max="9216" width="9.625" style="56"/>
    <col min="9217" max="9217" width="4.625" style="56" customWidth="1"/>
    <col min="9218" max="9218" width="1.875" style="56" customWidth="1"/>
    <col min="9219" max="9219" width="30.625" style="56" customWidth="1"/>
    <col min="9220" max="9220" width="28.625" style="56" customWidth="1"/>
    <col min="9221" max="9221" width="8.125" style="56" customWidth="1"/>
    <col min="9222" max="9222" width="7.5" style="56" customWidth="1"/>
    <col min="9223" max="9224" width="14.875" style="56" customWidth="1"/>
    <col min="9225" max="9225" width="6.625" style="56" customWidth="1"/>
    <col min="9226" max="9226" width="13.125" style="56" customWidth="1"/>
    <col min="9227" max="9227" width="17" style="56" customWidth="1"/>
    <col min="9228" max="9472" width="9.625" style="56"/>
    <col min="9473" max="9473" width="4.625" style="56" customWidth="1"/>
    <col min="9474" max="9474" width="1.875" style="56" customWidth="1"/>
    <col min="9475" max="9475" width="30.625" style="56" customWidth="1"/>
    <col min="9476" max="9476" width="28.625" style="56" customWidth="1"/>
    <col min="9477" max="9477" width="8.125" style="56" customWidth="1"/>
    <col min="9478" max="9478" width="7.5" style="56" customWidth="1"/>
    <col min="9479" max="9480" width="14.875" style="56" customWidth="1"/>
    <col min="9481" max="9481" width="6.625" style="56" customWidth="1"/>
    <col min="9482" max="9482" width="13.125" style="56" customWidth="1"/>
    <col min="9483" max="9483" width="17" style="56" customWidth="1"/>
    <col min="9484" max="9728" width="9.625" style="56"/>
    <col min="9729" max="9729" width="4.625" style="56" customWidth="1"/>
    <col min="9730" max="9730" width="1.875" style="56" customWidth="1"/>
    <col min="9731" max="9731" width="30.625" style="56" customWidth="1"/>
    <col min="9732" max="9732" width="28.625" style="56" customWidth="1"/>
    <col min="9733" max="9733" width="8.125" style="56" customWidth="1"/>
    <col min="9734" max="9734" width="7.5" style="56" customWidth="1"/>
    <col min="9735" max="9736" width="14.875" style="56" customWidth="1"/>
    <col min="9737" max="9737" width="6.625" style="56" customWidth="1"/>
    <col min="9738" max="9738" width="13.125" style="56" customWidth="1"/>
    <col min="9739" max="9739" width="17" style="56" customWidth="1"/>
    <col min="9740" max="9984" width="9.625" style="56"/>
    <col min="9985" max="9985" width="4.625" style="56" customWidth="1"/>
    <col min="9986" max="9986" width="1.875" style="56" customWidth="1"/>
    <col min="9987" max="9987" width="30.625" style="56" customWidth="1"/>
    <col min="9988" max="9988" width="28.625" style="56" customWidth="1"/>
    <col min="9989" max="9989" width="8.125" style="56" customWidth="1"/>
    <col min="9990" max="9990" width="7.5" style="56" customWidth="1"/>
    <col min="9991" max="9992" width="14.875" style="56" customWidth="1"/>
    <col min="9993" max="9993" width="6.625" style="56" customWidth="1"/>
    <col min="9994" max="9994" width="13.125" style="56" customWidth="1"/>
    <col min="9995" max="9995" width="17" style="56" customWidth="1"/>
    <col min="9996" max="10240" width="9.625" style="56"/>
    <col min="10241" max="10241" width="4.625" style="56" customWidth="1"/>
    <col min="10242" max="10242" width="1.875" style="56" customWidth="1"/>
    <col min="10243" max="10243" width="30.625" style="56" customWidth="1"/>
    <col min="10244" max="10244" width="28.625" style="56" customWidth="1"/>
    <col min="10245" max="10245" width="8.125" style="56" customWidth="1"/>
    <col min="10246" max="10246" width="7.5" style="56" customWidth="1"/>
    <col min="10247" max="10248" width="14.875" style="56" customWidth="1"/>
    <col min="10249" max="10249" width="6.625" style="56" customWidth="1"/>
    <col min="10250" max="10250" width="13.125" style="56" customWidth="1"/>
    <col min="10251" max="10251" width="17" style="56" customWidth="1"/>
    <col min="10252" max="10496" width="9.625" style="56"/>
    <col min="10497" max="10497" width="4.625" style="56" customWidth="1"/>
    <col min="10498" max="10498" width="1.875" style="56" customWidth="1"/>
    <col min="10499" max="10499" width="30.625" style="56" customWidth="1"/>
    <col min="10500" max="10500" width="28.625" style="56" customWidth="1"/>
    <col min="10501" max="10501" width="8.125" style="56" customWidth="1"/>
    <col min="10502" max="10502" width="7.5" style="56" customWidth="1"/>
    <col min="10503" max="10504" width="14.875" style="56" customWidth="1"/>
    <col min="10505" max="10505" width="6.625" style="56" customWidth="1"/>
    <col min="10506" max="10506" width="13.125" style="56" customWidth="1"/>
    <col min="10507" max="10507" width="17" style="56" customWidth="1"/>
    <col min="10508" max="10752" width="9.625" style="56"/>
    <col min="10753" max="10753" width="4.625" style="56" customWidth="1"/>
    <col min="10754" max="10754" width="1.875" style="56" customWidth="1"/>
    <col min="10755" max="10755" width="30.625" style="56" customWidth="1"/>
    <col min="10756" max="10756" width="28.625" style="56" customWidth="1"/>
    <col min="10757" max="10757" width="8.125" style="56" customWidth="1"/>
    <col min="10758" max="10758" width="7.5" style="56" customWidth="1"/>
    <col min="10759" max="10760" width="14.875" style="56" customWidth="1"/>
    <col min="10761" max="10761" width="6.625" style="56" customWidth="1"/>
    <col min="10762" max="10762" width="13.125" style="56" customWidth="1"/>
    <col min="10763" max="10763" width="17" style="56" customWidth="1"/>
    <col min="10764" max="11008" width="9.625" style="56"/>
    <col min="11009" max="11009" width="4.625" style="56" customWidth="1"/>
    <col min="11010" max="11010" width="1.875" style="56" customWidth="1"/>
    <col min="11011" max="11011" width="30.625" style="56" customWidth="1"/>
    <col min="11012" max="11012" width="28.625" style="56" customWidth="1"/>
    <col min="11013" max="11013" width="8.125" style="56" customWidth="1"/>
    <col min="11014" max="11014" width="7.5" style="56" customWidth="1"/>
    <col min="11015" max="11016" width="14.875" style="56" customWidth="1"/>
    <col min="11017" max="11017" width="6.625" style="56" customWidth="1"/>
    <col min="11018" max="11018" width="13.125" style="56" customWidth="1"/>
    <col min="11019" max="11019" width="17" style="56" customWidth="1"/>
    <col min="11020" max="11264" width="9.625" style="56"/>
    <col min="11265" max="11265" width="4.625" style="56" customWidth="1"/>
    <col min="11266" max="11266" width="1.875" style="56" customWidth="1"/>
    <col min="11267" max="11267" width="30.625" style="56" customWidth="1"/>
    <col min="11268" max="11268" width="28.625" style="56" customWidth="1"/>
    <col min="11269" max="11269" width="8.125" style="56" customWidth="1"/>
    <col min="11270" max="11270" width="7.5" style="56" customWidth="1"/>
    <col min="11271" max="11272" width="14.875" style="56" customWidth="1"/>
    <col min="11273" max="11273" width="6.625" style="56" customWidth="1"/>
    <col min="11274" max="11274" width="13.125" style="56" customWidth="1"/>
    <col min="11275" max="11275" width="17" style="56" customWidth="1"/>
    <col min="11276" max="11520" width="9.625" style="56"/>
    <col min="11521" max="11521" width="4.625" style="56" customWidth="1"/>
    <col min="11522" max="11522" width="1.875" style="56" customWidth="1"/>
    <col min="11523" max="11523" width="30.625" style="56" customWidth="1"/>
    <col min="11524" max="11524" width="28.625" style="56" customWidth="1"/>
    <col min="11525" max="11525" width="8.125" style="56" customWidth="1"/>
    <col min="11526" max="11526" width="7.5" style="56" customWidth="1"/>
    <col min="11527" max="11528" width="14.875" style="56" customWidth="1"/>
    <col min="11529" max="11529" width="6.625" style="56" customWidth="1"/>
    <col min="11530" max="11530" width="13.125" style="56" customWidth="1"/>
    <col min="11531" max="11531" width="17" style="56" customWidth="1"/>
    <col min="11532" max="11776" width="9.625" style="56"/>
    <col min="11777" max="11777" width="4.625" style="56" customWidth="1"/>
    <col min="11778" max="11778" width="1.875" style="56" customWidth="1"/>
    <col min="11779" max="11779" width="30.625" style="56" customWidth="1"/>
    <col min="11780" max="11780" width="28.625" style="56" customWidth="1"/>
    <col min="11781" max="11781" width="8.125" style="56" customWidth="1"/>
    <col min="11782" max="11782" width="7.5" style="56" customWidth="1"/>
    <col min="11783" max="11784" width="14.875" style="56" customWidth="1"/>
    <col min="11785" max="11785" width="6.625" style="56" customWidth="1"/>
    <col min="11786" max="11786" width="13.125" style="56" customWidth="1"/>
    <col min="11787" max="11787" width="17" style="56" customWidth="1"/>
    <col min="11788" max="12032" width="9.625" style="56"/>
    <col min="12033" max="12033" width="4.625" style="56" customWidth="1"/>
    <col min="12034" max="12034" width="1.875" style="56" customWidth="1"/>
    <col min="12035" max="12035" width="30.625" style="56" customWidth="1"/>
    <col min="12036" max="12036" width="28.625" style="56" customWidth="1"/>
    <col min="12037" max="12037" width="8.125" style="56" customWidth="1"/>
    <col min="12038" max="12038" width="7.5" style="56" customWidth="1"/>
    <col min="12039" max="12040" width="14.875" style="56" customWidth="1"/>
    <col min="12041" max="12041" width="6.625" style="56" customWidth="1"/>
    <col min="12042" max="12042" width="13.125" style="56" customWidth="1"/>
    <col min="12043" max="12043" width="17" style="56" customWidth="1"/>
    <col min="12044" max="12288" width="9.625" style="56"/>
    <col min="12289" max="12289" width="4.625" style="56" customWidth="1"/>
    <col min="12290" max="12290" width="1.875" style="56" customWidth="1"/>
    <col min="12291" max="12291" width="30.625" style="56" customWidth="1"/>
    <col min="12292" max="12292" width="28.625" style="56" customWidth="1"/>
    <col min="12293" max="12293" width="8.125" style="56" customWidth="1"/>
    <col min="12294" max="12294" width="7.5" style="56" customWidth="1"/>
    <col min="12295" max="12296" width="14.875" style="56" customWidth="1"/>
    <col min="12297" max="12297" width="6.625" style="56" customWidth="1"/>
    <col min="12298" max="12298" width="13.125" style="56" customWidth="1"/>
    <col min="12299" max="12299" width="17" style="56" customWidth="1"/>
    <col min="12300" max="12544" width="9.625" style="56"/>
    <col min="12545" max="12545" width="4.625" style="56" customWidth="1"/>
    <col min="12546" max="12546" width="1.875" style="56" customWidth="1"/>
    <col min="12547" max="12547" width="30.625" style="56" customWidth="1"/>
    <col min="12548" max="12548" width="28.625" style="56" customWidth="1"/>
    <col min="12549" max="12549" width="8.125" style="56" customWidth="1"/>
    <col min="12550" max="12550" width="7.5" style="56" customWidth="1"/>
    <col min="12551" max="12552" width="14.875" style="56" customWidth="1"/>
    <col min="12553" max="12553" width="6.625" style="56" customWidth="1"/>
    <col min="12554" max="12554" width="13.125" style="56" customWidth="1"/>
    <col min="12555" max="12555" width="17" style="56" customWidth="1"/>
    <col min="12556" max="12800" width="9.625" style="56"/>
    <col min="12801" max="12801" width="4.625" style="56" customWidth="1"/>
    <col min="12802" max="12802" width="1.875" style="56" customWidth="1"/>
    <col min="12803" max="12803" width="30.625" style="56" customWidth="1"/>
    <col min="12804" max="12804" width="28.625" style="56" customWidth="1"/>
    <col min="12805" max="12805" width="8.125" style="56" customWidth="1"/>
    <col min="12806" max="12806" width="7.5" style="56" customWidth="1"/>
    <col min="12807" max="12808" width="14.875" style="56" customWidth="1"/>
    <col min="12809" max="12809" width="6.625" style="56" customWidth="1"/>
    <col min="12810" max="12810" width="13.125" style="56" customWidth="1"/>
    <col min="12811" max="12811" width="17" style="56" customWidth="1"/>
    <col min="12812" max="13056" width="9.625" style="56"/>
    <col min="13057" max="13057" width="4.625" style="56" customWidth="1"/>
    <col min="13058" max="13058" width="1.875" style="56" customWidth="1"/>
    <col min="13059" max="13059" width="30.625" style="56" customWidth="1"/>
    <col min="13060" max="13060" width="28.625" style="56" customWidth="1"/>
    <col min="13061" max="13061" width="8.125" style="56" customWidth="1"/>
    <col min="13062" max="13062" width="7.5" style="56" customWidth="1"/>
    <col min="13063" max="13064" width="14.875" style="56" customWidth="1"/>
    <col min="13065" max="13065" width="6.625" style="56" customWidth="1"/>
    <col min="13066" max="13066" width="13.125" style="56" customWidth="1"/>
    <col min="13067" max="13067" width="17" style="56" customWidth="1"/>
    <col min="13068" max="13312" width="9.625" style="56"/>
    <col min="13313" max="13313" width="4.625" style="56" customWidth="1"/>
    <col min="13314" max="13314" width="1.875" style="56" customWidth="1"/>
    <col min="13315" max="13315" width="30.625" style="56" customWidth="1"/>
    <col min="13316" max="13316" width="28.625" style="56" customWidth="1"/>
    <col min="13317" max="13317" width="8.125" style="56" customWidth="1"/>
    <col min="13318" max="13318" width="7.5" style="56" customWidth="1"/>
    <col min="13319" max="13320" width="14.875" style="56" customWidth="1"/>
    <col min="13321" max="13321" width="6.625" style="56" customWidth="1"/>
    <col min="13322" max="13322" width="13.125" style="56" customWidth="1"/>
    <col min="13323" max="13323" width="17" style="56" customWidth="1"/>
    <col min="13324" max="13568" width="9.625" style="56"/>
    <col min="13569" max="13569" width="4.625" style="56" customWidth="1"/>
    <col min="13570" max="13570" width="1.875" style="56" customWidth="1"/>
    <col min="13571" max="13571" width="30.625" style="56" customWidth="1"/>
    <col min="13572" max="13572" width="28.625" style="56" customWidth="1"/>
    <col min="13573" max="13573" width="8.125" style="56" customWidth="1"/>
    <col min="13574" max="13574" width="7.5" style="56" customWidth="1"/>
    <col min="13575" max="13576" width="14.875" style="56" customWidth="1"/>
    <col min="13577" max="13577" width="6.625" style="56" customWidth="1"/>
    <col min="13578" max="13578" width="13.125" style="56" customWidth="1"/>
    <col min="13579" max="13579" width="17" style="56" customWidth="1"/>
    <col min="13580" max="13824" width="9.625" style="56"/>
    <col min="13825" max="13825" width="4.625" style="56" customWidth="1"/>
    <col min="13826" max="13826" width="1.875" style="56" customWidth="1"/>
    <col min="13827" max="13827" width="30.625" style="56" customWidth="1"/>
    <col min="13828" max="13828" width="28.625" style="56" customWidth="1"/>
    <col min="13829" max="13829" width="8.125" style="56" customWidth="1"/>
    <col min="13830" max="13830" width="7.5" style="56" customWidth="1"/>
    <col min="13831" max="13832" width="14.875" style="56" customWidth="1"/>
    <col min="13833" max="13833" width="6.625" style="56" customWidth="1"/>
    <col min="13834" max="13834" width="13.125" style="56" customWidth="1"/>
    <col min="13835" max="13835" width="17" style="56" customWidth="1"/>
    <col min="13836" max="14080" width="9.625" style="56"/>
    <col min="14081" max="14081" width="4.625" style="56" customWidth="1"/>
    <col min="14082" max="14082" width="1.875" style="56" customWidth="1"/>
    <col min="14083" max="14083" width="30.625" style="56" customWidth="1"/>
    <col min="14084" max="14084" width="28.625" style="56" customWidth="1"/>
    <col min="14085" max="14085" width="8.125" style="56" customWidth="1"/>
    <col min="14086" max="14086" width="7.5" style="56" customWidth="1"/>
    <col min="14087" max="14088" width="14.875" style="56" customWidth="1"/>
    <col min="14089" max="14089" width="6.625" style="56" customWidth="1"/>
    <col min="14090" max="14090" width="13.125" style="56" customWidth="1"/>
    <col min="14091" max="14091" width="17" style="56" customWidth="1"/>
    <col min="14092" max="14336" width="9.625" style="56"/>
    <col min="14337" max="14337" width="4.625" style="56" customWidth="1"/>
    <col min="14338" max="14338" width="1.875" style="56" customWidth="1"/>
    <col min="14339" max="14339" width="30.625" style="56" customWidth="1"/>
    <col min="14340" max="14340" width="28.625" style="56" customWidth="1"/>
    <col min="14341" max="14341" width="8.125" style="56" customWidth="1"/>
    <col min="14342" max="14342" width="7.5" style="56" customWidth="1"/>
    <col min="14343" max="14344" width="14.875" style="56" customWidth="1"/>
    <col min="14345" max="14345" width="6.625" style="56" customWidth="1"/>
    <col min="14346" max="14346" width="13.125" style="56" customWidth="1"/>
    <col min="14347" max="14347" width="17" style="56" customWidth="1"/>
    <col min="14348" max="14592" width="9.625" style="56"/>
    <col min="14593" max="14593" width="4.625" style="56" customWidth="1"/>
    <col min="14594" max="14594" width="1.875" style="56" customWidth="1"/>
    <col min="14595" max="14595" width="30.625" style="56" customWidth="1"/>
    <col min="14596" max="14596" width="28.625" style="56" customWidth="1"/>
    <col min="14597" max="14597" width="8.125" style="56" customWidth="1"/>
    <col min="14598" max="14598" width="7.5" style="56" customWidth="1"/>
    <col min="14599" max="14600" width="14.875" style="56" customWidth="1"/>
    <col min="14601" max="14601" width="6.625" style="56" customWidth="1"/>
    <col min="14602" max="14602" width="13.125" style="56" customWidth="1"/>
    <col min="14603" max="14603" width="17" style="56" customWidth="1"/>
    <col min="14604" max="14848" width="9.625" style="56"/>
    <col min="14849" max="14849" width="4.625" style="56" customWidth="1"/>
    <col min="14850" max="14850" width="1.875" style="56" customWidth="1"/>
    <col min="14851" max="14851" width="30.625" style="56" customWidth="1"/>
    <col min="14852" max="14852" width="28.625" style="56" customWidth="1"/>
    <col min="14853" max="14853" width="8.125" style="56" customWidth="1"/>
    <col min="14854" max="14854" width="7.5" style="56" customWidth="1"/>
    <col min="14855" max="14856" width="14.875" style="56" customWidth="1"/>
    <col min="14857" max="14857" width="6.625" style="56" customWidth="1"/>
    <col min="14858" max="14858" width="13.125" style="56" customWidth="1"/>
    <col min="14859" max="14859" width="17" style="56" customWidth="1"/>
    <col min="14860" max="15104" width="9.625" style="56"/>
    <col min="15105" max="15105" width="4.625" style="56" customWidth="1"/>
    <col min="15106" max="15106" width="1.875" style="56" customWidth="1"/>
    <col min="15107" max="15107" width="30.625" style="56" customWidth="1"/>
    <col min="15108" max="15108" width="28.625" style="56" customWidth="1"/>
    <col min="15109" max="15109" width="8.125" style="56" customWidth="1"/>
    <col min="15110" max="15110" width="7.5" style="56" customWidth="1"/>
    <col min="15111" max="15112" width="14.875" style="56" customWidth="1"/>
    <col min="15113" max="15113" width="6.625" style="56" customWidth="1"/>
    <col min="15114" max="15114" width="13.125" style="56" customWidth="1"/>
    <col min="15115" max="15115" width="17" style="56" customWidth="1"/>
    <col min="15116" max="15360" width="9.625" style="56"/>
    <col min="15361" max="15361" width="4.625" style="56" customWidth="1"/>
    <col min="15362" max="15362" width="1.875" style="56" customWidth="1"/>
    <col min="15363" max="15363" width="30.625" style="56" customWidth="1"/>
    <col min="15364" max="15364" width="28.625" style="56" customWidth="1"/>
    <col min="15365" max="15365" width="8.125" style="56" customWidth="1"/>
    <col min="15366" max="15366" width="7.5" style="56" customWidth="1"/>
    <col min="15367" max="15368" width="14.875" style="56" customWidth="1"/>
    <col min="15369" max="15369" width="6.625" style="56" customWidth="1"/>
    <col min="15370" max="15370" width="13.125" style="56" customWidth="1"/>
    <col min="15371" max="15371" width="17" style="56" customWidth="1"/>
    <col min="15372" max="15616" width="9.625" style="56"/>
    <col min="15617" max="15617" width="4.625" style="56" customWidth="1"/>
    <col min="15618" max="15618" width="1.875" style="56" customWidth="1"/>
    <col min="15619" max="15619" width="30.625" style="56" customWidth="1"/>
    <col min="15620" max="15620" width="28.625" style="56" customWidth="1"/>
    <col min="15621" max="15621" width="8.125" style="56" customWidth="1"/>
    <col min="15622" max="15622" width="7.5" style="56" customWidth="1"/>
    <col min="15623" max="15624" width="14.875" style="56" customWidth="1"/>
    <col min="15625" max="15625" width="6.625" style="56" customWidth="1"/>
    <col min="15626" max="15626" width="13.125" style="56" customWidth="1"/>
    <col min="15627" max="15627" width="17" style="56" customWidth="1"/>
    <col min="15628" max="15872" width="9.625" style="56"/>
    <col min="15873" max="15873" width="4.625" style="56" customWidth="1"/>
    <col min="15874" max="15874" width="1.875" style="56" customWidth="1"/>
    <col min="15875" max="15875" width="30.625" style="56" customWidth="1"/>
    <col min="15876" max="15876" width="28.625" style="56" customWidth="1"/>
    <col min="15877" max="15877" width="8.125" style="56" customWidth="1"/>
    <col min="15878" max="15878" width="7.5" style="56" customWidth="1"/>
    <col min="15879" max="15880" width="14.875" style="56" customWidth="1"/>
    <col min="15881" max="15881" width="6.625" style="56" customWidth="1"/>
    <col min="15882" max="15882" width="13.125" style="56" customWidth="1"/>
    <col min="15883" max="15883" width="17" style="56" customWidth="1"/>
    <col min="15884" max="16128" width="9.625" style="56"/>
    <col min="16129" max="16129" width="4.625" style="56" customWidth="1"/>
    <col min="16130" max="16130" width="1.875" style="56" customWidth="1"/>
    <col min="16131" max="16131" width="30.625" style="56" customWidth="1"/>
    <col min="16132" max="16132" width="28.625" style="56" customWidth="1"/>
    <col min="16133" max="16133" width="8.125" style="56" customWidth="1"/>
    <col min="16134" max="16134" width="7.5" style="56" customWidth="1"/>
    <col min="16135" max="16136" width="14.875" style="56" customWidth="1"/>
    <col min="16137" max="16137" width="6.625" style="56" customWidth="1"/>
    <col min="16138" max="16138" width="13.125" style="56" customWidth="1"/>
    <col min="16139" max="16139" width="17" style="56" customWidth="1"/>
    <col min="16140" max="16384" width="9.625" style="56"/>
  </cols>
  <sheetData>
    <row r="2" spans="1:11" x14ac:dyDescent="0.2">
      <c r="K2" s="59" t="s">
        <v>0</v>
      </c>
    </row>
    <row r="3" spans="1:11" x14ac:dyDescent="0.2">
      <c r="K3" s="60" t="s">
        <v>1</v>
      </c>
    </row>
    <row r="5" spans="1:11" ht="45" x14ac:dyDescent="0.6">
      <c r="A5" s="61" t="s">
        <v>2</v>
      </c>
      <c r="B5" s="61"/>
      <c r="C5" s="61"/>
      <c r="D5" s="61"/>
      <c r="E5" s="61"/>
      <c r="F5" s="61"/>
      <c r="G5" s="61"/>
      <c r="H5" s="61"/>
      <c r="I5" s="61"/>
      <c r="J5" s="61"/>
      <c r="K5" s="61"/>
    </row>
    <row r="8" spans="1:11" s="63" customFormat="1" ht="33" x14ac:dyDescent="0.45">
      <c r="A8" s="62" t="s">
        <v>3</v>
      </c>
      <c r="B8" s="62"/>
      <c r="C8" s="62"/>
      <c r="D8" s="62"/>
      <c r="E8" s="62"/>
      <c r="F8" s="62"/>
      <c r="G8" s="62"/>
      <c r="H8" s="62"/>
      <c r="I8" s="62"/>
      <c r="J8" s="62"/>
      <c r="K8" s="62"/>
    </row>
    <row r="9" spans="1:11" s="63" customFormat="1" ht="33" x14ac:dyDescent="0.45">
      <c r="A9" s="62" t="s">
        <v>4</v>
      </c>
      <c r="B9" s="62"/>
      <c r="C9" s="62"/>
      <c r="D9" s="62"/>
      <c r="E9" s="62"/>
      <c r="F9" s="62"/>
      <c r="G9" s="62"/>
      <c r="H9" s="62"/>
      <c r="I9" s="62"/>
      <c r="J9" s="62"/>
      <c r="K9" s="62"/>
    </row>
    <row r="20" spans="1:11" ht="12.75" thickBot="1" x14ac:dyDescent="0.25">
      <c r="A20" s="64" t="s">
        <v>5</v>
      </c>
      <c r="B20" s="64"/>
      <c r="C20" s="64"/>
      <c r="D20" s="8" t="s">
        <v>6</v>
      </c>
      <c r="E20" s="65"/>
      <c r="F20" s="65"/>
      <c r="G20" s="65"/>
      <c r="H20" s="65"/>
      <c r="I20" s="65"/>
      <c r="J20" s="65"/>
      <c r="K20" s="65"/>
    </row>
    <row r="21" spans="1:11" ht="12.75" thickBot="1" x14ac:dyDescent="0.25">
      <c r="C21" s="66" t="s">
        <v>7</v>
      </c>
      <c r="D21" s="11" t="s">
        <v>314</v>
      </c>
    </row>
    <row r="22" spans="1:11" ht="12.75" thickBot="1" x14ac:dyDescent="0.25">
      <c r="C22" s="66" t="s">
        <v>9</v>
      </c>
      <c r="D22" s="11"/>
    </row>
    <row r="23" spans="1:11" ht="12.75" thickBot="1" x14ac:dyDescent="0.25">
      <c r="C23" s="66" t="s">
        <v>10</v>
      </c>
      <c r="D23" s="11"/>
    </row>
    <row r="31" spans="1:11" x14ac:dyDescent="0.2">
      <c r="C31" s="56" t="s">
        <v>12</v>
      </c>
    </row>
    <row r="36" spans="1:11" ht="30" x14ac:dyDescent="0.4">
      <c r="A36" s="67" t="s">
        <v>78</v>
      </c>
      <c r="B36" s="67"/>
      <c r="C36" s="67"/>
      <c r="D36" s="67"/>
      <c r="E36" s="67"/>
      <c r="F36" s="67"/>
      <c r="G36" s="67"/>
      <c r="H36" s="67"/>
      <c r="I36" s="67"/>
      <c r="J36" s="67"/>
      <c r="K36" s="67"/>
    </row>
    <row r="39" spans="1:11" x14ac:dyDescent="0.2">
      <c r="C39" s="68"/>
      <c r="F39" s="69"/>
      <c r="G39" s="70"/>
      <c r="H39" s="71"/>
      <c r="I39" s="69"/>
      <c r="J39" s="70"/>
      <c r="K39" s="71"/>
    </row>
    <row r="40" spans="1:11" x14ac:dyDescent="0.2">
      <c r="A40" s="72"/>
      <c r="K40" s="59" t="s">
        <v>14</v>
      </c>
    </row>
    <row r="41" spans="1:11" x14ac:dyDescent="0.2">
      <c r="A41" s="73" t="s">
        <v>15</v>
      </c>
      <c r="B41" s="73"/>
      <c r="C41" s="73"/>
      <c r="D41" s="73"/>
      <c r="E41" s="73"/>
      <c r="F41" s="73"/>
      <c r="G41" s="73"/>
      <c r="H41" s="73"/>
      <c r="I41" s="73"/>
      <c r="J41" s="73"/>
      <c r="K41" s="73"/>
    </row>
    <row r="42" spans="1:11" x14ac:dyDescent="0.2">
      <c r="A42" s="74" t="s">
        <v>16</v>
      </c>
      <c r="C42" s="56" t="str">
        <f>$D$20</f>
        <v>University of Colorado</v>
      </c>
      <c r="I42" s="75"/>
      <c r="K42" s="76" t="str">
        <f>$K$3</f>
        <v>Due Date: October 18, 2022</v>
      </c>
    </row>
    <row r="43" spans="1:11" x14ac:dyDescent="0.2">
      <c r="A43" s="77" t="s">
        <v>17</v>
      </c>
      <c r="B43" s="77" t="s">
        <v>17</v>
      </c>
      <c r="C43" s="77" t="s">
        <v>17</v>
      </c>
      <c r="D43" s="77" t="s">
        <v>17</v>
      </c>
      <c r="E43" s="77" t="s">
        <v>17</v>
      </c>
      <c r="F43" s="77" t="s">
        <v>17</v>
      </c>
      <c r="G43" s="78" t="s">
        <v>17</v>
      </c>
      <c r="H43" s="79" t="s">
        <v>17</v>
      </c>
      <c r="I43" s="77" t="s">
        <v>17</v>
      </c>
      <c r="J43" s="78" t="s">
        <v>17</v>
      </c>
      <c r="K43" s="79" t="s">
        <v>17</v>
      </c>
    </row>
    <row r="44" spans="1:11" x14ac:dyDescent="0.2">
      <c r="A44" s="80" t="s">
        <v>18</v>
      </c>
      <c r="C44" s="68" t="s">
        <v>19</v>
      </c>
      <c r="E44" s="80" t="s">
        <v>18</v>
      </c>
      <c r="F44" s="81"/>
      <c r="G44" s="82"/>
      <c r="H44" s="83" t="s">
        <v>20</v>
      </c>
      <c r="I44" s="81"/>
      <c r="J44" s="82"/>
      <c r="K44" s="83" t="s">
        <v>21</v>
      </c>
    </row>
    <row r="45" spans="1:11" x14ac:dyDescent="0.2">
      <c r="A45" s="80" t="s">
        <v>22</v>
      </c>
      <c r="C45" s="81" t="s">
        <v>23</v>
      </c>
      <c r="E45" s="80" t="s">
        <v>22</v>
      </c>
      <c r="F45" s="81"/>
      <c r="G45" s="82" t="s">
        <v>24</v>
      </c>
      <c r="H45" s="83" t="s">
        <v>25</v>
      </c>
      <c r="I45" s="81"/>
      <c r="J45" s="82" t="s">
        <v>24</v>
      </c>
      <c r="K45" s="83" t="s">
        <v>26</v>
      </c>
    </row>
    <row r="46" spans="1:11" x14ac:dyDescent="0.2">
      <c r="A46" s="77" t="s">
        <v>17</v>
      </c>
      <c r="B46" s="77" t="s">
        <v>17</v>
      </c>
      <c r="C46" s="77" t="s">
        <v>17</v>
      </c>
      <c r="D46" s="77" t="s">
        <v>17</v>
      </c>
      <c r="E46" s="77" t="s">
        <v>17</v>
      </c>
      <c r="F46" s="77" t="s">
        <v>17</v>
      </c>
      <c r="G46" s="78" t="s">
        <v>17</v>
      </c>
      <c r="H46" s="79" t="s">
        <v>17</v>
      </c>
      <c r="I46" s="77" t="s">
        <v>17</v>
      </c>
      <c r="J46" s="78" t="s">
        <v>17</v>
      </c>
      <c r="K46" s="79" t="s">
        <v>17</v>
      </c>
    </row>
    <row r="47" spans="1:11" x14ac:dyDescent="0.2">
      <c r="A47" s="56">
        <v>1</v>
      </c>
      <c r="C47" s="68" t="s">
        <v>27</v>
      </c>
      <c r="D47" s="84" t="s">
        <v>28</v>
      </c>
      <c r="E47" s="56">
        <v>1</v>
      </c>
      <c r="G47" s="85">
        <v>0</v>
      </c>
      <c r="H47" s="85">
        <v>0</v>
      </c>
      <c r="I47" s="86"/>
      <c r="J47" s="85">
        <v>0</v>
      </c>
      <c r="K47" s="85">
        <v>0</v>
      </c>
    </row>
    <row r="48" spans="1:11" x14ac:dyDescent="0.2">
      <c r="A48" s="56">
        <v>2</v>
      </c>
      <c r="C48" s="68" t="s">
        <v>29</v>
      </c>
      <c r="D48" s="84" t="s">
        <v>30</v>
      </c>
      <c r="E48" s="56">
        <v>2</v>
      </c>
      <c r="G48" s="85">
        <v>0</v>
      </c>
      <c r="H48" s="85">
        <v>0</v>
      </c>
      <c r="I48" s="86"/>
      <c r="J48" s="85">
        <v>0</v>
      </c>
      <c r="K48" s="85">
        <v>0</v>
      </c>
    </row>
    <row r="49" spans="1:15" x14ac:dyDescent="0.2">
      <c r="A49" s="56">
        <v>3</v>
      </c>
      <c r="C49" s="68" t="s">
        <v>31</v>
      </c>
      <c r="D49" s="84" t="s">
        <v>32</v>
      </c>
      <c r="E49" s="56">
        <v>3</v>
      </c>
      <c r="G49" s="85">
        <v>0</v>
      </c>
      <c r="H49" s="85">
        <v>0</v>
      </c>
      <c r="I49" s="86"/>
      <c r="J49" s="85">
        <v>0</v>
      </c>
      <c r="K49" s="85">
        <v>0</v>
      </c>
    </row>
    <row r="50" spans="1:15" x14ac:dyDescent="0.2">
      <c r="A50" s="56">
        <v>4</v>
      </c>
      <c r="C50" s="68" t="s">
        <v>33</v>
      </c>
      <c r="D50" s="84" t="s">
        <v>34</v>
      </c>
      <c r="E50" s="56">
        <v>4</v>
      </c>
      <c r="G50" s="85">
        <v>0</v>
      </c>
      <c r="H50" s="85">
        <v>0</v>
      </c>
      <c r="I50" s="86"/>
      <c r="J50" s="85">
        <v>0</v>
      </c>
      <c r="K50" s="85">
        <v>0</v>
      </c>
    </row>
    <row r="51" spans="1:15" x14ac:dyDescent="0.2">
      <c r="A51" s="56">
        <v>5</v>
      </c>
      <c r="C51" s="68" t="s">
        <v>35</v>
      </c>
      <c r="D51" s="84" t="s">
        <v>36</v>
      </c>
      <c r="E51" s="56">
        <v>5</v>
      </c>
      <c r="G51" s="85">
        <v>0</v>
      </c>
      <c r="H51" s="85">
        <v>0</v>
      </c>
      <c r="I51" s="86"/>
      <c r="J51" s="85">
        <v>0</v>
      </c>
      <c r="K51" s="85">
        <v>0</v>
      </c>
    </row>
    <row r="52" spans="1:15" x14ac:dyDescent="0.2">
      <c r="A52" s="56">
        <v>6</v>
      </c>
      <c r="C52" s="68" t="s">
        <v>37</v>
      </c>
      <c r="D52" s="84" t="s">
        <v>38</v>
      </c>
      <c r="E52" s="56">
        <v>6</v>
      </c>
      <c r="G52" s="85">
        <v>0</v>
      </c>
      <c r="H52" s="85">
        <v>0</v>
      </c>
      <c r="I52" s="86"/>
      <c r="J52" s="85">
        <v>0</v>
      </c>
      <c r="K52" s="85">
        <v>0</v>
      </c>
    </row>
    <row r="53" spans="1:15" x14ac:dyDescent="0.2">
      <c r="A53" s="56">
        <v>7</v>
      </c>
      <c r="C53" s="68" t="s">
        <v>39</v>
      </c>
      <c r="D53" s="84" t="s">
        <v>40</v>
      </c>
      <c r="E53" s="56">
        <v>7</v>
      </c>
      <c r="G53" s="85">
        <v>0</v>
      </c>
      <c r="H53" s="85">
        <v>0</v>
      </c>
      <c r="I53" s="86"/>
      <c r="J53" s="85">
        <v>0</v>
      </c>
      <c r="K53" s="85">
        <v>0</v>
      </c>
    </row>
    <row r="54" spans="1:15" x14ac:dyDescent="0.2">
      <c r="A54" s="56">
        <v>8</v>
      </c>
      <c r="C54" s="68" t="s">
        <v>41</v>
      </c>
      <c r="D54" s="84" t="s">
        <v>42</v>
      </c>
      <c r="E54" s="56">
        <v>8</v>
      </c>
      <c r="G54" s="85">
        <v>0</v>
      </c>
      <c r="H54" s="85">
        <v>0</v>
      </c>
      <c r="I54" s="86"/>
      <c r="J54" s="85">
        <v>0</v>
      </c>
      <c r="K54" s="85">
        <v>0</v>
      </c>
    </row>
    <row r="55" spans="1:15" x14ac:dyDescent="0.2">
      <c r="A55" s="56">
        <v>9</v>
      </c>
      <c r="C55" s="68" t="s">
        <v>43</v>
      </c>
      <c r="D55" s="84" t="s">
        <v>44</v>
      </c>
      <c r="E55" s="56">
        <v>9</v>
      </c>
      <c r="G55" s="87">
        <v>0</v>
      </c>
      <c r="H55" s="87">
        <v>0</v>
      </c>
      <c r="I55" s="86" t="s">
        <v>45</v>
      </c>
      <c r="J55" s="87">
        <v>0</v>
      </c>
      <c r="K55" s="87">
        <v>0</v>
      </c>
    </row>
    <row r="56" spans="1:15" x14ac:dyDescent="0.2">
      <c r="A56" s="56">
        <v>10</v>
      </c>
      <c r="C56" s="68" t="s">
        <v>46</v>
      </c>
      <c r="D56" s="84" t="s">
        <v>47</v>
      </c>
      <c r="E56" s="56">
        <v>10</v>
      </c>
      <c r="G56" s="85">
        <v>0</v>
      </c>
      <c r="H56" s="85">
        <v>0</v>
      </c>
      <c r="I56" s="86"/>
      <c r="J56" s="85">
        <v>0</v>
      </c>
      <c r="K56" s="85">
        <v>0</v>
      </c>
    </row>
    <row r="57" spans="1:15" x14ac:dyDescent="0.2">
      <c r="C57" s="68"/>
      <c r="D57" s="84"/>
      <c r="F57" s="77" t="s">
        <v>17</v>
      </c>
      <c r="G57" s="78" t="s">
        <v>17</v>
      </c>
      <c r="H57" s="88"/>
      <c r="I57" s="89"/>
      <c r="J57" s="78"/>
      <c r="K57" s="88"/>
    </row>
    <row r="58" spans="1:15" ht="15" customHeight="1" x14ac:dyDescent="0.2">
      <c r="A58" s="56">
        <v>11</v>
      </c>
      <c r="C58" s="68" t="s">
        <v>79</v>
      </c>
      <c r="E58" s="56">
        <v>11</v>
      </c>
      <c r="G58" s="85">
        <v>0</v>
      </c>
      <c r="H58" s="87">
        <v>0</v>
      </c>
      <c r="I58" s="86"/>
      <c r="J58" s="85">
        <v>0</v>
      </c>
      <c r="K58" s="87">
        <v>0</v>
      </c>
    </row>
    <row r="59" spans="1:15" x14ac:dyDescent="0.2">
      <c r="F59" s="77" t="s">
        <v>17</v>
      </c>
      <c r="G59" s="78" t="s">
        <v>17</v>
      </c>
      <c r="H59" s="79"/>
      <c r="I59" s="89"/>
      <c r="J59" s="78"/>
      <c r="K59" s="79"/>
    </row>
    <row r="60" spans="1:15" x14ac:dyDescent="0.2">
      <c r="F60" s="77"/>
      <c r="H60" s="79"/>
      <c r="I60" s="89"/>
      <c r="K60" s="79"/>
    </row>
    <row r="61" spans="1:15" x14ac:dyDescent="0.2">
      <c r="A61" s="56">
        <v>12</v>
      </c>
      <c r="C61" s="68" t="s">
        <v>49</v>
      </c>
      <c r="E61" s="56">
        <v>12</v>
      </c>
      <c r="G61" s="86"/>
      <c r="H61" s="86"/>
      <c r="I61" s="86"/>
      <c r="J61" s="85"/>
      <c r="K61" s="86"/>
    </row>
    <row r="62" spans="1:15" x14ac:dyDescent="0.2">
      <c r="A62" s="56">
        <v>13</v>
      </c>
      <c r="C62" s="68" t="s">
        <v>50</v>
      </c>
      <c r="D62" s="84" t="s">
        <v>51</v>
      </c>
      <c r="E62" s="56">
        <v>13</v>
      </c>
      <c r="G62" s="85"/>
      <c r="H62" s="87">
        <v>0</v>
      </c>
      <c r="I62" s="86"/>
      <c r="J62" s="85"/>
      <c r="K62" s="87">
        <v>0</v>
      </c>
      <c r="O62" s="56" t="s">
        <v>45</v>
      </c>
    </row>
    <row r="63" spans="1:15" x14ac:dyDescent="0.2">
      <c r="A63" s="56">
        <v>14</v>
      </c>
      <c r="C63" s="68" t="s">
        <v>52</v>
      </c>
      <c r="D63" s="84" t="s">
        <v>53</v>
      </c>
      <c r="E63" s="56">
        <v>14</v>
      </c>
      <c r="G63" s="85"/>
      <c r="H63" s="87">
        <v>0</v>
      </c>
      <c r="I63" s="86"/>
      <c r="J63" s="85"/>
      <c r="K63" s="87">
        <v>0</v>
      </c>
    </row>
    <row r="64" spans="1:15" x14ac:dyDescent="0.2">
      <c r="A64" s="56">
        <v>15</v>
      </c>
      <c r="C64" s="68" t="s">
        <v>54</v>
      </c>
      <c r="D64" s="84"/>
      <c r="E64" s="56">
        <v>15</v>
      </c>
      <c r="G64" s="85">
        <v>0</v>
      </c>
      <c r="H64" s="87">
        <v>0</v>
      </c>
      <c r="I64" s="86"/>
      <c r="J64" s="85">
        <v>0</v>
      </c>
      <c r="K64" s="87">
        <v>0</v>
      </c>
    </row>
    <row r="65" spans="1:254" x14ac:dyDescent="0.2">
      <c r="A65" s="56">
        <v>16</v>
      </c>
      <c r="C65" s="68" t="s">
        <v>55</v>
      </c>
      <c r="D65" s="84"/>
      <c r="E65" s="56">
        <v>16</v>
      </c>
      <c r="G65" s="85"/>
      <c r="H65" s="87">
        <v>0</v>
      </c>
      <c r="I65" s="86"/>
      <c r="J65" s="85"/>
      <c r="K65" s="87">
        <v>0</v>
      </c>
    </row>
    <row r="66" spans="1:254" x14ac:dyDescent="0.2">
      <c r="A66" s="84">
        <v>17</v>
      </c>
      <c r="B66" s="84"/>
      <c r="C66" s="90" t="s">
        <v>56</v>
      </c>
      <c r="D66" s="84"/>
      <c r="E66" s="84">
        <v>17</v>
      </c>
      <c r="F66" s="84"/>
      <c r="G66" s="85"/>
      <c r="H66" s="87">
        <v>0</v>
      </c>
      <c r="I66" s="90"/>
      <c r="J66" s="85"/>
      <c r="K66" s="87">
        <v>0</v>
      </c>
      <c r="L66" s="84"/>
      <c r="M66" s="90"/>
      <c r="N66" s="84"/>
      <c r="O66" s="90"/>
      <c r="P66" s="84"/>
      <c r="Q66" s="90"/>
      <c r="R66" s="84"/>
      <c r="S66" s="90"/>
      <c r="T66" s="84"/>
      <c r="U66" s="90"/>
      <c r="V66" s="84"/>
      <c r="W66" s="90"/>
      <c r="X66" s="84"/>
      <c r="Y66" s="90"/>
      <c r="Z66" s="84"/>
      <c r="AA66" s="90"/>
      <c r="AB66" s="84"/>
      <c r="AC66" s="90"/>
      <c r="AD66" s="84"/>
      <c r="AE66" s="90"/>
      <c r="AF66" s="84"/>
      <c r="AG66" s="90"/>
      <c r="AH66" s="84"/>
      <c r="AI66" s="90"/>
      <c r="AJ66" s="84"/>
      <c r="AK66" s="90"/>
      <c r="AL66" s="84"/>
      <c r="AM66" s="90"/>
      <c r="AN66" s="84"/>
      <c r="AO66" s="90"/>
      <c r="AP66" s="84"/>
      <c r="AQ66" s="90"/>
      <c r="AR66" s="84"/>
      <c r="AS66" s="90"/>
      <c r="AT66" s="84"/>
      <c r="AU66" s="90"/>
      <c r="AV66" s="84"/>
      <c r="AW66" s="90"/>
      <c r="AX66" s="84"/>
      <c r="AY66" s="90"/>
      <c r="AZ66" s="84"/>
      <c r="BA66" s="90"/>
      <c r="BB66" s="84"/>
      <c r="BC66" s="90"/>
      <c r="BD66" s="84"/>
      <c r="BE66" s="90"/>
      <c r="BF66" s="84"/>
      <c r="BG66" s="90"/>
      <c r="BH66" s="84"/>
      <c r="BI66" s="90"/>
      <c r="BJ66" s="84"/>
      <c r="BK66" s="90"/>
      <c r="BL66" s="84"/>
      <c r="BM66" s="90"/>
      <c r="BN66" s="84"/>
      <c r="BO66" s="90"/>
      <c r="BP66" s="84"/>
      <c r="BQ66" s="90"/>
      <c r="BR66" s="84"/>
      <c r="BS66" s="90"/>
      <c r="BT66" s="84"/>
      <c r="BU66" s="90"/>
      <c r="BV66" s="84"/>
      <c r="BW66" s="90"/>
      <c r="BX66" s="84"/>
      <c r="BY66" s="90"/>
      <c r="BZ66" s="84"/>
      <c r="CA66" s="90"/>
      <c r="CB66" s="84"/>
      <c r="CC66" s="90"/>
      <c r="CD66" s="84"/>
      <c r="CE66" s="90"/>
      <c r="CF66" s="84"/>
      <c r="CG66" s="90"/>
      <c r="CH66" s="84"/>
      <c r="CI66" s="90"/>
      <c r="CJ66" s="84"/>
      <c r="CK66" s="90"/>
      <c r="CL66" s="84"/>
      <c r="CM66" s="90"/>
      <c r="CN66" s="84"/>
      <c r="CO66" s="90"/>
      <c r="CP66" s="84"/>
      <c r="CQ66" s="90"/>
      <c r="CR66" s="84"/>
      <c r="CS66" s="90"/>
      <c r="CT66" s="84"/>
      <c r="CU66" s="90"/>
      <c r="CV66" s="84"/>
      <c r="CW66" s="90"/>
      <c r="CX66" s="84"/>
      <c r="CY66" s="90"/>
      <c r="CZ66" s="84"/>
      <c r="DA66" s="90"/>
      <c r="DB66" s="84"/>
      <c r="DC66" s="90"/>
      <c r="DD66" s="84"/>
      <c r="DE66" s="90"/>
      <c r="DF66" s="84"/>
      <c r="DG66" s="90"/>
      <c r="DH66" s="84"/>
      <c r="DI66" s="90"/>
      <c r="DJ66" s="84"/>
      <c r="DK66" s="90"/>
      <c r="DL66" s="84"/>
      <c r="DM66" s="90"/>
      <c r="DN66" s="84"/>
      <c r="DO66" s="90"/>
      <c r="DP66" s="84"/>
      <c r="DQ66" s="90"/>
      <c r="DR66" s="84"/>
      <c r="DS66" s="90"/>
      <c r="DT66" s="84"/>
      <c r="DU66" s="90"/>
      <c r="DV66" s="84"/>
      <c r="DW66" s="90"/>
      <c r="DX66" s="84"/>
      <c r="DY66" s="90"/>
      <c r="DZ66" s="84"/>
      <c r="EA66" s="90"/>
      <c r="EB66" s="84"/>
      <c r="EC66" s="90"/>
      <c r="ED66" s="84"/>
      <c r="EE66" s="90"/>
      <c r="EF66" s="84"/>
      <c r="EG66" s="90"/>
      <c r="EH66" s="84"/>
      <c r="EI66" s="90"/>
      <c r="EJ66" s="84"/>
      <c r="EK66" s="90"/>
      <c r="EL66" s="84"/>
      <c r="EM66" s="90"/>
      <c r="EN66" s="84"/>
      <c r="EO66" s="90"/>
      <c r="EP66" s="84"/>
      <c r="EQ66" s="90"/>
      <c r="ER66" s="84"/>
      <c r="ES66" s="90"/>
      <c r="ET66" s="84"/>
      <c r="EU66" s="90"/>
      <c r="EV66" s="84"/>
      <c r="EW66" s="90"/>
      <c r="EX66" s="84"/>
      <c r="EY66" s="90"/>
      <c r="EZ66" s="84"/>
      <c r="FA66" s="90"/>
      <c r="FB66" s="84"/>
      <c r="FC66" s="90"/>
      <c r="FD66" s="84"/>
      <c r="FE66" s="90"/>
      <c r="FF66" s="84"/>
      <c r="FG66" s="90"/>
      <c r="FH66" s="84"/>
      <c r="FI66" s="90"/>
      <c r="FJ66" s="84"/>
      <c r="FK66" s="90"/>
      <c r="FL66" s="84"/>
      <c r="FM66" s="90"/>
      <c r="FN66" s="84"/>
      <c r="FO66" s="90"/>
      <c r="FP66" s="84"/>
      <c r="FQ66" s="90"/>
      <c r="FR66" s="84"/>
      <c r="FS66" s="90"/>
      <c r="FT66" s="84"/>
      <c r="FU66" s="90"/>
      <c r="FV66" s="84"/>
      <c r="FW66" s="90"/>
      <c r="FX66" s="84"/>
      <c r="FY66" s="90"/>
      <c r="FZ66" s="84"/>
      <c r="GA66" s="90"/>
      <c r="GB66" s="84"/>
      <c r="GC66" s="90"/>
      <c r="GD66" s="84"/>
      <c r="GE66" s="90"/>
      <c r="GF66" s="84"/>
      <c r="GG66" s="90"/>
      <c r="GH66" s="84"/>
      <c r="GI66" s="90"/>
      <c r="GJ66" s="84"/>
      <c r="GK66" s="90"/>
      <c r="GL66" s="84"/>
      <c r="GM66" s="90"/>
      <c r="GN66" s="84"/>
      <c r="GO66" s="90"/>
      <c r="GP66" s="84"/>
      <c r="GQ66" s="90"/>
      <c r="GR66" s="84"/>
      <c r="GS66" s="90"/>
      <c r="GT66" s="84"/>
      <c r="GU66" s="90"/>
      <c r="GV66" s="84"/>
      <c r="GW66" s="90"/>
      <c r="GX66" s="84"/>
      <c r="GY66" s="90"/>
      <c r="GZ66" s="84"/>
      <c r="HA66" s="90"/>
      <c r="HB66" s="84"/>
      <c r="HC66" s="90"/>
      <c r="HD66" s="84"/>
      <c r="HE66" s="90"/>
      <c r="HF66" s="84"/>
      <c r="HG66" s="90"/>
      <c r="HH66" s="84"/>
      <c r="HI66" s="90"/>
      <c r="HJ66" s="84"/>
      <c r="HK66" s="90"/>
      <c r="HL66" s="84"/>
      <c r="HM66" s="90"/>
      <c r="HN66" s="84"/>
      <c r="HO66" s="90"/>
      <c r="HP66" s="84"/>
      <c r="HQ66" s="90"/>
      <c r="HR66" s="84"/>
      <c r="HS66" s="90"/>
      <c r="HT66" s="84"/>
      <c r="HU66" s="90"/>
      <c r="HV66" s="84"/>
      <c r="HW66" s="90"/>
      <c r="HX66" s="84"/>
      <c r="HY66" s="90"/>
      <c r="HZ66" s="84"/>
      <c r="IA66" s="90"/>
      <c r="IB66" s="84"/>
      <c r="IC66" s="90"/>
      <c r="ID66" s="84"/>
      <c r="IE66" s="90"/>
      <c r="IF66" s="84"/>
      <c r="IG66" s="90"/>
      <c r="IH66" s="84"/>
      <c r="II66" s="90"/>
      <c r="IJ66" s="84"/>
      <c r="IK66" s="90"/>
      <c r="IL66" s="84"/>
      <c r="IM66" s="90"/>
      <c r="IN66" s="84"/>
      <c r="IO66" s="90"/>
      <c r="IP66" s="84"/>
      <c r="IQ66" s="90"/>
      <c r="IR66" s="84"/>
      <c r="IS66" s="90"/>
      <c r="IT66" s="84"/>
    </row>
    <row r="67" spans="1:254" x14ac:dyDescent="0.2">
      <c r="A67" s="56">
        <v>18</v>
      </c>
      <c r="C67" s="68" t="s">
        <v>57</v>
      </c>
      <c r="D67" s="84"/>
      <c r="E67" s="56">
        <v>18</v>
      </c>
      <c r="G67" s="85"/>
      <c r="H67" s="87">
        <v>0</v>
      </c>
      <c r="I67" s="86"/>
      <c r="J67" s="85"/>
      <c r="K67" s="87">
        <v>0</v>
      </c>
    </row>
    <row r="68" spans="1:254" x14ac:dyDescent="0.2">
      <c r="A68" s="56">
        <v>19</v>
      </c>
      <c r="C68" s="68" t="s">
        <v>58</v>
      </c>
      <c r="D68" s="84"/>
      <c r="E68" s="56">
        <v>19</v>
      </c>
      <c r="G68" s="85"/>
      <c r="H68" s="87">
        <v>0</v>
      </c>
      <c r="I68" s="86"/>
      <c r="J68" s="85"/>
      <c r="K68" s="87">
        <v>0</v>
      </c>
    </row>
    <row r="69" spans="1:254" x14ac:dyDescent="0.2">
      <c r="A69" s="56">
        <v>20</v>
      </c>
      <c r="C69" s="68" t="s">
        <v>59</v>
      </c>
      <c r="D69" s="84"/>
      <c r="E69" s="56">
        <v>20</v>
      </c>
      <c r="G69" s="85"/>
      <c r="H69" s="87">
        <v>0</v>
      </c>
      <c r="I69" s="86"/>
      <c r="J69" s="85"/>
      <c r="K69" s="87">
        <v>0</v>
      </c>
    </row>
    <row r="70" spans="1:254" x14ac:dyDescent="0.2">
      <c r="A70" s="84">
        <v>21</v>
      </c>
      <c r="C70" s="68" t="s">
        <v>60</v>
      </c>
      <c r="D70" s="84"/>
      <c r="E70" s="56">
        <v>21</v>
      </c>
      <c r="G70" s="85"/>
      <c r="H70" s="87">
        <v>0</v>
      </c>
      <c r="I70" s="86"/>
      <c r="J70" s="85"/>
      <c r="K70" s="87">
        <v>0</v>
      </c>
    </row>
    <row r="71" spans="1:254" x14ac:dyDescent="0.2">
      <c r="A71" s="84">
        <v>22</v>
      </c>
      <c r="C71" s="68"/>
      <c r="D71" s="84"/>
      <c r="E71" s="56">
        <v>22</v>
      </c>
      <c r="G71" s="85"/>
      <c r="H71" s="87">
        <v>0</v>
      </c>
      <c r="I71" s="86" t="s">
        <v>45</v>
      </c>
      <c r="J71" s="85"/>
      <c r="K71" s="87">
        <v>0</v>
      </c>
    </row>
    <row r="72" spans="1:254" x14ac:dyDescent="0.2">
      <c r="A72" s="56">
        <v>23</v>
      </c>
      <c r="C72" s="91"/>
      <c r="E72" s="56">
        <v>23</v>
      </c>
      <c r="F72" s="77" t="s">
        <v>17</v>
      </c>
      <c r="G72" s="78"/>
      <c r="H72" s="79"/>
      <c r="I72" s="89"/>
      <c r="J72" s="78"/>
      <c r="K72" s="79"/>
    </row>
    <row r="73" spans="1:254" x14ac:dyDescent="0.2">
      <c r="A73" s="56">
        <v>24</v>
      </c>
      <c r="C73" s="91"/>
      <c r="D73" s="68"/>
      <c r="E73" s="56">
        <v>24</v>
      </c>
    </row>
    <row r="74" spans="1:254" x14ac:dyDescent="0.2">
      <c r="A74" s="56">
        <v>25</v>
      </c>
      <c r="C74" s="68" t="s">
        <v>61</v>
      </c>
      <c r="D74" s="84"/>
      <c r="E74" s="56">
        <v>25</v>
      </c>
      <c r="G74" s="85"/>
      <c r="H74" s="87">
        <v>0</v>
      </c>
      <c r="I74" s="86"/>
      <c r="J74" s="85"/>
      <c r="K74" s="87">
        <v>0</v>
      </c>
    </row>
    <row r="75" spans="1:254" x14ac:dyDescent="0.2">
      <c r="A75" s="56">
        <v>26</v>
      </c>
      <c r="E75" s="56">
        <v>26</v>
      </c>
      <c r="F75" s="77" t="s">
        <v>17</v>
      </c>
      <c r="G75" s="78"/>
      <c r="H75" s="79"/>
      <c r="I75" s="89"/>
      <c r="J75" s="78"/>
      <c r="K75" s="79"/>
    </row>
    <row r="76" spans="1:254" ht="15" customHeight="1" x14ac:dyDescent="0.2">
      <c r="A76" s="56">
        <v>27</v>
      </c>
      <c r="C76" s="68" t="s">
        <v>80</v>
      </c>
      <c r="E76" s="56">
        <v>27</v>
      </c>
      <c r="F76" s="75"/>
      <c r="G76" s="85"/>
      <c r="H76" s="87">
        <v>0</v>
      </c>
      <c r="I76" s="86"/>
      <c r="J76" s="85"/>
      <c r="K76" s="87">
        <v>0</v>
      </c>
    </row>
    <row r="77" spans="1:254" x14ac:dyDescent="0.2">
      <c r="F77" s="77"/>
      <c r="G77" s="78"/>
      <c r="H77" s="79"/>
      <c r="I77" s="89"/>
      <c r="J77" s="78"/>
      <c r="K77" s="79"/>
    </row>
    <row r="78" spans="1:254" ht="14.25" x14ac:dyDescent="0.2">
      <c r="F78"/>
      <c r="G78"/>
      <c r="H78"/>
      <c r="I78"/>
      <c r="J78"/>
      <c r="K78"/>
    </row>
    <row r="79" spans="1:254" ht="30.75" customHeight="1" x14ac:dyDescent="0.2">
      <c r="A79" s="92"/>
      <c r="B79" s="92"/>
      <c r="C79" s="93" t="s">
        <v>63</v>
      </c>
      <c r="D79" s="93"/>
      <c r="E79" s="93"/>
      <c r="F79" s="93"/>
      <c r="G79" s="93"/>
      <c r="H79" s="93"/>
      <c r="I79" s="93"/>
      <c r="J79" s="93"/>
      <c r="K79" s="94"/>
    </row>
    <row r="80" spans="1:254" x14ac:dyDescent="0.2">
      <c r="D80" s="84"/>
      <c r="F80" s="77"/>
      <c r="G80" s="78"/>
      <c r="I80" s="89"/>
      <c r="J80" s="78"/>
      <c r="K80" s="79"/>
    </row>
    <row r="81" spans="1:15" x14ac:dyDescent="0.2">
      <c r="C81" s="56" t="s">
        <v>64</v>
      </c>
      <c r="D81" s="84"/>
      <c r="F81" s="77"/>
      <c r="G81" s="78"/>
      <c r="I81" s="89"/>
      <c r="J81" s="78"/>
      <c r="K81" s="79"/>
    </row>
    <row r="82" spans="1:15" x14ac:dyDescent="0.2">
      <c r="C82" s="68"/>
      <c r="F82" s="69"/>
      <c r="G82" s="70"/>
      <c r="H82" s="71"/>
      <c r="I82" s="69"/>
      <c r="J82" s="70"/>
      <c r="K82" s="71"/>
    </row>
    <row r="83" spans="1:15" x14ac:dyDescent="0.2">
      <c r="A83" s="74" t="s">
        <v>81</v>
      </c>
      <c r="K83" s="59" t="s">
        <v>82</v>
      </c>
    </row>
    <row r="84" spans="1:15" s="95" customFormat="1" x14ac:dyDescent="0.2">
      <c r="A84" s="73" t="s">
        <v>83</v>
      </c>
      <c r="B84" s="73"/>
      <c r="C84" s="73"/>
      <c r="D84" s="73"/>
      <c r="E84" s="73"/>
      <c r="F84" s="73"/>
      <c r="G84" s="73"/>
      <c r="H84" s="73"/>
      <c r="I84" s="73"/>
      <c r="J84" s="73"/>
      <c r="K84" s="73"/>
    </row>
    <row r="85" spans="1:15" x14ac:dyDescent="0.2">
      <c r="A85" s="74" t="str">
        <f>$A$42</f>
        <v xml:space="preserve">NAME: </v>
      </c>
      <c r="C85" s="56" t="str">
        <f>$D$20</f>
        <v>University of Colorado</v>
      </c>
      <c r="I85" s="75"/>
      <c r="K85" s="76" t="str">
        <f>$K$3</f>
        <v>Due Date: October 18, 2022</v>
      </c>
    </row>
    <row r="86" spans="1:15" x14ac:dyDescent="0.2">
      <c r="A86" s="77" t="s">
        <v>17</v>
      </c>
      <c r="B86" s="77" t="s">
        <v>17</v>
      </c>
      <c r="C86" s="77" t="s">
        <v>17</v>
      </c>
      <c r="D86" s="77" t="s">
        <v>17</v>
      </c>
      <c r="E86" s="77" t="s">
        <v>17</v>
      </c>
      <c r="F86" s="77" t="s">
        <v>17</v>
      </c>
      <c r="G86" s="78" t="s">
        <v>17</v>
      </c>
      <c r="H86" s="79" t="s">
        <v>17</v>
      </c>
      <c r="I86" s="77" t="s">
        <v>17</v>
      </c>
      <c r="J86" s="78" t="s">
        <v>17</v>
      </c>
      <c r="K86" s="79" t="s">
        <v>17</v>
      </c>
    </row>
    <row r="87" spans="1:15" x14ac:dyDescent="0.2">
      <c r="A87" s="80" t="s">
        <v>18</v>
      </c>
      <c r="C87" s="68" t="s">
        <v>19</v>
      </c>
      <c r="E87" s="80" t="s">
        <v>18</v>
      </c>
      <c r="F87" s="81"/>
      <c r="G87" s="82"/>
      <c r="H87" s="83" t="str">
        <f>H44</f>
        <v>2021-22</v>
      </c>
      <c r="I87" s="81"/>
      <c r="J87" s="82"/>
      <c r="K87" s="83" t="str">
        <f>K44</f>
        <v>2022-23</v>
      </c>
    </row>
    <row r="88" spans="1:15" x14ac:dyDescent="0.2">
      <c r="A88" s="80" t="s">
        <v>22</v>
      </c>
      <c r="C88" s="81" t="s">
        <v>23</v>
      </c>
      <c r="E88" s="80" t="s">
        <v>22</v>
      </c>
      <c r="F88" s="81"/>
      <c r="G88" s="82" t="s">
        <v>24</v>
      </c>
      <c r="H88" s="83" t="s">
        <v>25</v>
      </c>
      <c r="I88" s="81"/>
      <c r="J88" s="82" t="s">
        <v>24</v>
      </c>
      <c r="K88" s="83" t="s">
        <v>26</v>
      </c>
    </row>
    <row r="89" spans="1:15" x14ac:dyDescent="0.2">
      <c r="A89" s="77" t="s">
        <v>17</v>
      </c>
      <c r="B89" s="77" t="s">
        <v>17</v>
      </c>
      <c r="C89" s="77" t="s">
        <v>17</v>
      </c>
      <c r="D89" s="77" t="s">
        <v>17</v>
      </c>
      <c r="E89" s="77" t="s">
        <v>17</v>
      </c>
      <c r="F89" s="77" t="s">
        <v>17</v>
      </c>
      <c r="G89" s="78" t="s">
        <v>17</v>
      </c>
      <c r="H89" s="78" t="s">
        <v>17</v>
      </c>
      <c r="I89" s="77" t="s">
        <v>17</v>
      </c>
      <c r="J89" s="78" t="s">
        <v>17</v>
      </c>
      <c r="K89" s="79" t="s">
        <v>17</v>
      </c>
    </row>
    <row r="90" spans="1:15" x14ac:dyDescent="0.2">
      <c r="A90" s="56">
        <v>1</v>
      </c>
      <c r="C90" s="68" t="s">
        <v>27</v>
      </c>
      <c r="D90" s="84" t="s">
        <v>28</v>
      </c>
      <c r="E90" s="56">
        <v>1</v>
      </c>
      <c r="G90" s="85">
        <f>+G569</f>
        <v>963.46886727800882</v>
      </c>
      <c r="H90" s="85">
        <f>+H569</f>
        <v>108424822.55537197</v>
      </c>
      <c r="I90" s="86"/>
      <c r="J90" s="85">
        <f>+J569</f>
        <v>950.299422811471</v>
      </c>
      <c r="K90" s="85">
        <f>+K569</f>
        <v>114287797.88647878</v>
      </c>
    </row>
    <row r="91" spans="1:15" x14ac:dyDescent="0.2">
      <c r="A91" s="56">
        <v>2</v>
      </c>
      <c r="C91" s="68" t="s">
        <v>29</v>
      </c>
      <c r="D91" s="84" t="s">
        <v>30</v>
      </c>
      <c r="E91" s="56">
        <v>2</v>
      </c>
      <c r="G91" s="85">
        <f>+G608</f>
        <v>0</v>
      </c>
      <c r="H91" s="85">
        <f>+H608</f>
        <v>44966</v>
      </c>
      <c r="I91" s="86"/>
      <c r="J91" s="85">
        <f>+J608</f>
        <v>0</v>
      </c>
      <c r="K91" s="85">
        <f>+K608</f>
        <v>44966</v>
      </c>
    </row>
    <row r="92" spans="1:15" x14ac:dyDescent="0.2">
      <c r="A92" s="56">
        <v>3</v>
      </c>
      <c r="C92" s="68" t="s">
        <v>31</v>
      </c>
      <c r="D92" s="84" t="s">
        <v>32</v>
      </c>
      <c r="E92" s="56">
        <v>3</v>
      </c>
      <c r="G92" s="85">
        <f>+G645</f>
        <v>0</v>
      </c>
      <c r="H92" s="85">
        <f>+H645</f>
        <v>17586</v>
      </c>
      <c r="I92" s="86"/>
      <c r="J92" s="85">
        <f>+J645</f>
        <v>0</v>
      </c>
      <c r="K92" s="85">
        <f>+K645</f>
        <v>17586</v>
      </c>
    </row>
    <row r="93" spans="1:15" x14ac:dyDescent="0.2">
      <c r="A93" s="56">
        <v>4</v>
      </c>
      <c r="C93" s="68" t="s">
        <v>33</v>
      </c>
      <c r="D93" s="84" t="s">
        <v>34</v>
      </c>
      <c r="E93" s="56">
        <v>4</v>
      </c>
      <c r="G93" s="85">
        <f>+G682</f>
        <v>210.16460242893822</v>
      </c>
      <c r="H93" s="85">
        <f>+H682</f>
        <v>32278543.229460239</v>
      </c>
      <c r="I93" s="86"/>
      <c r="J93" s="85">
        <f>+J682</f>
        <v>203.40379155215038</v>
      </c>
      <c r="K93" s="85">
        <f>+K682</f>
        <v>42483188.052110955</v>
      </c>
    </row>
    <row r="94" spans="1:15" x14ac:dyDescent="0.2">
      <c r="A94" s="56">
        <v>5</v>
      </c>
      <c r="C94" s="68" t="s">
        <v>35</v>
      </c>
      <c r="D94" s="84" t="s">
        <v>36</v>
      </c>
      <c r="E94" s="56">
        <v>5</v>
      </c>
      <c r="G94" s="85">
        <f>+G719</f>
        <v>99.137577420373688</v>
      </c>
      <c r="H94" s="85">
        <f>+H719</f>
        <v>11701920.999587949</v>
      </c>
      <c r="I94" s="86"/>
      <c r="J94" s="85">
        <f>+J719</f>
        <v>97.067548696042579</v>
      </c>
      <c r="K94" s="85">
        <f>+K719</f>
        <v>12489995.727200847</v>
      </c>
    </row>
    <row r="95" spans="1:15" x14ac:dyDescent="0.2">
      <c r="A95" s="56">
        <v>6</v>
      </c>
      <c r="C95" s="68" t="s">
        <v>37</v>
      </c>
      <c r="D95" s="84" t="s">
        <v>38</v>
      </c>
      <c r="E95" s="56">
        <v>6</v>
      </c>
      <c r="G95" s="85">
        <f>+G756</f>
        <v>173.34960048280158</v>
      </c>
      <c r="H95" s="85">
        <f>+H756</f>
        <v>36949253.594557896</v>
      </c>
      <c r="I95" s="86"/>
      <c r="J95" s="85">
        <f>+J756</f>
        <v>198.30960493561102</v>
      </c>
      <c r="K95" s="85">
        <f>+K756</f>
        <v>34382375.560253225</v>
      </c>
    </row>
    <row r="96" spans="1:15" x14ac:dyDescent="0.2">
      <c r="A96" s="56">
        <v>7</v>
      </c>
      <c r="C96" s="68" t="s">
        <v>39</v>
      </c>
      <c r="D96" s="84" t="s">
        <v>40</v>
      </c>
      <c r="E96" s="56">
        <v>7</v>
      </c>
      <c r="G96" s="85">
        <f>+G793</f>
        <v>26.036639011022171</v>
      </c>
      <c r="H96" s="85">
        <f>+H793</f>
        <v>13761020.148813048</v>
      </c>
      <c r="I96" s="86"/>
      <c r="J96" s="85">
        <f>+J793</f>
        <v>22.499613034060374</v>
      </c>
      <c r="K96" s="85">
        <f>+K793</f>
        <v>14223859.046799105</v>
      </c>
      <c r="O96" s="56" t="s">
        <v>45</v>
      </c>
    </row>
    <row r="97" spans="1:254" x14ac:dyDescent="0.2">
      <c r="A97" s="56">
        <v>8</v>
      </c>
      <c r="C97" s="68" t="s">
        <v>41</v>
      </c>
      <c r="D97" s="84" t="s">
        <v>42</v>
      </c>
      <c r="E97" s="56">
        <v>8</v>
      </c>
      <c r="G97" s="85">
        <f>+G830</f>
        <v>0</v>
      </c>
      <c r="H97" s="85">
        <f>+H830</f>
        <v>20685687.649999999</v>
      </c>
      <c r="I97" s="86"/>
      <c r="J97" s="85">
        <f>+J830</f>
        <v>0</v>
      </c>
      <c r="K97" s="85">
        <f>+K830</f>
        <v>15816566</v>
      </c>
    </row>
    <row r="98" spans="1:254" x14ac:dyDescent="0.2">
      <c r="A98" s="56">
        <v>9</v>
      </c>
      <c r="C98" s="68" t="s">
        <v>43</v>
      </c>
      <c r="D98" s="84" t="s">
        <v>44</v>
      </c>
      <c r="E98" s="56">
        <v>9</v>
      </c>
      <c r="G98" s="87">
        <f>+G868</f>
        <v>0</v>
      </c>
      <c r="H98" s="87">
        <f>+H868</f>
        <v>0</v>
      </c>
      <c r="I98" s="86" t="s">
        <v>45</v>
      </c>
      <c r="J98" s="87">
        <f>+J868</f>
        <v>0</v>
      </c>
      <c r="K98" s="87">
        <f>+K868</f>
        <v>0</v>
      </c>
    </row>
    <row r="99" spans="1:254" x14ac:dyDescent="0.2">
      <c r="A99" s="56">
        <v>10</v>
      </c>
      <c r="C99" s="68" t="s">
        <v>46</v>
      </c>
      <c r="D99" s="84" t="s">
        <v>47</v>
      </c>
      <c r="E99" s="56">
        <v>10</v>
      </c>
      <c r="G99" s="85">
        <f>+G904</f>
        <v>0</v>
      </c>
      <c r="H99" s="85">
        <f>+H904</f>
        <v>-4457284.1884868992</v>
      </c>
      <c r="I99" s="86"/>
      <c r="J99" s="85">
        <f>+J904</f>
        <v>0</v>
      </c>
      <c r="K99" s="85">
        <f>+K904</f>
        <v>-4820145.2781060208</v>
      </c>
    </row>
    <row r="100" spans="1:254" x14ac:dyDescent="0.2">
      <c r="C100" s="68"/>
      <c r="D100" s="84"/>
      <c r="F100" s="77" t="s">
        <v>17</v>
      </c>
      <c r="G100" s="78" t="s">
        <v>17</v>
      </c>
      <c r="H100" s="88"/>
      <c r="I100" s="89"/>
      <c r="J100" s="78"/>
      <c r="K100" s="88"/>
    </row>
    <row r="101" spans="1:254" x14ac:dyDescent="0.2">
      <c r="A101" s="56">
        <v>11</v>
      </c>
      <c r="C101" s="68" t="s">
        <v>84</v>
      </c>
      <c r="E101" s="56">
        <v>11</v>
      </c>
      <c r="G101" s="85">
        <f>SUM(G90:G99)</f>
        <v>1472.1572866211443</v>
      </c>
      <c r="H101" s="87">
        <f>SUM(H90:H99)</f>
        <v>219406515.98930421</v>
      </c>
      <c r="I101" s="86"/>
      <c r="J101" s="85">
        <f>SUM(J90:J99)</f>
        <v>1471.5799810293354</v>
      </c>
      <c r="K101" s="87">
        <f>SUM(K90:K99)</f>
        <v>228926188.99473688</v>
      </c>
    </row>
    <row r="102" spans="1:254" x14ac:dyDescent="0.2">
      <c r="F102" s="77" t="s">
        <v>17</v>
      </c>
      <c r="G102" s="78" t="s">
        <v>17</v>
      </c>
      <c r="H102" s="79"/>
      <c r="I102" s="89"/>
      <c r="J102" s="78"/>
      <c r="K102" s="79"/>
    </row>
    <row r="103" spans="1:254" x14ac:dyDescent="0.2">
      <c r="F103" s="77"/>
      <c r="H103" s="79"/>
      <c r="I103" s="89"/>
      <c r="K103" s="79"/>
    </row>
    <row r="104" spans="1:254" x14ac:dyDescent="0.2">
      <c r="A104" s="56">
        <v>12</v>
      </c>
      <c r="C104" s="68" t="s">
        <v>49</v>
      </c>
      <c r="E104" s="56">
        <v>12</v>
      </c>
      <c r="G104" s="86"/>
      <c r="H104" s="86"/>
      <c r="I104" s="86"/>
      <c r="J104" s="85"/>
      <c r="K104" s="86"/>
    </row>
    <row r="105" spans="1:254" x14ac:dyDescent="0.2">
      <c r="A105" s="56">
        <v>13</v>
      </c>
      <c r="C105" s="68" t="s">
        <v>50</v>
      </c>
      <c r="D105" s="84" t="s">
        <v>51</v>
      </c>
      <c r="E105" s="56">
        <v>13</v>
      </c>
      <c r="G105" s="85"/>
      <c r="H105" s="87">
        <f>+H531</f>
        <v>0</v>
      </c>
      <c r="I105" s="86"/>
      <c r="J105" s="85"/>
      <c r="K105" s="87">
        <f>+K531</f>
        <v>0</v>
      </c>
    </row>
    <row r="106" spans="1:254" x14ac:dyDescent="0.2">
      <c r="A106" s="56">
        <v>14</v>
      </c>
      <c r="C106" s="68" t="s">
        <v>52</v>
      </c>
      <c r="D106" s="84" t="s">
        <v>85</v>
      </c>
      <c r="E106" s="56">
        <v>14</v>
      </c>
      <c r="G106" s="85"/>
      <c r="H106" s="98">
        <f>25435866-1410</f>
        <v>25434456</v>
      </c>
      <c r="I106" s="86"/>
      <c r="J106" s="85"/>
      <c r="K106" s="98">
        <v>30467805</v>
      </c>
    </row>
    <row r="107" spans="1:254" x14ac:dyDescent="0.2">
      <c r="A107" s="56">
        <v>15</v>
      </c>
      <c r="C107" s="68" t="s">
        <v>54</v>
      </c>
      <c r="D107" s="84"/>
      <c r="E107" s="56">
        <v>15</v>
      </c>
      <c r="G107" s="85">
        <f>H248</f>
        <v>6297.941843971631</v>
      </c>
      <c r="H107" s="99">
        <v>17761606</v>
      </c>
      <c r="I107" s="86"/>
      <c r="J107" s="85">
        <f>K248</f>
        <v>6591.9083333333338</v>
      </c>
      <c r="K107" s="99">
        <v>20566754</v>
      </c>
    </row>
    <row r="108" spans="1:254" x14ac:dyDescent="0.2">
      <c r="A108" s="56">
        <v>16</v>
      </c>
      <c r="C108" s="68" t="s">
        <v>55</v>
      </c>
      <c r="D108" s="84"/>
      <c r="E108" s="56">
        <v>16</v>
      </c>
      <c r="G108" s="85"/>
      <c r="H108" s="87">
        <f>+H352-H107</f>
        <v>78930396.920000002</v>
      </c>
      <c r="I108" s="86"/>
      <c r="J108" s="85"/>
      <c r="K108" s="99">
        <v>83109324</v>
      </c>
    </row>
    <row r="109" spans="1:254" x14ac:dyDescent="0.2">
      <c r="A109" s="84">
        <v>17</v>
      </c>
      <c r="B109" s="84"/>
      <c r="C109" s="90" t="s">
        <v>86</v>
      </c>
      <c r="D109" s="84" t="s">
        <v>87</v>
      </c>
      <c r="E109" s="84">
        <v>17</v>
      </c>
      <c r="F109" s="84"/>
      <c r="G109" s="85"/>
      <c r="H109" s="87">
        <f>SUM(H107:H108)</f>
        <v>96692002.920000002</v>
      </c>
      <c r="I109" s="90"/>
      <c r="J109" s="85"/>
      <c r="K109" s="87">
        <f>SUM(K107:K108)</f>
        <v>103676078</v>
      </c>
      <c r="L109" s="84"/>
      <c r="M109" s="90"/>
      <c r="N109" s="84"/>
      <c r="O109" s="90"/>
      <c r="P109" s="84"/>
      <c r="Q109" s="90"/>
      <c r="R109" s="84"/>
      <c r="S109" s="90"/>
      <c r="T109" s="84"/>
      <c r="U109" s="90"/>
      <c r="V109" s="84"/>
      <c r="W109" s="90"/>
      <c r="X109" s="84"/>
      <c r="Y109" s="90"/>
      <c r="Z109" s="84"/>
      <c r="AA109" s="90"/>
      <c r="AB109" s="84"/>
      <c r="AC109" s="90"/>
      <c r="AD109" s="84"/>
      <c r="AE109" s="90"/>
      <c r="AF109" s="84"/>
      <c r="AG109" s="90"/>
      <c r="AH109" s="84"/>
      <c r="AI109" s="90"/>
      <c r="AJ109" s="84"/>
      <c r="AK109" s="90"/>
      <c r="AL109" s="84"/>
      <c r="AM109" s="90"/>
      <c r="AN109" s="84"/>
      <c r="AO109" s="90"/>
      <c r="AP109" s="84"/>
      <c r="AQ109" s="90"/>
      <c r="AR109" s="84"/>
      <c r="AS109" s="90"/>
      <c r="AT109" s="84"/>
      <c r="AU109" s="90"/>
      <c r="AV109" s="84"/>
      <c r="AW109" s="90"/>
      <c r="AX109" s="84"/>
      <c r="AY109" s="90"/>
      <c r="AZ109" s="84"/>
      <c r="BA109" s="90"/>
      <c r="BB109" s="84"/>
      <c r="BC109" s="90"/>
      <c r="BD109" s="84"/>
      <c r="BE109" s="90"/>
      <c r="BF109" s="84"/>
      <c r="BG109" s="90"/>
      <c r="BH109" s="84"/>
      <c r="BI109" s="90"/>
      <c r="BJ109" s="84"/>
      <c r="BK109" s="90"/>
      <c r="BL109" s="84"/>
      <c r="BM109" s="90"/>
      <c r="BN109" s="84"/>
      <c r="BO109" s="90"/>
      <c r="BP109" s="84"/>
      <c r="BQ109" s="90"/>
      <c r="BR109" s="84"/>
      <c r="BS109" s="90"/>
      <c r="BT109" s="84"/>
      <c r="BU109" s="90"/>
      <c r="BV109" s="84"/>
      <c r="BW109" s="90"/>
      <c r="BX109" s="84"/>
      <c r="BY109" s="90"/>
      <c r="BZ109" s="84"/>
      <c r="CA109" s="90"/>
      <c r="CB109" s="84"/>
      <c r="CC109" s="90"/>
      <c r="CD109" s="84"/>
      <c r="CE109" s="90"/>
      <c r="CF109" s="84"/>
      <c r="CG109" s="90"/>
      <c r="CH109" s="84"/>
      <c r="CI109" s="90"/>
      <c r="CJ109" s="84"/>
      <c r="CK109" s="90"/>
      <c r="CL109" s="84"/>
      <c r="CM109" s="90"/>
      <c r="CN109" s="84"/>
      <c r="CO109" s="90"/>
      <c r="CP109" s="84"/>
      <c r="CQ109" s="90"/>
      <c r="CR109" s="84"/>
      <c r="CS109" s="90"/>
      <c r="CT109" s="84"/>
      <c r="CU109" s="90"/>
      <c r="CV109" s="84"/>
      <c r="CW109" s="90"/>
      <c r="CX109" s="84"/>
      <c r="CY109" s="90"/>
      <c r="CZ109" s="84"/>
      <c r="DA109" s="90"/>
      <c r="DB109" s="84"/>
      <c r="DC109" s="90"/>
      <c r="DD109" s="84"/>
      <c r="DE109" s="90"/>
      <c r="DF109" s="84"/>
      <c r="DG109" s="90"/>
      <c r="DH109" s="84"/>
      <c r="DI109" s="90"/>
      <c r="DJ109" s="84"/>
      <c r="DK109" s="90"/>
      <c r="DL109" s="84"/>
      <c r="DM109" s="90"/>
      <c r="DN109" s="84"/>
      <c r="DO109" s="90"/>
      <c r="DP109" s="84"/>
      <c r="DQ109" s="90"/>
      <c r="DR109" s="84"/>
      <c r="DS109" s="90"/>
      <c r="DT109" s="84"/>
      <c r="DU109" s="90"/>
      <c r="DV109" s="84"/>
      <c r="DW109" s="90"/>
      <c r="DX109" s="84"/>
      <c r="DY109" s="90"/>
      <c r="DZ109" s="84"/>
      <c r="EA109" s="90"/>
      <c r="EB109" s="84"/>
      <c r="EC109" s="90"/>
      <c r="ED109" s="84"/>
      <c r="EE109" s="90"/>
      <c r="EF109" s="84"/>
      <c r="EG109" s="90"/>
      <c r="EH109" s="84"/>
      <c r="EI109" s="90"/>
      <c r="EJ109" s="84"/>
      <c r="EK109" s="90"/>
      <c r="EL109" s="84"/>
      <c r="EM109" s="90"/>
      <c r="EN109" s="84"/>
      <c r="EO109" s="90"/>
      <c r="EP109" s="84"/>
      <c r="EQ109" s="90"/>
      <c r="ER109" s="84"/>
      <c r="ES109" s="90"/>
      <c r="ET109" s="84"/>
      <c r="EU109" s="90"/>
      <c r="EV109" s="84"/>
      <c r="EW109" s="90"/>
      <c r="EX109" s="84"/>
      <c r="EY109" s="90"/>
      <c r="EZ109" s="84"/>
      <c r="FA109" s="90"/>
      <c r="FB109" s="84"/>
      <c r="FC109" s="90"/>
      <c r="FD109" s="84"/>
      <c r="FE109" s="90"/>
      <c r="FF109" s="84"/>
      <c r="FG109" s="90"/>
      <c r="FH109" s="84"/>
      <c r="FI109" s="90"/>
      <c r="FJ109" s="84"/>
      <c r="FK109" s="90"/>
      <c r="FL109" s="84"/>
      <c r="FM109" s="90"/>
      <c r="FN109" s="84"/>
      <c r="FO109" s="90"/>
      <c r="FP109" s="84"/>
      <c r="FQ109" s="90"/>
      <c r="FR109" s="84"/>
      <c r="FS109" s="90"/>
      <c r="FT109" s="84"/>
      <c r="FU109" s="90"/>
      <c r="FV109" s="84"/>
      <c r="FW109" s="90"/>
      <c r="FX109" s="84"/>
      <c r="FY109" s="90"/>
      <c r="FZ109" s="84"/>
      <c r="GA109" s="90"/>
      <c r="GB109" s="84"/>
      <c r="GC109" s="90"/>
      <c r="GD109" s="84"/>
      <c r="GE109" s="90"/>
      <c r="GF109" s="84"/>
      <c r="GG109" s="90"/>
      <c r="GH109" s="84"/>
      <c r="GI109" s="90"/>
      <c r="GJ109" s="84"/>
      <c r="GK109" s="90"/>
      <c r="GL109" s="84"/>
      <c r="GM109" s="90"/>
      <c r="GN109" s="84"/>
      <c r="GO109" s="90"/>
      <c r="GP109" s="84"/>
      <c r="GQ109" s="90"/>
      <c r="GR109" s="84"/>
      <c r="GS109" s="90"/>
      <c r="GT109" s="84"/>
      <c r="GU109" s="90"/>
      <c r="GV109" s="84"/>
      <c r="GW109" s="90"/>
      <c r="GX109" s="84"/>
      <c r="GY109" s="90"/>
      <c r="GZ109" s="84"/>
      <c r="HA109" s="90"/>
      <c r="HB109" s="84"/>
      <c r="HC109" s="90"/>
      <c r="HD109" s="84"/>
      <c r="HE109" s="90"/>
      <c r="HF109" s="84"/>
      <c r="HG109" s="90"/>
      <c r="HH109" s="84"/>
      <c r="HI109" s="90"/>
      <c r="HJ109" s="84"/>
      <c r="HK109" s="90"/>
      <c r="HL109" s="84"/>
      <c r="HM109" s="90"/>
      <c r="HN109" s="84"/>
      <c r="HO109" s="90"/>
      <c r="HP109" s="84"/>
      <c r="HQ109" s="90"/>
      <c r="HR109" s="84"/>
      <c r="HS109" s="90"/>
      <c r="HT109" s="84"/>
      <c r="HU109" s="90"/>
      <c r="HV109" s="84"/>
      <c r="HW109" s="90"/>
      <c r="HX109" s="84"/>
      <c r="HY109" s="90"/>
      <c r="HZ109" s="84"/>
      <c r="IA109" s="90"/>
      <c r="IB109" s="84"/>
      <c r="IC109" s="90"/>
      <c r="ID109" s="84"/>
      <c r="IE109" s="90"/>
      <c r="IF109" s="84"/>
      <c r="IG109" s="90"/>
      <c r="IH109" s="84"/>
      <c r="II109" s="90"/>
      <c r="IJ109" s="84"/>
      <c r="IK109" s="90"/>
      <c r="IL109" s="84"/>
      <c r="IM109" s="90"/>
      <c r="IN109" s="84"/>
      <c r="IO109" s="90"/>
      <c r="IP109" s="84"/>
      <c r="IQ109" s="90"/>
      <c r="IR109" s="84"/>
      <c r="IS109" s="90"/>
      <c r="IT109" s="84"/>
    </row>
    <row r="110" spans="1:254" x14ac:dyDescent="0.2">
      <c r="A110" s="56">
        <v>18</v>
      </c>
      <c r="C110" s="68" t="s">
        <v>57</v>
      </c>
      <c r="D110" s="84" t="s">
        <v>87</v>
      </c>
      <c r="E110" s="56">
        <v>18</v>
      </c>
      <c r="G110" s="85"/>
      <c r="H110" s="87">
        <f>+H351</f>
        <v>27479121.140000001</v>
      </c>
      <c r="I110" s="86"/>
      <c r="J110" s="85"/>
      <c r="K110" s="99">
        <v>30440901</v>
      </c>
    </row>
    <row r="111" spans="1:254" x14ac:dyDescent="0.2">
      <c r="A111" s="56">
        <v>19</v>
      </c>
      <c r="C111" s="68" t="s">
        <v>58</v>
      </c>
      <c r="D111" s="84" t="s">
        <v>87</v>
      </c>
      <c r="E111" s="56">
        <v>19</v>
      </c>
      <c r="G111" s="85"/>
      <c r="H111" s="87">
        <f>+H357</f>
        <v>49377793.320000008</v>
      </c>
      <c r="I111" s="86"/>
      <c r="J111" s="85"/>
      <c r="K111" s="99">
        <v>49690327</v>
      </c>
    </row>
    <row r="112" spans="1:254" x14ac:dyDescent="0.2">
      <c r="A112" s="56">
        <v>20</v>
      </c>
      <c r="C112" s="68" t="s">
        <v>59</v>
      </c>
      <c r="D112" s="84" t="s">
        <v>87</v>
      </c>
      <c r="E112" s="56">
        <v>20</v>
      </c>
      <c r="G112" s="85"/>
      <c r="H112" s="87">
        <f>H109+H110+H111</f>
        <v>173548917.38</v>
      </c>
      <c r="I112" s="86"/>
      <c r="J112" s="85"/>
      <c r="K112" s="87">
        <f>K109+K110+K111</f>
        <v>183807306</v>
      </c>
    </row>
    <row r="113" spans="1:17" x14ac:dyDescent="0.2">
      <c r="A113" s="84">
        <v>21</v>
      </c>
      <c r="C113" s="68"/>
      <c r="D113" s="84"/>
      <c r="E113" s="56">
        <v>21</v>
      </c>
      <c r="G113" s="85"/>
      <c r="H113" s="87">
        <f>+H396-H377</f>
        <v>0</v>
      </c>
      <c r="I113" s="86"/>
      <c r="J113" s="85"/>
      <c r="K113" s="87">
        <f>+K396-K377</f>
        <v>0</v>
      </c>
      <c r="L113" s="56" t="s">
        <v>45</v>
      </c>
    </row>
    <row r="114" spans="1:17" x14ac:dyDescent="0.2">
      <c r="A114" s="84">
        <v>22</v>
      </c>
      <c r="C114" s="68"/>
      <c r="D114" s="84"/>
      <c r="E114" s="56">
        <v>22</v>
      </c>
      <c r="G114" s="85"/>
      <c r="H114" s="87">
        <f>H377</f>
        <v>0</v>
      </c>
      <c r="I114" s="86" t="s">
        <v>45</v>
      </c>
      <c r="J114" s="85"/>
      <c r="K114" s="87">
        <f>K377</f>
        <v>0</v>
      </c>
    </row>
    <row r="115" spans="1:17" x14ac:dyDescent="0.2">
      <c r="A115" s="56">
        <v>23</v>
      </c>
      <c r="C115" s="91"/>
      <c r="E115" s="56">
        <v>23</v>
      </c>
      <c r="F115" s="77" t="s">
        <v>17</v>
      </c>
      <c r="G115" s="78"/>
      <c r="H115" s="79"/>
      <c r="I115" s="89"/>
      <c r="J115" s="78"/>
      <c r="K115" s="79"/>
      <c r="Q115" s="56" t="s">
        <v>45</v>
      </c>
    </row>
    <row r="116" spans="1:17" x14ac:dyDescent="0.2">
      <c r="A116" s="56">
        <v>24</v>
      </c>
      <c r="C116" s="91"/>
      <c r="D116" s="68"/>
      <c r="E116" s="56">
        <v>24</v>
      </c>
    </row>
    <row r="117" spans="1:17" x14ac:dyDescent="0.2">
      <c r="A117" s="56">
        <v>25</v>
      </c>
      <c r="C117" s="68" t="s">
        <v>61</v>
      </c>
      <c r="D117" s="84" t="s">
        <v>90</v>
      </c>
      <c r="E117" s="56">
        <v>25</v>
      </c>
      <c r="G117" s="85"/>
      <c r="H117" s="87">
        <f>+H443</f>
        <v>20423141.805693388</v>
      </c>
      <c r="I117" s="86"/>
      <c r="J117" s="85"/>
      <c r="K117" s="87">
        <f>+K443</f>
        <v>14651077.993939988</v>
      </c>
    </row>
    <row r="118" spans="1:17" x14ac:dyDescent="0.2">
      <c r="A118" s="56">
        <v>26</v>
      </c>
      <c r="E118" s="56">
        <v>26</v>
      </c>
      <c r="F118" s="77" t="s">
        <v>17</v>
      </c>
      <c r="G118" s="78"/>
      <c r="H118" s="79"/>
      <c r="I118" s="89"/>
      <c r="J118" s="78"/>
      <c r="K118" s="79"/>
    </row>
    <row r="119" spans="1:17" x14ac:dyDescent="0.2">
      <c r="A119" s="56">
        <v>27</v>
      </c>
      <c r="C119" s="68" t="s">
        <v>80</v>
      </c>
      <c r="E119" s="56">
        <v>27</v>
      </c>
      <c r="F119" s="75"/>
      <c r="G119" s="85"/>
      <c r="H119" s="87">
        <f>H105+H106+H112+H113+H114+H117</f>
        <v>219406515.18569338</v>
      </c>
      <c r="I119" s="86"/>
      <c r="J119" s="101"/>
      <c r="K119" s="87">
        <f>K105+K106+K112+K113+K114+K117</f>
        <v>228926188.99394</v>
      </c>
      <c r="L119" s="102"/>
      <c r="M119" s="102"/>
      <c r="N119" s="102"/>
      <c r="O119" s="102"/>
      <c r="P119" s="102"/>
      <c r="Q119" s="102"/>
    </row>
    <row r="120" spans="1:17" x14ac:dyDescent="0.2">
      <c r="C120" s="68"/>
      <c r="F120" s="103" t="s">
        <v>91</v>
      </c>
      <c r="G120" s="104"/>
      <c r="H120" s="104"/>
      <c r="I120" s="104"/>
      <c r="J120" s="105"/>
      <c r="K120" s="106"/>
    </row>
    <row r="121" spans="1:17" ht="29.25" customHeight="1" x14ac:dyDescent="0.2">
      <c r="C121" s="93" t="s">
        <v>63</v>
      </c>
      <c r="D121" s="93"/>
      <c r="E121" s="93"/>
      <c r="F121" s="93"/>
      <c r="G121" s="93"/>
      <c r="H121" s="93"/>
      <c r="I121" s="93"/>
      <c r="J121" s="93"/>
      <c r="K121" s="107"/>
    </row>
    <row r="122" spans="1:17" x14ac:dyDescent="0.2">
      <c r="D122" s="84"/>
      <c r="F122" s="77"/>
      <c r="G122" s="78"/>
      <c r="I122" s="89"/>
      <c r="J122" s="78"/>
      <c r="K122" s="79"/>
      <c r="M122" s="56" t="s">
        <v>45</v>
      </c>
    </row>
    <row r="123" spans="1:17" x14ac:dyDescent="0.2">
      <c r="C123" s="56" t="s">
        <v>64</v>
      </c>
      <c r="G123" s="56"/>
      <c r="H123" s="56"/>
      <c r="J123" s="56"/>
      <c r="K123" s="56"/>
    </row>
    <row r="124" spans="1:17" x14ac:dyDescent="0.2">
      <c r="D124" s="84"/>
      <c r="F124" s="77"/>
      <c r="G124" s="78"/>
      <c r="I124" s="89"/>
      <c r="J124" s="78"/>
      <c r="K124" s="79"/>
    </row>
    <row r="125" spans="1:17" x14ac:dyDescent="0.2">
      <c r="E125" s="108"/>
    </row>
    <row r="126" spans="1:17" x14ac:dyDescent="0.2">
      <c r="A126" s="95" t="s">
        <v>65</v>
      </c>
    </row>
    <row r="127" spans="1:17" x14ac:dyDescent="0.2">
      <c r="A127" s="74" t="str">
        <f>$A$83</f>
        <v xml:space="preserve">Institution No.:  </v>
      </c>
      <c r="B127" s="95"/>
      <c r="C127" s="95"/>
      <c r="D127" s="95"/>
      <c r="E127" s="109"/>
      <c r="F127" s="95"/>
      <c r="G127" s="110"/>
      <c r="H127" s="111"/>
      <c r="I127" s="95"/>
      <c r="J127" s="110"/>
      <c r="K127" s="59" t="s">
        <v>66</v>
      </c>
    </row>
    <row r="128" spans="1:17" ht="14.25" x14ac:dyDescent="0.2">
      <c r="A128" s="112" t="s">
        <v>92</v>
      </c>
      <c r="B128" s="112"/>
      <c r="C128" s="112"/>
      <c r="D128" s="112"/>
      <c r="E128" s="112"/>
      <c r="F128" s="112"/>
      <c r="G128" s="112"/>
      <c r="H128" s="112"/>
      <c r="I128" s="112"/>
      <c r="J128" s="112"/>
      <c r="K128" s="112"/>
    </row>
    <row r="129" spans="1:11" x14ac:dyDescent="0.2">
      <c r="A129" s="74" t="str">
        <f>$A$42</f>
        <v xml:space="preserve">NAME: </v>
      </c>
      <c r="C129" s="56" t="str">
        <f>$D$20</f>
        <v>University of Colorado</v>
      </c>
      <c r="K129" s="76" t="str">
        <f>$K$3</f>
        <v>Due Date: October 18, 2022</v>
      </c>
    </row>
    <row r="130" spans="1:11" x14ac:dyDescent="0.2">
      <c r="A130" s="77" t="s">
        <v>17</v>
      </c>
      <c r="B130" s="77" t="s">
        <v>17</v>
      </c>
      <c r="C130" s="77" t="s">
        <v>17</v>
      </c>
      <c r="D130" s="77" t="s">
        <v>17</v>
      </c>
      <c r="E130" s="77" t="s">
        <v>17</v>
      </c>
      <c r="F130" s="77" t="s">
        <v>17</v>
      </c>
      <c r="G130" s="78" t="s">
        <v>17</v>
      </c>
      <c r="H130" s="79" t="s">
        <v>17</v>
      </c>
      <c r="I130" s="77" t="s">
        <v>17</v>
      </c>
      <c r="J130" s="78" t="s">
        <v>17</v>
      </c>
      <c r="K130" s="79" t="s">
        <v>17</v>
      </c>
    </row>
    <row r="131" spans="1:11" x14ac:dyDescent="0.2">
      <c r="A131" s="80" t="s">
        <v>18</v>
      </c>
      <c r="E131" s="80" t="s">
        <v>18</v>
      </c>
      <c r="F131" s="81"/>
      <c r="G131" s="82"/>
      <c r="H131" s="83" t="str">
        <f>H87</f>
        <v>2021-22</v>
      </c>
      <c r="I131" s="81"/>
      <c r="J131" s="82"/>
      <c r="K131" s="83" t="str">
        <f>K87</f>
        <v>2022-23</v>
      </c>
    </row>
    <row r="132" spans="1:11" x14ac:dyDescent="0.2">
      <c r="A132" s="80" t="s">
        <v>22</v>
      </c>
      <c r="C132" s="81" t="s">
        <v>68</v>
      </c>
      <c r="E132" s="80" t="s">
        <v>22</v>
      </c>
      <c r="F132" s="81"/>
      <c r="G132" s="82"/>
      <c r="H132" s="83" t="s">
        <v>25</v>
      </c>
      <c r="I132" s="81"/>
      <c r="J132" s="82"/>
      <c r="K132" s="83" t="s">
        <v>26</v>
      </c>
    </row>
    <row r="133" spans="1:11" x14ac:dyDescent="0.2">
      <c r="A133" s="77" t="s">
        <v>17</v>
      </c>
      <c r="B133" s="77" t="s">
        <v>17</v>
      </c>
      <c r="C133" s="77" t="s">
        <v>17</v>
      </c>
      <c r="D133" s="77" t="s">
        <v>17</v>
      </c>
      <c r="E133" s="77" t="s">
        <v>17</v>
      </c>
      <c r="F133" s="77" t="s">
        <v>17</v>
      </c>
      <c r="G133" s="78" t="s">
        <v>17</v>
      </c>
      <c r="H133" s="79" t="s">
        <v>17</v>
      </c>
      <c r="I133" s="77" t="s">
        <v>17</v>
      </c>
      <c r="J133" s="78" t="s">
        <v>17</v>
      </c>
      <c r="K133" s="79" t="s">
        <v>17</v>
      </c>
    </row>
    <row r="134" spans="1:11" x14ac:dyDescent="0.2">
      <c r="A134" s="56">
        <v>1</v>
      </c>
      <c r="C134" s="56" t="s">
        <v>69</v>
      </c>
      <c r="E134" s="56">
        <v>1</v>
      </c>
    </row>
    <row r="135" spans="1:11" ht="33.75" customHeight="1" x14ac:dyDescent="0.2">
      <c r="A135" s="113">
        <v>2</v>
      </c>
      <c r="C135" s="114" t="s">
        <v>70</v>
      </c>
      <c r="D135" s="114"/>
      <c r="E135" s="113">
        <v>2</v>
      </c>
      <c r="G135" s="115"/>
      <c r="H135" s="116">
        <v>0</v>
      </c>
      <c r="I135" s="117"/>
      <c r="J135" s="117"/>
      <c r="K135" s="116">
        <v>0</v>
      </c>
    </row>
    <row r="136" spans="1:11" ht="15.75" customHeight="1" x14ac:dyDescent="0.2">
      <c r="A136" s="56">
        <v>3</v>
      </c>
      <c r="C136" s="56" t="s">
        <v>71</v>
      </c>
      <c r="E136" s="56">
        <v>3</v>
      </c>
      <c r="G136" s="115"/>
      <c r="H136" s="118">
        <v>0</v>
      </c>
      <c r="I136" s="115"/>
      <c r="J136" s="115"/>
      <c r="K136" s="118">
        <v>0</v>
      </c>
    </row>
    <row r="137" spans="1:11" x14ac:dyDescent="0.2">
      <c r="A137" s="56">
        <v>4</v>
      </c>
      <c r="C137" s="56" t="s">
        <v>72</v>
      </c>
      <c r="E137" s="56">
        <v>4</v>
      </c>
      <c r="G137" s="115"/>
      <c r="H137" s="118">
        <v>0</v>
      </c>
      <c r="I137" s="115"/>
      <c r="J137" s="115"/>
      <c r="K137" s="118">
        <v>0</v>
      </c>
    </row>
    <row r="138" spans="1:11" x14ac:dyDescent="0.2">
      <c r="A138" s="56">
        <v>5</v>
      </c>
      <c r="C138" s="56" t="s">
        <v>73</v>
      </c>
      <c r="E138" s="56">
        <v>5</v>
      </c>
      <c r="G138" s="115"/>
      <c r="H138" s="118">
        <v>0</v>
      </c>
      <c r="I138" s="115"/>
      <c r="J138" s="115"/>
      <c r="K138" s="118">
        <v>0</v>
      </c>
    </row>
    <row r="139" spans="1:11" ht="47.25" customHeight="1" x14ac:dyDescent="0.2">
      <c r="A139" s="113">
        <v>6</v>
      </c>
      <c r="C139" s="114" t="s">
        <v>74</v>
      </c>
      <c r="D139" s="114"/>
      <c r="E139" s="113">
        <v>6</v>
      </c>
      <c r="G139" s="115"/>
      <c r="H139" s="116">
        <v>0</v>
      </c>
      <c r="I139" s="117"/>
      <c r="J139" s="117"/>
      <c r="K139" s="116">
        <v>0</v>
      </c>
    </row>
    <row r="140" spans="1:11" x14ac:dyDescent="0.2">
      <c r="A140" s="56">
        <v>7</v>
      </c>
      <c r="E140" s="56">
        <v>7</v>
      </c>
      <c r="G140" s="115"/>
      <c r="H140" s="115"/>
      <c r="I140" s="115"/>
      <c r="J140" s="115"/>
      <c r="K140" s="115"/>
    </row>
    <row r="141" spans="1:11" x14ac:dyDescent="0.2">
      <c r="A141" s="56">
        <v>8</v>
      </c>
      <c r="E141" s="56">
        <v>8</v>
      </c>
      <c r="G141" s="115"/>
      <c r="H141" s="115"/>
      <c r="I141" s="115"/>
      <c r="J141" s="115"/>
      <c r="K141" s="115"/>
    </row>
    <row r="142" spans="1:11" x14ac:dyDescent="0.2">
      <c r="A142" s="56">
        <v>9</v>
      </c>
      <c r="E142" s="56">
        <v>9</v>
      </c>
      <c r="G142" s="115"/>
      <c r="H142" s="115"/>
      <c r="I142" s="115"/>
      <c r="J142" s="115"/>
      <c r="K142" s="115"/>
    </row>
    <row r="143" spans="1:11" x14ac:dyDescent="0.2">
      <c r="A143" s="56">
        <v>10</v>
      </c>
      <c r="E143" s="56">
        <v>10</v>
      </c>
      <c r="G143" s="115"/>
      <c r="H143" s="115"/>
      <c r="I143" s="115"/>
      <c r="J143" s="115"/>
      <c r="K143" s="115"/>
    </row>
    <row r="144" spans="1:11" x14ac:dyDescent="0.2">
      <c r="A144" s="56">
        <v>11</v>
      </c>
      <c r="E144" s="56">
        <v>11</v>
      </c>
      <c r="G144" s="115"/>
      <c r="H144" s="115"/>
      <c r="I144" s="115"/>
      <c r="J144" s="115"/>
      <c r="K144" s="115"/>
    </row>
    <row r="145" spans="1:11" x14ac:dyDescent="0.2">
      <c r="A145" s="56">
        <v>12</v>
      </c>
      <c r="C145" s="56" t="s">
        <v>75</v>
      </c>
      <c r="E145" s="56">
        <v>12</v>
      </c>
      <c r="G145" s="115"/>
      <c r="H145" s="115">
        <f>SUM(H135:H144)</f>
        <v>0</v>
      </c>
      <c r="I145" s="115"/>
      <c r="J145" s="115"/>
      <c r="K145" s="115">
        <f>SUM(K135:K144)</f>
        <v>0</v>
      </c>
    </row>
    <row r="146" spans="1:11" x14ac:dyDescent="0.2">
      <c r="E146" s="108"/>
    </row>
    <row r="147" spans="1:11" x14ac:dyDescent="0.2">
      <c r="E147" s="108"/>
    </row>
    <row r="148" spans="1:11" x14ac:dyDescent="0.2">
      <c r="E148" s="108"/>
    </row>
    <row r="149" spans="1:11" x14ac:dyDescent="0.2">
      <c r="E149" s="108"/>
    </row>
    <row r="150" spans="1:11" x14ac:dyDescent="0.2">
      <c r="E150" s="108"/>
    </row>
    <row r="151" spans="1:11" x14ac:dyDescent="0.2">
      <c r="E151" s="108"/>
    </row>
    <row r="152" spans="1:11" x14ac:dyDescent="0.2">
      <c r="E152" s="108"/>
    </row>
    <row r="154" spans="1:11" x14ac:dyDescent="0.2">
      <c r="D154" s="119"/>
      <c r="F154" s="119"/>
      <c r="G154" s="120"/>
      <c r="H154" s="121"/>
    </row>
    <row r="155" spans="1:11" x14ac:dyDescent="0.2">
      <c r="E155" s="108"/>
    </row>
    <row r="156" spans="1:11" x14ac:dyDescent="0.2">
      <c r="E156" s="108"/>
    </row>
    <row r="157" spans="1:11" x14ac:dyDescent="0.2">
      <c r="E157" s="108"/>
    </row>
    <row r="158" spans="1:11" ht="13.5" x14ac:dyDescent="0.2">
      <c r="C158" s="56" t="s">
        <v>93</v>
      </c>
      <c r="E158" s="108"/>
    </row>
    <row r="159" spans="1:11" x14ac:dyDescent="0.2">
      <c r="E159" s="108"/>
    </row>
    <row r="160" spans="1:11" x14ac:dyDescent="0.2">
      <c r="E160" s="108"/>
    </row>
    <row r="161" spans="1:13" x14ac:dyDescent="0.2">
      <c r="A161" s="74" t="str">
        <f>$A$83</f>
        <v xml:space="preserve">Institution No.:  </v>
      </c>
      <c r="B161" s="95"/>
      <c r="C161" s="95"/>
      <c r="D161" s="95"/>
      <c r="E161" s="109"/>
      <c r="F161" s="95"/>
      <c r="G161" s="110"/>
      <c r="H161" s="111"/>
      <c r="I161" s="95"/>
      <c r="J161" s="110"/>
      <c r="K161" s="59" t="s">
        <v>94</v>
      </c>
      <c r="L161" s="75"/>
      <c r="M161" s="122"/>
    </row>
    <row r="162" spans="1:13" s="95" customFormat="1" x14ac:dyDescent="0.2">
      <c r="A162" s="123" t="s">
        <v>95</v>
      </c>
      <c r="B162" s="123"/>
      <c r="C162" s="123"/>
      <c r="D162" s="123"/>
      <c r="E162" s="123"/>
      <c r="F162" s="123"/>
      <c r="G162" s="123"/>
      <c r="H162" s="123"/>
      <c r="I162" s="123"/>
      <c r="J162" s="123"/>
      <c r="K162" s="123"/>
      <c r="L162" s="124"/>
      <c r="M162" s="125"/>
    </row>
    <row r="163" spans="1:13" x14ac:dyDescent="0.2">
      <c r="A163" s="74" t="str">
        <f>$A$42</f>
        <v xml:space="preserve">NAME: </v>
      </c>
      <c r="C163" s="56" t="str">
        <f>$D$20</f>
        <v>University of Colorado</v>
      </c>
      <c r="G163" s="126"/>
      <c r="K163" s="76" t="str">
        <f>$K$3</f>
        <v>Due Date: October 18, 2022</v>
      </c>
      <c r="L163" s="75"/>
      <c r="M163" s="122"/>
    </row>
    <row r="164" spans="1:13" x14ac:dyDescent="0.2">
      <c r="A164" s="77" t="s">
        <v>17</v>
      </c>
      <c r="B164" s="77" t="s">
        <v>17</v>
      </c>
      <c r="C164" s="77" t="s">
        <v>17</v>
      </c>
      <c r="D164" s="77" t="s">
        <v>17</v>
      </c>
      <c r="E164" s="77" t="s">
        <v>17</v>
      </c>
      <c r="F164" s="77" t="s">
        <v>17</v>
      </c>
      <c r="G164" s="78" t="s">
        <v>17</v>
      </c>
      <c r="H164" s="79" t="s">
        <v>17</v>
      </c>
      <c r="I164" s="77" t="s">
        <v>17</v>
      </c>
      <c r="J164" s="78" t="s">
        <v>17</v>
      </c>
      <c r="K164" s="79" t="s">
        <v>17</v>
      </c>
    </row>
    <row r="165" spans="1:13" x14ac:dyDescent="0.2">
      <c r="A165" s="80" t="s">
        <v>18</v>
      </c>
      <c r="E165" s="80" t="s">
        <v>18</v>
      </c>
      <c r="F165" s="81"/>
      <c r="G165" s="82"/>
      <c r="H165" s="83" t="str">
        <f>H131</f>
        <v>2021-22</v>
      </c>
      <c r="I165" s="81"/>
      <c r="J165" s="82"/>
      <c r="K165" s="83" t="str">
        <f>K131</f>
        <v>2022-23</v>
      </c>
    </row>
    <row r="166" spans="1:13" x14ac:dyDescent="0.2">
      <c r="A166" s="80" t="s">
        <v>22</v>
      </c>
      <c r="C166" s="81" t="s">
        <v>68</v>
      </c>
      <c r="E166" s="80" t="s">
        <v>22</v>
      </c>
      <c r="F166" s="81"/>
      <c r="G166" s="82" t="s">
        <v>24</v>
      </c>
      <c r="H166" s="83" t="s">
        <v>25</v>
      </c>
      <c r="I166" s="81"/>
      <c r="J166" s="82" t="s">
        <v>24</v>
      </c>
      <c r="K166" s="83" t="s">
        <v>26</v>
      </c>
    </row>
    <row r="167" spans="1:13" x14ac:dyDescent="0.2">
      <c r="A167" s="77" t="s">
        <v>17</v>
      </c>
      <c r="B167" s="77" t="s">
        <v>17</v>
      </c>
      <c r="C167" s="77" t="s">
        <v>17</v>
      </c>
      <c r="D167" s="77" t="s">
        <v>17</v>
      </c>
      <c r="E167" s="77" t="s">
        <v>17</v>
      </c>
      <c r="F167" s="77" t="s">
        <v>17</v>
      </c>
      <c r="G167" s="78" t="s">
        <v>17</v>
      </c>
      <c r="H167" s="79" t="s">
        <v>17</v>
      </c>
      <c r="I167" s="77" t="s">
        <v>17</v>
      </c>
      <c r="J167" s="78" t="s">
        <v>17</v>
      </c>
      <c r="K167" s="79" t="s">
        <v>17</v>
      </c>
    </row>
    <row r="168" spans="1:13" x14ac:dyDescent="0.2">
      <c r="A168" s="56">
        <v>1</v>
      </c>
      <c r="B168" s="77"/>
      <c r="C168" s="68" t="s">
        <v>96</v>
      </c>
      <c r="D168" s="77"/>
      <c r="E168" s="56">
        <v>1</v>
      </c>
      <c r="F168" s="77"/>
      <c r="G168" s="127">
        <f>G208</f>
        <v>532.88278394201041</v>
      </c>
      <c r="H168" s="128">
        <f>H208</f>
        <v>55091823.889631264</v>
      </c>
      <c r="I168" s="129"/>
      <c r="J168" s="127">
        <f>J208</f>
        <v>548.1524355230855</v>
      </c>
      <c r="K168" s="128">
        <f>K208</f>
        <v>56246144.466545984</v>
      </c>
    </row>
    <row r="169" spans="1:13" x14ac:dyDescent="0.2">
      <c r="A169" s="56">
        <v>2</v>
      </c>
      <c r="B169" s="77"/>
      <c r="C169" s="68" t="s">
        <v>97</v>
      </c>
      <c r="D169" s="77"/>
      <c r="E169" s="56">
        <v>2</v>
      </c>
      <c r="F169" s="77"/>
      <c r="G169" s="130"/>
      <c r="H169" s="128">
        <f t="shared" ref="H169:H171" si="0">H209</f>
        <v>17855768.369118799</v>
      </c>
      <c r="I169" s="77"/>
      <c r="J169" s="130"/>
      <c r="K169" s="128">
        <f t="shared" ref="K169:K171" si="1">K209</f>
        <v>19796574.018802129</v>
      </c>
    </row>
    <row r="170" spans="1:13" x14ac:dyDescent="0.2">
      <c r="A170" s="56">
        <v>3</v>
      </c>
      <c r="C170" s="68" t="s">
        <v>98</v>
      </c>
      <c r="E170" s="56">
        <v>3</v>
      </c>
      <c r="F170" s="69"/>
      <c r="G170" s="127">
        <f>G210</f>
        <v>175.76532029210674</v>
      </c>
      <c r="H170" s="128">
        <f t="shared" si="0"/>
        <v>12133496.618013691</v>
      </c>
      <c r="I170" s="131"/>
      <c r="J170" s="188">
        <f>J210</f>
        <v>143.6841508970322</v>
      </c>
      <c r="K170" s="128">
        <f t="shared" si="1"/>
        <v>9448571.8266370222</v>
      </c>
    </row>
    <row r="171" spans="1:13" x14ac:dyDescent="0.2">
      <c r="A171" s="56">
        <v>4</v>
      </c>
      <c r="C171" s="68" t="s">
        <v>99</v>
      </c>
      <c r="E171" s="56">
        <v>4</v>
      </c>
      <c r="F171" s="69"/>
      <c r="G171" s="129"/>
      <c r="H171" s="128">
        <f t="shared" si="0"/>
        <v>1033694.2509721261</v>
      </c>
      <c r="I171" s="131"/>
      <c r="J171" s="129"/>
      <c r="K171" s="128">
        <f t="shared" si="1"/>
        <v>315661</v>
      </c>
    </row>
    <row r="172" spans="1:13" x14ac:dyDescent="0.2">
      <c r="A172" s="56">
        <v>5</v>
      </c>
      <c r="C172" s="68" t="s">
        <v>100</v>
      </c>
      <c r="E172" s="56">
        <v>5</v>
      </c>
      <c r="F172" s="69"/>
      <c r="G172" s="129">
        <f>G168+G170</f>
        <v>708.64810423411711</v>
      </c>
      <c r="H172" s="132">
        <f>SUM(H168:H171)</f>
        <v>86114783.127735883</v>
      </c>
      <c r="I172" s="131"/>
      <c r="J172" s="129">
        <f>J168+J170</f>
        <v>691.83658642011767</v>
      </c>
      <c r="K172" s="132">
        <f>SUM(K168:K171)</f>
        <v>85806951.311985135</v>
      </c>
    </row>
    <row r="173" spans="1:13" x14ac:dyDescent="0.2">
      <c r="A173" s="56">
        <v>6</v>
      </c>
      <c r="C173" s="68" t="s">
        <v>101</v>
      </c>
      <c r="E173" s="56">
        <v>6</v>
      </c>
      <c r="F173" s="69"/>
      <c r="G173" s="127">
        <f>G213</f>
        <v>681.48179566498027</v>
      </c>
      <c r="H173" s="128">
        <f t="shared" ref="H173:K174" si="2">H213</f>
        <v>53206508.909725673</v>
      </c>
      <c r="I173" s="129"/>
      <c r="J173" s="127">
        <f t="shared" si="2"/>
        <v>711.36223582952755</v>
      </c>
      <c r="K173" s="128">
        <f t="shared" si="2"/>
        <v>57029915.713461421</v>
      </c>
    </row>
    <row r="174" spans="1:13" x14ac:dyDescent="0.2">
      <c r="A174" s="56">
        <v>7</v>
      </c>
      <c r="C174" s="68" t="s">
        <v>102</v>
      </c>
      <c r="E174" s="56">
        <v>7</v>
      </c>
      <c r="F174" s="69"/>
      <c r="G174" s="127">
        <f>G214</f>
        <v>0</v>
      </c>
      <c r="H174" s="128">
        <f>H214</f>
        <v>17917674.467055496</v>
      </c>
      <c r="I174" s="131"/>
      <c r="J174" s="127">
        <f t="shared" si="2"/>
        <v>0</v>
      </c>
      <c r="K174" s="128">
        <f t="shared" si="2"/>
        <v>19854612.963879041</v>
      </c>
    </row>
    <row r="175" spans="1:13" x14ac:dyDescent="0.2">
      <c r="A175" s="56">
        <v>8</v>
      </c>
      <c r="C175" s="68" t="s">
        <v>103</v>
      </c>
      <c r="E175" s="56">
        <v>8</v>
      </c>
      <c r="F175" s="69"/>
      <c r="G175" s="129">
        <f>G172+G173+G174</f>
        <v>1390.1298998990974</v>
      </c>
      <c r="H175" s="129">
        <f>H172+H173+H174</f>
        <v>157238966.50451705</v>
      </c>
      <c r="I175" s="129"/>
      <c r="J175" s="129">
        <f>J172+J173+J174</f>
        <v>1403.1988222496452</v>
      </c>
      <c r="K175" s="132">
        <f>K172+K173+K174</f>
        <v>162691479.98932561</v>
      </c>
    </row>
    <row r="176" spans="1:13" x14ac:dyDescent="0.2">
      <c r="A176" s="56">
        <v>9</v>
      </c>
      <c r="E176" s="56">
        <v>9</v>
      </c>
      <c r="F176" s="69"/>
      <c r="G176" s="129"/>
      <c r="H176" s="132"/>
      <c r="I176" s="133"/>
      <c r="J176" s="129"/>
      <c r="K176" s="132"/>
    </row>
    <row r="177" spans="1:11" x14ac:dyDescent="0.2">
      <c r="A177" s="56">
        <v>10</v>
      </c>
      <c r="C177" s="68" t="s">
        <v>104</v>
      </c>
      <c r="E177" s="56">
        <v>10</v>
      </c>
      <c r="F177" s="69"/>
      <c r="G177" s="127">
        <f>G217</f>
        <v>0</v>
      </c>
      <c r="H177" s="128">
        <f>H217</f>
        <v>0</v>
      </c>
      <c r="I177" s="131"/>
      <c r="J177" s="127">
        <f>J217</f>
        <v>0</v>
      </c>
      <c r="K177" s="128">
        <f>K217</f>
        <v>0</v>
      </c>
    </row>
    <row r="178" spans="1:11" x14ac:dyDescent="0.2">
      <c r="A178" s="56">
        <v>11</v>
      </c>
      <c r="C178" s="68" t="s">
        <v>105</v>
      </c>
      <c r="E178" s="56">
        <v>11</v>
      </c>
      <c r="F178" s="69"/>
      <c r="G178" s="127">
        <f>G218</f>
        <v>82.027386722047041</v>
      </c>
      <c r="H178" s="128">
        <f t="shared" ref="H178:H179" si="3">H218</f>
        <v>4928662.4363362016</v>
      </c>
      <c r="I178" s="131"/>
      <c r="J178" s="127">
        <f>J218</f>
        <v>68.381158779690153</v>
      </c>
      <c r="K178" s="128">
        <f t="shared" ref="K178" si="4">K218</f>
        <v>5429661.052811699</v>
      </c>
    </row>
    <row r="179" spans="1:11" x14ac:dyDescent="0.2">
      <c r="A179" s="56">
        <v>12</v>
      </c>
      <c r="C179" s="68" t="s">
        <v>106</v>
      </c>
      <c r="E179" s="56">
        <v>12</v>
      </c>
      <c r="F179" s="69"/>
      <c r="G179" s="127">
        <f>G219</f>
        <v>0</v>
      </c>
      <c r="H179" s="128">
        <f t="shared" si="3"/>
        <v>4413008.6806022627</v>
      </c>
      <c r="I179" s="131"/>
      <c r="J179" s="128">
        <f t="shared" ref="J179:K179" si="5">J219</f>
        <v>0</v>
      </c>
      <c r="K179" s="128">
        <f t="shared" si="5"/>
        <v>3554029.4452016829</v>
      </c>
    </row>
    <row r="180" spans="1:11" x14ac:dyDescent="0.2">
      <c r="A180" s="56">
        <v>13</v>
      </c>
      <c r="C180" s="68" t="s">
        <v>107</v>
      </c>
      <c r="E180" s="56">
        <v>13</v>
      </c>
      <c r="F180" s="69"/>
      <c r="G180" s="129">
        <f>SUM(G177:G179)</f>
        <v>82.027386722047041</v>
      </c>
      <c r="H180" s="132">
        <f>SUM(H177:H179)</f>
        <v>9341671.1169384643</v>
      </c>
      <c r="I180" s="134"/>
      <c r="J180" s="129">
        <f>SUM(J177:J179)</f>
        <v>68.381158779690153</v>
      </c>
      <c r="K180" s="132">
        <f>SUM(K177:K179)</f>
        <v>8983690.4980133809</v>
      </c>
    </row>
    <row r="181" spans="1:11" x14ac:dyDescent="0.2">
      <c r="A181" s="56">
        <v>14</v>
      </c>
      <c r="E181" s="56">
        <v>14</v>
      </c>
      <c r="F181" s="69"/>
      <c r="G181" s="135"/>
      <c r="H181" s="132"/>
      <c r="I181" s="133"/>
      <c r="J181" s="135"/>
      <c r="K181" s="132"/>
    </row>
    <row r="182" spans="1:11" x14ac:dyDescent="0.2">
      <c r="A182" s="56">
        <v>15</v>
      </c>
      <c r="C182" s="68" t="s">
        <v>108</v>
      </c>
      <c r="E182" s="56">
        <v>15</v>
      </c>
      <c r="G182" s="136">
        <f>SUM(G175+G180)</f>
        <v>1472.1572866211445</v>
      </c>
      <c r="H182" s="137">
        <f>SUM(H175+H180)</f>
        <v>166580637.62145552</v>
      </c>
      <c r="I182" s="133"/>
      <c r="J182" s="136">
        <f>SUM(J175+J180)</f>
        <v>1471.5799810293354</v>
      </c>
      <c r="K182" s="137">
        <f>SUM(K175+K180)</f>
        <v>171675170.48733899</v>
      </c>
    </row>
    <row r="183" spans="1:11" x14ac:dyDescent="0.2">
      <c r="A183" s="56">
        <v>16</v>
      </c>
      <c r="E183" s="56">
        <v>16</v>
      </c>
      <c r="G183" s="136"/>
      <c r="H183" s="137"/>
      <c r="I183" s="133"/>
      <c r="J183" s="136"/>
      <c r="K183" s="137"/>
    </row>
    <row r="184" spans="1:11" x14ac:dyDescent="0.2">
      <c r="A184" s="56">
        <v>17</v>
      </c>
      <c r="C184" s="68" t="s">
        <v>109</v>
      </c>
      <c r="E184" s="56">
        <v>17</v>
      </c>
      <c r="F184" s="69"/>
      <c r="G184" s="128">
        <f>G224</f>
        <v>0</v>
      </c>
      <c r="H184" s="128">
        <f>H224</f>
        <v>2685220.2292860714</v>
      </c>
      <c r="I184" s="131"/>
      <c r="J184" s="128">
        <f t="shared" ref="J184:K184" si="6">J224</f>
        <v>0</v>
      </c>
      <c r="K184" s="128">
        <f t="shared" si="6"/>
        <v>1814544.9836826527</v>
      </c>
    </row>
    <row r="185" spans="1:11" x14ac:dyDescent="0.2">
      <c r="A185" s="56">
        <v>18</v>
      </c>
      <c r="E185" s="56">
        <v>18</v>
      </c>
      <c r="F185" s="69"/>
      <c r="G185" s="129"/>
      <c r="H185" s="132"/>
      <c r="I185" s="131"/>
      <c r="J185" s="129"/>
      <c r="K185" s="132"/>
    </row>
    <row r="186" spans="1:11" x14ac:dyDescent="0.2">
      <c r="A186" s="56">
        <v>19</v>
      </c>
      <c r="C186" s="68" t="s">
        <v>110</v>
      </c>
      <c r="E186" s="56">
        <v>19</v>
      </c>
      <c r="F186" s="69"/>
      <c r="G186" s="129"/>
      <c r="H186" s="132">
        <v>0</v>
      </c>
      <c r="I186" s="131"/>
      <c r="J186" s="129"/>
      <c r="K186" s="132"/>
    </row>
    <row r="187" spans="1:11" x14ac:dyDescent="0.2">
      <c r="A187" s="56">
        <v>20</v>
      </c>
      <c r="C187" s="138" t="s">
        <v>111</v>
      </c>
      <c r="E187" s="56">
        <v>20</v>
      </c>
      <c r="F187" s="69"/>
      <c r="G187" s="129"/>
      <c r="H187" s="132">
        <v>0</v>
      </c>
      <c r="I187" s="131"/>
      <c r="J187" s="129"/>
      <c r="K187" s="132">
        <v>0</v>
      </c>
    </row>
    <row r="188" spans="1:11" x14ac:dyDescent="0.2">
      <c r="A188" s="56">
        <v>21</v>
      </c>
      <c r="C188" s="138"/>
      <c r="E188" s="56">
        <v>21</v>
      </c>
      <c r="F188" s="69"/>
      <c r="G188" s="129"/>
      <c r="H188" s="132"/>
      <c r="I188" s="131"/>
      <c r="J188" s="129"/>
      <c r="K188" s="132"/>
    </row>
    <row r="189" spans="1:11" x14ac:dyDescent="0.2">
      <c r="A189" s="56">
        <v>22</v>
      </c>
      <c r="C189" s="68"/>
      <c r="E189" s="56">
        <v>22</v>
      </c>
      <c r="G189" s="129"/>
      <c r="H189" s="132"/>
      <c r="I189" s="131"/>
      <c r="J189" s="129"/>
      <c r="K189" s="132"/>
    </row>
    <row r="190" spans="1:11" x14ac:dyDescent="0.2">
      <c r="A190" s="56">
        <v>23</v>
      </c>
      <c r="C190" s="68" t="s">
        <v>112</v>
      </c>
      <c r="E190" s="56">
        <v>23</v>
      </c>
      <c r="G190" s="129"/>
      <c r="H190" s="132">
        <v>0</v>
      </c>
      <c r="I190" s="131"/>
      <c r="J190" s="129"/>
      <c r="K190" s="132">
        <v>0</v>
      </c>
    </row>
    <row r="191" spans="1:11" x14ac:dyDescent="0.2">
      <c r="A191" s="56">
        <v>24</v>
      </c>
      <c r="C191" s="68"/>
      <c r="E191" s="56">
        <v>24</v>
      </c>
      <c r="G191" s="129"/>
      <c r="H191" s="132"/>
      <c r="I191" s="131"/>
      <c r="J191" s="129"/>
      <c r="K191" s="132"/>
    </row>
    <row r="192" spans="1:11" x14ac:dyDescent="0.2">
      <c r="F192" s="139" t="s">
        <v>17</v>
      </c>
      <c r="G192" s="130"/>
      <c r="H192" s="88"/>
      <c r="I192" s="139"/>
      <c r="J192" s="130"/>
      <c r="K192" s="79"/>
    </row>
    <row r="193" spans="1:11" x14ac:dyDescent="0.2">
      <c r="A193" s="56">
        <v>25</v>
      </c>
      <c r="C193" s="68" t="s">
        <v>113</v>
      </c>
      <c r="E193" s="56">
        <v>25</v>
      </c>
      <c r="G193" s="133">
        <f>SUM(G182:G191)</f>
        <v>1472.1572866211445</v>
      </c>
      <c r="H193" s="137">
        <f>SUM(H182:H191)</f>
        <v>169265857.8507416</v>
      </c>
      <c r="I193" s="141"/>
      <c r="J193" s="136">
        <f>SUM(J182:J191)</f>
        <v>1471.5799810293354</v>
      </c>
      <c r="K193" s="133">
        <f>SUM(K182:K191)</f>
        <v>173489715.47102165</v>
      </c>
    </row>
    <row r="194" spans="1:11" x14ac:dyDescent="0.2">
      <c r="F194" s="139" t="s">
        <v>17</v>
      </c>
      <c r="G194" s="78"/>
      <c r="H194" s="79"/>
      <c r="I194" s="139"/>
      <c r="J194" s="130"/>
      <c r="K194" s="79"/>
    </row>
    <row r="195" spans="1:11" x14ac:dyDescent="0.2">
      <c r="F195" s="139"/>
      <c r="G195" s="78"/>
      <c r="H195" s="79"/>
      <c r="I195" s="139"/>
      <c r="J195" s="78"/>
      <c r="K195" s="79"/>
    </row>
    <row r="196" spans="1:11" ht="15.75" x14ac:dyDescent="0.25">
      <c r="C196" s="142"/>
      <c r="D196" s="142"/>
      <c r="E196" s="142"/>
      <c r="F196" s="139"/>
      <c r="G196" s="78"/>
      <c r="H196" s="79"/>
      <c r="I196" s="139"/>
      <c r="J196" s="78"/>
      <c r="K196" s="79"/>
    </row>
    <row r="197" spans="1:11" x14ac:dyDescent="0.2">
      <c r="C197" s="56" t="s">
        <v>64</v>
      </c>
      <c r="F197" s="139"/>
      <c r="G197" s="78"/>
      <c r="H197" s="79"/>
      <c r="I197" s="139"/>
      <c r="J197" s="78"/>
      <c r="K197" s="79"/>
    </row>
    <row r="198" spans="1:11" x14ac:dyDescent="0.2">
      <c r="A198" s="68"/>
    </row>
    <row r="199" spans="1:11" x14ac:dyDescent="0.2">
      <c r="E199" s="108"/>
    </row>
    <row r="200" spans="1:11" ht="30" customHeight="1" x14ac:dyDescent="0.2">
      <c r="E200" s="108"/>
    </row>
    <row r="201" spans="1:11" x14ac:dyDescent="0.2">
      <c r="A201" s="74" t="str">
        <f>$A$83</f>
        <v xml:space="preserve">Institution No.:  </v>
      </c>
      <c r="B201" s="95"/>
      <c r="C201" s="95"/>
      <c r="D201" s="95"/>
      <c r="E201" s="109"/>
      <c r="F201" s="95"/>
      <c r="G201" s="110"/>
      <c r="H201" s="111"/>
      <c r="I201" s="95"/>
      <c r="J201" s="110"/>
      <c r="K201" s="59" t="s">
        <v>114</v>
      </c>
    </row>
    <row r="202" spans="1:11" x14ac:dyDescent="0.2">
      <c r="A202" s="123" t="s">
        <v>115</v>
      </c>
      <c r="B202" s="123"/>
      <c r="C202" s="123"/>
      <c r="D202" s="123"/>
      <c r="E202" s="123"/>
      <c r="F202" s="123"/>
      <c r="G202" s="123"/>
      <c r="H202" s="123"/>
      <c r="I202" s="123"/>
      <c r="J202" s="123"/>
      <c r="K202" s="123"/>
    </row>
    <row r="203" spans="1:11" x14ac:dyDescent="0.2">
      <c r="A203" s="74" t="str">
        <f>$A$42</f>
        <v xml:space="preserve">NAME: </v>
      </c>
      <c r="C203" s="56" t="str">
        <f>$D$20</f>
        <v>University of Colorado</v>
      </c>
      <c r="G203" s="126"/>
      <c r="K203" s="76" t="str">
        <f>$K$3</f>
        <v>Due Date: October 18, 2022</v>
      </c>
    </row>
    <row r="204" spans="1:11" x14ac:dyDescent="0.2">
      <c r="A204" s="77" t="s">
        <v>17</v>
      </c>
      <c r="B204" s="77" t="s">
        <v>17</v>
      </c>
      <c r="C204" s="77" t="s">
        <v>17</v>
      </c>
      <c r="D204" s="77" t="s">
        <v>17</v>
      </c>
      <c r="E204" s="77" t="s">
        <v>17</v>
      </c>
      <c r="F204" s="77" t="s">
        <v>17</v>
      </c>
      <c r="G204" s="78" t="s">
        <v>17</v>
      </c>
      <c r="H204" s="79" t="s">
        <v>17</v>
      </c>
      <c r="I204" s="77" t="s">
        <v>17</v>
      </c>
      <c r="J204" s="78" t="s">
        <v>17</v>
      </c>
      <c r="K204" s="79" t="s">
        <v>17</v>
      </c>
    </row>
    <row r="205" spans="1:11" x14ac:dyDescent="0.2">
      <c r="A205" s="80" t="s">
        <v>18</v>
      </c>
      <c r="E205" s="80" t="s">
        <v>18</v>
      </c>
      <c r="F205" s="81"/>
      <c r="G205" s="82"/>
      <c r="H205" s="83" t="str">
        <f>H165</f>
        <v>2021-22</v>
      </c>
      <c r="I205" s="81"/>
      <c r="J205" s="82"/>
      <c r="K205" s="83" t="str">
        <f>K165</f>
        <v>2022-23</v>
      </c>
    </row>
    <row r="206" spans="1:11" x14ac:dyDescent="0.2">
      <c r="A206" s="80" t="s">
        <v>22</v>
      </c>
      <c r="C206" s="81" t="s">
        <v>68</v>
      </c>
      <c r="E206" s="80" t="s">
        <v>22</v>
      </c>
      <c r="F206" s="81"/>
      <c r="G206" s="82" t="s">
        <v>24</v>
      </c>
      <c r="H206" s="83" t="s">
        <v>25</v>
      </c>
      <c r="I206" s="81"/>
      <c r="J206" s="82" t="s">
        <v>24</v>
      </c>
      <c r="K206" s="83" t="s">
        <v>26</v>
      </c>
    </row>
    <row r="207" spans="1:11" x14ac:dyDescent="0.2">
      <c r="A207" s="77" t="s">
        <v>17</v>
      </c>
      <c r="B207" s="77" t="s">
        <v>17</v>
      </c>
      <c r="C207" s="77" t="s">
        <v>17</v>
      </c>
      <c r="D207" s="77" t="s">
        <v>17</v>
      </c>
      <c r="E207" s="77" t="s">
        <v>17</v>
      </c>
      <c r="F207" s="77" t="s">
        <v>17</v>
      </c>
      <c r="G207" s="78" t="s">
        <v>17</v>
      </c>
      <c r="H207" s="79" t="s">
        <v>17</v>
      </c>
      <c r="I207" s="77" t="s">
        <v>17</v>
      </c>
      <c r="J207" s="78" t="s">
        <v>17</v>
      </c>
      <c r="K207" s="79" t="s">
        <v>17</v>
      </c>
    </row>
    <row r="208" spans="1:11" x14ac:dyDescent="0.2">
      <c r="A208" s="56">
        <v>1</v>
      </c>
      <c r="B208" s="77"/>
      <c r="C208" s="68" t="s">
        <v>96</v>
      </c>
      <c r="D208" s="77"/>
      <c r="E208" s="56">
        <v>1</v>
      </c>
      <c r="F208" s="77"/>
      <c r="G208" s="127">
        <f>SUM(G544+G583)</f>
        <v>532.88278394201041</v>
      </c>
      <c r="H208" s="128">
        <f>SUM(H544+H583)</f>
        <v>55091823.889631264</v>
      </c>
      <c r="I208" s="129"/>
      <c r="J208" s="127">
        <f>SUM(J544+J583)</f>
        <v>548.1524355230855</v>
      </c>
      <c r="K208" s="128">
        <f t="shared" ref="K208:K211" si="7">SUM(K544+K583)</f>
        <v>56246144.466545984</v>
      </c>
    </row>
    <row r="209" spans="1:13" x14ac:dyDescent="0.2">
      <c r="A209" s="56">
        <v>2</v>
      </c>
      <c r="B209" s="77"/>
      <c r="C209" s="68" t="s">
        <v>97</v>
      </c>
      <c r="D209" s="77"/>
      <c r="E209" s="56">
        <v>2</v>
      </c>
      <c r="F209" s="77"/>
      <c r="G209" s="129"/>
      <c r="H209" s="128">
        <f>SUM(H545+H584)</f>
        <v>17855768.369118799</v>
      </c>
      <c r="I209" s="77"/>
      <c r="J209" s="129"/>
      <c r="K209" s="128">
        <f t="shared" si="7"/>
        <v>19796574.018802129</v>
      </c>
    </row>
    <row r="210" spans="1:13" x14ac:dyDescent="0.2">
      <c r="A210" s="56">
        <v>3</v>
      </c>
      <c r="C210" s="68" t="s">
        <v>98</v>
      </c>
      <c r="E210" s="56">
        <v>3</v>
      </c>
      <c r="F210" s="69"/>
      <c r="G210" s="127">
        <f>SUM(G546+G585)</f>
        <v>175.76532029210674</v>
      </c>
      <c r="H210" s="128">
        <f>SUM(H546+H585)</f>
        <v>12133496.618013691</v>
      </c>
      <c r="I210" s="131"/>
      <c r="J210" s="127">
        <f t="shared" ref="J210" si="8">SUM(J546+J585)</f>
        <v>143.6841508970322</v>
      </c>
      <c r="K210" s="128">
        <f t="shared" si="7"/>
        <v>9448571.8266370222</v>
      </c>
    </row>
    <row r="211" spans="1:13" x14ac:dyDescent="0.2">
      <c r="A211" s="56">
        <v>4</v>
      </c>
      <c r="C211" s="68" t="s">
        <v>99</v>
      </c>
      <c r="E211" s="56">
        <v>4</v>
      </c>
      <c r="F211" s="69"/>
      <c r="G211" s="129"/>
      <c r="H211" s="128">
        <f>SUM(H547+H586)</f>
        <v>1033694.2509721261</v>
      </c>
      <c r="I211" s="131"/>
      <c r="J211" s="129"/>
      <c r="K211" s="128">
        <f t="shared" si="7"/>
        <v>315661</v>
      </c>
      <c r="M211" s="122"/>
    </row>
    <row r="212" spans="1:13" x14ac:dyDescent="0.2">
      <c r="A212" s="56">
        <v>5</v>
      </c>
      <c r="C212" s="68" t="s">
        <v>100</v>
      </c>
      <c r="E212" s="56">
        <v>5</v>
      </c>
      <c r="F212" s="69"/>
      <c r="G212" s="129">
        <f>G208+G210</f>
        <v>708.64810423411711</v>
      </c>
      <c r="H212" s="132">
        <f>SUM(H208:H211)</f>
        <v>86114783.127735883</v>
      </c>
      <c r="I212" s="131"/>
      <c r="J212" s="129">
        <f>J208+J210</f>
        <v>691.83658642011767</v>
      </c>
      <c r="K212" s="132">
        <f>SUM(K208:K211)</f>
        <v>85806951.311985135</v>
      </c>
    </row>
    <row r="213" spans="1:13" x14ac:dyDescent="0.2">
      <c r="A213" s="56">
        <v>6</v>
      </c>
      <c r="C213" s="68" t="s">
        <v>101</v>
      </c>
      <c r="E213" s="56">
        <v>6</v>
      </c>
      <c r="F213" s="69"/>
      <c r="G213" s="143">
        <f>(SUM(G549+G588+G625+G662+G699+G736+G773+G848))</f>
        <v>681.48179566498027</v>
      </c>
      <c r="H213" s="143">
        <f>(SUM(H549+H588+H625+H662+H699+H736+H773+H848))</f>
        <v>53206508.909725673</v>
      </c>
      <c r="I213" s="131"/>
      <c r="J213" s="143">
        <f t="shared" ref="J213:K214" si="9">(SUM(J549+J588+J625+J662+J699+J736+J773+J848))</f>
        <v>711.36223582952755</v>
      </c>
      <c r="K213" s="143">
        <f t="shared" si="9"/>
        <v>57029915.713461421</v>
      </c>
    </row>
    <row r="214" spans="1:13" x14ac:dyDescent="0.2">
      <c r="A214" s="56">
        <v>7</v>
      </c>
      <c r="C214" s="68" t="s">
        <v>102</v>
      </c>
      <c r="E214" s="56">
        <v>7</v>
      </c>
      <c r="F214" s="69"/>
      <c r="G214" s="132"/>
      <c r="H214" s="128">
        <f>(SUM(H550+H589+H626+H663+H700+H737+H774+H849))</f>
        <v>17917674.467055496</v>
      </c>
      <c r="I214" s="131"/>
      <c r="J214" s="131"/>
      <c r="K214" s="128">
        <f t="shared" si="9"/>
        <v>19854612.963879041</v>
      </c>
    </row>
    <row r="215" spans="1:13" x14ac:dyDescent="0.2">
      <c r="A215" s="56">
        <v>8</v>
      </c>
      <c r="C215" s="68" t="s">
        <v>103</v>
      </c>
      <c r="E215" s="56">
        <v>8</v>
      </c>
      <c r="F215" s="69"/>
      <c r="G215" s="129">
        <f>G212+G213+G214</f>
        <v>1390.1298998990974</v>
      </c>
      <c r="H215" s="129">
        <f>H212+H213+H214</f>
        <v>157238966.50451705</v>
      </c>
      <c r="I215" s="129"/>
      <c r="J215" s="129">
        <f>J212+J213+J214</f>
        <v>1403.1988222496452</v>
      </c>
      <c r="K215" s="132">
        <f>K212+K213+K214</f>
        <v>162691479.98932561</v>
      </c>
    </row>
    <row r="216" spans="1:13" x14ac:dyDescent="0.2">
      <c r="A216" s="56">
        <v>9</v>
      </c>
      <c r="E216" s="56">
        <v>9</v>
      </c>
      <c r="F216" s="69"/>
      <c r="G216" s="129"/>
      <c r="H216" s="132"/>
      <c r="I216" s="133"/>
      <c r="J216" s="129"/>
      <c r="K216" s="132"/>
    </row>
    <row r="217" spans="1:13" x14ac:dyDescent="0.2">
      <c r="A217" s="56">
        <v>10</v>
      </c>
      <c r="C217" s="68" t="s">
        <v>104</v>
      </c>
      <c r="E217" s="56">
        <v>10</v>
      </c>
      <c r="F217" s="69"/>
      <c r="G217" s="143">
        <f>SUM(G553+G592)</f>
        <v>0</v>
      </c>
      <c r="H217" s="128">
        <f>SUM(H553+H592)</f>
        <v>0</v>
      </c>
      <c r="I217" s="131"/>
      <c r="J217" s="143">
        <f t="shared" ref="J217:K217" si="10">SUM(J553+J592)</f>
        <v>0</v>
      </c>
      <c r="K217" s="128">
        <f t="shared" si="10"/>
        <v>0</v>
      </c>
    </row>
    <row r="218" spans="1:13" x14ac:dyDescent="0.2">
      <c r="A218" s="56">
        <v>11</v>
      </c>
      <c r="C218" s="68" t="s">
        <v>105</v>
      </c>
      <c r="E218" s="56">
        <v>11</v>
      </c>
      <c r="F218" s="69"/>
      <c r="G218" s="143">
        <f>SUM(G554+G593+G630+G667+G704+G741+G778+G853)</f>
        <v>82.027386722047041</v>
      </c>
      <c r="H218" s="128">
        <f>SUM(H554+H593+H630+H667+H704+H741+H778+H853)</f>
        <v>4928662.4363362016</v>
      </c>
      <c r="I218" s="131"/>
      <c r="J218" s="128">
        <f>SUM(J554+J593+J630+J667+J704+J741+J778+J853)</f>
        <v>68.381158779690153</v>
      </c>
      <c r="K218" s="128">
        <f>SUM(K554+K593+K630+K667+K704+K741+K778+K853)</f>
        <v>5429661.052811699</v>
      </c>
    </row>
    <row r="219" spans="1:13" x14ac:dyDescent="0.2">
      <c r="A219" s="56">
        <v>12</v>
      </c>
      <c r="C219" s="68" t="s">
        <v>106</v>
      </c>
      <c r="E219" s="56">
        <v>12</v>
      </c>
      <c r="F219" s="69"/>
      <c r="G219" s="131"/>
      <c r="H219" s="128">
        <f>SUM(H555+H594+H631+H668+H705+H742+H779+H854)</f>
        <v>4413008.6806022627</v>
      </c>
      <c r="I219" s="131"/>
      <c r="J219" s="132"/>
      <c r="K219" s="128">
        <f>SUM(K555+K594+K631+K668+K705+K742+K779+K854)</f>
        <v>3554029.4452016829</v>
      </c>
    </row>
    <row r="220" spans="1:13" x14ac:dyDescent="0.2">
      <c r="A220" s="56">
        <v>13</v>
      </c>
      <c r="C220" s="68" t="s">
        <v>107</v>
      </c>
      <c r="E220" s="56">
        <v>13</v>
      </c>
      <c r="F220" s="69"/>
      <c r="G220" s="129">
        <f>SUM(G217:G219)</f>
        <v>82.027386722047041</v>
      </c>
      <c r="H220" s="132">
        <f>SUM(H217:H219)</f>
        <v>9341671.1169384643</v>
      </c>
      <c r="I220" s="134"/>
      <c r="J220" s="129">
        <f>SUM(J217:J219)</f>
        <v>68.381158779690153</v>
      </c>
      <c r="K220" s="132">
        <f>SUM(K217:K219)</f>
        <v>8983690.4980133809</v>
      </c>
    </row>
    <row r="221" spans="1:13" x14ac:dyDescent="0.2">
      <c r="A221" s="56">
        <v>14</v>
      </c>
      <c r="E221" s="56">
        <v>14</v>
      </c>
      <c r="F221" s="69"/>
      <c r="G221" s="135"/>
      <c r="H221" s="132"/>
      <c r="I221" s="133"/>
      <c r="J221" s="135"/>
      <c r="K221" s="132"/>
    </row>
    <row r="222" spans="1:13" x14ac:dyDescent="0.2">
      <c r="A222" s="56">
        <v>15</v>
      </c>
      <c r="C222" s="68" t="s">
        <v>108</v>
      </c>
      <c r="E222" s="56">
        <v>15</v>
      </c>
      <c r="G222" s="133">
        <f>SUM(G558+G597+G634+G671+G708+G745+G782+G857)</f>
        <v>1472.1572866211443</v>
      </c>
      <c r="H222" s="137">
        <f>SUM(H558+H597+H634+H671+H708+H745+H782+H857)</f>
        <v>166580637.62145552</v>
      </c>
      <c r="I222" s="133"/>
      <c r="J222" s="133">
        <f t="shared" ref="J222:K222" si="11">SUM(J558+J597+J634+J671+J708+J745+J782+J857)</f>
        <v>1471.5799810293354</v>
      </c>
      <c r="K222" s="137">
        <f t="shared" si="11"/>
        <v>171675170.48733899</v>
      </c>
    </row>
    <row r="223" spans="1:13" x14ac:dyDescent="0.2">
      <c r="A223" s="56">
        <v>16</v>
      </c>
      <c r="E223" s="56">
        <v>16</v>
      </c>
      <c r="G223" s="136"/>
      <c r="H223" s="137"/>
      <c r="I223" s="133"/>
      <c r="J223" s="136"/>
      <c r="K223" s="137"/>
    </row>
    <row r="224" spans="1:13" x14ac:dyDescent="0.2">
      <c r="A224" s="56">
        <v>17</v>
      </c>
      <c r="C224" s="68" t="s">
        <v>109</v>
      </c>
      <c r="E224" s="56">
        <v>17</v>
      </c>
      <c r="F224" s="69"/>
      <c r="G224" s="133">
        <f t="shared" ref="G224:K224" si="12">SUM(G560+G599+G636+G673+G710+G747+G784+G859)</f>
        <v>0</v>
      </c>
      <c r="H224" s="137">
        <f t="shared" si="12"/>
        <v>2685220.2292860714</v>
      </c>
      <c r="I224" s="133"/>
      <c r="J224" s="133">
        <f t="shared" si="12"/>
        <v>0</v>
      </c>
      <c r="K224" s="137">
        <f t="shared" si="12"/>
        <v>1814544.9836826527</v>
      </c>
    </row>
    <row r="225" spans="1:11" x14ac:dyDescent="0.2">
      <c r="A225" s="56">
        <v>18</v>
      </c>
      <c r="E225" s="56">
        <v>18</v>
      </c>
      <c r="F225" s="69"/>
      <c r="G225" s="129"/>
      <c r="H225" s="132"/>
      <c r="I225" s="131"/>
      <c r="J225" s="129"/>
      <c r="K225" s="132"/>
    </row>
    <row r="226" spans="1:11" x14ac:dyDescent="0.2">
      <c r="A226" s="56">
        <v>19</v>
      </c>
      <c r="C226" s="68" t="s">
        <v>110</v>
      </c>
      <c r="E226" s="56">
        <v>19</v>
      </c>
      <c r="F226" s="69"/>
      <c r="G226" s="129"/>
      <c r="H226" s="132">
        <v>0</v>
      </c>
      <c r="I226" s="131"/>
      <c r="J226" s="129"/>
      <c r="K226" s="132"/>
    </row>
    <row r="227" spans="1:11" x14ac:dyDescent="0.2">
      <c r="A227" s="56">
        <v>20</v>
      </c>
      <c r="C227" s="138" t="s">
        <v>111</v>
      </c>
      <c r="E227" s="56">
        <v>20</v>
      </c>
      <c r="F227" s="69"/>
      <c r="G227" s="129"/>
      <c r="H227" s="132">
        <v>0</v>
      </c>
      <c r="I227" s="131"/>
      <c r="J227" s="129"/>
      <c r="K227" s="132">
        <v>0</v>
      </c>
    </row>
    <row r="228" spans="1:11" x14ac:dyDescent="0.2">
      <c r="A228" s="56">
        <v>21</v>
      </c>
      <c r="C228" s="138"/>
      <c r="E228" s="56">
        <v>21</v>
      </c>
      <c r="F228" s="69"/>
      <c r="G228" s="129"/>
      <c r="H228" s="132"/>
      <c r="I228" s="131"/>
      <c r="J228" s="129"/>
      <c r="K228" s="132"/>
    </row>
    <row r="229" spans="1:11" x14ac:dyDescent="0.2">
      <c r="A229" s="56">
        <v>22</v>
      </c>
      <c r="C229" s="68"/>
      <c r="E229" s="56">
        <v>22</v>
      </c>
      <c r="G229" s="129"/>
      <c r="H229" s="132"/>
      <c r="I229" s="131"/>
      <c r="J229" s="129"/>
      <c r="K229" s="132"/>
    </row>
    <row r="230" spans="1:11" x14ac:dyDescent="0.2">
      <c r="A230" s="56">
        <v>23</v>
      </c>
      <c r="C230" s="68" t="s">
        <v>112</v>
      </c>
      <c r="E230" s="56">
        <v>23</v>
      </c>
      <c r="G230" s="129"/>
      <c r="H230" s="132">
        <v>0</v>
      </c>
      <c r="I230" s="131"/>
      <c r="J230" s="129"/>
      <c r="K230" s="132">
        <v>0</v>
      </c>
    </row>
    <row r="231" spans="1:11" x14ac:dyDescent="0.2">
      <c r="A231" s="56">
        <v>24</v>
      </c>
      <c r="C231" s="68"/>
      <c r="E231" s="56">
        <v>24</v>
      </c>
      <c r="G231" s="129"/>
      <c r="H231" s="132"/>
      <c r="I231" s="131"/>
      <c r="J231" s="129"/>
      <c r="K231" s="132"/>
    </row>
    <row r="232" spans="1:11" x14ac:dyDescent="0.2">
      <c r="F232" s="139" t="s">
        <v>17</v>
      </c>
      <c r="G232" s="130"/>
      <c r="H232" s="88"/>
      <c r="I232" s="139"/>
      <c r="J232" s="130"/>
      <c r="K232" s="88"/>
    </row>
    <row r="233" spans="1:11" x14ac:dyDescent="0.2">
      <c r="A233" s="56">
        <v>25</v>
      </c>
      <c r="C233" s="68" t="s">
        <v>113</v>
      </c>
      <c r="E233" s="56">
        <v>25</v>
      </c>
      <c r="G233" s="133">
        <f>SUM(G222:G231)</f>
        <v>1472.1572866211443</v>
      </c>
      <c r="H233" s="137">
        <f>SUM(H222:H231)</f>
        <v>169265857.8507416</v>
      </c>
      <c r="I233" s="141"/>
      <c r="J233" s="133">
        <f>SUM(J222:J231)</f>
        <v>1471.5799810293354</v>
      </c>
      <c r="K233" s="137">
        <f>SUM(K222:K231)</f>
        <v>173489715.47102165</v>
      </c>
    </row>
    <row r="234" spans="1:11" x14ac:dyDescent="0.2">
      <c r="F234" s="139" t="s">
        <v>17</v>
      </c>
      <c r="G234" s="78"/>
      <c r="H234" s="88"/>
      <c r="I234" s="139"/>
      <c r="J234" s="78"/>
      <c r="K234" s="79"/>
    </row>
    <row r="235" spans="1:11" x14ac:dyDescent="0.2">
      <c r="F235" s="139"/>
      <c r="G235" s="78"/>
      <c r="H235" s="79"/>
      <c r="I235" s="139"/>
      <c r="J235" s="78"/>
      <c r="K235" s="79"/>
    </row>
    <row r="236" spans="1:11" ht="15.75" x14ac:dyDescent="0.25">
      <c r="C236" s="142"/>
      <c r="D236" s="142"/>
      <c r="E236" s="142"/>
      <c r="F236" s="139"/>
      <c r="G236" s="78"/>
      <c r="H236" s="79"/>
      <c r="I236" s="139"/>
      <c r="J236" s="78"/>
      <c r="K236" s="79"/>
    </row>
    <row r="237" spans="1:11" x14ac:dyDescent="0.2">
      <c r="C237" s="56" t="s">
        <v>64</v>
      </c>
      <c r="F237" s="139"/>
      <c r="G237" s="78"/>
      <c r="H237" s="79"/>
      <c r="I237" s="139"/>
      <c r="J237" s="78"/>
      <c r="K237" s="79"/>
    </row>
    <row r="238" spans="1:11" x14ac:dyDescent="0.2">
      <c r="A238" s="68"/>
    </row>
    <row r="239" spans="1:11" x14ac:dyDescent="0.2">
      <c r="E239" s="108"/>
    </row>
    <row r="240" spans="1:11" x14ac:dyDescent="0.2">
      <c r="A240" s="74" t="str">
        <f>$A$83</f>
        <v xml:space="preserve">Institution No.:  </v>
      </c>
      <c r="E240" s="108"/>
      <c r="K240" s="59" t="s">
        <v>116</v>
      </c>
    </row>
    <row r="241" spans="1:11" x14ac:dyDescent="0.2">
      <c r="A241" s="112" t="s">
        <v>117</v>
      </c>
      <c r="B241" s="112"/>
      <c r="C241" s="112"/>
      <c r="D241" s="112"/>
      <c r="E241" s="112"/>
      <c r="F241" s="112"/>
      <c r="G241" s="112"/>
      <c r="H241" s="112"/>
      <c r="I241" s="112"/>
      <c r="J241" s="112"/>
      <c r="K241" s="112"/>
    </row>
    <row r="242" spans="1:11" x14ac:dyDescent="0.2">
      <c r="A242" s="74" t="str">
        <f>$A$42</f>
        <v xml:space="preserve">NAME: </v>
      </c>
      <c r="C242" s="56" t="str">
        <f>$D$20</f>
        <v>University of Colorado</v>
      </c>
      <c r="K242" s="76" t="str">
        <f>$K$3</f>
        <v>Due Date: October 18, 2022</v>
      </c>
    </row>
    <row r="243" spans="1:11" x14ac:dyDescent="0.2">
      <c r="A243" s="77" t="s">
        <v>17</v>
      </c>
      <c r="B243" s="77" t="s">
        <v>17</v>
      </c>
      <c r="C243" s="77" t="s">
        <v>17</v>
      </c>
      <c r="D243" s="77" t="s">
        <v>17</v>
      </c>
      <c r="E243" s="77" t="s">
        <v>17</v>
      </c>
      <c r="F243" s="77" t="s">
        <v>17</v>
      </c>
      <c r="G243" s="78" t="s">
        <v>17</v>
      </c>
      <c r="H243" s="79" t="s">
        <v>17</v>
      </c>
      <c r="I243" s="77" t="s">
        <v>17</v>
      </c>
      <c r="J243" s="78" t="s">
        <v>17</v>
      </c>
      <c r="K243" s="79" t="s">
        <v>17</v>
      </c>
    </row>
    <row r="244" spans="1:11" x14ac:dyDescent="0.2">
      <c r="A244" s="80" t="s">
        <v>18</v>
      </c>
      <c r="E244" s="80" t="s">
        <v>18</v>
      </c>
      <c r="G244" s="82"/>
      <c r="H244" s="83" t="str">
        <f>H131</f>
        <v>2021-22</v>
      </c>
      <c r="I244" s="81"/>
      <c r="J244" s="56"/>
      <c r="K244" s="83" t="str">
        <f>K205</f>
        <v>2022-23</v>
      </c>
    </row>
    <row r="245" spans="1:11" x14ac:dyDescent="0.2">
      <c r="A245" s="80" t="s">
        <v>22</v>
      </c>
      <c r="E245" s="80" t="s">
        <v>22</v>
      </c>
      <c r="G245" s="82"/>
      <c r="H245" s="83" t="s">
        <v>25</v>
      </c>
      <c r="I245" s="81"/>
      <c r="J245" s="56"/>
      <c r="K245" s="83" t="str">
        <f>K132</f>
        <v>Estimate</v>
      </c>
    </row>
    <row r="246" spans="1:11" x14ac:dyDescent="0.2">
      <c r="A246" s="77" t="s">
        <v>17</v>
      </c>
      <c r="B246" s="77" t="s">
        <v>17</v>
      </c>
      <c r="C246" s="77" t="s">
        <v>17</v>
      </c>
      <c r="D246" s="77" t="s">
        <v>17</v>
      </c>
      <c r="E246" s="77" t="s">
        <v>17</v>
      </c>
      <c r="F246" s="77" t="s">
        <v>17</v>
      </c>
      <c r="G246" s="78" t="s">
        <v>17</v>
      </c>
      <c r="H246" s="79" t="s">
        <v>17</v>
      </c>
      <c r="I246" s="77" t="s">
        <v>17</v>
      </c>
      <c r="J246" s="78" t="s">
        <v>17</v>
      </c>
      <c r="K246" s="78" t="s">
        <v>17</v>
      </c>
    </row>
    <row r="247" spans="1:11" x14ac:dyDescent="0.2">
      <c r="A247" s="56">
        <v>1</v>
      </c>
      <c r="C247" s="68" t="s">
        <v>118</v>
      </c>
      <c r="E247" s="56">
        <v>1</v>
      </c>
      <c r="H247" s="86"/>
      <c r="J247" s="56"/>
      <c r="K247" s="56"/>
    </row>
    <row r="248" spans="1:11" x14ac:dyDescent="0.2">
      <c r="A248" s="84" t="s">
        <v>119</v>
      </c>
      <c r="C248" s="68" t="s">
        <v>120</v>
      </c>
      <c r="E248" s="84" t="s">
        <v>119</v>
      </c>
      <c r="F248" s="144"/>
      <c r="G248" s="145"/>
      <c r="H248" s="146">
        <v>6297.941843971631</v>
      </c>
      <c r="I248" s="145"/>
      <c r="J248" s="56"/>
      <c r="K248" s="146">
        <v>6591.9083333333338</v>
      </c>
    </row>
    <row r="249" spans="1:11" x14ac:dyDescent="0.2">
      <c r="A249" s="84" t="s">
        <v>121</v>
      </c>
      <c r="C249" s="68" t="s">
        <v>122</v>
      </c>
      <c r="E249" s="84" t="s">
        <v>121</v>
      </c>
      <c r="F249" s="144"/>
      <c r="G249" s="145"/>
      <c r="H249" s="147">
        <v>1032.7281560283691</v>
      </c>
      <c r="I249" s="145"/>
      <c r="J249" s="56"/>
      <c r="K249" s="147">
        <v>580.60043539973685</v>
      </c>
    </row>
    <row r="250" spans="1:11" x14ac:dyDescent="0.2">
      <c r="A250" s="84" t="s">
        <v>123</v>
      </c>
      <c r="C250" s="68" t="s">
        <v>124</v>
      </c>
      <c r="E250" s="84" t="s">
        <v>123</v>
      </c>
      <c r="F250" s="144"/>
      <c r="G250" s="145"/>
      <c r="H250" s="146">
        <f>SUM(H248:H249)</f>
        <v>7330.67</v>
      </c>
      <c r="I250" s="145"/>
      <c r="J250" s="56"/>
      <c r="K250" s="146">
        <f>SUM(K248:K249)</f>
        <v>7172.5087687330706</v>
      </c>
    </row>
    <row r="251" spans="1:11" x14ac:dyDescent="0.2">
      <c r="A251" s="56">
        <v>3</v>
      </c>
      <c r="C251" s="68" t="s">
        <v>125</v>
      </c>
      <c r="E251" s="56">
        <v>3</v>
      </c>
      <c r="F251" s="144"/>
      <c r="G251" s="145"/>
      <c r="H251" s="146">
        <v>2321.11</v>
      </c>
      <c r="I251" s="145"/>
      <c r="J251" s="56"/>
      <c r="K251" s="146">
        <v>2288.4923629208106</v>
      </c>
    </row>
    <row r="252" spans="1:11" x14ac:dyDescent="0.2">
      <c r="A252" s="56">
        <v>4</v>
      </c>
      <c r="C252" s="68" t="s">
        <v>126</v>
      </c>
      <c r="E252" s="56">
        <v>4</v>
      </c>
      <c r="F252" s="144"/>
      <c r="G252" s="145"/>
      <c r="H252" s="146">
        <f>SUM(H250:H251)</f>
        <v>9651.7800000000007</v>
      </c>
      <c r="I252" s="145"/>
      <c r="J252" s="56"/>
      <c r="K252" s="146">
        <f>SUM(K250:K251)</f>
        <v>9461.0011316538803</v>
      </c>
    </row>
    <row r="253" spans="1:11" x14ac:dyDescent="0.2">
      <c r="A253" s="56">
        <v>5</v>
      </c>
      <c r="E253" s="56">
        <v>5</v>
      </c>
      <c r="F253" s="144"/>
      <c r="G253" s="145"/>
      <c r="H253" s="146"/>
      <c r="I253" s="145"/>
      <c r="J253" s="56"/>
      <c r="K253" s="146"/>
    </row>
    <row r="254" spans="1:11" x14ac:dyDescent="0.2">
      <c r="A254" s="56">
        <v>6</v>
      </c>
      <c r="C254" s="68" t="s">
        <v>127</v>
      </c>
      <c r="E254" s="56">
        <v>6</v>
      </c>
      <c r="F254" s="144"/>
      <c r="G254" s="145"/>
      <c r="H254" s="146">
        <v>1252.9000000000001</v>
      </c>
      <c r="I254" s="145"/>
      <c r="J254" s="56"/>
      <c r="K254" s="146">
        <v>1292.7502507884494</v>
      </c>
    </row>
    <row r="255" spans="1:11" x14ac:dyDescent="0.2">
      <c r="A255" s="56">
        <v>7</v>
      </c>
      <c r="C255" s="68" t="s">
        <v>128</v>
      </c>
      <c r="E255" s="56">
        <v>7</v>
      </c>
      <c r="F255" s="144"/>
      <c r="G255" s="145"/>
      <c r="H255" s="146">
        <v>553.71</v>
      </c>
      <c r="I255" s="145"/>
      <c r="J255" s="56"/>
      <c r="K255" s="146">
        <v>558.73150220020898</v>
      </c>
    </row>
    <row r="256" spans="1:11" x14ac:dyDescent="0.2">
      <c r="A256" s="56">
        <v>8</v>
      </c>
      <c r="C256" s="68" t="s">
        <v>129</v>
      </c>
      <c r="E256" s="56">
        <v>8</v>
      </c>
      <c r="F256" s="144"/>
      <c r="G256" s="145"/>
      <c r="H256" s="146">
        <f>SUM(H254:H255)</f>
        <v>1806.6100000000001</v>
      </c>
      <c r="I256" s="145"/>
      <c r="J256" s="56"/>
      <c r="K256" s="146">
        <f>SUM(K254:K255)</f>
        <v>1851.4817529886584</v>
      </c>
    </row>
    <row r="257" spans="1:11" x14ac:dyDescent="0.2">
      <c r="A257" s="56">
        <v>9</v>
      </c>
      <c r="E257" s="56">
        <v>9</v>
      </c>
      <c r="F257" s="144"/>
      <c r="G257" s="145"/>
      <c r="H257" s="146"/>
      <c r="I257" s="145"/>
      <c r="J257" s="56"/>
      <c r="K257" s="146"/>
    </row>
    <row r="258" spans="1:11" x14ac:dyDescent="0.2">
      <c r="A258" s="56">
        <v>10</v>
      </c>
      <c r="C258" s="68" t="s">
        <v>130</v>
      </c>
      <c r="E258" s="56">
        <v>10</v>
      </c>
      <c r="F258" s="144"/>
      <c r="G258" s="145"/>
      <c r="H258" s="146">
        <f>H250+H254</f>
        <v>8583.57</v>
      </c>
      <c r="I258" s="145"/>
      <c r="J258" s="56"/>
      <c r="K258" s="146">
        <f>K250+K254</f>
        <v>8465.2590195215198</v>
      </c>
    </row>
    <row r="259" spans="1:11" x14ac:dyDescent="0.2">
      <c r="A259" s="56">
        <v>11</v>
      </c>
      <c r="C259" s="68" t="s">
        <v>131</v>
      </c>
      <c r="E259" s="56">
        <v>11</v>
      </c>
      <c r="F259" s="144"/>
      <c r="G259" s="145"/>
      <c r="H259" s="146">
        <f>H251+H255</f>
        <v>2874.82</v>
      </c>
      <c r="I259" s="145"/>
      <c r="J259" s="56"/>
      <c r="K259" s="146">
        <f>K251+K255</f>
        <v>2847.2238651210196</v>
      </c>
    </row>
    <row r="260" spans="1:11" x14ac:dyDescent="0.2">
      <c r="A260" s="56">
        <v>12</v>
      </c>
      <c r="C260" s="68" t="s">
        <v>132</v>
      </c>
      <c r="E260" s="56">
        <v>12</v>
      </c>
      <c r="F260" s="144"/>
      <c r="G260" s="145"/>
      <c r="H260" s="146">
        <f>H258+H259</f>
        <v>11458.39</v>
      </c>
      <c r="I260" s="145"/>
      <c r="J260" s="56"/>
      <c r="K260" s="146">
        <f>K258+K259</f>
        <v>11312.482884642539</v>
      </c>
    </row>
    <row r="261" spans="1:11" x14ac:dyDescent="0.2">
      <c r="A261" s="56">
        <v>13</v>
      </c>
      <c r="E261" s="56">
        <v>13</v>
      </c>
      <c r="G261" s="145"/>
      <c r="H261" s="148"/>
      <c r="I261" s="149"/>
      <c r="J261" s="56"/>
      <c r="K261" s="148"/>
    </row>
    <row r="262" spans="1:11" s="95" customFormat="1" x14ac:dyDescent="0.2">
      <c r="A262" s="56">
        <v>15</v>
      </c>
      <c r="B262" s="56"/>
      <c r="C262" s="68" t="s">
        <v>133</v>
      </c>
      <c r="D262" s="56"/>
      <c r="E262" s="56">
        <v>15</v>
      </c>
      <c r="F262" s="56"/>
      <c r="G262" s="145"/>
      <c r="H262" s="150"/>
      <c r="I262" s="149"/>
      <c r="J262" s="56"/>
      <c r="K262" s="150"/>
    </row>
    <row r="263" spans="1:11" s="95" customFormat="1" x14ac:dyDescent="0.2">
      <c r="A263" s="56">
        <v>16</v>
      </c>
      <c r="B263" s="56"/>
      <c r="C263" s="68" t="s">
        <v>134</v>
      </c>
      <c r="D263" s="56"/>
      <c r="E263" s="56">
        <v>16</v>
      </c>
      <c r="F263" s="56"/>
      <c r="G263" s="145"/>
      <c r="H263" s="357">
        <f>(H119-H411)/H260</f>
        <v>18834.807108650813</v>
      </c>
      <c r="I263" s="152"/>
      <c r="J263" s="56"/>
      <c r="K263" s="148"/>
    </row>
    <row r="264" spans="1:11" x14ac:dyDescent="0.2">
      <c r="A264" s="56">
        <v>17</v>
      </c>
      <c r="C264" s="68" t="s">
        <v>135</v>
      </c>
      <c r="E264" s="56">
        <v>17</v>
      </c>
      <c r="G264" s="145"/>
      <c r="H264" s="153">
        <v>2820</v>
      </c>
      <c r="I264" s="149"/>
      <c r="J264" s="56"/>
      <c r="K264" s="149"/>
    </row>
    <row r="265" spans="1:11" x14ac:dyDescent="0.2">
      <c r="A265" s="56">
        <v>18</v>
      </c>
      <c r="E265" s="56">
        <v>18</v>
      </c>
      <c r="G265" s="145"/>
      <c r="H265" s="149"/>
      <c r="I265" s="149"/>
      <c r="J265" s="56"/>
      <c r="K265" s="149"/>
    </row>
    <row r="266" spans="1:11" x14ac:dyDescent="0.2">
      <c r="A266" s="56">
        <v>19</v>
      </c>
      <c r="C266" s="68" t="s">
        <v>136</v>
      </c>
      <c r="E266" s="56">
        <v>19</v>
      </c>
      <c r="G266" s="145"/>
      <c r="H266" s="149"/>
      <c r="I266" s="149"/>
      <c r="J266" s="56"/>
      <c r="K266" s="149"/>
    </row>
    <row r="267" spans="1:11" ht="21" customHeight="1" x14ac:dyDescent="0.2">
      <c r="A267" s="56">
        <v>20</v>
      </c>
      <c r="C267" s="68" t="s">
        <v>137</v>
      </c>
      <c r="E267" s="56">
        <v>20</v>
      </c>
      <c r="F267" s="69"/>
      <c r="G267" s="154"/>
      <c r="H267" s="155">
        <f>G548+G587</f>
        <v>708.64810423411711</v>
      </c>
      <c r="I267" s="154"/>
      <c r="J267" s="56"/>
      <c r="K267" s="155"/>
    </row>
    <row r="268" spans="1:11" x14ac:dyDescent="0.2">
      <c r="A268" s="56">
        <v>21</v>
      </c>
      <c r="C268" s="68" t="s">
        <v>138</v>
      </c>
      <c r="E268" s="56">
        <v>21</v>
      </c>
      <c r="F268" s="69"/>
      <c r="G268" s="154"/>
      <c r="H268" s="155">
        <f>G544+G583</f>
        <v>532.88278394201041</v>
      </c>
      <c r="I268" s="154"/>
      <c r="J268" s="56"/>
      <c r="K268" s="155"/>
    </row>
    <row r="269" spans="1:11" x14ac:dyDescent="0.2">
      <c r="A269" s="56">
        <v>22</v>
      </c>
      <c r="C269" s="68" t="s">
        <v>139</v>
      </c>
      <c r="E269" s="56">
        <v>22</v>
      </c>
      <c r="F269" s="69"/>
      <c r="G269" s="154"/>
      <c r="H269" s="155">
        <f>G546+G585</f>
        <v>175.76532029210674</v>
      </c>
      <c r="I269" s="154"/>
      <c r="J269" s="56"/>
      <c r="K269" s="155"/>
    </row>
    <row r="270" spans="1:11" x14ac:dyDescent="0.2">
      <c r="A270" s="56">
        <v>23</v>
      </c>
      <c r="E270" s="56">
        <v>23</v>
      </c>
      <c r="F270" s="69"/>
      <c r="G270" s="154"/>
      <c r="H270" s="155"/>
      <c r="I270" s="154"/>
      <c r="J270" s="56"/>
      <c r="K270" s="155"/>
    </row>
    <row r="271" spans="1:11" x14ac:dyDescent="0.2">
      <c r="A271" s="56">
        <v>24</v>
      </c>
      <c r="C271" s="68" t="s">
        <v>140</v>
      </c>
      <c r="E271" s="56">
        <v>24</v>
      </c>
      <c r="F271" s="69"/>
      <c r="G271" s="154"/>
      <c r="H271" s="154"/>
      <c r="I271" s="154"/>
      <c r="K271" s="154"/>
    </row>
    <row r="272" spans="1:11" ht="15" x14ac:dyDescent="0.2">
      <c r="A272" s="56">
        <v>25</v>
      </c>
      <c r="C272" s="68" t="s">
        <v>141</v>
      </c>
      <c r="E272" s="56">
        <v>25</v>
      </c>
      <c r="G272" s="145"/>
      <c r="H272" s="149">
        <f>IF(OR(G548&gt;0,G587&gt;0),(H587+H548)/(G587+G548),0)</f>
        <v>121519.81020369176</v>
      </c>
      <c r="I272" s="149"/>
      <c r="K272" s="156"/>
    </row>
    <row r="273" spans="1:11" x14ac:dyDescent="0.2">
      <c r="A273" s="56">
        <v>26</v>
      </c>
      <c r="C273" s="68" t="s">
        <v>142</v>
      </c>
      <c r="E273" s="56">
        <v>26</v>
      </c>
      <c r="G273" s="145"/>
      <c r="H273" s="149">
        <f>IF(H268=0,0,(H544+H545+H583+H584)/H268)</f>
        <v>136892.37944434775</v>
      </c>
      <c r="I273" s="149"/>
      <c r="J273" s="56"/>
      <c r="K273" s="149"/>
    </row>
    <row r="274" spans="1:11" x14ac:dyDescent="0.2">
      <c r="A274" s="56">
        <v>27</v>
      </c>
      <c r="C274" s="68" t="s">
        <v>143</v>
      </c>
      <c r="E274" s="56">
        <v>27</v>
      </c>
      <c r="G274" s="145"/>
      <c r="H274" s="149">
        <f>IF(H269=0,0,(H546+H547+H585+H586)/H269)</f>
        <v>74913.474666692418</v>
      </c>
      <c r="I274" s="149"/>
      <c r="J274" s="56"/>
      <c r="K274" s="149"/>
    </row>
    <row r="275" spans="1:11" x14ac:dyDescent="0.2">
      <c r="A275" s="56">
        <v>28</v>
      </c>
      <c r="E275" s="56">
        <v>28</v>
      </c>
      <c r="G275" s="145"/>
      <c r="H275" s="149"/>
      <c r="I275" s="149"/>
      <c r="J275" s="56"/>
      <c r="K275" s="149"/>
    </row>
    <row r="276" spans="1:11" x14ac:dyDescent="0.2">
      <c r="A276" s="56">
        <v>29</v>
      </c>
      <c r="C276" s="68" t="s">
        <v>144</v>
      </c>
      <c r="E276" s="56">
        <v>29</v>
      </c>
      <c r="F276" s="157"/>
      <c r="G276" s="145"/>
      <c r="H276" s="146">
        <f>G101</f>
        <v>1472.1572866211443</v>
      </c>
      <c r="I276" s="145"/>
      <c r="J276" s="56"/>
      <c r="K276" s="146"/>
    </row>
    <row r="277" spans="1:11" x14ac:dyDescent="0.2">
      <c r="A277" s="68"/>
      <c r="J277" s="56"/>
      <c r="K277" s="56"/>
    </row>
    <row r="278" spans="1:11" x14ac:dyDescent="0.2">
      <c r="A278" s="68"/>
    </row>
    <row r="279" spans="1:11" x14ac:dyDescent="0.2">
      <c r="A279" s="68"/>
      <c r="C279" s="158" t="s">
        <v>145</v>
      </c>
      <c r="D279" s="158"/>
      <c r="E279" s="158"/>
      <c r="F279" s="158"/>
      <c r="G279" s="158"/>
      <c r="H279" s="158"/>
      <c r="I279" s="158"/>
    </row>
    <row r="280" spans="1:11" x14ac:dyDescent="0.2">
      <c r="A280" s="68"/>
    </row>
    <row r="281" spans="1:11" x14ac:dyDescent="0.2">
      <c r="A281" s="68"/>
    </row>
    <row r="282" spans="1:11" x14ac:dyDescent="0.2">
      <c r="E282" s="108"/>
      <c r="I282" s="75"/>
    </row>
    <row r="283" spans="1:11" x14ac:dyDescent="0.2">
      <c r="A283" s="68"/>
    </row>
    <row r="284" spans="1:11" x14ac:dyDescent="0.2">
      <c r="A284" s="74" t="str">
        <f>$A$83</f>
        <v xml:space="preserve">Institution No.:  </v>
      </c>
      <c r="C284" s="159"/>
      <c r="G284" s="56"/>
      <c r="H284" s="56"/>
      <c r="I284" s="90" t="s">
        <v>146</v>
      </c>
      <c r="J284" s="56"/>
      <c r="K284" s="56"/>
    </row>
    <row r="285" spans="1:11" x14ac:dyDescent="0.2">
      <c r="A285" s="160"/>
      <c r="B285" s="161" t="s">
        <v>147</v>
      </c>
      <c r="C285" s="161"/>
      <c r="D285" s="161"/>
      <c r="E285" s="161"/>
      <c r="F285" s="161"/>
      <c r="G285" s="161"/>
      <c r="H285" s="161"/>
      <c r="I285" s="161"/>
      <c r="J285" s="161"/>
      <c r="K285" s="161"/>
    </row>
    <row r="286" spans="1:11" x14ac:dyDescent="0.2">
      <c r="A286" s="74" t="str">
        <f>$A$42</f>
        <v xml:space="preserve">NAME: </v>
      </c>
      <c r="C286" s="56" t="str">
        <f>$D$20</f>
        <v>University of Colorado</v>
      </c>
      <c r="G286" s="56"/>
      <c r="H286" s="56"/>
      <c r="I286" s="76" t="str">
        <f>$K$3</f>
        <v>Due Date: October 18, 2022</v>
      </c>
      <c r="J286" s="56"/>
      <c r="K286" s="56"/>
    </row>
    <row r="287" spans="1:11" x14ac:dyDescent="0.2">
      <c r="A287" s="77"/>
      <c r="C287" s="77" t="s">
        <v>17</v>
      </c>
      <c r="D287" s="77" t="s">
        <v>17</v>
      </c>
      <c r="E287" s="77" t="s">
        <v>17</v>
      </c>
      <c r="F287" s="77" t="s">
        <v>17</v>
      </c>
      <c r="G287" s="77" t="s">
        <v>17</v>
      </c>
      <c r="H287" s="77" t="s">
        <v>17</v>
      </c>
      <c r="I287" s="77" t="s">
        <v>17</v>
      </c>
      <c r="J287" s="77" t="s">
        <v>17</v>
      </c>
      <c r="K287" s="56"/>
    </row>
    <row r="288" spans="1:11" x14ac:dyDescent="0.2">
      <c r="A288" s="80"/>
      <c r="D288" s="81" t="s">
        <v>20</v>
      </c>
      <c r="G288" s="56"/>
      <c r="H288" s="56"/>
      <c r="J288" s="56"/>
      <c r="K288" s="56"/>
    </row>
    <row r="289" spans="1:11" x14ac:dyDescent="0.2">
      <c r="A289" s="80"/>
      <c r="D289" s="81" t="s">
        <v>25</v>
      </c>
      <c r="G289" s="56"/>
      <c r="H289" s="56"/>
      <c r="J289" s="56"/>
      <c r="K289" s="56"/>
    </row>
    <row r="290" spans="1:11" x14ac:dyDescent="0.2">
      <c r="A290" s="77"/>
      <c r="D290" s="81" t="s">
        <v>148</v>
      </c>
      <c r="E290" s="81" t="s">
        <v>148</v>
      </c>
      <c r="F290" s="81" t="s">
        <v>149</v>
      </c>
      <c r="G290" s="81"/>
      <c r="H290" s="56"/>
      <c r="J290" s="56"/>
      <c r="K290" s="56"/>
    </row>
    <row r="291" spans="1:11" x14ac:dyDescent="0.2">
      <c r="A291" s="68"/>
      <c r="C291" s="81" t="s">
        <v>150</v>
      </c>
      <c r="D291" s="81" t="s">
        <v>151</v>
      </c>
      <c r="E291" s="81" t="s">
        <v>152</v>
      </c>
      <c r="F291" s="81" t="s">
        <v>153</v>
      </c>
      <c r="G291" s="81"/>
      <c r="H291" s="56"/>
      <c r="J291" s="56"/>
      <c r="K291" s="56"/>
    </row>
    <row r="292" spans="1:11" x14ac:dyDescent="0.2">
      <c r="A292" s="68"/>
      <c r="C292" s="77" t="s">
        <v>17</v>
      </c>
      <c r="D292" s="77" t="s">
        <v>17</v>
      </c>
      <c r="E292" s="77" t="s">
        <v>17</v>
      </c>
      <c r="F292" s="77" t="s">
        <v>17</v>
      </c>
      <c r="G292" s="77" t="s">
        <v>17</v>
      </c>
      <c r="H292" s="56"/>
      <c r="J292" s="56"/>
      <c r="K292" s="56"/>
    </row>
    <row r="293" spans="1:11" x14ac:dyDescent="0.2">
      <c r="A293" s="68"/>
      <c r="G293" s="56"/>
      <c r="H293" s="56"/>
      <c r="J293" s="56"/>
      <c r="K293" s="56"/>
    </row>
    <row r="294" spans="1:11" x14ac:dyDescent="0.2">
      <c r="A294" s="68"/>
      <c r="C294" s="68" t="s">
        <v>154</v>
      </c>
      <c r="D294" s="162">
        <v>0</v>
      </c>
      <c r="E294" s="162">
        <v>0</v>
      </c>
      <c r="F294" s="146" t="e">
        <f>D294/E294</f>
        <v>#DIV/0!</v>
      </c>
      <c r="G294" s="56"/>
      <c r="H294" s="56"/>
      <c r="J294" s="56"/>
      <c r="K294" s="56"/>
    </row>
    <row r="295" spans="1:11" x14ac:dyDescent="0.2">
      <c r="A295" s="68"/>
      <c r="D295" s="163"/>
      <c r="E295" s="163"/>
      <c r="F295" s="163"/>
      <c r="G295" s="56"/>
      <c r="H295" s="56"/>
      <c r="J295" s="56"/>
      <c r="K295" s="56"/>
    </row>
    <row r="296" spans="1:11" x14ac:dyDescent="0.2">
      <c r="A296" s="68"/>
      <c r="C296" s="68" t="s">
        <v>155</v>
      </c>
      <c r="D296" s="162">
        <v>4280.1873100000003</v>
      </c>
      <c r="E296" s="162">
        <v>186.05</v>
      </c>
      <c r="F296" s="146">
        <f>D296/E296</f>
        <v>23.005575436710561</v>
      </c>
      <c r="G296" s="56"/>
      <c r="H296" s="56"/>
      <c r="J296" s="56"/>
      <c r="K296" s="56"/>
    </row>
    <row r="297" spans="1:11" x14ac:dyDescent="0.2">
      <c r="A297" s="68"/>
      <c r="D297" s="148"/>
      <c r="E297" s="148"/>
      <c r="F297" s="148"/>
      <c r="G297" s="56"/>
      <c r="H297" s="56"/>
      <c r="J297" s="56"/>
      <c r="K297" s="56"/>
    </row>
    <row r="298" spans="1:11" x14ac:dyDescent="0.2">
      <c r="A298" s="68"/>
      <c r="C298" s="68" t="s">
        <v>156</v>
      </c>
      <c r="D298" s="162">
        <v>4355.6148000000003</v>
      </c>
      <c r="E298" s="162">
        <v>275.39</v>
      </c>
      <c r="F298" s="146">
        <f>D298/E298</f>
        <v>15.816169069319875</v>
      </c>
      <c r="G298" s="56"/>
      <c r="H298" s="56"/>
      <c r="J298" s="56"/>
      <c r="K298" s="56"/>
    </row>
    <row r="299" spans="1:11" x14ac:dyDescent="0.2">
      <c r="A299" s="68"/>
      <c r="D299" s="148"/>
      <c r="E299" s="148"/>
      <c r="F299" s="148"/>
      <c r="G299" s="56"/>
      <c r="H299" s="56"/>
      <c r="J299" s="56"/>
      <c r="K299" s="56"/>
    </row>
    <row r="300" spans="1:11" ht="36" customHeight="1" x14ac:dyDescent="0.2">
      <c r="A300" s="68"/>
      <c r="C300" s="68" t="s">
        <v>157</v>
      </c>
      <c r="D300" s="146">
        <f>SUM(D294:D298)</f>
        <v>8635.8021100000005</v>
      </c>
      <c r="E300" s="146">
        <f>SUM(E294:E298)</f>
        <v>461.44</v>
      </c>
      <c r="F300" s="146">
        <f>D300/E300</f>
        <v>18.714897083044384</v>
      </c>
      <c r="G300" s="86"/>
      <c r="H300" s="164"/>
      <c r="J300" s="56"/>
      <c r="K300" s="56"/>
    </row>
    <row r="301" spans="1:11" x14ac:dyDescent="0.2">
      <c r="A301" s="68"/>
      <c r="D301" s="165"/>
      <c r="E301" s="165"/>
      <c r="F301" s="165"/>
      <c r="G301" s="56"/>
      <c r="H301" s="56"/>
      <c r="J301" s="56"/>
      <c r="K301" s="56"/>
    </row>
    <row r="302" spans="1:11" x14ac:dyDescent="0.2">
      <c r="A302" s="68"/>
      <c r="D302" s="165"/>
      <c r="E302" s="165"/>
      <c r="F302" s="165"/>
      <c r="G302" s="56"/>
      <c r="H302" s="56"/>
      <c r="J302" s="56"/>
      <c r="K302" s="56"/>
    </row>
    <row r="303" spans="1:11" x14ac:dyDescent="0.2">
      <c r="A303" s="68"/>
      <c r="C303" s="68" t="s">
        <v>158</v>
      </c>
      <c r="D303" s="162">
        <v>2569.4453629999998</v>
      </c>
      <c r="E303" s="162">
        <v>214.74</v>
      </c>
      <c r="F303" s="146">
        <f>D303/E303</f>
        <v>11.96537842507218</v>
      </c>
      <c r="G303" s="56"/>
      <c r="H303" s="56"/>
      <c r="J303" s="56"/>
      <c r="K303" s="56"/>
    </row>
    <row r="304" spans="1:11" s="95" customFormat="1" x14ac:dyDescent="0.2">
      <c r="A304" s="68"/>
      <c r="B304" s="56"/>
      <c r="C304" s="56"/>
      <c r="D304" s="148"/>
      <c r="E304" s="148"/>
      <c r="F304" s="146"/>
      <c r="G304" s="56"/>
      <c r="H304" s="56"/>
      <c r="I304" s="56"/>
      <c r="J304" s="56"/>
      <c r="K304" s="56"/>
    </row>
    <row r="305" spans="1:11" s="95" customFormat="1" x14ac:dyDescent="0.2">
      <c r="A305" s="68"/>
      <c r="B305" s="68" t="s">
        <v>45</v>
      </c>
      <c r="C305" s="68" t="s">
        <v>159</v>
      </c>
      <c r="D305" s="162">
        <v>253.124459</v>
      </c>
      <c r="E305" s="162">
        <v>63.97</v>
      </c>
      <c r="F305" s="146">
        <f>D305/E305</f>
        <v>3.9569244802251058</v>
      </c>
      <c r="G305" s="56"/>
      <c r="H305" s="56"/>
      <c r="I305" s="56"/>
      <c r="J305" s="56"/>
      <c r="K305" s="56"/>
    </row>
    <row r="306" spans="1:11" x14ac:dyDescent="0.2">
      <c r="A306" s="68"/>
      <c r="D306" s="163"/>
      <c r="E306" s="163"/>
      <c r="F306" s="146"/>
      <c r="G306" s="56"/>
      <c r="H306" s="56"/>
      <c r="J306" s="56"/>
      <c r="K306" s="56"/>
    </row>
    <row r="307" spans="1:11" x14ac:dyDescent="0.2">
      <c r="A307" s="68"/>
      <c r="C307" s="68" t="s">
        <v>160</v>
      </c>
      <c r="D307" s="148">
        <f>SUM(D303:D305)</f>
        <v>2822.5698219999999</v>
      </c>
      <c r="E307" s="148">
        <f>SUM(E303:E305)</f>
        <v>278.71000000000004</v>
      </c>
      <c r="F307" s="146">
        <f>D307/E307</f>
        <v>10.12726426034229</v>
      </c>
      <c r="G307" s="56"/>
      <c r="H307" s="56"/>
      <c r="J307" s="56"/>
      <c r="K307" s="56"/>
    </row>
    <row r="308" spans="1:11" x14ac:dyDescent="0.2">
      <c r="A308" s="68"/>
      <c r="D308" s="84"/>
      <c r="E308" s="84"/>
      <c r="F308" s="146"/>
      <c r="G308" s="56"/>
      <c r="H308" s="56"/>
      <c r="J308" s="56"/>
      <c r="K308" s="56"/>
    </row>
    <row r="309" spans="1:11" x14ac:dyDescent="0.2">
      <c r="A309" s="68"/>
      <c r="C309" s="68" t="s">
        <v>161</v>
      </c>
      <c r="D309" s="166">
        <f>SUM(D300,D307)</f>
        <v>11458.371932</v>
      </c>
      <c r="E309" s="166">
        <f>SUM(E300,E307)</f>
        <v>740.15000000000009</v>
      </c>
      <c r="F309" s="146">
        <f>D309/E309</f>
        <v>15.481148323988378</v>
      </c>
      <c r="G309" s="56"/>
      <c r="H309" s="56"/>
      <c r="J309" s="56"/>
      <c r="K309" s="56"/>
    </row>
    <row r="310" spans="1:11" x14ac:dyDescent="0.2">
      <c r="A310" s="68"/>
      <c r="G310" s="56"/>
      <c r="H310" s="56"/>
      <c r="J310" s="56"/>
      <c r="K310" s="56"/>
    </row>
    <row r="311" spans="1:11" x14ac:dyDescent="0.2">
      <c r="A311" s="68"/>
      <c r="G311" s="56"/>
      <c r="H311" s="56"/>
      <c r="J311" s="56"/>
      <c r="K311" s="56"/>
    </row>
    <row r="312" spans="1:11" x14ac:dyDescent="0.2">
      <c r="A312" s="68"/>
      <c r="G312" s="56"/>
      <c r="H312" s="56"/>
      <c r="J312" s="56"/>
      <c r="K312" s="56"/>
    </row>
    <row r="313" spans="1:11" x14ac:dyDescent="0.2">
      <c r="A313" s="68"/>
      <c r="G313" s="56"/>
      <c r="H313" s="56"/>
      <c r="J313" s="56"/>
      <c r="K313" s="56"/>
    </row>
    <row r="314" spans="1:11" x14ac:dyDescent="0.2">
      <c r="A314" s="68"/>
      <c r="C314" s="68" t="s">
        <v>162</v>
      </c>
      <c r="G314" s="56"/>
      <c r="H314" s="56"/>
      <c r="J314" s="56"/>
      <c r="K314" s="56"/>
    </row>
    <row r="315" spans="1:11" x14ac:dyDescent="0.2">
      <c r="A315" s="68"/>
      <c r="C315" s="68" t="s">
        <v>163</v>
      </c>
      <c r="G315" s="56"/>
      <c r="H315" s="56"/>
      <c r="J315" s="56"/>
      <c r="K315" s="56"/>
    </row>
    <row r="316" spans="1:11" x14ac:dyDescent="0.2">
      <c r="A316" s="68"/>
    </row>
    <row r="317" spans="1:11" x14ac:dyDescent="0.2">
      <c r="A317" s="68"/>
    </row>
    <row r="318" spans="1:11" x14ac:dyDescent="0.2">
      <c r="A318" s="68"/>
    </row>
    <row r="319" spans="1:11" x14ac:dyDescent="0.2">
      <c r="A319" s="74" t="str">
        <f>$A$83</f>
        <v xml:space="preserve">Institution No.:  </v>
      </c>
      <c r="B319" s="95"/>
      <c r="C319" s="95"/>
      <c r="D319" s="95"/>
      <c r="E319" s="109"/>
      <c r="F319" s="95"/>
      <c r="G319" s="110"/>
      <c r="H319" s="111"/>
      <c r="I319" s="95"/>
      <c r="J319" s="110"/>
      <c r="K319" s="59" t="s">
        <v>164</v>
      </c>
    </row>
    <row r="320" spans="1:11" x14ac:dyDescent="0.2">
      <c r="A320" s="95"/>
      <c r="B320" s="95"/>
      <c r="C320" s="95"/>
      <c r="D320" s="95"/>
      <c r="E320" s="109" t="s">
        <v>165</v>
      </c>
      <c r="F320" s="95"/>
      <c r="G320" s="110"/>
      <c r="H320" s="111"/>
      <c r="I320" s="95"/>
      <c r="J320" s="110"/>
      <c r="K320" s="111"/>
    </row>
    <row r="321" spans="1:11" x14ac:dyDescent="0.2">
      <c r="A321" s="74" t="str">
        <f>$A$42</f>
        <v xml:space="preserve">NAME: </v>
      </c>
      <c r="C321" s="56" t="str">
        <f>$D$20</f>
        <v>University of Colorado</v>
      </c>
      <c r="F321" s="91"/>
      <c r="G321" s="167"/>
      <c r="H321" s="168"/>
      <c r="K321" s="76" t="str">
        <f>$K$3</f>
        <v>Due Date: October 18, 2022</v>
      </c>
    </row>
    <row r="322" spans="1:11" x14ac:dyDescent="0.2">
      <c r="A322" s="77" t="s">
        <v>17</v>
      </c>
      <c r="B322" s="77" t="s">
        <v>17</v>
      </c>
      <c r="C322" s="77" t="s">
        <v>17</v>
      </c>
      <c r="D322" s="77" t="s">
        <v>17</v>
      </c>
      <c r="E322" s="77" t="s">
        <v>17</v>
      </c>
      <c r="F322" s="77" t="s">
        <v>17</v>
      </c>
      <c r="G322" s="78" t="s">
        <v>17</v>
      </c>
      <c r="H322" s="79" t="s">
        <v>17</v>
      </c>
      <c r="I322" s="77"/>
      <c r="J322" s="56"/>
      <c r="K322" s="79"/>
    </row>
    <row r="323" spans="1:11" s="95" customFormat="1" x14ac:dyDescent="0.2">
      <c r="A323" s="80" t="s">
        <v>18</v>
      </c>
      <c r="B323" s="56"/>
      <c r="C323" s="56"/>
      <c r="D323" s="56"/>
      <c r="E323" s="80" t="s">
        <v>18</v>
      </c>
      <c r="F323" s="81"/>
      <c r="G323" s="82"/>
      <c r="H323" s="83" t="str">
        <f>H244</f>
        <v>2021-22</v>
      </c>
      <c r="I323" s="81"/>
      <c r="J323" s="56"/>
      <c r="K323" s="83"/>
    </row>
    <row r="324" spans="1:11" s="95" customFormat="1" x14ac:dyDescent="0.2">
      <c r="A324" s="80" t="s">
        <v>22</v>
      </c>
      <c r="B324" s="56"/>
      <c r="C324" s="81" t="s">
        <v>68</v>
      </c>
      <c r="D324" s="169" t="s">
        <v>166</v>
      </c>
      <c r="E324" s="80" t="s">
        <v>22</v>
      </c>
      <c r="F324" s="81"/>
      <c r="G324" s="82" t="s">
        <v>24</v>
      </c>
      <c r="H324" s="83" t="s">
        <v>25</v>
      </c>
      <c r="I324" s="81"/>
      <c r="J324" s="56"/>
      <c r="K324" s="81"/>
    </row>
    <row r="325" spans="1:11" x14ac:dyDescent="0.2">
      <c r="A325" s="77" t="s">
        <v>17</v>
      </c>
      <c r="B325" s="77" t="s">
        <v>17</v>
      </c>
      <c r="C325" s="77" t="s">
        <v>17</v>
      </c>
      <c r="D325" s="77" t="s">
        <v>17</v>
      </c>
      <c r="E325" s="77" t="s">
        <v>17</v>
      </c>
      <c r="F325" s="77" t="s">
        <v>17</v>
      </c>
      <c r="G325" s="78" t="s">
        <v>17</v>
      </c>
      <c r="H325" s="79" t="s">
        <v>17</v>
      </c>
      <c r="I325" s="77"/>
      <c r="J325" s="56"/>
      <c r="K325" s="77"/>
    </row>
    <row r="326" spans="1:11" x14ac:dyDescent="0.2">
      <c r="A326" s="56">
        <v>1</v>
      </c>
      <c r="C326" s="68" t="s">
        <v>167</v>
      </c>
      <c r="E326" s="56">
        <v>1</v>
      </c>
      <c r="J326" s="56"/>
      <c r="K326" s="56"/>
    </row>
    <row r="327" spans="1:11" x14ac:dyDescent="0.2">
      <c r="A327" s="56">
        <f>(A326+1)</f>
        <v>2</v>
      </c>
      <c r="C327" s="68" t="s">
        <v>168</v>
      </c>
      <c r="D327" s="68" t="s">
        <v>169</v>
      </c>
      <c r="E327" s="56">
        <f>(E326+1)</f>
        <v>2</v>
      </c>
      <c r="F327" s="69"/>
      <c r="G327" s="170">
        <v>371.88</v>
      </c>
      <c r="H327" s="170">
        <v>3943607.14</v>
      </c>
      <c r="I327" s="154"/>
      <c r="J327" s="56"/>
      <c r="K327" s="56"/>
    </row>
    <row r="328" spans="1:11" x14ac:dyDescent="0.2">
      <c r="A328" s="56">
        <f>(A327+1)</f>
        <v>3</v>
      </c>
      <c r="D328" s="68" t="s">
        <v>170</v>
      </c>
      <c r="E328" s="56">
        <f>(E327+1)</f>
        <v>3</v>
      </c>
      <c r="F328" s="69"/>
      <c r="G328" s="170">
        <v>635.6</v>
      </c>
      <c r="H328" s="170">
        <v>7725476.9200000009</v>
      </c>
      <c r="I328" s="154"/>
      <c r="J328" s="56"/>
      <c r="K328" s="56"/>
    </row>
    <row r="329" spans="1:11" x14ac:dyDescent="0.2">
      <c r="A329" s="56">
        <v>4</v>
      </c>
      <c r="C329" s="68" t="s">
        <v>171</v>
      </c>
      <c r="D329" s="68" t="s">
        <v>172</v>
      </c>
      <c r="E329" s="56">
        <v>4</v>
      </c>
      <c r="F329" s="69"/>
      <c r="G329" s="170">
        <v>55.83</v>
      </c>
      <c r="H329" s="170">
        <v>1520595.45</v>
      </c>
      <c r="I329" s="154"/>
      <c r="J329" s="56"/>
      <c r="K329" s="56"/>
    </row>
    <row r="330" spans="1:11" x14ac:dyDescent="0.2">
      <c r="A330" s="56">
        <f>(A329+1)</f>
        <v>5</v>
      </c>
      <c r="D330" s="68" t="s">
        <v>173</v>
      </c>
      <c r="E330" s="56">
        <f>(E329+1)</f>
        <v>5</v>
      </c>
      <c r="F330" s="69"/>
      <c r="G330" s="170">
        <v>137.66999999999999</v>
      </c>
      <c r="H330" s="170">
        <v>3487384.87</v>
      </c>
      <c r="I330" s="154"/>
      <c r="J330" s="56"/>
      <c r="K330" s="56"/>
    </row>
    <row r="331" spans="1:11" x14ac:dyDescent="0.2">
      <c r="A331" s="56">
        <f>(A330+1)</f>
        <v>6</v>
      </c>
      <c r="C331" s="68" t="s">
        <v>174</v>
      </c>
      <c r="E331" s="56">
        <f>(E330+1)</f>
        <v>6</v>
      </c>
      <c r="G331" s="149">
        <f>SUM(G327:G330)</f>
        <v>1200.98</v>
      </c>
      <c r="H331" s="149">
        <f>SUM(H327:H330)</f>
        <v>16677064.379999999</v>
      </c>
      <c r="I331" s="149"/>
      <c r="J331" s="56"/>
      <c r="K331" s="56"/>
    </row>
    <row r="332" spans="1:11" x14ac:dyDescent="0.2">
      <c r="A332" s="56">
        <f>(A331+1)</f>
        <v>7</v>
      </c>
      <c r="C332" s="68" t="s">
        <v>175</v>
      </c>
      <c r="E332" s="56">
        <f>(E331+1)</f>
        <v>7</v>
      </c>
      <c r="G332" s="146"/>
      <c r="H332" s="145"/>
      <c r="I332" s="149"/>
      <c r="J332" s="56"/>
      <c r="K332" s="56"/>
    </row>
    <row r="333" spans="1:11" x14ac:dyDescent="0.2">
      <c r="A333" s="56">
        <f>(A332+1)</f>
        <v>8</v>
      </c>
      <c r="C333" s="68" t="s">
        <v>168</v>
      </c>
      <c r="D333" s="68" t="s">
        <v>169</v>
      </c>
      <c r="E333" s="56">
        <f>(E332+1)</f>
        <v>8</v>
      </c>
      <c r="F333" s="69"/>
      <c r="G333" s="170">
        <v>989.63</v>
      </c>
      <c r="H333" s="170">
        <v>11886370</v>
      </c>
      <c r="I333" s="154"/>
      <c r="J333" s="56"/>
      <c r="K333" s="56"/>
    </row>
    <row r="334" spans="1:11" x14ac:dyDescent="0.2">
      <c r="A334" s="56">
        <v>9</v>
      </c>
      <c r="D334" s="68" t="s">
        <v>170</v>
      </c>
      <c r="E334" s="56">
        <v>9</v>
      </c>
      <c r="F334" s="69"/>
      <c r="G334" s="170">
        <v>3512.87</v>
      </c>
      <c r="H334" s="170">
        <v>46554150</v>
      </c>
      <c r="I334" s="154"/>
      <c r="J334" s="56"/>
      <c r="K334" s="56"/>
    </row>
    <row r="335" spans="1:11" x14ac:dyDescent="0.2">
      <c r="A335" s="56">
        <v>10</v>
      </c>
      <c r="C335" s="68" t="s">
        <v>171</v>
      </c>
      <c r="D335" s="68" t="s">
        <v>172</v>
      </c>
      <c r="E335" s="56">
        <v>10</v>
      </c>
      <c r="F335" s="69"/>
      <c r="G335" s="170">
        <v>237.5</v>
      </c>
      <c r="H335" s="170">
        <v>6596253</v>
      </c>
      <c r="I335" s="154"/>
      <c r="J335" s="56"/>
      <c r="K335" s="56"/>
    </row>
    <row r="336" spans="1:11" x14ac:dyDescent="0.2">
      <c r="A336" s="56">
        <f>(A335+1)</f>
        <v>11</v>
      </c>
      <c r="D336" s="68" t="s">
        <v>173</v>
      </c>
      <c r="E336" s="56">
        <f>(E335+1)</f>
        <v>11</v>
      </c>
      <c r="F336" s="69"/>
      <c r="G336" s="170">
        <v>582.4</v>
      </c>
      <c r="H336" s="170">
        <v>15875280</v>
      </c>
      <c r="I336" s="154"/>
      <c r="J336" s="56"/>
      <c r="K336" s="56"/>
    </row>
    <row r="337" spans="1:11" x14ac:dyDescent="0.2">
      <c r="A337" s="56">
        <f>(A336+1)</f>
        <v>12</v>
      </c>
      <c r="C337" s="68" t="s">
        <v>176</v>
      </c>
      <c r="E337" s="56">
        <f>(E336+1)</f>
        <v>12</v>
      </c>
      <c r="G337" s="148">
        <f>SUM(G333:G336)</f>
        <v>5322.4</v>
      </c>
      <c r="H337" s="149">
        <f>SUM(H333:H336)</f>
        <v>80912053</v>
      </c>
      <c r="I337" s="149"/>
      <c r="J337" s="56"/>
      <c r="K337" s="56"/>
    </row>
    <row r="338" spans="1:11" x14ac:dyDescent="0.2">
      <c r="A338" s="56">
        <f>(A337+1)</f>
        <v>13</v>
      </c>
      <c r="C338" s="68" t="s">
        <v>177</v>
      </c>
      <c r="E338" s="56">
        <f>(E337+1)</f>
        <v>13</v>
      </c>
      <c r="G338" s="146"/>
      <c r="H338" s="145"/>
      <c r="I338" s="149"/>
      <c r="J338" s="56"/>
      <c r="K338" s="56"/>
    </row>
    <row r="339" spans="1:11" x14ac:dyDescent="0.2">
      <c r="A339" s="56">
        <f>(A338+1)</f>
        <v>14</v>
      </c>
      <c r="C339" s="68" t="s">
        <v>168</v>
      </c>
      <c r="D339" s="68" t="s">
        <v>169</v>
      </c>
      <c r="E339" s="56">
        <f>(E338+1)</f>
        <v>14</v>
      </c>
      <c r="F339" s="69"/>
      <c r="G339" s="170"/>
      <c r="H339" s="170">
        <v>0</v>
      </c>
      <c r="I339" s="154"/>
      <c r="J339" s="56"/>
      <c r="K339" s="56"/>
    </row>
    <row r="340" spans="1:11" x14ac:dyDescent="0.2">
      <c r="A340" s="56">
        <v>15</v>
      </c>
      <c r="C340" s="68"/>
      <c r="D340" s="68" t="s">
        <v>170</v>
      </c>
      <c r="E340" s="56">
        <v>15</v>
      </c>
      <c r="F340" s="69"/>
      <c r="G340" s="170"/>
      <c r="H340" s="170">
        <v>0</v>
      </c>
      <c r="I340" s="154"/>
      <c r="J340" s="56"/>
      <c r="K340" s="56"/>
    </row>
    <row r="341" spans="1:11" x14ac:dyDescent="0.2">
      <c r="A341" s="56">
        <v>16</v>
      </c>
      <c r="C341" s="68" t="s">
        <v>171</v>
      </c>
      <c r="D341" s="68" t="s">
        <v>172</v>
      </c>
      <c r="E341" s="56">
        <v>16</v>
      </c>
      <c r="F341" s="69"/>
      <c r="G341" s="170"/>
      <c r="H341" s="170">
        <v>0</v>
      </c>
      <c r="I341" s="154"/>
      <c r="J341" s="56"/>
      <c r="K341" s="56"/>
    </row>
    <row r="342" spans="1:11" x14ac:dyDescent="0.2">
      <c r="A342" s="56">
        <v>17</v>
      </c>
      <c r="C342" s="68"/>
      <c r="D342" s="68" t="s">
        <v>173</v>
      </c>
      <c r="E342" s="56">
        <v>17</v>
      </c>
      <c r="G342" s="153"/>
      <c r="H342" s="153">
        <v>0</v>
      </c>
      <c r="I342" s="149"/>
      <c r="J342" s="56"/>
      <c r="K342" s="56"/>
    </row>
    <row r="343" spans="1:11" x14ac:dyDescent="0.2">
      <c r="A343" s="56">
        <v>18</v>
      </c>
      <c r="C343" s="68" t="s">
        <v>178</v>
      </c>
      <c r="D343" s="68"/>
      <c r="E343" s="56">
        <v>18</v>
      </c>
      <c r="G343" s="148">
        <f>SUM(G339:G342)</f>
        <v>0</v>
      </c>
      <c r="H343" s="149">
        <f>SUM(H339:H342)</f>
        <v>0</v>
      </c>
      <c r="I343" s="149"/>
      <c r="J343" s="56"/>
      <c r="K343" s="56"/>
    </row>
    <row r="344" spans="1:11" x14ac:dyDescent="0.2">
      <c r="A344" s="56">
        <v>19</v>
      </c>
      <c r="C344" s="68" t="s">
        <v>179</v>
      </c>
      <c r="D344" s="68"/>
      <c r="E344" s="56">
        <v>19</v>
      </c>
      <c r="G344" s="148"/>
      <c r="H344" s="149"/>
      <c r="I344" s="149"/>
      <c r="J344" s="56"/>
      <c r="K344" s="56"/>
    </row>
    <row r="345" spans="1:11" x14ac:dyDescent="0.2">
      <c r="A345" s="56">
        <v>20</v>
      </c>
      <c r="C345" s="68" t="s">
        <v>168</v>
      </c>
      <c r="D345" s="68" t="s">
        <v>169</v>
      </c>
      <c r="E345" s="56">
        <v>20</v>
      </c>
      <c r="F345" s="171"/>
      <c r="G345" s="170">
        <v>959.6</v>
      </c>
      <c r="H345" s="170">
        <v>11649144</v>
      </c>
      <c r="I345" s="154"/>
      <c r="J345" s="56"/>
      <c r="K345" s="56"/>
    </row>
    <row r="346" spans="1:11" x14ac:dyDescent="0.2">
      <c r="A346" s="56">
        <v>21</v>
      </c>
      <c r="C346" s="68"/>
      <c r="D346" s="68" t="s">
        <v>170</v>
      </c>
      <c r="E346" s="56">
        <v>21</v>
      </c>
      <c r="F346" s="171"/>
      <c r="G346" s="170">
        <v>3182.2</v>
      </c>
      <c r="H346" s="170">
        <v>42412376</v>
      </c>
      <c r="I346" s="154"/>
      <c r="J346" s="56"/>
      <c r="K346" s="56"/>
    </row>
    <row r="347" spans="1:11" x14ac:dyDescent="0.2">
      <c r="A347" s="56">
        <v>22</v>
      </c>
      <c r="C347" s="68" t="s">
        <v>171</v>
      </c>
      <c r="D347" s="68" t="s">
        <v>172</v>
      </c>
      <c r="E347" s="56">
        <v>22</v>
      </c>
      <c r="F347" s="171"/>
      <c r="G347" s="170">
        <v>260.38</v>
      </c>
      <c r="H347" s="170">
        <v>7312883</v>
      </c>
      <c r="I347" s="154"/>
      <c r="J347" s="56"/>
      <c r="K347" s="56"/>
    </row>
    <row r="348" spans="1:11" x14ac:dyDescent="0.2">
      <c r="A348" s="56">
        <v>23</v>
      </c>
      <c r="D348" s="68" t="s">
        <v>173</v>
      </c>
      <c r="E348" s="56">
        <v>23</v>
      </c>
      <c r="F348" s="171"/>
      <c r="G348" s="170">
        <v>532.83000000000004</v>
      </c>
      <c r="H348" s="170">
        <v>14585397</v>
      </c>
      <c r="I348" s="154"/>
      <c r="J348" s="56"/>
      <c r="K348" s="56"/>
    </row>
    <row r="349" spans="1:11" x14ac:dyDescent="0.2">
      <c r="A349" s="56">
        <v>24</v>
      </c>
      <c r="C349" s="68" t="s">
        <v>180</v>
      </c>
      <c r="E349" s="56">
        <v>24</v>
      </c>
      <c r="F349" s="122"/>
      <c r="G349" s="146">
        <f>SUM(G345:G348)</f>
        <v>4935.01</v>
      </c>
      <c r="H349" s="145">
        <f>SUM(H345:H348)</f>
        <v>75959800</v>
      </c>
      <c r="I349" s="145"/>
      <c r="J349" s="56"/>
      <c r="K349" s="56"/>
    </row>
    <row r="350" spans="1:11" x14ac:dyDescent="0.2">
      <c r="A350" s="56">
        <v>25</v>
      </c>
      <c r="C350" s="68" t="s">
        <v>181</v>
      </c>
      <c r="E350" s="56">
        <v>25</v>
      </c>
      <c r="G350" s="148"/>
      <c r="H350" s="149"/>
      <c r="I350" s="149"/>
      <c r="J350" s="56"/>
      <c r="K350" s="56"/>
    </row>
    <row r="351" spans="1:11" x14ac:dyDescent="0.2">
      <c r="A351" s="56">
        <v>26</v>
      </c>
      <c r="C351" s="68" t="s">
        <v>168</v>
      </c>
      <c r="D351" s="68" t="s">
        <v>169</v>
      </c>
      <c r="E351" s="56">
        <v>26</v>
      </c>
      <c r="G351" s="148">
        <f t="shared" ref="G351:H354" si="13">G327+G333+G339+G345</f>
        <v>2321.11</v>
      </c>
      <c r="H351" s="149">
        <f t="shared" si="13"/>
        <v>27479121.140000001</v>
      </c>
      <c r="I351" s="149"/>
      <c r="J351" s="56"/>
      <c r="K351" s="148"/>
    </row>
    <row r="352" spans="1:11" x14ac:dyDescent="0.2">
      <c r="A352" s="56">
        <v>27</v>
      </c>
      <c r="C352" s="68"/>
      <c r="D352" s="68" t="s">
        <v>170</v>
      </c>
      <c r="E352" s="56">
        <v>27</v>
      </c>
      <c r="G352" s="148">
        <f t="shared" si="13"/>
        <v>7330.67</v>
      </c>
      <c r="H352" s="149">
        <f t="shared" si="13"/>
        <v>96692002.920000002</v>
      </c>
      <c r="I352" s="149"/>
      <c r="J352" s="56"/>
      <c r="K352" s="148"/>
    </row>
    <row r="353" spans="1:11" x14ac:dyDescent="0.2">
      <c r="A353" s="56">
        <v>28</v>
      </c>
      <c r="C353" s="68" t="s">
        <v>171</v>
      </c>
      <c r="D353" s="68" t="s">
        <v>172</v>
      </c>
      <c r="E353" s="56">
        <v>28</v>
      </c>
      <c r="G353" s="148">
        <f t="shared" si="13"/>
        <v>553.71</v>
      </c>
      <c r="H353" s="149">
        <f t="shared" si="13"/>
        <v>15429731.449999999</v>
      </c>
      <c r="I353" s="149"/>
      <c r="J353" s="56"/>
      <c r="K353" s="148"/>
    </row>
    <row r="354" spans="1:11" x14ac:dyDescent="0.2">
      <c r="A354" s="56">
        <v>29</v>
      </c>
      <c r="D354" s="68" t="s">
        <v>173</v>
      </c>
      <c r="E354" s="56">
        <v>29</v>
      </c>
      <c r="G354" s="148">
        <f t="shared" si="13"/>
        <v>1252.9000000000001</v>
      </c>
      <c r="H354" s="149">
        <f t="shared" si="13"/>
        <v>33948061.870000005</v>
      </c>
      <c r="I354" s="149"/>
      <c r="J354" s="56"/>
      <c r="K354" s="148"/>
    </row>
    <row r="355" spans="1:11" x14ac:dyDescent="0.2">
      <c r="A355" s="56">
        <v>30</v>
      </c>
      <c r="E355" s="56">
        <v>30</v>
      </c>
      <c r="G355" s="146"/>
      <c r="H355" s="145"/>
      <c r="I355" s="149"/>
      <c r="J355" s="56"/>
      <c r="K355" s="146"/>
    </row>
    <row r="356" spans="1:11" x14ac:dyDescent="0.2">
      <c r="A356" s="56">
        <v>31</v>
      </c>
      <c r="C356" s="68" t="s">
        <v>182</v>
      </c>
      <c r="E356" s="56">
        <v>31</v>
      </c>
      <c r="G356" s="148">
        <f>SUM(G351:G352)</f>
        <v>9651.7800000000007</v>
      </c>
      <c r="H356" s="149">
        <f>SUM(H351:H352)</f>
        <v>124171124.06</v>
      </c>
      <c r="I356" s="149"/>
      <c r="J356" s="56"/>
      <c r="K356" s="148"/>
    </row>
    <row r="357" spans="1:11" x14ac:dyDescent="0.2">
      <c r="A357" s="56">
        <v>32</v>
      </c>
      <c r="C357" s="68" t="s">
        <v>183</v>
      </c>
      <c r="E357" s="56">
        <v>32</v>
      </c>
      <c r="G357" s="148">
        <f>SUM(G353:G354)</f>
        <v>1806.6100000000001</v>
      </c>
      <c r="H357" s="149">
        <f>SUM(H353:H354)</f>
        <v>49377793.320000008</v>
      </c>
      <c r="I357" s="149"/>
      <c r="J357" s="56"/>
      <c r="K357" s="148"/>
    </row>
    <row r="358" spans="1:11" x14ac:dyDescent="0.2">
      <c r="A358" s="56">
        <v>33</v>
      </c>
      <c r="C358" s="68" t="s">
        <v>184</v>
      </c>
      <c r="E358" s="56">
        <v>33</v>
      </c>
      <c r="F358" s="122"/>
      <c r="G358" s="146">
        <f>SUM(G351,G353)</f>
        <v>2874.82</v>
      </c>
      <c r="H358" s="145">
        <f>SUM(H351,H353)</f>
        <v>42908852.590000004</v>
      </c>
      <c r="I358" s="145"/>
      <c r="J358" s="56"/>
      <c r="K358" s="146"/>
    </row>
    <row r="359" spans="1:11" x14ac:dyDescent="0.2">
      <c r="A359" s="56">
        <v>34</v>
      </c>
      <c r="C359" s="68" t="s">
        <v>185</v>
      </c>
      <c r="E359" s="56">
        <v>34</v>
      </c>
      <c r="F359" s="122"/>
      <c r="G359" s="146">
        <f>SUM(G352,G354)</f>
        <v>8583.57</v>
      </c>
      <c r="H359" s="145">
        <f>SUM(H352,H354)</f>
        <v>130640064.79000001</v>
      </c>
      <c r="I359" s="145"/>
      <c r="J359" s="56"/>
      <c r="K359" s="146"/>
    </row>
    <row r="360" spans="1:11" x14ac:dyDescent="0.2">
      <c r="A360" s="68"/>
      <c r="C360" s="77" t="s">
        <v>17</v>
      </c>
      <c r="D360" s="77" t="s">
        <v>17</v>
      </c>
      <c r="E360" s="77" t="s">
        <v>17</v>
      </c>
      <c r="F360" s="77" t="s">
        <v>17</v>
      </c>
      <c r="G360" s="77" t="s">
        <v>17</v>
      </c>
      <c r="H360" s="77" t="s">
        <v>17</v>
      </c>
      <c r="I360" s="77"/>
      <c r="J360" s="77"/>
      <c r="K360" s="77"/>
    </row>
    <row r="361" spans="1:11" x14ac:dyDescent="0.2">
      <c r="A361" s="56">
        <v>35</v>
      </c>
      <c r="C361" s="56" t="s">
        <v>186</v>
      </c>
      <c r="E361" s="56">
        <v>35</v>
      </c>
      <c r="G361" s="148">
        <f>SUM(G358:G359)</f>
        <v>11458.39</v>
      </c>
      <c r="H361" s="149">
        <f>SUM(H358:H359)</f>
        <v>173548917.38</v>
      </c>
      <c r="I361" s="149"/>
      <c r="J361" s="149"/>
      <c r="K361" s="148"/>
    </row>
    <row r="362" spans="1:11" x14ac:dyDescent="0.2">
      <c r="C362" s="68" t="s">
        <v>187</v>
      </c>
      <c r="F362" s="139" t="s">
        <v>17</v>
      </c>
      <c r="G362" s="78"/>
      <c r="H362" s="79"/>
      <c r="I362" s="139"/>
      <c r="J362" s="139"/>
      <c r="K362" s="78"/>
    </row>
    <row r="363" spans="1:11" x14ac:dyDescent="0.2">
      <c r="C363" s="68"/>
      <c r="F363" s="139"/>
      <c r="G363" s="78"/>
      <c r="H363" s="79"/>
      <c r="I363" s="139"/>
      <c r="J363" s="56"/>
      <c r="K363" s="56"/>
    </row>
    <row r="364" spans="1:11" x14ac:dyDescent="0.2">
      <c r="J364" s="56"/>
      <c r="K364" s="56"/>
    </row>
    <row r="365" spans="1:11" x14ac:dyDescent="0.2">
      <c r="A365" s="56">
        <v>36</v>
      </c>
      <c r="B365" s="92"/>
      <c r="C365" s="93" t="s">
        <v>63</v>
      </c>
      <c r="D365" s="93"/>
      <c r="E365" s="93"/>
      <c r="F365" s="93"/>
      <c r="G365" s="93"/>
      <c r="H365" s="93"/>
      <c r="I365" s="93"/>
      <c r="J365" s="93"/>
      <c r="K365" s="56"/>
    </row>
    <row r="366" spans="1:11" x14ac:dyDescent="0.2">
      <c r="C366" s="56" t="s">
        <v>188</v>
      </c>
      <c r="F366" s="139"/>
      <c r="G366" s="78"/>
      <c r="I366" s="139"/>
      <c r="J366" s="78"/>
    </row>
    <row r="367" spans="1:11" x14ac:dyDescent="0.2">
      <c r="C367" s="56" t="s">
        <v>12</v>
      </c>
      <c r="F367" s="139"/>
      <c r="G367" s="78"/>
      <c r="I367" s="139"/>
      <c r="J367" s="78"/>
    </row>
    <row r="368" spans="1:11" x14ac:dyDescent="0.2">
      <c r="A368" s="68"/>
    </row>
    <row r="369" spans="1:11" x14ac:dyDescent="0.2">
      <c r="A369" s="74" t="str">
        <f>$A$83</f>
        <v xml:space="preserve">Institution No.:  </v>
      </c>
      <c r="B369" s="95"/>
      <c r="C369" s="95"/>
      <c r="D369" s="95"/>
      <c r="E369" s="109"/>
      <c r="F369" s="95"/>
      <c r="G369" s="110"/>
      <c r="H369" s="111"/>
      <c r="I369" s="95"/>
      <c r="J369" s="110"/>
      <c r="K369" s="172" t="s">
        <v>189</v>
      </c>
    </row>
    <row r="370" spans="1:11" ht="14.25" x14ac:dyDescent="0.2">
      <c r="A370" s="95"/>
      <c r="B370" s="95"/>
      <c r="C370" s="95"/>
      <c r="D370" s="124" t="s">
        <v>190</v>
      </c>
      <c r="E370" s="109"/>
      <c r="F370" s="95"/>
      <c r="G370" s="110"/>
      <c r="H370" s="111"/>
      <c r="I370" s="95"/>
      <c r="J370" s="110"/>
      <c r="K370" s="111"/>
    </row>
    <row r="371" spans="1:11" x14ac:dyDescent="0.2">
      <c r="A371" s="74" t="str">
        <f>$A$42</f>
        <v xml:space="preserve">NAME: </v>
      </c>
      <c r="C371" s="56" t="str">
        <f>$D$20</f>
        <v>University of Colorado</v>
      </c>
      <c r="F371" s="173"/>
      <c r="G371" s="167"/>
      <c r="H371" s="168"/>
      <c r="K371" s="76" t="str">
        <f>$K$3</f>
        <v>Due Date: October 18, 2022</v>
      </c>
    </row>
    <row r="372" spans="1:11" x14ac:dyDescent="0.2">
      <c r="A372" s="77" t="s">
        <v>17</v>
      </c>
      <c r="B372" s="77" t="s">
        <v>17</v>
      </c>
      <c r="C372" s="77" t="s">
        <v>17</v>
      </c>
      <c r="D372" s="77" t="s">
        <v>17</v>
      </c>
      <c r="E372" s="77" t="s">
        <v>17</v>
      </c>
      <c r="F372" s="77" t="s">
        <v>17</v>
      </c>
      <c r="G372" s="78" t="s">
        <v>17</v>
      </c>
      <c r="H372" s="79" t="s">
        <v>17</v>
      </c>
      <c r="I372" s="77" t="s">
        <v>17</v>
      </c>
      <c r="J372" s="78" t="s">
        <v>17</v>
      </c>
      <c r="K372" s="79" t="s">
        <v>17</v>
      </c>
    </row>
    <row r="373" spans="1:11" ht="9.75" customHeight="1" x14ac:dyDescent="0.2">
      <c r="A373" s="80" t="s">
        <v>18</v>
      </c>
      <c r="E373" s="80" t="s">
        <v>18</v>
      </c>
      <c r="G373" s="82"/>
      <c r="H373" s="83" t="str">
        <f>H323</f>
        <v>2021-22</v>
      </c>
      <c r="I373" s="81"/>
      <c r="J373" s="82"/>
      <c r="K373" s="83" t="str">
        <f>K244</f>
        <v>2022-23</v>
      </c>
    </row>
    <row r="374" spans="1:11" ht="13.5" customHeight="1" x14ac:dyDescent="0.2">
      <c r="A374" s="80" t="s">
        <v>22</v>
      </c>
      <c r="C374" s="81" t="s">
        <v>68</v>
      </c>
      <c r="E374" s="80" t="s">
        <v>22</v>
      </c>
      <c r="H374" s="83" t="s">
        <v>25</v>
      </c>
      <c r="K374" s="83" t="s">
        <v>26</v>
      </c>
    </row>
    <row r="375" spans="1:11" x14ac:dyDescent="0.2">
      <c r="A375" s="77" t="s">
        <v>17</v>
      </c>
      <c r="B375" s="77" t="s">
        <v>17</v>
      </c>
      <c r="C375" s="77" t="s">
        <v>17</v>
      </c>
      <c r="D375" s="77" t="s">
        <v>17</v>
      </c>
      <c r="E375" s="77" t="s">
        <v>17</v>
      </c>
      <c r="F375" s="77" t="s">
        <v>17</v>
      </c>
      <c r="G375" s="78" t="s">
        <v>17</v>
      </c>
      <c r="H375" s="79" t="s">
        <v>17</v>
      </c>
      <c r="I375" s="77" t="s">
        <v>17</v>
      </c>
      <c r="J375" s="78" t="s">
        <v>17</v>
      </c>
      <c r="K375" s="79" t="s">
        <v>17</v>
      </c>
    </row>
    <row r="376" spans="1:11" ht="13.5" x14ac:dyDescent="0.2">
      <c r="A376" s="174">
        <v>1</v>
      </c>
      <c r="C376" s="68" t="s">
        <v>191</v>
      </c>
      <c r="E376" s="174">
        <v>1</v>
      </c>
      <c r="H376" s="58" t="s">
        <v>192</v>
      </c>
      <c r="K376" s="58" t="s">
        <v>192</v>
      </c>
    </row>
    <row r="377" spans="1:11" s="95" customFormat="1" x14ac:dyDescent="0.2">
      <c r="A377" s="174">
        <v>2</v>
      </c>
      <c r="B377" s="56"/>
      <c r="C377" s="68"/>
      <c r="D377" s="56"/>
      <c r="E377" s="174">
        <v>2</v>
      </c>
      <c r="F377" s="56"/>
      <c r="G377" s="57"/>
      <c r="H377" s="175">
        <v>0</v>
      </c>
      <c r="I377" s="56"/>
      <c r="J377" s="57"/>
      <c r="K377" s="175">
        <v>0</v>
      </c>
    </row>
    <row r="378" spans="1:11" ht="12.75" customHeight="1" x14ac:dyDescent="0.2">
      <c r="A378" s="56">
        <v>3</v>
      </c>
      <c r="C378" s="56" t="s">
        <v>193</v>
      </c>
      <c r="E378" s="56">
        <v>3</v>
      </c>
      <c r="F378" s="58"/>
      <c r="G378" s="58"/>
      <c r="H378" s="58" t="s">
        <v>192</v>
      </c>
      <c r="I378" s="58"/>
      <c r="J378" s="58"/>
      <c r="K378" s="58" t="s">
        <v>192</v>
      </c>
    </row>
    <row r="379" spans="1:11" x14ac:dyDescent="0.2">
      <c r="A379" s="174">
        <v>4</v>
      </c>
      <c r="C379" s="56" t="s">
        <v>194</v>
      </c>
      <c r="E379" s="174">
        <v>4</v>
      </c>
      <c r="F379" s="58"/>
      <c r="G379" s="58"/>
      <c r="H379" s="175"/>
      <c r="I379" s="58"/>
      <c r="J379" s="58"/>
      <c r="K379" s="175"/>
    </row>
    <row r="380" spans="1:11" x14ac:dyDescent="0.2">
      <c r="A380" s="174">
        <v>5</v>
      </c>
      <c r="C380" s="56" t="s">
        <v>195</v>
      </c>
      <c r="E380" s="174">
        <v>5</v>
      </c>
      <c r="F380" s="58"/>
      <c r="G380" s="58"/>
      <c r="H380" s="175"/>
      <c r="I380" s="58"/>
      <c r="J380" s="58"/>
      <c r="K380" s="175"/>
    </row>
    <row r="381" spans="1:11" x14ac:dyDescent="0.2">
      <c r="A381" s="174">
        <v>6</v>
      </c>
      <c r="E381" s="174">
        <v>6</v>
      </c>
      <c r="F381" s="58"/>
      <c r="G381" s="58"/>
      <c r="H381" s="175"/>
      <c r="I381" s="58"/>
      <c r="J381" s="58"/>
      <c r="K381" s="175"/>
    </row>
    <row r="382" spans="1:11" x14ac:dyDescent="0.2">
      <c r="A382" s="174">
        <v>7</v>
      </c>
      <c r="E382" s="174">
        <v>7</v>
      </c>
      <c r="F382" s="58"/>
      <c r="G382" s="58"/>
      <c r="H382" s="175"/>
      <c r="I382" s="58"/>
      <c r="J382" s="58"/>
      <c r="K382" s="175"/>
    </row>
    <row r="383" spans="1:11" x14ac:dyDescent="0.2">
      <c r="A383" s="174">
        <v>8</v>
      </c>
      <c r="E383" s="174">
        <v>8</v>
      </c>
      <c r="F383" s="58"/>
      <c r="G383" s="58"/>
      <c r="H383" s="175"/>
      <c r="I383" s="58"/>
      <c r="J383" s="58"/>
      <c r="K383" s="175"/>
    </row>
    <row r="384" spans="1:11" x14ac:dyDescent="0.2">
      <c r="A384" s="174">
        <v>9</v>
      </c>
      <c r="E384" s="174">
        <v>9</v>
      </c>
      <c r="F384" s="58"/>
      <c r="G384" s="58"/>
      <c r="H384" s="175"/>
      <c r="I384" s="58"/>
      <c r="J384" s="58"/>
      <c r="K384" s="175"/>
    </row>
    <row r="385" spans="1:11" x14ac:dyDescent="0.2">
      <c r="A385" s="174">
        <v>10</v>
      </c>
      <c r="E385" s="174">
        <v>10</v>
      </c>
      <c r="F385" s="58"/>
      <c r="G385" s="58"/>
      <c r="H385" s="175"/>
      <c r="I385" s="58"/>
      <c r="J385" s="58"/>
      <c r="K385" s="175"/>
    </row>
    <row r="386" spans="1:11" x14ac:dyDescent="0.2">
      <c r="A386" s="174">
        <v>11</v>
      </c>
      <c r="E386" s="174">
        <v>11</v>
      </c>
      <c r="F386" s="58"/>
      <c r="G386" s="58"/>
      <c r="H386" s="175"/>
      <c r="I386" s="58"/>
      <c r="J386" s="58"/>
      <c r="K386" s="175"/>
    </row>
    <row r="387" spans="1:11" x14ac:dyDescent="0.2">
      <c r="A387" s="174">
        <v>12</v>
      </c>
      <c r="E387" s="174">
        <v>12</v>
      </c>
      <c r="F387" s="58"/>
      <c r="G387" s="58"/>
      <c r="H387" s="175"/>
      <c r="I387" s="58"/>
      <c r="J387" s="58"/>
      <c r="K387" s="175"/>
    </row>
    <row r="388" spans="1:11" x14ac:dyDescent="0.2">
      <c r="A388" s="174">
        <v>13</v>
      </c>
      <c r="E388" s="174">
        <v>13</v>
      </c>
      <c r="F388" s="58"/>
      <c r="G388" s="58"/>
      <c r="H388" s="175"/>
      <c r="I388" s="58"/>
      <c r="J388" s="58"/>
      <c r="K388" s="175"/>
    </row>
    <row r="389" spans="1:11" x14ac:dyDescent="0.2">
      <c r="A389" s="174">
        <v>14</v>
      </c>
      <c r="C389" s="68" t="s">
        <v>45</v>
      </c>
      <c r="E389" s="174">
        <v>14</v>
      </c>
      <c r="F389" s="58"/>
      <c r="G389" s="58"/>
      <c r="H389" s="175"/>
      <c r="I389" s="58"/>
      <c r="J389" s="58"/>
      <c r="K389" s="175"/>
    </row>
    <row r="390" spans="1:11" x14ac:dyDescent="0.2">
      <c r="A390" s="174">
        <v>15</v>
      </c>
      <c r="C390" s="68"/>
      <c r="E390" s="174">
        <v>15</v>
      </c>
      <c r="F390" s="58"/>
      <c r="G390" s="58"/>
      <c r="H390" s="175"/>
      <c r="I390" s="58"/>
      <c r="J390" s="58"/>
      <c r="K390" s="175"/>
    </row>
    <row r="391" spans="1:11" x14ac:dyDescent="0.2">
      <c r="A391" s="174">
        <v>16</v>
      </c>
      <c r="E391" s="174">
        <v>16</v>
      </c>
      <c r="F391" s="58"/>
      <c r="G391" s="58"/>
      <c r="H391" s="175"/>
      <c r="I391" s="58"/>
      <c r="J391" s="58"/>
      <c r="K391" s="175"/>
    </row>
    <row r="392" spans="1:11" x14ac:dyDescent="0.2">
      <c r="A392" s="174">
        <v>17</v>
      </c>
      <c r="C392" s="68" t="s">
        <v>45</v>
      </c>
      <c r="E392" s="174">
        <v>17</v>
      </c>
      <c r="F392" s="58"/>
      <c r="G392" s="58"/>
      <c r="H392" s="175"/>
      <c r="I392" s="58"/>
      <c r="J392" s="58"/>
      <c r="K392" s="175"/>
    </row>
    <row r="393" spans="1:11" x14ac:dyDescent="0.2">
      <c r="A393" s="174">
        <v>18</v>
      </c>
      <c r="E393" s="174">
        <v>18</v>
      </c>
      <c r="F393" s="58"/>
      <c r="G393" s="58"/>
      <c r="H393" s="175"/>
      <c r="I393" s="58"/>
      <c r="J393" s="58" t="s">
        <v>45</v>
      </c>
      <c r="K393" s="175"/>
    </row>
    <row r="394" spans="1:11" x14ac:dyDescent="0.2">
      <c r="A394" s="174">
        <v>19</v>
      </c>
      <c r="E394" s="174">
        <v>19</v>
      </c>
      <c r="F394" s="58"/>
      <c r="G394" s="58"/>
      <c r="H394" s="175"/>
      <c r="I394" s="58"/>
      <c r="J394" s="58"/>
      <c r="K394" s="175"/>
    </row>
    <row r="395" spans="1:11" x14ac:dyDescent="0.2">
      <c r="A395" s="174"/>
      <c r="C395" s="68"/>
      <c r="E395" s="174"/>
      <c r="F395" s="139" t="s">
        <v>17</v>
      </c>
      <c r="G395" s="78" t="s">
        <v>17</v>
      </c>
      <c r="H395" s="79" t="s">
        <v>17</v>
      </c>
      <c r="I395" s="139" t="s">
        <v>17</v>
      </c>
      <c r="J395" s="78" t="s">
        <v>17</v>
      </c>
      <c r="K395" s="79" t="s">
        <v>17</v>
      </c>
    </row>
    <row r="396" spans="1:11" x14ac:dyDescent="0.2">
      <c r="A396" s="174">
        <v>20</v>
      </c>
      <c r="C396" s="68" t="s">
        <v>196</v>
      </c>
      <c r="E396" s="174">
        <v>20</v>
      </c>
      <c r="G396" s="145"/>
      <c r="H396" s="149">
        <f>SUM(H376:H394)</f>
        <v>0</v>
      </c>
      <c r="I396" s="149"/>
      <c r="J396" s="145"/>
      <c r="K396" s="149">
        <f>SUM(K376:K394)</f>
        <v>0</v>
      </c>
    </row>
    <row r="397" spans="1:11" x14ac:dyDescent="0.2">
      <c r="A397" s="174"/>
      <c r="C397" s="68"/>
      <c r="E397" s="108"/>
      <c r="F397" s="139" t="s">
        <v>17</v>
      </c>
      <c r="G397" s="78" t="s">
        <v>17</v>
      </c>
      <c r="H397" s="79" t="s">
        <v>17</v>
      </c>
      <c r="I397" s="139" t="s">
        <v>17</v>
      </c>
      <c r="J397" s="78" t="s">
        <v>17</v>
      </c>
      <c r="K397" s="79" t="s">
        <v>17</v>
      </c>
    </row>
    <row r="398" spans="1:11" ht="13.5" x14ac:dyDescent="0.2">
      <c r="C398" s="56" t="s">
        <v>197</v>
      </c>
      <c r="F398" s="139"/>
      <c r="G398" s="78"/>
      <c r="I398" s="139"/>
      <c r="J398" s="78"/>
    </row>
    <row r="399" spans="1:11" ht="13.5" x14ac:dyDescent="0.2">
      <c r="C399" s="56" t="s">
        <v>198</v>
      </c>
      <c r="F399" s="139"/>
      <c r="G399" s="78"/>
      <c r="I399" s="139"/>
      <c r="J399" s="78"/>
    </row>
    <row r="400" spans="1:11" ht="13.5" x14ac:dyDescent="0.2">
      <c r="A400" s="68"/>
      <c r="C400" s="56" t="s">
        <v>199</v>
      </c>
    </row>
    <row r="401" spans="1:11" x14ac:dyDescent="0.2">
      <c r="A401" s="68"/>
      <c r="C401" s="56" t="s">
        <v>200</v>
      </c>
    </row>
    <row r="402" spans="1:11" x14ac:dyDescent="0.2">
      <c r="A402" s="74" t="str">
        <f>$A$83</f>
        <v xml:space="preserve">Institution No.:  </v>
      </c>
      <c r="B402" s="95"/>
      <c r="C402" s="95"/>
      <c r="D402" s="95"/>
      <c r="E402" s="109"/>
      <c r="F402" s="95"/>
      <c r="G402" s="110"/>
      <c r="H402" s="111"/>
      <c r="I402" s="95"/>
      <c r="J402" s="110"/>
      <c r="K402" s="59" t="s">
        <v>201</v>
      </c>
    </row>
    <row r="403" spans="1:11" ht="14.25" x14ac:dyDescent="0.2">
      <c r="A403" s="95"/>
      <c r="B403" s="95"/>
      <c r="C403" s="95"/>
      <c r="D403" s="124" t="s">
        <v>202</v>
      </c>
      <c r="E403" s="109"/>
      <c r="F403" s="95"/>
      <c r="G403" s="110"/>
      <c r="H403" s="111"/>
      <c r="I403" s="95"/>
      <c r="J403" s="110"/>
      <c r="K403" s="111"/>
    </row>
    <row r="404" spans="1:11" x14ac:dyDescent="0.2">
      <c r="A404" s="74" t="str">
        <f>$A$42</f>
        <v xml:space="preserve">NAME: </v>
      </c>
      <c r="C404" s="56" t="str">
        <f>$D$20</f>
        <v>University of Colorado</v>
      </c>
      <c r="F404" s="173"/>
      <c r="G404" s="167"/>
      <c r="K404" s="76" t="str">
        <f>$K$3</f>
        <v>Due Date: October 18, 2022</v>
      </c>
    </row>
    <row r="405" spans="1:11" x14ac:dyDescent="0.2">
      <c r="A405" s="77" t="s">
        <v>17</v>
      </c>
      <c r="B405" s="77" t="s">
        <v>17</v>
      </c>
      <c r="C405" s="77" t="s">
        <v>17</v>
      </c>
      <c r="D405" s="77" t="s">
        <v>17</v>
      </c>
      <c r="E405" s="77" t="s">
        <v>17</v>
      </c>
      <c r="F405" s="77" t="s">
        <v>17</v>
      </c>
      <c r="G405" s="78" t="s">
        <v>17</v>
      </c>
      <c r="H405" s="79" t="s">
        <v>17</v>
      </c>
      <c r="I405" s="77" t="s">
        <v>17</v>
      </c>
      <c r="J405" s="78" t="s">
        <v>17</v>
      </c>
      <c r="K405" s="79" t="s">
        <v>17</v>
      </c>
    </row>
    <row r="406" spans="1:11" x14ac:dyDescent="0.2">
      <c r="A406" s="80" t="s">
        <v>18</v>
      </c>
      <c r="E406" s="80" t="s">
        <v>18</v>
      </c>
      <c r="G406" s="82"/>
      <c r="H406" s="83" t="str">
        <f>H373</f>
        <v>2021-22</v>
      </c>
      <c r="I406" s="81"/>
      <c r="J406" s="82"/>
      <c r="K406" s="83" t="str">
        <f>K373</f>
        <v>2022-23</v>
      </c>
    </row>
    <row r="407" spans="1:11" x14ac:dyDescent="0.2">
      <c r="A407" s="80" t="s">
        <v>22</v>
      </c>
      <c r="C407" s="81" t="s">
        <v>68</v>
      </c>
      <c r="E407" s="80" t="s">
        <v>22</v>
      </c>
      <c r="H407" s="83" t="s">
        <v>25</v>
      </c>
      <c r="K407" s="83" t="s">
        <v>26</v>
      </c>
    </row>
    <row r="408" spans="1:11" x14ac:dyDescent="0.2">
      <c r="A408" s="77" t="s">
        <v>17</v>
      </c>
      <c r="B408" s="77" t="s">
        <v>17</v>
      </c>
      <c r="C408" s="77" t="s">
        <v>17</v>
      </c>
      <c r="D408" s="77" t="s">
        <v>17</v>
      </c>
      <c r="E408" s="77" t="s">
        <v>17</v>
      </c>
      <c r="F408" s="77" t="s">
        <v>17</v>
      </c>
      <c r="G408" s="78" t="s">
        <v>17</v>
      </c>
      <c r="H408" s="79" t="s">
        <v>17</v>
      </c>
      <c r="I408" s="77" t="s">
        <v>17</v>
      </c>
      <c r="J408" s="78" t="s">
        <v>17</v>
      </c>
      <c r="K408" s="79" t="s">
        <v>17</v>
      </c>
    </row>
    <row r="409" spans="1:11" x14ac:dyDescent="0.2">
      <c r="A409" s="174"/>
      <c r="C409" s="90" t="s">
        <v>203</v>
      </c>
      <c r="E409" s="174"/>
      <c r="G409" s="145"/>
      <c r="H409" s="145"/>
      <c r="I409" s="149"/>
      <c r="J409" s="145"/>
      <c r="K409" s="145"/>
    </row>
    <row r="410" spans="1:11" ht="13.5" x14ac:dyDescent="0.2">
      <c r="A410" s="174">
        <v>1</v>
      </c>
      <c r="C410" s="68" t="s">
        <v>204</v>
      </c>
      <c r="E410" s="174">
        <v>1</v>
      </c>
      <c r="G410" s="145"/>
      <c r="H410" s="176">
        <v>13778999.309583532</v>
      </c>
      <c r="I410" s="149"/>
      <c r="J410" s="145"/>
      <c r="K410" s="176">
        <v>9587404.9972596783</v>
      </c>
    </row>
    <row r="411" spans="1:11" x14ac:dyDescent="0.2">
      <c r="A411" s="174">
        <v>2</v>
      </c>
      <c r="C411" s="69" t="s">
        <v>205</v>
      </c>
      <c r="E411" s="174">
        <v>2</v>
      </c>
      <c r="F411" s="69"/>
      <c r="G411" s="154"/>
      <c r="H411" s="176">
        <v>3589949.76</v>
      </c>
      <c r="I411" s="149"/>
      <c r="J411" s="145"/>
      <c r="K411" s="176">
        <v>3575127</v>
      </c>
    </row>
    <row r="412" spans="1:11" x14ac:dyDescent="0.2">
      <c r="A412" s="174">
        <v>3</v>
      </c>
      <c r="C412" s="69" t="s">
        <v>206</v>
      </c>
      <c r="E412" s="174">
        <v>3</v>
      </c>
      <c r="F412" s="69"/>
      <c r="G412" s="154"/>
      <c r="H412" s="176">
        <v>1791695.7361098547</v>
      </c>
      <c r="I412" s="149"/>
      <c r="J412" s="145"/>
      <c r="K412" s="176">
        <v>1488545.9966803109</v>
      </c>
    </row>
    <row r="413" spans="1:11" ht="13.5" x14ac:dyDescent="0.2">
      <c r="A413" s="174">
        <v>4</v>
      </c>
      <c r="C413" s="69" t="s">
        <v>207</v>
      </c>
      <c r="E413" s="174">
        <v>4</v>
      </c>
      <c r="F413" s="69"/>
      <c r="G413" s="154"/>
      <c r="H413" s="176"/>
      <c r="I413" s="149"/>
      <c r="J413" s="145"/>
      <c r="K413" s="176"/>
    </row>
    <row r="414" spans="1:11" x14ac:dyDescent="0.2">
      <c r="A414" s="174">
        <v>5</v>
      </c>
      <c r="C414" s="69" t="s">
        <v>208</v>
      </c>
      <c r="E414" s="174">
        <v>5</v>
      </c>
      <c r="F414" s="69"/>
      <c r="G414" s="154"/>
      <c r="H414" s="176"/>
      <c r="I414" s="149"/>
      <c r="J414" s="145"/>
      <c r="K414" s="176"/>
    </row>
    <row r="415" spans="1:11" s="95" customFormat="1" x14ac:dyDescent="0.2">
      <c r="A415" s="174">
        <v>6</v>
      </c>
      <c r="B415" s="56"/>
      <c r="C415" s="69" t="s">
        <v>209</v>
      </c>
      <c r="D415" s="56"/>
      <c r="E415" s="174">
        <v>6</v>
      </c>
      <c r="F415" s="69"/>
      <c r="G415" s="154"/>
      <c r="H415" s="176"/>
      <c r="I415" s="149"/>
      <c r="J415" s="145"/>
      <c r="K415" s="176"/>
    </row>
    <row r="416" spans="1:11" s="95" customFormat="1" x14ac:dyDescent="0.2">
      <c r="A416" s="174">
        <v>7</v>
      </c>
      <c r="B416" s="56"/>
      <c r="C416" s="69" t="s">
        <v>210</v>
      </c>
      <c r="D416" s="56"/>
      <c r="E416" s="174">
        <v>7</v>
      </c>
      <c r="F416" s="69"/>
      <c r="G416" s="154"/>
      <c r="H416" s="176"/>
      <c r="I416" s="149"/>
      <c r="J416" s="145"/>
      <c r="K416" s="176"/>
    </row>
    <row r="417" spans="1:11" x14ac:dyDescent="0.2">
      <c r="A417" s="174">
        <v>8</v>
      </c>
      <c r="C417" s="69" t="s">
        <v>211</v>
      </c>
      <c r="E417" s="174">
        <v>8</v>
      </c>
      <c r="F417" s="139"/>
      <c r="G417" s="78"/>
      <c r="H417" s="176"/>
      <c r="I417" s="149"/>
      <c r="J417" s="145"/>
      <c r="K417" s="176"/>
    </row>
    <row r="418" spans="1:11" ht="13.5" x14ac:dyDescent="0.2">
      <c r="A418" s="174">
        <v>9</v>
      </c>
      <c r="C418" s="56" t="s">
        <v>212</v>
      </c>
      <c r="E418" s="174">
        <v>9</v>
      </c>
      <c r="F418" s="139"/>
      <c r="G418" s="78"/>
      <c r="H418" s="176"/>
      <c r="I418" s="149"/>
      <c r="J418" s="145"/>
      <c r="K418" s="176"/>
    </row>
    <row r="419" spans="1:11" x14ac:dyDescent="0.2">
      <c r="A419" s="174">
        <v>10</v>
      </c>
      <c r="C419" s="69"/>
      <c r="E419" s="174">
        <v>10</v>
      </c>
      <c r="F419" s="139"/>
      <c r="G419" s="78"/>
      <c r="H419" s="178"/>
      <c r="I419" s="179"/>
      <c r="J419" s="179"/>
      <c r="K419" s="178"/>
    </row>
    <row r="420" spans="1:11" x14ac:dyDescent="0.2">
      <c r="A420" s="174">
        <v>11</v>
      </c>
      <c r="C420" s="69"/>
      <c r="E420" s="174">
        <v>11</v>
      </c>
      <c r="F420" s="139"/>
      <c r="G420" s="78"/>
      <c r="H420" s="180"/>
      <c r="I420" s="139"/>
      <c r="J420" s="78"/>
      <c r="K420" s="181"/>
    </row>
    <row r="421" spans="1:11" x14ac:dyDescent="0.2">
      <c r="A421" s="174">
        <v>12</v>
      </c>
      <c r="C421" s="69"/>
      <c r="E421" s="174">
        <v>12</v>
      </c>
      <c r="F421" s="139"/>
      <c r="G421" s="78"/>
      <c r="H421" s="181"/>
      <c r="I421" s="139"/>
      <c r="J421" s="78"/>
      <c r="K421" s="181"/>
    </row>
    <row r="422" spans="1:11" x14ac:dyDescent="0.2">
      <c r="A422" s="174">
        <v>13</v>
      </c>
      <c r="C422" s="69"/>
      <c r="E422" s="174">
        <v>13</v>
      </c>
      <c r="F422" s="139"/>
      <c r="G422" s="78"/>
      <c r="H422" s="181"/>
      <c r="I422" s="139"/>
      <c r="J422" s="78"/>
      <c r="K422" s="181"/>
    </row>
    <row r="423" spans="1:11" x14ac:dyDescent="0.2">
      <c r="A423" s="174">
        <v>14</v>
      </c>
      <c r="C423" s="69"/>
      <c r="E423" s="174">
        <v>14</v>
      </c>
      <c r="F423" s="139"/>
      <c r="G423" s="78"/>
      <c r="H423" s="181"/>
      <c r="I423" s="139"/>
      <c r="J423" s="78"/>
      <c r="K423" s="181"/>
    </row>
    <row r="424" spans="1:11" x14ac:dyDescent="0.2">
      <c r="A424" s="174">
        <v>15</v>
      </c>
      <c r="E424" s="174">
        <v>15</v>
      </c>
      <c r="F424" s="69"/>
      <c r="G424" s="154"/>
      <c r="H424" s="170"/>
      <c r="I424" s="154"/>
      <c r="J424" s="154"/>
      <c r="K424" s="170"/>
    </row>
    <row r="425" spans="1:11" x14ac:dyDescent="0.2">
      <c r="A425" s="174"/>
      <c r="C425" s="69"/>
      <c r="E425" s="174"/>
      <c r="F425" s="69"/>
      <c r="G425" s="154"/>
      <c r="H425" s="170"/>
      <c r="I425" s="154"/>
      <c r="J425" s="154"/>
      <c r="K425" s="170"/>
    </row>
    <row r="426" spans="1:11" x14ac:dyDescent="0.2">
      <c r="A426" s="174">
        <v>16</v>
      </c>
      <c r="C426" s="69" t="s">
        <v>213</v>
      </c>
      <c r="E426" s="174">
        <v>16</v>
      </c>
      <c r="F426" s="69"/>
      <c r="G426" s="154"/>
      <c r="H426" s="170"/>
      <c r="I426" s="154"/>
      <c r="J426" s="154"/>
      <c r="K426" s="170"/>
    </row>
    <row r="427" spans="1:11" x14ac:dyDescent="0.2">
      <c r="A427" s="174">
        <v>17</v>
      </c>
      <c r="C427" s="69" t="s">
        <v>214</v>
      </c>
      <c r="E427" s="174">
        <v>17</v>
      </c>
      <c r="F427" s="69"/>
      <c r="G427" s="154"/>
      <c r="H427" s="170"/>
      <c r="I427" s="154"/>
      <c r="J427" s="154"/>
      <c r="K427" s="170"/>
    </row>
    <row r="428" spans="1:11" x14ac:dyDescent="0.2">
      <c r="A428" s="174">
        <v>18</v>
      </c>
      <c r="C428" s="69" t="s">
        <v>215</v>
      </c>
      <c r="E428" s="174">
        <v>18</v>
      </c>
      <c r="F428" s="69"/>
      <c r="G428" s="154"/>
      <c r="H428" s="170"/>
      <c r="I428" s="154"/>
      <c r="J428" s="154"/>
      <c r="K428" s="170"/>
    </row>
    <row r="429" spans="1:11" x14ac:dyDescent="0.2">
      <c r="A429" s="174">
        <v>19</v>
      </c>
      <c r="C429" s="69" t="s">
        <v>45</v>
      </c>
      <c r="E429" s="174">
        <v>19</v>
      </c>
      <c r="F429" s="69"/>
      <c r="G429" s="154"/>
      <c r="H429" s="170"/>
      <c r="I429" s="154"/>
      <c r="J429" s="154"/>
      <c r="K429" s="170"/>
    </row>
    <row r="430" spans="1:11" x14ac:dyDescent="0.2">
      <c r="A430" s="56">
        <v>20</v>
      </c>
      <c r="C430" s="69"/>
      <c r="E430" s="56">
        <v>20</v>
      </c>
      <c r="F430" s="139"/>
      <c r="G430" s="78"/>
      <c r="H430" s="181"/>
      <c r="I430" s="139"/>
      <c r="J430" s="78"/>
      <c r="K430" s="181"/>
    </row>
    <row r="431" spans="1:11" x14ac:dyDescent="0.2">
      <c r="A431" s="56">
        <v>21</v>
      </c>
      <c r="C431" s="69"/>
      <c r="E431" s="56">
        <v>21</v>
      </c>
      <c r="F431" s="139"/>
      <c r="G431" s="78"/>
      <c r="H431" s="181"/>
      <c r="I431" s="139"/>
      <c r="J431" s="78"/>
      <c r="K431" s="181"/>
    </row>
    <row r="432" spans="1:11" x14ac:dyDescent="0.2">
      <c r="A432" s="56">
        <v>22</v>
      </c>
      <c r="C432" s="69"/>
      <c r="E432" s="56">
        <v>22</v>
      </c>
      <c r="F432" s="139"/>
      <c r="G432" s="78"/>
      <c r="H432" s="181"/>
      <c r="I432" s="139"/>
      <c r="J432" s="78"/>
      <c r="K432" s="181"/>
    </row>
    <row r="433" spans="1:11" x14ac:dyDescent="0.2">
      <c r="A433" s="56">
        <v>23</v>
      </c>
      <c r="C433" s="69"/>
      <c r="E433" s="56">
        <v>23</v>
      </c>
      <c r="F433" s="139"/>
      <c r="G433" s="78"/>
      <c r="H433" s="181"/>
      <c r="I433" s="139"/>
      <c r="J433" s="78"/>
      <c r="K433" s="181"/>
    </row>
    <row r="434" spans="1:11" x14ac:dyDescent="0.2">
      <c r="A434" s="56">
        <v>24</v>
      </c>
      <c r="C434" s="69"/>
      <c r="E434" s="56">
        <v>24</v>
      </c>
      <c r="F434" s="139"/>
      <c r="G434" s="78"/>
      <c r="H434" s="181"/>
      <c r="I434" s="139"/>
      <c r="J434" s="78"/>
      <c r="K434" s="181"/>
    </row>
    <row r="435" spans="1:11" x14ac:dyDescent="0.2">
      <c r="A435" s="174"/>
      <c r="C435" s="69"/>
      <c r="E435" s="174"/>
      <c r="F435" s="139" t="s">
        <v>17</v>
      </c>
      <c r="G435" s="78" t="s">
        <v>17</v>
      </c>
      <c r="H435" s="79"/>
      <c r="I435" s="139"/>
      <c r="J435" s="78"/>
      <c r="K435" s="79"/>
    </row>
    <row r="436" spans="1:11" x14ac:dyDescent="0.2">
      <c r="A436" s="174">
        <v>25</v>
      </c>
      <c r="C436" s="68" t="s">
        <v>216</v>
      </c>
      <c r="E436" s="174">
        <v>25</v>
      </c>
      <c r="G436" s="145"/>
      <c r="H436" s="149">
        <f>SUM(H410:H434)</f>
        <v>19160644.805693388</v>
      </c>
      <c r="I436" s="149"/>
      <c r="J436" s="145"/>
      <c r="K436" s="149">
        <f>SUM(K410:K434)</f>
        <v>14651077.993939988</v>
      </c>
    </row>
    <row r="437" spans="1:11" x14ac:dyDescent="0.2">
      <c r="A437" s="174"/>
      <c r="C437" s="68"/>
      <c r="E437" s="174"/>
      <c r="F437" s="139" t="s">
        <v>17</v>
      </c>
      <c r="G437" s="78" t="s">
        <v>17</v>
      </c>
      <c r="H437" s="79"/>
      <c r="I437" s="139"/>
      <c r="J437" s="78"/>
      <c r="K437" s="79"/>
    </row>
    <row r="438" spans="1:11" ht="13.5" x14ac:dyDescent="0.2">
      <c r="A438" s="174">
        <v>26</v>
      </c>
      <c r="C438" s="68" t="s">
        <v>217</v>
      </c>
      <c r="E438" s="174">
        <v>26</v>
      </c>
      <c r="G438" s="145"/>
      <c r="H438" s="145">
        <v>1262497</v>
      </c>
      <c r="I438" s="149"/>
      <c r="J438" s="145"/>
      <c r="K438" s="145">
        <v>0</v>
      </c>
    </row>
    <row r="439" spans="1:11" x14ac:dyDescent="0.2">
      <c r="A439" s="174">
        <v>27</v>
      </c>
      <c r="E439" s="174">
        <v>27</v>
      </c>
      <c r="G439" s="145"/>
      <c r="H439" s="145"/>
      <c r="I439" s="149"/>
      <c r="J439" s="145"/>
      <c r="K439" s="145"/>
    </row>
    <row r="440" spans="1:11" x14ac:dyDescent="0.2">
      <c r="A440" s="174">
        <v>28</v>
      </c>
      <c r="E440" s="174">
        <v>28</v>
      </c>
      <c r="G440" s="149"/>
      <c r="H440" s="149"/>
      <c r="I440" s="149"/>
      <c r="J440" s="149"/>
      <c r="K440" s="149"/>
    </row>
    <row r="441" spans="1:11" ht="12" customHeight="1" x14ac:dyDescent="0.2">
      <c r="A441" s="174">
        <v>29</v>
      </c>
      <c r="C441" s="56" t="s">
        <v>45</v>
      </c>
      <c r="E441" s="174">
        <v>29</v>
      </c>
      <c r="G441" s="149"/>
      <c r="H441" s="149"/>
      <c r="I441" s="149"/>
      <c r="J441" s="149"/>
      <c r="K441" s="149"/>
    </row>
    <row r="442" spans="1:11" s="182" customFormat="1" ht="12" customHeight="1" x14ac:dyDescent="0.2">
      <c r="A442" s="174"/>
      <c r="B442" s="56"/>
      <c r="C442" s="68"/>
      <c r="D442" s="56"/>
      <c r="E442" s="174"/>
      <c r="F442" s="139" t="s">
        <v>17</v>
      </c>
      <c r="G442" s="78" t="s">
        <v>17</v>
      </c>
      <c r="H442" s="79"/>
      <c r="I442" s="139"/>
      <c r="J442" s="78"/>
      <c r="K442" s="79"/>
    </row>
    <row r="443" spans="1:11" x14ac:dyDescent="0.2">
      <c r="A443" s="174">
        <v>30</v>
      </c>
      <c r="C443" s="68" t="s">
        <v>218</v>
      </c>
      <c r="E443" s="174">
        <v>30</v>
      </c>
      <c r="G443" s="145"/>
      <c r="H443" s="149">
        <f>SUM(H436:H441)</f>
        <v>20423141.805693388</v>
      </c>
      <c r="I443" s="149"/>
      <c r="J443" s="145"/>
      <c r="K443" s="149">
        <f>SUM(K436:K441)</f>
        <v>14651077.993939988</v>
      </c>
    </row>
    <row r="444" spans="1:11" x14ac:dyDescent="0.2">
      <c r="A444" s="174"/>
      <c r="C444" s="68"/>
      <c r="E444" s="108"/>
      <c r="F444" s="139" t="s">
        <v>17</v>
      </c>
      <c r="G444" s="78" t="s">
        <v>17</v>
      </c>
      <c r="H444" s="79" t="s">
        <v>17</v>
      </c>
      <c r="I444" s="139" t="s">
        <v>17</v>
      </c>
      <c r="J444" s="78" t="s">
        <v>17</v>
      </c>
      <c r="K444" s="79" t="s">
        <v>17</v>
      </c>
    </row>
    <row r="445" spans="1:11" ht="13.5" x14ac:dyDescent="0.2">
      <c r="C445" s="56" t="s">
        <v>197</v>
      </c>
      <c r="F445" s="139"/>
      <c r="G445" s="78"/>
      <c r="I445" s="139"/>
      <c r="J445" s="78"/>
    </row>
    <row r="446" spans="1:11" ht="13.5" x14ac:dyDescent="0.2">
      <c r="C446" s="56" t="s">
        <v>198</v>
      </c>
      <c r="F446" s="139"/>
      <c r="G446" s="78"/>
      <c r="I446" s="139"/>
      <c r="J446" s="78"/>
    </row>
    <row r="447" spans="1:11" ht="13.5" x14ac:dyDescent="0.2">
      <c r="C447" s="56" t="s">
        <v>219</v>
      </c>
      <c r="F447" s="139"/>
      <c r="G447" s="78"/>
      <c r="I447" s="139"/>
      <c r="J447" s="78"/>
    </row>
    <row r="448" spans="1:11" x14ac:dyDescent="0.2">
      <c r="C448" s="56" t="s">
        <v>220</v>
      </c>
      <c r="F448" s="139"/>
      <c r="G448" s="78"/>
      <c r="I448" s="139"/>
      <c r="J448" s="78"/>
    </row>
    <row r="449" spans="1:11" ht="13.5" x14ac:dyDescent="0.2">
      <c r="C449" s="56" t="s">
        <v>221</v>
      </c>
      <c r="F449" s="139"/>
      <c r="G449" s="78"/>
      <c r="I449" s="139"/>
      <c r="J449" s="78"/>
    </row>
    <row r="450" spans="1:11" ht="20.25" customHeight="1" x14ac:dyDescent="0.2">
      <c r="C450" s="56" t="s">
        <v>222</v>
      </c>
      <c r="F450" s="139"/>
      <c r="G450" s="78"/>
      <c r="I450" s="139"/>
      <c r="J450" s="78"/>
    </row>
    <row r="451" spans="1:11" ht="13.5" x14ac:dyDescent="0.2">
      <c r="C451" s="56" t="s">
        <v>223</v>
      </c>
      <c r="F451" s="139"/>
      <c r="G451" s="78"/>
      <c r="I451" s="139"/>
      <c r="J451" s="78"/>
    </row>
    <row r="452" spans="1:11" x14ac:dyDescent="0.2">
      <c r="A452" s="174"/>
      <c r="C452" s="56" t="s">
        <v>200</v>
      </c>
      <c r="E452" s="108"/>
      <c r="F452" s="139"/>
      <c r="G452" s="78"/>
      <c r="H452" s="79"/>
      <c r="I452" s="139"/>
      <c r="J452" s="78"/>
      <c r="K452" s="79"/>
    </row>
    <row r="454" spans="1:11" s="95" customFormat="1" x14ac:dyDescent="0.2">
      <c r="A454" s="74" t="str">
        <f>$A$83</f>
        <v xml:space="preserve">Institution No.:  </v>
      </c>
      <c r="E454" s="109"/>
      <c r="G454" s="110"/>
      <c r="H454" s="111"/>
      <c r="J454" s="110"/>
      <c r="K454" s="59" t="s">
        <v>224</v>
      </c>
    </row>
    <row r="455" spans="1:11" s="95" customFormat="1" x14ac:dyDescent="0.2">
      <c r="D455" s="124" t="s">
        <v>225</v>
      </c>
      <c r="E455" s="109"/>
      <c r="G455" s="110"/>
      <c r="H455" s="111"/>
      <c r="J455" s="110"/>
      <c r="K455" s="111"/>
    </row>
    <row r="456" spans="1:11" x14ac:dyDescent="0.2">
      <c r="A456" s="74" t="str">
        <f>$A$42</f>
        <v xml:space="preserve">NAME: </v>
      </c>
      <c r="C456" s="56" t="str">
        <f>$D$20</f>
        <v>University of Colorado</v>
      </c>
      <c r="F456" s="173"/>
      <c r="G456" s="167"/>
      <c r="K456" s="76" t="str">
        <f>$K$3</f>
        <v>Due Date: October 18, 2022</v>
      </c>
    </row>
    <row r="457" spans="1:11" x14ac:dyDescent="0.2">
      <c r="A457" s="77" t="s">
        <v>17</v>
      </c>
      <c r="B457" s="77" t="s">
        <v>17</v>
      </c>
      <c r="C457" s="77" t="s">
        <v>17</v>
      </c>
      <c r="D457" s="77" t="s">
        <v>17</v>
      </c>
      <c r="E457" s="77" t="s">
        <v>17</v>
      </c>
      <c r="F457" s="77" t="s">
        <v>17</v>
      </c>
      <c r="G457" s="78" t="s">
        <v>17</v>
      </c>
      <c r="H457" s="79" t="s">
        <v>17</v>
      </c>
      <c r="I457" s="77" t="s">
        <v>17</v>
      </c>
      <c r="J457" s="78" t="s">
        <v>17</v>
      </c>
      <c r="K457" s="79" t="s">
        <v>17</v>
      </c>
    </row>
    <row r="458" spans="1:11" x14ac:dyDescent="0.2">
      <c r="A458" s="80" t="s">
        <v>18</v>
      </c>
      <c r="E458" s="80" t="s">
        <v>18</v>
      </c>
      <c r="G458" s="82"/>
      <c r="H458" s="83" t="str">
        <f>H406</f>
        <v>2021-22</v>
      </c>
      <c r="I458" s="81"/>
      <c r="J458" s="82"/>
      <c r="K458" s="83" t="str">
        <f>K406</f>
        <v>2022-23</v>
      </c>
    </row>
    <row r="459" spans="1:11" x14ac:dyDescent="0.2">
      <c r="A459" s="80" t="s">
        <v>22</v>
      </c>
      <c r="C459" s="81" t="s">
        <v>68</v>
      </c>
      <c r="E459" s="80" t="s">
        <v>22</v>
      </c>
      <c r="H459" s="83" t="s">
        <v>25</v>
      </c>
      <c r="K459" s="83" t="s">
        <v>26</v>
      </c>
    </row>
    <row r="460" spans="1:11" x14ac:dyDescent="0.2">
      <c r="A460" s="77" t="s">
        <v>17</v>
      </c>
      <c r="B460" s="77" t="s">
        <v>17</v>
      </c>
      <c r="C460" s="77" t="s">
        <v>17</v>
      </c>
      <c r="D460" s="77" t="s">
        <v>17</v>
      </c>
      <c r="E460" s="77" t="s">
        <v>17</v>
      </c>
      <c r="F460" s="77" t="s">
        <v>17</v>
      </c>
      <c r="G460" s="78" t="s">
        <v>17</v>
      </c>
      <c r="H460" s="79" t="s">
        <v>17</v>
      </c>
      <c r="I460" s="77" t="s">
        <v>17</v>
      </c>
      <c r="J460" s="78" t="s">
        <v>17</v>
      </c>
      <c r="K460" s="79" t="s">
        <v>17</v>
      </c>
    </row>
    <row r="461" spans="1:11" x14ac:dyDescent="0.2">
      <c r="A461" s="174"/>
      <c r="C461" s="90" t="s">
        <v>226</v>
      </c>
      <c r="E461" s="174"/>
      <c r="G461" s="145"/>
      <c r="H461" s="145"/>
      <c r="I461" s="149"/>
      <c r="J461" s="145"/>
      <c r="K461" s="145"/>
    </row>
    <row r="462" spans="1:11" x14ac:dyDescent="0.2">
      <c r="A462" s="174">
        <v>1</v>
      </c>
      <c r="C462" s="68" t="s">
        <v>227</v>
      </c>
      <c r="E462" s="174">
        <v>1</v>
      </c>
      <c r="G462" s="145"/>
      <c r="H462" s="176"/>
      <c r="I462" s="149"/>
      <c r="J462" s="145"/>
      <c r="K462" s="176"/>
    </row>
    <row r="463" spans="1:11" x14ac:dyDescent="0.2">
      <c r="A463" s="174">
        <v>2</v>
      </c>
      <c r="C463" s="69"/>
      <c r="E463" s="174">
        <v>2</v>
      </c>
      <c r="F463" s="69"/>
      <c r="G463" s="154"/>
      <c r="H463" s="170"/>
      <c r="I463" s="154"/>
      <c r="J463" s="154"/>
      <c r="K463" s="170"/>
    </row>
    <row r="464" spans="1:11" x14ac:dyDescent="0.2">
      <c r="A464" s="174">
        <v>3</v>
      </c>
      <c r="C464" s="69"/>
      <c r="E464" s="174">
        <v>3</v>
      </c>
      <c r="F464" s="69"/>
      <c r="G464" s="154"/>
      <c r="H464" s="170"/>
      <c r="I464" s="154"/>
      <c r="J464" s="154"/>
      <c r="K464" s="170"/>
    </row>
    <row r="465" spans="1:11" x14ac:dyDescent="0.2">
      <c r="A465" s="174">
        <v>4</v>
      </c>
      <c r="C465" s="69"/>
      <c r="E465" s="174">
        <v>4</v>
      </c>
      <c r="F465" s="69"/>
      <c r="G465" s="154"/>
      <c r="H465" s="170"/>
      <c r="I465" s="154"/>
      <c r="J465" s="154"/>
      <c r="K465" s="170"/>
    </row>
    <row r="466" spans="1:11" x14ac:dyDescent="0.2">
      <c r="A466" s="174">
        <v>5</v>
      </c>
      <c r="C466" s="69"/>
      <c r="E466" s="174">
        <v>5</v>
      </c>
      <c r="F466" s="69"/>
      <c r="G466" s="154"/>
      <c r="H466" s="170"/>
      <c r="I466" s="154"/>
      <c r="J466" s="154"/>
      <c r="K466" s="170"/>
    </row>
    <row r="467" spans="1:11" x14ac:dyDescent="0.2">
      <c r="A467" s="174">
        <v>6</v>
      </c>
      <c r="C467" s="69"/>
      <c r="E467" s="174">
        <v>6</v>
      </c>
      <c r="F467" s="69"/>
      <c r="G467" s="154"/>
      <c r="H467" s="170"/>
      <c r="I467" s="154"/>
      <c r="J467" s="154"/>
      <c r="K467" s="170"/>
    </row>
    <row r="468" spans="1:11" x14ac:dyDescent="0.2">
      <c r="A468" s="174">
        <v>7</v>
      </c>
      <c r="C468" s="69"/>
      <c r="E468" s="174">
        <v>7</v>
      </c>
      <c r="F468" s="69"/>
      <c r="G468" s="154"/>
      <c r="H468" s="170"/>
      <c r="I468" s="154"/>
      <c r="J468" s="154"/>
      <c r="K468" s="170"/>
    </row>
    <row r="469" spans="1:11" ht="12.75" customHeight="1" x14ac:dyDescent="0.2">
      <c r="A469" s="174">
        <v>8</v>
      </c>
      <c r="C469" s="69"/>
      <c r="E469" s="174">
        <v>8</v>
      </c>
      <c r="F469" s="139"/>
      <c r="G469" s="78"/>
      <c r="H469" s="181"/>
      <c r="I469" s="139"/>
      <c r="J469" s="78"/>
      <c r="K469" s="181"/>
    </row>
    <row r="470" spans="1:11" x14ac:dyDescent="0.2">
      <c r="A470" s="174">
        <v>9</v>
      </c>
      <c r="E470" s="174">
        <v>9</v>
      </c>
      <c r="F470" s="139"/>
      <c r="G470" s="78"/>
      <c r="H470" s="181"/>
      <c r="I470" s="139"/>
      <c r="J470" s="78"/>
      <c r="K470" s="181"/>
    </row>
    <row r="471" spans="1:11" x14ac:dyDescent="0.2">
      <c r="A471" s="174">
        <v>10</v>
      </c>
      <c r="C471" s="69"/>
      <c r="E471" s="174">
        <v>10</v>
      </c>
      <c r="F471" s="139"/>
      <c r="G471" s="78"/>
      <c r="H471" s="181"/>
      <c r="I471" s="139"/>
      <c r="J471" s="78"/>
      <c r="K471" s="181"/>
    </row>
    <row r="472" spans="1:11" x14ac:dyDescent="0.2">
      <c r="A472" s="174">
        <v>11</v>
      </c>
      <c r="C472" s="69"/>
      <c r="E472" s="174">
        <v>11</v>
      </c>
      <c r="F472" s="139"/>
      <c r="G472" s="78"/>
      <c r="H472" s="181"/>
      <c r="I472" s="139"/>
      <c r="J472" s="78"/>
      <c r="K472" s="181"/>
    </row>
    <row r="473" spans="1:11" x14ac:dyDescent="0.2">
      <c r="A473" s="174">
        <v>12</v>
      </c>
      <c r="C473" s="69"/>
      <c r="E473" s="174">
        <v>12</v>
      </c>
      <c r="F473" s="139"/>
      <c r="G473" s="78"/>
      <c r="H473" s="181"/>
      <c r="I473" s="139"/>
      <c r="J473" s="78"/>
      <c r="K473" s="181"/>
    </row>
    <row r="474" spans="1:11" x14ac:dyDescent="0.2">
      <c r="A474" s="174">
        <v>13</v>
      </c>
      <c r="C474" s="69"/>
      <c r="E474" s="174">
        <v>13</v>
      </c>
      <c r="F474" s="139"/>
      <c r="G474" s="78"/>
      <c r="H474" s="181"/>
      <c r="I474" s="139"/>
      <c r="J474" s="78"/>
      <c r="K474" s="181"/>
    </row>
    <row r="475" spans="1:11" x14ac:dyDescent="0.2">
      <c r="A475" s="174">
        <v>14</v>
      </c>
      <c r="C475" s="69"/>
      <c r="E475" s="174">
        <v>14</v>
      </c>
      <c r="F475" s="139"/>
      <c r="G475" s="78"/>
      <c r="H475" s="181"/>
      <c r="I475" s="139"/>
      <c r="J475" s="78"/>
      <c r="K475" s="181"/>
    </row>
    <row r="476" spans="1:11" x14ac:dyDescent="0.2">
      <c r="A476" s="174">
        <v>15</v>
      </c>
      <c r="E476" s="174">
        <v>15</v>
      </c>
      <c r="F476" s="69"/>
      <c r="G476" s="154"/>
      <c r="H476" s="170"/>
      <c r="I476" s="154"/>
      <c r="J476" s="154"/>
      <c r="K476" s="170"/>
    </row>
    <row r="477" spans="1:11" x14ac:dyDescent="0.2">
      <c r="A477" s="174"/>
      <c r="C477" s="69"/>
      <c r="E477" s="174"/>
      <c r="F477" s="69"/>
      <c r="G477" s="154"/>
      <c r="H477" s="170"/>
      <c r="I477" s="154"/>
      <c r="J477" s="154"/>
      <c r="K477" s="170"/>
    </row>
    <row r="478" spans="1:11" x14ac:dyDescent="0.2">
      <c r="A478" s="174">
        <v>16</v>
      </c>
      <c r="C478" s="69"/>
      <c r="E478" s="174">
        <v>16</v>
      </c>
      <c r="F478" s="69"/>
      <c r="G478" s="154"/>
      <c r="H478" s="170"/>
      <c r="I478" s="154"/>
      <c r="J478" s="154"/>
      <c r="K478" s="170"/>
    </row>
    <row r="479" spans="1:11" x14ac:dyDescent="0.2">
      <c r="A479" s="174">
        <v>17</v>
      </c>
      <c r="C479" s="69"/>
      <c r="E479" s="174">
        <v>17</v>
      </c>
      <c r="F479" s="69"/>
      <c r="G479" s="154"/>
      <c r="H479" s="170"/>
      <c r="I479" s="154"/>
      <c r="J479" s="154"/>
      <c r="K479" s="170"/>
    </row>
    <row r="480" spans="1:11" ht="12" customHeight="1" x14ac:dyDescent="0.2">
      <c r="A480" s="174">
        <v>18</v>
      </c>
      <c r="C480" s="69"/>
      <c r="E480" s="174">
        <v>18</v>
      </c>
      <c r="F480" s="69"/>
      <c r="G480" s="154"/>
      <c r="H480" s="170"/>
      <c r="I480" s="154"/>
      <c r="J480" s="154"/>
      <c r="K480" s="170"/>
    </row>
    <row r="481" spans="1:11" s="182" customFormat="1" ht="12" customHeight="1" x14ac:dyDescent="0.2">
      <c r="A481" s="174">
        <v>19</v>
      </c>
      <c r="B481" s="56"/>
      <c r="C481" s="69" t="s">
        <v>45</v>
      </c>
      <c r="D481" s="56"/>
      <c r="E481" s="174">
        <v>19</v>
      </c>
      <c r="F481" s="69"/>
      <c r="G481" s="154"/>
      <c r="H481" s="170"/>
      <c r="I481" s="154"/>
      <c r="J481" s="154"/>
      <c r="K481" s="170"/>
    </row>
    <row r="482" spans="1:11" x14ac:dyDescent="0.2">
      <c r="A482" s="56">
        <v>20</v>
      </c>
      <c r="C482" s="69"/>
      <c r="E482" s="56">
        <v>20</v>
      </c>
      <c r="F482" s="139"/>
      <c r="G482" s="78"/>
      <c r="H482" s="181"/>
      <c r="I482" s="139"/>
      <c r="J482" s="78"/>
      <c r="K482" s="181"/>
    </row>
    <row r="483" spans="1:11" x14ac:dyDescent="0.2">
      <c r="A483" s="56">
        <v>21</v>
      </c>
      <c r="C483" s="69"/>
      <c r="E483" s="56">
        <v>21</v>
      </c>
      <c r="F483" s="139"/>
      <c r="G483" s="78"/>
      <c r="H483" s="181"/>
      <c r="I483" s="139"/>
      <c r="J483" s="78"/>
      <c r="K483" s="181"/>
    </row>
    <row r="484" spans="1:11" x14ac:dyDescent="0.2">
      <c r="A484" s="56">
        <v>22</v>
      </c>
      <c r="C484" s="69"/>
      <c r="E484" s="56">
        <v>22</v>
      </c>
      <c r="F484" s="139"/>
      <c r="G484" s="78"/>
      <c r="H484" s="181"/>
      <c r="I484" s="139"/>
      <c r="J484" s="78"/>
      <c r="K484" s="181"/>
    </row>
    <row r="485" spans="1:11" x14ac:dyDescent="0.2">
      <c r="A485" s="56">
        <v>23</v>
      </c>
      <c r="C485" s="69"/>
      <c r="E485" s="56">
        <v>23</v>
      </c>
      <c r="F485" s="139"/>
      <c r="G485" s="78"/>
      <c r="H485" s="181"/>
      <c r="I485" s="139"/>
      <c r="J485" s="78"/>
      <c r="K485" s="181"/>
    </row>
    <row r="486" spans="1:11" x14ac:dyDescent="0.2">
      <c r="A486" s="56">
        <v>24</v>
      </c>
      <c r="C486" s="69"/>
      <c r="E486" s="56">
        <v>24</v>
      </c>
      <c r="F486" s="139"/>
      <c r="G486" s="78"/>
      <c r="H486" s="181"/>
      <c r="I486" s="139"/>
      <c r="J486" s="78"/>
      <c r="K486" s="181"/>
    </row>
    <row r="487" spans="1:11" x14ac:dyDescent="0.2">
      <c r="A487" s="174"/>
      <c r="C487" s="69"/>
      <c r="E487" s="174"/>
      <c r="F487" s="139" t="s">
        <v>17</v>
      </c>
      <c r="G487" s="78" t="s">
        <v>17</v>
      </c>
      <c r="H487" s="79"/>
      <c r="I487" s="139"/>
      <c r="J487" s="78"/>
      <c r="K487" s="79"/>
    </row>
    <row r="488" spans="1:11" x14ac:dyDescent="0.2">
      <c r="A488" s="174">
        <v>25</v>
      </c>
      <c r="C488" s="68"/>
      <c r="E488" s="174">
        <v>25</v>
      </c>
      <c r="G488" s="145"/>
      <c r="H488" s="149">
        <f>SUM(H462:H486)</f>
        <v>0</v>
      </c>
      <c r="I488" s="149"/>
      <c r="J488" s="145"/>
      <c r="K488" s="149">
        <f>SUM(K462:K486)</f>
        <v>0</v>
      </c>
    </row>
    <row r="489" spans="1:11" x14ac:dyDescent="0.2">
      <c r="A489" s="174"/>
      <c r="C489" s="68"/>
      <c r="E489" s="174"/>
      <c r="F489" s="139" t="s">
        <v>17</v>
      </c>
      <c r="G489" s="78" t="s">
        <v>17</v>
      </c>
      <c r="H489" s="79"/>
      <c r="I489" s="139"/>
      <c r="J489" s="78"/>
      <c r="K489" s="79"/>
    </row>
    <row r="490" spans="1:11" x14ac:dyDescent="0.2">
      <c r="A490" s="174">
        <v>26</v>
      </c>
      <c r="C490" s="68"/>
      <c r="E490" s="174">
        <v>26</v>
      </c>
      <c r="G490" s="145"/>
      <c r="H490" s="145">
        <v>0</v>
      </c>
      <c r="I490" s="149"/>
      <c r="J490" s="145"/>
      <c r="K490" s="145">
        <v>0</v>
      </c>
    </row>
    <row r="491" spans="1:11" s="95" customFormat="1" x14ac:dyDescent="0.2">
      <c r="A491" s="174">
        <v>27</v>
      </c>
      <c r="B491" s="56"/>
      <c r="C491" s="56"/>
      <c r="D491" s="56"/>
      <c r="E491" s="174">
        <v>27</v>
      </c>
      <c r="F491" s="56"/>
      <c r="G491" s="145"/>
      <c r="H491" s="145"/>
      <c r="I491" s="149"/>
      <c r="J491" s="145"/>
      <c r="K491" s="145"/>
    </row>
    <row r="492" spans="1:11" s="95" customFormat="1" x14ac:dyDescent="0.2">
      <c r="A492" s="174">
        <v>28</v>
      </c>
      <c r="B492" s="56"/>
      <c r="C492" s="56"/>
      <c r="D492" s="56"/>
      <c r="E492" s="174">
        <v>28</v>
      </c>
      <c r="F492" s="56"/>
      <c r="G492" s="149"/>
      <c r="H492" s="149"/>
      <c r="I492" s="149"/>
      <c r="J492" s="149"/>
      <c r="K492" s="149"/>
    </row>
    <row r="493" spans="1:11" x14ac:dyDescent="0.2">
      <c r="A493" s="174">
        <v>29</v>
      </c>
      <c r="C493" s="56" t="s">
        <v>45</v>
      </c>
      <c r="E493" s="174">
        <v>29</v>
      </c>
      <c r="G493" s="149"/>
      <c r="H493" s="149"/>
      <c r="I493" s="149"/>
      <c r="J493" s="149"/>
      <c r="K493" s="149"/>
    </row>
    <row r="494" spans="1:11" x14ac:dyDescent="0.2">
      <c r="A494" s="174"/>
      <c r="C494" s="68"/>
      <c r="E494" s="174"/>
      <c r="F494" s="139" t="s">
        <v>17</v>
      </c>
      <c r="G494" s="78" t="s">
        <v>17</v>
      </c>
      <c r="H494" s="79"/>
      <c r="I494" s="139"/>
      <c r="J494" s="78"/>
      <c r="K494" s="79"/>
    </row>
    <row r="495" spans="1:11" x14ac:dyDescent="0.2">
      <c r="A495" s="174">
        <v>30</v>
      </c>
      <c r="C495" s="68" t="s">
        <v>228</v>
      </c>
      <c r="E495" s="174">
        <v>30</v>
      </c>
      <c r="G495" s="145"/>
      <c r="H495" s="149"/>
      <c r="I495" s="149"/>
      <c r="J495" s="145"/>
      <c r="K495" s="149">
        <f>SUM(K488:K493)</f>
        <v>0</v>
      </c>
    </row>
    <row r="496" spans="1:11" x14ac:dyDescent="0.2">
      <c r="A496" s="174"/>
      <c r="C496" s="68"/>
      <c r="E496" s="108"/>
      <c r="F496" s="139" t="s">
        <v>17</v>
      </c>
      <c r="G496" s="78" t="s">
        <v>17</v>
      </c>
      <c r="H496" s="79" t="s">
        <v>17</v>
      </c>
      <c r="I496" s="139" t="s">
        <v>17</v>
      </c>
      <c r="J496" s="78" t="s">
        <v>17</v>
      </c>
      <c r="K496" s="79" t="s">
        <v>17</v>
      </c>
    </row>
    <row r="498" spans="1:13" x14ac:dyDescent="0.2">
      <c r="M498" s="56" t="s">
        <v>45</v>
      </c>
    </row>
    <row r="499" spans="1:13" x14ac:dyDescent="0.2">
      <c r="A499" s="74" t="str">
        <f>$A$83</f>
        <v xml:space="preserve">Institution No.:  </v>
      </c>
      <c r="B499" s="95"/>
      <c r="C499" s="95"/>
      <c r="D499" s="95"/>
      <c r="E499" s="109"/>
      <c r="F499" s="95"/>
      <c r="G499" s="110"/>
      <c r="H499" s="111"/>
      <c r="I499" s="95"/>
      <c r="J499" s="110"/>
      <c r="K499" s="59" t="s">
        <v>229</v>
      </c>
    </row>
    <row r="500" spans="1:13" x14ac:dyDescent="0.2">
      <c r="A500" s="112" t="s">
        <v>230</v>
      </c>
      <c r="B500" s="112"/>
      <c r="C500" s="112"/>
      <c r="D500" s="112"/>
      <c r="E500" s="112"/>
      <c r="F500" s="112"/>
      <c r="G500" s="112"/>
      <c r="H500" s="112"/>
      <c r="I500" s="112"/>
      <c r="J500" s="112"/>
      <c r="K500" s="112"/>
    </row>
    <row r="501" spans="1:13" x14ac:dyDescent="0.2">
      <c r="A501" s="74" t="str">
        <f>$A$42</f>
        <v xml:space="preserve">NAME: </v>
      </c>
      <c r="C501" s="56" t="str">
        <f>$D$20</f>
        <v>University of Colorado</v>
      </c>
      <c r="K501" s="76" t="str">
        <f>$K$3</f>
        <v>Due Date: October 18, 2022</v>
      </c>
    </row>
    <row r="502" spans="1:13" x14ac:dyDescent="0.2">
      <c r="A502" s="77" t="s">
        <v>17</v>
      </c>
      <c r="B502" s="77" t="s">
        <v>17</v>
      </c>
      <c r="C502" s="77" t="s">
        <v>17</v>
      </c>
      <c r="D502" s="77" t="s">
        <v>17</v>
      </c>
      <c r="E502" s="77" t="s">
        <v>17</v>
      </c>
      <c r="F502" s="77" t="s">
        <v>17</v>
      </c>
      <c r="G502" s="78" t="s">
        <v>17</v>
      </c>
      <c r="H502" s="79" t="s">
        <v>17</v>
      </c>
      <c r="I502" s="77" t="s">
        <v>17</v>
      </c>
      <c r="J502" s="78" t="s">
        <v>17</v>
      </c>
      <c r="K502" s="79" t="s">
        <v>17</v>
      </c>
    </row>
    <row r="503" spans="1:13" x14ac:dyDescent="0.2">
      <c r="A503" s="80" t="s">
        <v>18</v>
      </c>
      <c r="E503" s="80" t="s">
        <v>18</v>
      </c>
      <c r="F503" s="81"/>
      <c r="G503" s="82"/>
      <c r="H503" s="83" t="str">
        <f>H406</f>
        <v>2021-22</v>
      </c>
      <c r="I503" s="81"/>
      <c r="J503" s="82"/>
      <c r="K503" s="83" t="str">
        <f>K458</f>
        <v>2022-23</v>
      </c>
    </row>
    <row r="504" spans="1:13" x14ac:dyDescent="0.2">
      <c r="A504" s="80" t="s">
        <v>22</v>
      </c>
      <c r="C504" s="81" t="s">
        <v>68</v>
      </c>
      <c r="E504" s="80" t="s">
        <v>22</v>
      </c>
      <c r="F504" s="81"/>
      <c r="G504" s="82"/>
      <c r="H504" s="83" t="s">
        <v>25</v>
      </c>
      <c r="I504" s="81"/>
      <c r="J504" s="82"/>
      <c r="K504" s="83" t="s">
        <v>26</v>
      </c>
    </row>
    <row r="505" spans="1:13" x14ac:dyDescent="0.2">
      <c r="A505" s="77" t="s">
        <v>17</v>
      </c>
      <c r="B505" s="77" t="s">
        <v>17</v>
      </c>
      <c r="C505" s="77" t="s">
        <v>17</v>
      </c>
      <c r="D505" s="77" t="s">
        <v>17</v>
      </c>
      <c r="E505" s="77" t="s">
        <v>17</v>
      </c>
      <c r="F505" s="77" t="s">
        <v>17</v>
      </c>
      <c r="G505" s="78" t="s">
        <v>17</v>
      </c>
      <c r="H505" s="79" t="s">
        <v>17</v>
      </c>
      <c r="I505" s="77" t="s">
        <v>17</v>
      </c>
      <c r="J505" s="78" t="s">
        <v>17</v>
      </c>
      <c r="K505" s="79" t="s">
        <v>17</v>
      </c>
    </row>
    <row r="506" spans="1:13" x14ac:dyDescent="0.2">
      <c r="A506" s="183">
        <v>1</v>
      </c>
      <c r="C506" s="68" t="s">
        <v>231</v>
      </c>
      <c r="E506" s="183">
        <v>1</v>
      </c>
      <c r="F506" s="69"/>
      <c r="G506" s="70"/>
      <c r="H506" s="175"/>
      <c r="I506" s="69"/>
      <c r="J506" s="70"/>
      <c r="K506" s="184"/>
    </row>
    <row r="507" spans="1:13" x14ac:dyDescent="0.2">
      <c r="A507" s="183">
        <f t="shared" ref="A507:A529" si="14">(A506+1)</f>
        <v>2</v>
      </c>
      <c r="C507" s="68" t="s">
        <v>232</v>
      </c>
      <c r="E507" s="183">
        <f t="shared" ref="E507:E529" si="15">(E506+1)</f>
        <v>2</v>
      </c>
      <c r="F507" s="69"/>
      <c r="G507" s="185"/>
      <c r="H507" s="186"/>
      <c r="I507" s="185"/>
      <c r="J507" s="185"/>
      <c r="K507" s="186"/>
    </row>
    <row r="508" spans="1:13" x14ac:dyDescent="0.2">
      <c r="A508" s="183">
        <f t="shared" si="14"/>
        <v>3</v>
      </c>
      <c r="C508" s="68"/>
      <c r="E508" s="183">
        <f t="shared" si="15"/>
        <v>3</v>
      </c>
      <c r="F508" s="69"/>
      <c r="G508" s="185"/>
      <c r="H508" s="186"/>
      <c r="I508" s="185"/>
      <c r="J508" s="185"/>
      <c r="K508" s="186"/>
    </row>
    <row r="509" spans="1:13" x14ac:dyDescent="0.2">
      <c r="A509" s="183">
        <f t="shared" si="14"/>
        <v>4</v>
      </c>
      <c r="C509" s="68"/>
      <c r="E509" s="183">
        <f t="shared" si="15"/>
        <v>4</v>
      </c>
      <c r="F509" s="69"/>
      <c r="G509" s="185"/>
      <c r="H509" s="186"/>
      <c r="I509" s="185"/>
      <c r="J509" s="185"/>
      <c r="K509" s="186"/>
    </row>
    <row r="510" spans="1:13" x14ac:dyDescent="0.2">
      <c r="A510" s="183">
        <f>(A509+1)</f>
        <v>5</v>
      </c>
      <c r="C510" s="69"/>
      <c r="E510" s="183">
        <f>(E509+1)</f>
        <v>5</v>
      </c>
      <c r="F510" s="69"/>
      <c r="G510" s="185"/>
      <c r="H510" s="186"/>
      <c r="I510" s="185"/>
      <c r="J510" s="185"/>
      <c r="K510" s="186"/>
    </row>
    <row r="511" spans="1:13" x14ac:dyDescent="0.2">
      <c r="A511" s="183">
        <f t="shared" si="14"/>
        <v>6</v>
      </c>
      <c r="C511" s="69"/>
      <c r="E511" s="183">
        <f t="shared" si="15"/>
        <v>6</v>
      </c>
      <c r="F511" s="69"/>
      <c r="G511" s="185"/>
      <c r="H511" s="186"/>
      <c r="I511" s="185"/>
      <c r="J511" s="185"/>
      <c r="K511" s="186"/>
    </row>
    <row r="512" spans="1:13" x14ac:dyDescent="0.2">
      <c r="A512" s="183">
        <f>(A511+1)</f>
        <v>7</v>
      </c>
      <c r="C512" s="68"/>
      <c r="E512" s="183">
        <f>(E511+1)</f>
        <v>7</v>
      </c>
      <c r="F512" s="69"/>
      <c r="G512" s="185"/>
      <c r="H512" s="186"/>
      <c r="I512" s="185"/>
      <c r="J512" s="185"/>
      <c r="K512" s="186"/>
    </row>
    <row r="513" spans="1:11" x14ac:dyDescent="0.2">
      <c r="A513" s="183">
        <f>(A512+1)</f>
        <v>8</v>
      </c>
      <c r="C513" s="69"/>
      <c r="E513" s="183">
        <f>(E512+1)</f>
        <v>8</v>
      </c>
      <c r="F513" s="69"/>
      <c r="G513" s="185"/>
      <c r="H513" s="186"/>
      <c r="I513" s="185"/>
      <c r="J513" s="185"/>
      <c r="K513" s="186"/>
    </row>
    <row r="514" spans="1:11" x14ac:dyDescent="0.2">
      <c r="A514" s="183">
        <f t="shared" si="14"/>
        <v>9</v>
      </c>
      <c r="C514" s="69"/>
      <c r="E514" s="183">
        <f t="shared" si="15"/>
        <v>9</v>
      </c>
      <c r="F514" s="69"/>
      <c r="G514" s="185"/>
      <c r="H514" s="186"/>
      <c r="I514" s="185"/>
      <c r="J514" s="185"/>
      <c r="K514" s="186"/>
    </row>
    <row r="515" spans="1:11" x14ac:dyDescent="0.2">
      <c r="A515" s="183">
        <f t="shared" si="14"/>
        <v>10</v>
      </c>
      <c r="E515" s="183">
        <f t="shared" si="15"/>
        <v>10</v>
      </c>
      <c r="F515" s="69"/>
      <c r="G515" s="185"/>
      <c r="H515" s="186"/>
      <c r="I515" s="185"/>
      <c r="J515" s="185"/>
      <c r="K515" s="186"/>
    </row>
    <row r="516" spans="1:11" x14ac:dyDescent="0.2">
      <c r="A516" s="183">
        <f t="shared" si="14"/>
        <v>11</v>
      </c>
      <c r="E516" s="183">
        <f t="shared" si="15"/>
        <v>11</v>
      </c>
      <c r="F516" s="69"/>
      <c r="G516" s="185"/>
      <c r="H516" s="186"/>
      <c r="I516" s="185"/>
      <c r="J516" s="185"/>
      <c r="K516" s="186"/>
    </row>
    <row r="517" spans="1:11" x14ac:dyDescent="0.2">
      <c r="A517" s="183">
        <f t="shared" si="14"/>
        <v>12</v>
      </c>
      <c r="E517" s="183">
        <f t="shared" si="15"/>
        <v>12</v>
      </c>
      <c r="F517" s="69"/>
      <c r="G517" s="185"/>
      <c r="H517" s="186"/>
      <c r="I517" s="185"/>
      <c r="J517" s="185"/>
      <c r="K517" s="186"/>
    </row>
    <row r="518" spans="1:11" x14ac:dyDescent="0.2">
      <c r="A518" s="183">
        <f t="shared" si="14"/>
        <v>13</v>
      </c>
      <c r="C518" s="69"/>
      <c r="E518" s="183">
        <f t="shared" si="15"/>
        <v>13</v>
      </c>
      <c r="F518" s="69"/>
      <c r="G518" s="185"/>
      <c r="H518" s="186"/>
      <c r="I518" s="185"/>
      <c r="J518" s="185"/>
      <c r="K518" s="186"/>
    </row>
    <row r="519" spans="1:11" x14ac:dyDescent="0.2">
      <c r="A519" s="183">
        <f t="shared" si="14"/>
        <v>14</v>
      </c>
      <c r="C519" s="69" t="s">
        <v>233</v>
      </c>
      <c r="E519" s="183">
        <f t="shared" si="15"/>
        <v>14</v>
      </c>
      <c r="F519" s="69"/>
      <c r="G519" s="185"/>
      <c r="H519" s="186"/>
      <c r="I519" s="185"/>
      <c r="J519" s="185"/>
      <c r="K519" s="186"/>
    </row>
    <row r="520" spans="1:11" s="95" customFormat="1" x14ac:dyDescent="0.2">
      <c r="A520" s="183">
        <f t="shared" si="14"/>
        <v>15</v>
      </c>
      <c r="B520" s="56"/>
      <c r="C520" s="69"/>
      <c r="D520" s="56"/>
      <c r="E520" s="183">
        <f t="shared" si="15"/>
        <v>15</v>
      </c>
      <c r="F520" s="69"/>
      <c r="G520" s="185"/>
      <c r="H520" s="186"/>
      <c r="I520" s="185"/>
      <c r="J520" s="185"/>
      <c r="K520" s="186"/>
    </row>
    <row r="521" spans="1:11" s="95" customFormat="1" x14ac:dyDescent="0.2">
      <c r="A521" s="183">
        <f t="shared" si="14"/>
        <v>16</v>
      </c>
      <c r="B521" s="56"/>
      <c r="C521" s="69"/>
      <c r="D521" s="56"/>
      <c r="E521" s="183">
        <f t="shared" si="15"/>
        <v>16</v>
      </c>
      <c r="F521" s="69"/>
      <c r="G521" s="185"/>
      <c r="H521" s="186"/>
      <c r="I521" s="185"/>
      <c r="J521" s="185"/>
      <c r="K521" s="186"/>
    </row>
    <row r="522" spans="1:11" x14ac:dyDescent="0.2">
      <c r="A522" s="183">
        <f t="shared" si="14"/>
        <v>17</v>
      </c>
      <c r="C522" s="69"/>
      <c r="E522" s="183">
        <f t="shared" si="15"/>
        <v>17</v>
      </c>
      <c r="F522" s="69"/>
      <c r="G522" s="185"/>
      <c r="H522" s="186"/>
      <c r="I522" s="185"/>
      <c r="J522" s="185"/>
      <c r="K522" s="186"/>
    </row>
    <row r="523" spans="1:11" x14ac:dyDescent="0.2">
      <c r="A523" s="183">
        <f t="shared" si="14"/>
        <v>18</v>
      </c>
      <c r="C523" s="69"/>
      <c r="E523" s="183">
        <f t="shared" si="15"/>
        <v>18</v>
      </c>
      <c r="F523" s="69"/>
      <c r="G523" s="185"/>
      <c r="H523" s="186"/>
      <c r="I523" s="185"/>
      <c r="J523" s="185"/>
      <c r="K523" s="186"/>
    </row>
    <row r="524" spans="1:11" x14ac:dyDescent="0.2">
      <c r="A524" s="183">
        <f t="shared" si="14"/>
        <v>19</v>
      </c>
      <c r="C524" s="69"/>
      <c r="E524" s="183">
        <f t="shared" si="15"/>
        <v>19</v>
      </c>
      <c r="F524" s="69"/>
      <c r="G524" s="185"/>
      <c r="H524" s="186"/>
      <c r="I524" s="185"/>
      <c r="J524" s="185"/>
      <c r="K524" s="186"/>
    </row>
    <row r="525" spans="1:11" x14ac:dyDescent="0.2">
      <c r="A525" s="183">
        <f t="shared" si="14"/>
        <v>20</v>
      </c>
      <c r="C525" s="69"/>
      <c r="E525" s="183">
        <f t="shared" si="15"/>
        <v>20</v>
      </c>
      <c r="F525" s="69"/>
      <c r="G525" s="185"/>
      <c r="H525" s="186"/>
      <c r="I525" s="185"/>
      <c r="J525" s="185"/>
      <c r="K525" s="186"/>
    </row>
    <row r="526" spans="1:11" x14ac:dyDescent="0.2">
      <c r="A526" s="183">
        <f t="shared" si="14"/>
        <v>21</v>
      </c>
      <c r="C526" s="69"/>
      <c r="E526" s="183">
        <f t="shared" si="15"/>
        <v>21</v>
      </c>
      <c r="F526" s="69"/>
      <c r="G526" s="185"/>
      <c r="H526" s="186"/>
      <c r="I526" s="185"/>
      <c r="J526" s="185"/>
      <c r="K526" s="186"/>
    </row>
    <row r="527" spans="1:11" x14ac:dyDescent="0.2">
      <c r="A527" s="183">
        <f t="shared" si="14"/>
        <v>22</v>
      </c>
      <c r="C527" s="69"/>
      <c r="E527" s="183">
        <f t="shared" si="15"/>
        <v>22</v>
      </c>
      <c r="F527" s="69"/>
      <c r="G527" s="185"/>
      <c r="H527" s="186"/>
      <c r="I527" s="185"/>
      <c r="J527" s="185"/>
      <c r="K527" s="186"/>
    </row>
    <row r="528" spans="1:11" x14ac:dyDescent="0.2">
      <c r="A528" s="183">
        <f t="shared" si="14"/>
        <v>23</v>
      </c>
      <c r="C528" s="69"/>
      <c r="E528" s="183">
        <f t="shared" si="15"/>
        <v>23</v>
      </c>
      <c r="F528" s="69"/>
      <c r="G528" s="185"/>
      <c r="H528" s="186"/>
      <c r="I528" s="185"/>
      <c r="J528" s="185"/>
      <c r="K528" s="186"/>
    </row>
    <row r="529" spans="1:11" x14ac:dyDescent="0.2">
      <c r="A529" s="183">
        <f t="shared" si="14"/>
        <v>24</v>
      </c>
      <c r="C529" s="69"/>
      <c r="E529" s="183">
        <f t="shared" si="15"/>
        <v>24</v>
      </c>
      <c r="F529" s="69"/>
      <c r="G529" s="185"/>
      <c r="H529" s="186"/>
      <c r="I529" s="185"/>
      <c r="J529" s="185"/>
      <c r="K529" s="186"/>
    </row>
    <row r="530" spans="1:11" x14ac:dyDescent="0.2">
      <c r="A530" s="183"/>
      <c r="E530" s="183"/>
      <c r="F530" s="139" t="s">
        <v>17</v>
      </c>
      <c r="G530" s="78" t="s">
        <v>17</v>
      </c>
      <c r="H530" s="79"/>
      <c r="I530" s="139"/>
      <c r="J530" s="78"/>
      <c r="K530" s="79"/>
    </row>
    <row r="531" spans="1:11" x14ac:dyDescent="0.2">
      <c r="A531" s="183">
        <f>(A529+1)</f>
        <v>25</v>
      </c>
      <c r="C531" s="68" t="s">
        <v>234</v>
      </c>
      <c r="E531" s="183">
        <f>(E529+1)</f>
        <v>25</v>
      </c>
      <c r="G531" s="134"/>
      <c r="H531" s="133">
        <f>SUM(H506:H529)</f>
        <v>0</v>
      </c>
      <c r="I531" s="133"/>
      <c r="J531" s="134"/>
      <c r="K531" s="133">
        <f>SUM(K506:K529)</f>
        <v>0</v>
      </c>
    </row>
    <row r="532" spans="1:11" x14ac:dyDescent="0.2">
      <c r="A532" s="183"/>
      <c r="C532" s="68"/>
      <c r="E532" s="183"/>
      <c r="F532" s="139" t="s">
        <v>17</v>
      </c>
      <c r="G532" s="78" t="s">
        <v>17</v>
      </c>
      <c r="H532" s="79"/>
      <c r="I532" s="139"/>
      <c r="J532" s="78"/>
      <c r="K532" s="79"/>
    </row>
    <row r="533" spans="1:11" x14ac:dyDescent="0.2">
      <c r="E533" s="108"/>
    </row>
    <row r="534" spans="1:11" x14ac:dyDescent="0.2">
      <c r="E534" s="108"/>
    </row>
    <row r="536" spans="1:11" x14ac:dyDescent="0.2">
      <c r="E536" s="108"/>
    </row>
    <row r="537" spans="1:11" x14ac:dyDescent="0.2">
      <c r="A537" s="74" t="str">
        <f>$A$83</f>
        <v xml:space="preserve">Institution No.:  </v>
      </c>
      <c r="B537" s="95"/>
      <c r="C537" s="95"/>
      <c r="D537" s="95"/>
      <c r="E537" s="109"/>
      <c r="F537" s="95"/>
      <c r="G537" s="110"/>
      <c r="H537" s="111"/>
      <c r="I537" s="95"/>
      <c r="J537" s="110"/>
      <c r="K537" s="59" t="s">
        <v>235</v>
      </c>
    </row>
    <row r="538" spans="1:11" x14ac:dyDescent="0.2">
      <c r="A538" s="123" t="s">
        <v>236</v>
      </c>
      <c r="B538" s="123"/>
      <c r="C538" s="123"/>
      <c r="D538" s="123"/>
      <c r="E538" s="123"/>
      <c r="F538" s="123"/>
      <c r="G538" s="123"/>
      <c r="H538" s="123"/>
      <c r="I538" s="123"/>
      <c r="J538" s="123"/>
      <c r="K538" s="123"/>
    </row>
    <row r="539" spans="1:11" x14ac:dyDescent="0.2">
      <c r="A539" s="74" t="str">
        <f>$A$42</f>
        <v xml:space="preserve">NAME: </v>
      </c>
      <c r="C539" s="56" t="str">
        <f>$D$20</f>
        <v>University of Colorado</v>
      </c>
      <c r="G539" s="126"/>
      <c r="K539" s="76" t="str">
        <f>$K$3</f>
        <v>Due Date: October 18, 2022</v>
      </c>
    </row>
    <row r="540" spans="1:11" x14ac:dyDescent="0.2">
      <c r="A540" s="77" t="s">
        <v>17</v>
      </c>
      <c r="B540" s="77" t="s">
        <v>17</v>
      </c>
      <c r="C540" s="77" t="s">
        <v>17</v>
      </c>
      <c r="D540" s="77" t="s">
        <v>17</v>
      </c>
      <c r="E540" s="77" t="s">
        <v>17</v>
      </c>
      <c r="F540" s="77" t="s">
        <v>17</v>
      </c>
      <c r="G540" s="78" t="s">
        <v>17</v>
      </c>
      <c r="H540" s="79" t="s">
        <v>17</v>
      </c>
      <c r="I540" s="77" t="s">
        <v>17</v>
      </c>
      <c r="J540" s="78" t="s">
        <v>17</v>
      </c>
      <c r="K540" s="79" t="s">
        <v>17</v>
      </c>
    </row>
    <row r="541" spans="1:11" x14ac:dyDescent="0.2">
      <c r="A541" s="80" t="s">
        <v>18</v>
      </c>
      <c r="E541" s="80" t="s">
        <v>18</v>
      </c>
      <c r="F541" s="81"/>
      <c r="G541" s="82"/>
      <c r="H541" s="83" t="str">
        <f>H503</f>
        <v>2021-22</v>
      </c>
      <c r="I541" s="81"/>
      <c r="J541" s="82"/>
      <c r="K541" s="83" t="str">
        <f>K503</f>
        <v>2022-23</v>
      </c>
    </row>
    <row r="542" spans="1:11" x14ac:dyDescent="0.2">
      <c r="A542" s="80" t="s">
        <v>22</v>
      </c>
      <c r="C542" s="81" t="s">
        <v>68</v>
      </c>
      <c r="E542" s="80" t="s">
        <v>22</v>
      </c>
      <c r="F542" s="81"/>
      <c r="G542" s="82" t="s">
        <v>24</v>
      </c>
      <c r="H542" s="83" t="s">
        <v>25</v>
      </c>
      <c r="I542" s="81"/>
      <c r="J542" s="82" t="s">
        <v>24</v>
      </c>
      <c r="K542" s="83" t="s">
        <v>26</v>
      </c>
    </row>
    <row r="543" spans="1:11" x14ac:dyDescent="0.2">
      <c r="A543" s="77" t="s">
        <v>17</v>
      </c>
      <c r="B543" s="77" t="s">
        <v>17</v>
      </c>
      <c r="C543" s="77" t="s">
        <v>17</v>
      </c>
      <c r="D543" s="77" t="s">
        <v>17</v>
      </c>
      <c r="E543" s="77" t="s">
        <v>17</v>
      </c>
      <c r="F543" s="77" t="s">
        <v>17</v>
      </c>
      <c r="G543" s="78" t="s">
        <v>17</v>
      </c>
      <c r="H543" s="79" t="s">
        <v>17</v>
      </c>
      <c r="I543" s="77" t="s">
        <v>17</v>
      </c>
      <c r="J543" s="78" t="s">
        <v>17</v>
      </c>
      <c r="K543" s="79" t="s">
        <v>17</v>
      </c>
    </row>
    <row r="544" spans="1:11" x14ac:dyDescent="0.2">
      <c r="A544" s="56">
        <v>1</v>
      </c>
      <c r="B544" s="77"/>
      <c r="C544" s="68" t="s">
        <v>96</v>
      </c>
      <c r="D544" s="77"/>
      <c r="E544" s="56">
        <v>1</v>
      </c>
      <c r="F544" s="77"/>
      <c r="G544" s="127">
        <v>532.88278394201041</v>
      </c>
      <c r="H544" s="128">
        <v>55091823.889631264</v>
      </c>
      <c r="I544" s="129"/>
      <c r="J544" s="127">
        <v>548.1524355230855</v>
      </c>
      <c r="K544" s="128">
        <v>56246144.466545984</v>
      </c>
    </row>
    <row r="545" spans="1:12" x14ac:dyDescent="0.2">
      <c r="A545" s="56">
        <v>2</v>
      </c>
      <c r="B545" s="77"/>
      <c r="C545" s="68" t="s">
        <v>97</v>
      </c>
      <c r="D545" s="77"/>
      <c r="E545" s="56">
        <v>2</v>
      </c>
      <c r="F545" s="77"/>
      <c r="G545" s="78"/>
      <c r="H545" s="128">
        <v>17855768.369118799</v>
      </c>
      <c r="I545" s="77"/>
      <c r="J545" s="78"/>
      <c r="K545" s="187">
        <v>19796574.018802129</v>
      </c>
    </row>
    <row r="546" spans="1:12" x14ac:dyDescent="0.2">
      <c r="A546" s="56">
        <v>3</v>
      </c>
      <c r="C546" s="68" t="s">
        <v>98</v>
      </c>
      <c r="E546" s="56">
        <v>3</v>
      </c>
      <c r="F546" s="69"/>
      <c r="G546" s="127">
        <v>175.76532029210674</v>
      </c>
      <c r="H546" s="128">
        <v>12133496.618013691</v>
      </c>
      <c r="I546" s="131"/>
      <c r="J546" s="127">
        <v>143.6841508970322</v>
      </c>
      <c r="K546" s="128">
        <v>9448571.8266370222</v>
      </c>
    </row>
    <row r="547" spans="1:12" x14ac:dyDescent="0.2">
      <c r="A547" s="56">
        <v>4</v>
      </c>
      <c r="C547" s="68" t="s">
        <v>99</v>
      </c>
      <c r="E547" s="56">
        <v>4</v>
      </c>
      <c r="F547" s="69"/>
      <c r="G547" s="129"/>
      <c r="H547" s="128">
        <v>1033694.2509721261</v>
      </c>
      <c r="I547" s="131"/>
      <c r="J547" s="129"/>
      <c r="K547" s="128">
        <v>315661</v>
      </c>
    </row>
    <row r="548" spans="1:12" x14ac:dyDescent="0.2">
      <c r="A548" s="56">
        <v>5</v>
      </c>
      <c r="C548" s="68" t="s">
        <v>100</v>
      </c>
      <c r="E548" s="56">
        <v>5</v>
      </c>
      <c r="F548" s="69"/>
      <c r="G548" s="129">
        <f>G544+G546</f>
        <v>708.64810423411711</v>
      </c>
      <c r="H548" s="132">
        <f>SUM(H544:H547)</f>
        <v>86114783.127735883</v>
      </c>
      <c r="I548" s="131"/>
      <c r="J548" s="129">
        <f>SUM(J544:J547)</f>
        <v>691.83658642011767</v>
      </c>
      <c r="K548" s="132">
        <f>SUM(K544:K547)</f>
        <v>85806951.311985135</v>
      </c>
    </row>
    <row r="549" spans="1:12" x14ac:dyDescent="0.2">
      <c r="A549" s="56">
        <v>6</v>
      </c>
      <c r="C549" s="68" t="s">
        <v>101</v>
      </c>
      <c r="E549" s="56">
        <v>6</v>
      </c>
      <c r="F549" s="69"/>
      <c r="G549" s="127">
        <v>218.71575929389169</v>
      </c>
      <c r="H549" s="128">
        <v>8721106.8103662357</v>
      </c>
      <c r="I549" s="131"/>
      <c r="J549" s="129">
        <v>228.85783264135327</v>
      </c>
      <c r="K549" s="132">
        <v>9582607.2499771453</v>
      </c>
    </row>
    <row r="550" spans="1:12" x14ac:dyDescent="0.2">
      <c r="A550" s="56">
        <v>7</v>
      </c>
      <c r="C550" s="68" t="s">
        <v>102</v>
      </c>
      <c r="E550" s="56">
        <v>7</v>
      </c>
      <c r="F550" s="69"/>
      <c r="G550" s="129"/>
      <c r="H550" s="128">
        <v>3237485.9270823705</v>
      </c>
      <c r="I550" s="131"/>
      <c r="J550" s="129"/>
      <c r="K550" s="132">
        <v>3768870.6344200065</v>
      </c>
    </row>
    <row r="551" spans="1:12" x14ac:dyDescent="0.2">
      <c r="A551" s="56">
        <v>8</v>
      </c>
      <c r="C551" s="68" t="s">
        <v>103</v>
      </c>
      <c r="E551" s="56">
        <v>8</v>
      </c>
      <c r="F551" s="69"/>
      <c r="G551" s="129">
        <f>G548+G549+G550</f>
        <v>927.36386352800878</v>
      </c>
      <c r="H551" s="132">
        <f>H548+H549+H550</f>
        <v>98073375.865184501</v>
      </c>
      <c r="I551" s="129"/>
      <c r="J551" s="129">
        <f>J548+J549+J550</f>
        <v>920.69441906147097</v>
      </c>
      <c r="K551" s="132">
        <f>K548+K549+K550</f>
        <v>99158429.196382284</v>
      </c>
    </row>
    <row r="552" spans="1:12" x14ac:dyDescent="0.2">
      <c r="A552" s="56">
        <v>9</v>
      </c>
      <c r="E552" s="56">
        <v>9</v>
      </c>
      <c r="F552" s="69"/>
      <c r="G552" s="129"/>
      <c r="H552" s="132"/>
      <c r="I552" s="133"/>
      <c r="J552" s="129"/>
      <c r="K552" s="132"/>
    </row>
    <row r="553" spans="1:12" x14ac:dyDescent="0.2">
      <c r="A553" s="56">
        <v>10</v>
      </c>
      <c r="C553" s="68" t="s">
        <v>104</v>
      </c>
      <c r="E553" s="56">
        <v>10</v>
      </c>
      <c r="F553" s="69"/>
      <c r="G553" s="127">
        <v>0</v>
      </c>
      <c r="H553" s="128">
        <v>0</v>
      </c>
      <c r="I553" s="131"/>
      <c r="J553" s="127">
        <v>0</v>
      </c>
      <c r="K553" s="128">
        <v>0</v>
      </c>
    </row>
    <row r="554" spans="1:12" x14ac:dyDescent="0.2">
      <c r="A554" s="56">
        <v>11</v>
      </c>
      <c r="C554" s="68" t="s">
        <v>105</v>
      </c>
      <c r="E554" s="56">
        <v>11</v>
      </c>
      <c r="F554" s="69"/>
      <c r="G554" s="127">
        <v>36.105003749999995</v>
      </c>
      <c r="H554" s="128">
        <v>2165307.3899999997</v>
      </c>
      <c r="I554" s="131"/>
      <c r="J554" s="127">
        <v>29.605003749999998</v>
      </c>
      <c r="K554" s="128">
        <v>2191875</v>
      </c>
    </row>
    <row r="555" spans="1:12" x14ac:dyDescent="0.2">
      <c r="A555" s="56">
        <v>12</v>
      </c>
      <c r="C555" s="68" t="s">
        <v>106</v>
      </c>
      <c r="E555" s="56">
        <v>12</v>
      </c>
      <c r="F555" s="69"/>
      <c r="G555" s="129"/>
      <c r="H555" s="128">
        <v>1011628.8049726007</v>
      </c>
      <c r="I555" s="131"/>
      <c r="J555" s="129"/>
      <c r="K555" s="128">
        <v>1075598</v>
      </c>
    </row>
    <row r="556" spans="1:12" x14ac:dyDescent="0.2">
      <c r="A556" s="56">
        <v>13</v>
      </c>
      <c r="C556" s="68" t="s">
        <v>107</v>
      </c>
      <c r="E556" s="56">
        <v>13</v>
      </c>
      <c r="F556" s="69"/>
      <c r="G556" s="129">
        <f>SUM(G553:G555)</f>
        <v>36.105003749999995</v>
      </c>
      <c r="H556" s="132">
        <f>SUM(H553:H555)</f>
        <v>3176936.1949726003</v>
      </c>
      <c r="I556" s="134"/>
      <c r="J556" s="129">
        <f>SUM(J553:J555)</f>
        <v>29.605003749999998</v>
      </c>
      <c r="K556" s="132">
        <f>SUM(K553:K555)</f>
        <v>3267473</v>
      </c>
      <c r="L556" s="56" t="s">
        <v>45</v>
      </c>
    </row>
    <row r="557" spans="1:12" s="95" customFormat="1" x14ac:dyDescent="0.2">
      <c r="A557" s="56">
        <v>14</v>
      </c>
      <c r="B557" s="56"/>
      <c r="C557" s="56"/>
      <c r="D557" s="56"/>
      <c r="E557" s="56">
        <v>14</v>
      </c>
      <c r="F557" s="69"/>
      <c r="G557" s="135"/>
      <c r="H557" s="132"/>
      <c r="I557" s="133"/>
      <c r="J557" s="135"/>
      <c r="K557" s="132"/>
    </row>
    <row r="558" spans="1:12" s="95" customFormat="1" x14ac:dyDescent="0.2">
      <c r="A558" s="56">
        <v>15</v>
      </c>
      <c r="B558" s="56"/>
      <c r="C558" s="68" t="s">
        <v>108</v>
      </c>
      <c r="D558" s="56"/>
      <c r="E558" s="56">
        <v>15</v>
      </c>
      <c r="F558" s="56"/>
      <c r="G558" s="136">
        <f>SUM(G551+G556)</f>
        <v>963.46886727800882</v>
      </c>
      <c r="H558" s="137">
        <f>SUM(H551+H556)</f>
        <v>101250312.06015711</v>
      </c>
      <c r="I558" s="133"/>
      <c r="J558" s="136">
        <f>SUM(J551+J556)</f>
        <v>950.299422811471</v>
      </c>
      <c r="K558" s="137">
        <f>SUM(K551+K556)</f>
        <v>102425902.19638228</v>
      </c>
    </row>
    <row r="559" spans="1:12" x14ac:dyDescent="0.2">
      <c r="A559" s="56">
        <v>16</v>
      </c>
      <c r="E559" s="56">
        <v>16</v>
      </c>
      <c r="G559" s="136"/>
      <c r="H559" s="137"/>
      <c r="I559" s="133"/>
      <c r="J559" s="136"/>
      <c r="K559" s="137"/>
    </row>
    <row r="560" spans="1:12" x14ac:dyDescent="0.2">
      <c r="A560" s="56">
        <v>17</v>
      </c>
      <c r="C560" s="68" t="s">
        <v>109</v>
      </c>
      <c r="E560" s="56">
        <v>17</v>
      </c>
      <c r="F560" s="69"/>
      <c r="G560" s="129"/>
      <c r="H560" s="128">
        <v>1035867.8022623311</v>
      </c>
      <c r="I560" s="131"/>
      <c r="J560" s="129"/>
      <c r="K560" s="128">
        <v>538830</v>
      </c>
    </row>
    <row r="561" spans="1:11" x14ac:dyDescent="0.2">
      <c r="A561" s="56">
        <v>18</v>
      </c>
      <c r="E561" s="56">
        <v>18</v>
      </c>
      <c r="F561" s="69"/>
      <c r="G561" s="129"/>
      <c r="H561" s="132"/>
      <c r="I561" s="131"/>
      <c r="J561" s="129"/>
      <c r="K561" s="132"/>
    </row>
    <row r="562" spans="1:11" x14ac:dyDescent="0.2">
      <c r="A562" s="56">
        <v>19</v>
      </c>
      <c r="C562" s="68" t="s">
        <v>110</v>
      </c>
      <c r="E562" s="56">
        <v>19</v>
      </c>
      <c r="F562" s="69"/>
      <c r="G562" s="129"/>
      <c r="H562" s="128">
        <v>343657.49109238404</v>
      </c>
      <c r="I562" s="131"/>
      <c r="J562" s="129"/>
      <c r="K562" s="128">
        <v>345654</v>
      </c>
    </row>
    <row r="563" spans="1:11" x14ac:dyDescent="0.2">
      <c r="A563" s="56">
        <v>20</v>
      </c>
      <c r="C563" s="138" t="s">
        <v>111</v>
      </c>
      <c r="E563" s="56">
        <v>20</v>
      </c>
      <c r="F563" s="69"/>
      <c r="G563" s="129"/>
      <c r="H563" s="128">
        <v>5625729.6618601372</v>
      </c>
      <c r="I563" s="131"/>
      <c r="J563" s="129"/>
      <c r="K563" s="128">
        <v>10977411.690096498</v>
      </c>
    </row>
    <row r="564" spans="1:11" x14ac:dyDescent="0.2">
      <c r="A564" s="56">
        <v>21</v>
      </c>
      <c r="C564" s="138"/>
      <c r="E564" s="56">
        <v>21</v>
      </c>
      <c r="F564" s="69"/>
      <c r="G564" s="129"/>
      <c r="H564" s="132"/>
      <c r="I564" s="131"/>
      <c r="J564" s="129"/>
      <c r="K564" s="132"/>
    </row>
    <row r="565" spans="1:11" x14ac:dyDescent="0.2">
      <c r="A565" s="56">
        <v>22</v>
      </c>
      <c r="C565" s="68"/>
      <c r="E565" s="56">
        <v>22</v>
      </c>
      <c r="G565" s="129"/>
      <c r="H565" s="132"/>
      <c r="I565" s="131"/>
      <c r="J565" s="129"/>
      <c r="K565" s="132"/>
    </row>
    <row r="566" spans="1:11" x14ac:dyDescent="0.2">
      <c r="A566" s="56">
        <v>23</v>
      </c>
      <c r="C566" s="68" t="s">
        <v>112</v>
      </c>
      <c r="E566" s="56">
        <v>23</v>
      </c>
      <c r="G566" s="129"/>
      <c r="H566" s="128">
        <v>169255.54000000004</v>
      </c>
      <c r="I566" s="131"/>
      <c r="J566" s="129"/>
      <c r="K566" s="128">
        <v>0</v>
      </c>
    </row>
    <row r="567" spans="1:11" x14ac:dyDescent="0.2">
      <c r="A567" s="56">
        <v>24</v>
      </c>
      <c r="C567" s="68"/>
      <c r="E567" s="56">
        <v>24</v>
      </c>
      <c r="G567" s="129"/>
      <c r="H567" s="132"/>
      <c r="I567" s="131"/>
      <c r="J567" s="129"/>
      <c r="K567" s="132"/>
    </row>
    <row r="568" spans="1:11" x14ac:dyDescent="0.2">
      <c r="F568" s="139" t="s">
        <v>17</v>
      </c>
      <c r="G568" s="130"/>
      <c r="H568" s="88"/>
      <c r="I568" s="139"/>
      <c r="J568" s="130"/>
      <c r="K568" s="88"/>
    </row>
    <row r="569" spans="1:11" x14ac:dyDescent="0.2">
      <c r="A569" s="56">
        <v>25</v>
      </c>
      <c r="C569" s="68" t="s">
        <v>113</v>
      </c>
      <c r="E569" s="56">
        <v>25</v>
      </c>
      <c r="G569" s="133">
        <f>SUM(G558:G567)</f>
        <v>963.46886727800882</v>
      </c>
      <c r="H569" s="137">
        <f>SUM(H558:H567)</f>
        <v>108424822.55537197</v>
      </c>
      <c r="I569" s="141"/>
      <c r="J569" s="133">
        <f>SUM(J558:J567)</f>
        <v>950.299422811471</v>
      </c>
      <c r="K569" s="137">
        <f>SUM(K558:K567)</f>
        <v>114287797.88647878</v>
      </c>
    </row>
    <row r="570" spans="1:11" x14ac:dyDescent="0.2">
      <c r="F570" s="139" t="s">
        <v>17</v>
      </c>
      <c r="G570" s="78"/>
      <c r="H570" s="79"/>
      <c r="I570" s="139"/>
      <c r="J570" s="78"/>
      <c r="K570" s="79"/>
    </row>
    <row r="571" spans="1:11" x14ac:dyDescent="0.2">
      <c r="F571" s="139"/>
      <c r="G571" s="78"/>
      <c r="H571" s="79"/>
      <c r="I571" s="139"/>
      <c r="J571" s="78"/>
      <c r="K571" s="79"/>
    </row>
    <row r="572" spans="1:11" ht="15.75" x14ac:dyDescent="0.25">
      <c r="C572" s="142"/>
      <c r="D572" s="142"/>
      <c r="E572" s="142"/>
      <c r="F572" s="139"/>
      <c r="G572" s="78"/>
      <c r="H572" s="79"/>
      <c r="I572" s="139"/>
      <c r="J572" s="78"/>
      <c r="K572" s="79"/>
    </row>
    <row r="573" spans="1:11" x14ac:dyDescent="0.2">
      <c r="C573" s="56" t="s">
        <v>64</v>
      </c>
      <c r="F573" s="139"/>
      <c r="G573" s="78"/>
      <c r="H573" s="79"/>
      <c r="I573" s="139"/>
      <c r="J573" s="78"/>
      <c r="K573" s="79"/>
    </row>
    <row r="574" spans="1:11" x14ac:dyDescent="0.2">
      <c r="A574" s="68"/>
    </row>
    <row r="575" spans="1:11" x14ac:dyDescent="0.2">
      <c r="E575" s="108"/>
    </row>
    <row r="576" spans="1:11" x14ac:dyDescent="0.2">
      <c r="A576" s="74" t="str">
        <f>$A$83</f>
        <v xml:space="preserve">Institution No.:  </v>
      </c>
      <c r="B576" s="95"/>
      <c r="C576" s="95"/>
      <c r="D576" s="95"/>
      <c r="E576" s="109"/>
      <c r="F576" s="95"/>
      <c r="G576" s="110"/>
      <c r="H576" s="111"/>
      <c r="I576" s="95"/>
      <c r="J576" s="110"/>
      <c r="K576" s="59" t="s">
        <v>237</v>
      </c>
    </row>
    <row r="577" spans="1:11" x14ac:dyDescent="0.2">
      <c r="A577" s="123" t="s">
        <v>238</v>
      </c>
      <c r="B577" s="123"/>
      <c r="C577" s="123"/>
      <c r="D577" s="123"/>
      <c r="E577" s="123"/>
      <c r="F577" s="123"/>
      <c r="G577" s="123"/>
      <c r="H577" s="123"/>
      <c r="I577" s="123"/>
      <c r="J577" s="123"/>
      <c r="K577" s="123"/>
    </row>
    <row r="578" spans="1:11" x14ac:dyDescent="0.2">
      <c r="A578" s="74" t="str">
        <f>$A$42</f>
        <v xml:space="preserve">NAME: </v>
      </c>
      <c r="C578" s="56" t="str">
        <f>$D$20</f>
        <v>University of Colorado</v>
      </c>
      <c r="G578" s="126"/>
      <c r="K578" s="76" t="str">
        <f>$K$3</f>
        <v>Due Date: October 18, 2022</v>
      </c>
    </row>
    <row r="579" spans="1:11" x14ac:dyDescent="0.2">
      <c r="A579" s="77" t="s">
        <v>17</v>
      </c>
      <c r="B579" s="77" t="s">
        <v>17</v>
      </c>
      <c r="C579" s="77" t="s">
        <v>17</v>
      </c>
      <c r="D579" s="77" t="s">
        <v>17</v>
      </c>
      <c r="E579" s="77" t="s">
        <v>17</v>
      </c>
      <c r="F579" s="77" t="s">
        <v>17</v>
      </c>
      <c r="G579" s="78" t="s">
        <v>17</v>
      </c>
      <c r="H579" s="79" t="s">
        <v>17</v>
      </c>
      <c r="I579" s="77" t="s">
        <v>17</v>
      </c>
      <c r="J579" s="78" t="s">
        <v>17</v>
      </c>
      <c r="K579" s="79" t="s">
        <v>17</v>
      </c>
    </row>
    <row r="580" spans="1:11" x14ac:dyDescent="0.2">
      <c r="A580" s="80" t="s">
        <v>18</v>
      </c>
      <c r="E580" s="80" t="s">
        <v>18</v>
      </c>
      <c r="F580" s="81"/>
      <c r="G580" s="82"/>
      <c r="H580" s="83" t="str">
        <f>H541</f>
        <v>2021-22</v>
      </c>
      <c r="I580" s="81"/>
      <c r="J580" s="82"/>
      <c r="K580" s="83" t="str">
        <f>K541</f>
        <v>2022-23</v>
      </c>
    </row>
    <row r="581" spans="1:11" x14ac:dyDescent="0.2">
      <c r="A581" s="80" t="s">
        <v>22</v>
      </c>
      <c r="C581" s="81" t="s">
        <v>68</v>
      </c>
      <c r="E581" s="80" t="s">
        <v>22</v>
      </c>
      <c r="F581" s="81"/>
      <c r="G581" s="82" t="s">
        <v>24</v>
      </c>
      <c r="H581" s="83" t="s">
        <v>25</v>
      </c>
      <c r="I581" s="81"/>
      <c r="J581" s="82" t="s">
        <v>24</v>
      </c>
      <c r="K581" s="83" t="s">
        <v>26</v>
      </c>
    </row>
    <row r="582" spans="1:11" x14ac:dyDescent="0.2">
      <c r="A582" s="77" t="s">
        <v>17</v>
      </c>
      <c r="B582" s="77" t="s">
        <v>17</v>
      </c>
      <c r="C582" s="77" t="s">
        <v>17</v>
      </c>
      <c r="D582" s="77" t="s">
        <v>17</v>
      </c>
      <c r="E582" s="77" t="s">
        <v>17</v>
      </c>
      <c r="F582" s="77" t="s">
        <v>17</v>
      </c>
      <c r="G582" s="78" t="s">
        <v>17</v>
      </c>
      <c r="H582" s="79" t="s">
        <v>17</v>
      </c>
      <c r="I582" s="77" t="s">
        <v>17</v>
      </c>
      <c r="J582" s="78" t="s">
        <v>17</v>
      </c>
      <c r="K582" s="79" t="s">
        <v>17</v>
      </c>
    </row>
    <row r="583" spans="1:11" x14ac:dyDescent="0.2">
      <c r="A583" s="56">
        <v>1</v>
      </c>
      <c r="B583" s="77"/>
      <c r="C583" s="68" t="s">
        <v>96</v>
      </c>
      <c r="D583" s="77"/>
      <c r="E583" s="56">
        <v>1</v>
      </c>
      <c r="F583" s="77"/>
      <c r="G583" s="127">
        <v>0</v>
      </c>
      <c r="H583" s="128">
        <v>0</v>
      </c>
      <c r="I583" s="77"/>
      <c r="J583" s="127">
        <v>0</v>
      </c>
      <c r="K583" s="187">
        <v>0</v>
      </c>
    </row>
    <row r="584" spans="1:11" x14ac:dyDescent="0.2">
      <c r="A584" s="56">
        <v>2</v>
      </c>
      <c r="B584" s="77"/>
      <c r="C584" s="68" t="s">
        <v>97</v>
      </c>
      <c r="D584" s="77"/>
      <c r="E584" s="56">
        <v>2</v>
      </c>
      <c r="F584" s="77"/>
      <c r="G584" s="129"/>
      <c r="H584" s="128">
        <v>0</v>
      </c>
      <c r="I584" s="129"/>
      <c r="J584" s="129"/>
      <c r="K584" s="187">
        <v>0</v>
      </c>
    </row>
    <row r="585" spans="1:11" x14ac:dyDescent="0.2">
      <c r="A585" s="56">
        <v>3</v>
      </c>
      <c r="C585" s="68" t="s">
        <v>98</v>
      </c>
      <c r="E585" s="56">
        <v>3</v>
      </c>
      <c r="F585" s="69"/>
      <c r="G585" s="127"/>
      <c r="H585" s="128">
        <v>0</v>
      </c>
      <c r="I585" s="131"/>
      <c r="J585" s="127">
        <v>0</v>
      </c>
      <c r="K585" s="128"/>
    </row>
    <row r="586" spans="1:11" x14ac:dyDescent="0.2">
      <c r="A586" s="56">
        <v>4</v>
      </c>
      <c r="C586" s="68" t="s">
        <v>99</v>
      </c>
      <c r="E586" s="56">
        <v>4</v>
      </c>
      <c r="F586" s="69"/>
      <c r="G586" s="129"/>
      <c r="H586" s="128">
        <v>0</v>
      </c>
      <c r="I586" s="131"/>
      <c r="J586" s="129"/>
      <c r="K586" s="128"/>
    </row>
    <row r="587" spans="1:11" x14ac:dyDescent="0.2">
      <c r="A587" s="56">
        <v>5</v>
      </c>
      <c r="C587" s="68" t="s">
        <v>100</v>
      </c>
      <c r="E587" s="56">
        <v>5</v>
      </c>
      <c r="F587" s="69"/>
      <c r="G587" s="129">
        <f>SUM(G583:G586)</f>
        <v>0</v>
      </c>
      <c r="H587" s="132">
        <f>SUM(H583:H586)</f>
        <v>0</v>
      </c>
      <c r="I587" s="131"/>
      <c r="J587" s="129">
        <f>SUM(J583:J586)</f>
        <v>0</v>
      </c>
      <c r="K587" s="132">
        <f>SUM(K583:K586)</f>
        <v>0</v>
      </c>
    </row>
    <row r="588" spans="1:11" x14ac:dyDescent="0.2">
      <c r="A588" s="56">
        <v>6</v>
      </c>
      <c r="C588" s="68" t="s">
        <v>101</v>
      </c>
      <c r="E588" s="56">
        <v>6</v>
      </c>
      <c r="F588" s="69"/>
      <c r="G588" s="129"/>
      <c r="H588" s="132"/>
      <c r="I588" s="131"/>
      <c r="J588" s="129"/>
      <c r="K588" s="132"/>
    </row>
    <row r="589" spans="1:11" x14ac:dyDescent="0.2">
      <c r="A589" s="56">
        <v>7</v>
      </c>
      <c r="C589" s="68" t="s">
        <v>102</v>
      </c>
      <c r="E589" s="56">
        <v>7</v>
      </c>
      <c r="F589" s="69"/>
      <c r="G589" s="129"/>
      <c r="H589" s="132"/>
      <c r="I589" s="131"/>
      <c r="J589" s="129"/>
      <c r="K589" s="132"/>
    </row>
    <row r="590" spans="1:11" x14ac:dyDescent="0.2">
      <c r="A590" s="56">
        <v>8</v>
      </c>
      <c r="C590" s="68" t="s">
        <v>239</v>
      </c>
      <c r="E590" s="56">
        <v>8</v>
      </c>
      <c r="F590" s="69"/>
      <c r="G590" s="129">
        <f>G587+G588+G589</f>
        <v>0</v>
      </c>
      <c r="H590" s="132">
        <f>H587+H588+H589</f>
        <v>0</v>
      </c>
      <c r="I590" s="129"/>
      <c r="J590" s="129">
        <f>J587+J588+J589</f>
        <v>0</v>
      </c>
      <c r="K590" s="132">
        <f>K587+K588+K589</f>
        <v>0</v>
      </c>
    </row>
    <row r="591" spans="1:11" x14ac:dyDescent="0.2">
      <c r="A591" s="56">
        <v>9</v>
      </c>
      <c r="E591" s="56">
        <v>9</v>
      </c>
      <c r="F591" s="69"/>
      <c r="G591" s="129"/>
      <c r="H591" s="132"/>
      <c r="I591" s="133"/>
      <c r="J591" s="129"/>
      <c r="K591" s="132"/>
    </row>
    <row r="592" spans="1:11" x14ac:dyDescent="0.2">
      <c r="A592" s="56">
        <v>10</v>
      </c>
      <c r="C592" s="68" t="s">
        <v>104</v>
      </c>
      <c r="E592" s="56">
        <v>10</v>
      </c>
      <c r="F592" s="69"/>
      <c r="G592" s="127">
        <v>0</v>
      </c>
      <c r="H592" s="128">
        <v>0</v>
      </c>
      <c r="I592" s="131"/>
      <c r="J592" s="127">
        <v>0</v>
      </c>
      <c r="K592" s="128">
        <v>0</v>
      </c>
    </row>
    <row r="593" spans="1:11" x14ac:dyDescent="0.2">
      <c r="A593" s="56">
        <v>11</v>
      </c>
      <c r="C593" s="68" t="s">
        <v>105</v>
      </c>
      <c r="E593" s="56">
        <v>11</v>
      </c>
      <c r="F593" s="69"/>
      <c r="G593" s="127">
        <v>0</v>
      </c>
      <c r="H593" s="128">
        <v>0</v>
      </c>
      <c r="I593" s="131"/>
      <c r="J593" s="127">
        <v>0</v>
      </c>
      <c r="K593" s="128"/>
    </row>
    <row r="594" spans="1:11" s="95" customFormat="1" x14ac:dyDescent="0.2">
      <c r="A594" s="56">
        <v>12</v>
      </c>
      <c r="B594" s="56"/>
      <c r="C594" s="68" t="s">
        <v>106</v>
      </c>
      <c r="D594" s="56"/>
      <c r="E594" s="56">
        <v>12</v>
      </c>
      <c r="F594" s="69"/>
      <c r="G594" s="129"/>
      <c r="H594" s="128">
        <v>0</v>
      </c>
      <c r="I594" s="131"/>
      <c r="J594" s="129"/>
      <c r="K594" s="128"/>
    </row>
    <row r="595" spans="1:11" s="95" customFormat="1" x14ac:dyDescent="0.2">
      <c r="A595" s="56">
        <v>13</v>
      </c>
      <c r="B595" s="56"/>
      <c r="C595" s="68" t="s">
        <v>240</v>
      </c>
      <c r="D595" s="56"/>
      <c r="E595" s="56">
        <v>13</v>
      </c>
      <c r="F595" s="69"/>
      <c r="G595" s="129">
        <f>SUM(G592:G594)</f>
        <v>0</v>
      </c>
      <c r="H595" s="132">
        <f>SUM(H592:H594)</f>
        <v>0</v>
      </c>
      <c r="I595" s="134"/>
      <c r="J595" s="129">
        <f>SUM(J592:J594)</f>
        <v>0</v>
      </c>
      <c r="K595" s="132">
        <f>SUM(K592:K594)</f>
        <v>0</v>
      </c>
    </row>
    <row r="596" spans="1:11" x14ac:dyDescent="0.2">
      <c r="A596" s="56">
        <v>14</v>
      </c>
      <c r="E596" s="56">
        <v>14</v>
      </c>
      <c r="F596" s="69"/>
      <c r="G596" s="135"/>
      <c r="H596" s="132"/>
      <c r="I596" s="133"/>
      <c r="J596" s="135"/>
      <c r="K596" s="132"/>
    </row>
    <row r="597" spans="1:11" x14ac:dyDescent="0.2">
      <c r="A597" s="56">
        <v>15</v>
      </c>
      <c r="C597" s="68" t="s">
        <v>108</v>
      </c>
      <c r="E597" s="56">
        <v>15</v>
      </c>
      <c r="G597" s="136">
        <f>SUM(G590+G595)</f>
        <v>0</v>
      </c>
      <c r="H597" s="137">
        <f>SUM(H590+H595)</f>
        <v>0</v>
      </c>
      <c r="I597" s="133"/>
      <c r="J597" s="136">
        <f>SUM(J590+J595)</f>
        <v>0</v>
      </c>
      <c r="K597" s="137">
        <f>SUM(K590+K595)</f>
        <v>0</v>
      </c>
    </row>
    <row r="598" spans="1:11" x14ac:dyDescent="0.2">
      <c r="A598" s="56">
        <v>16</v>
      </c>
      <c r="E598" s="56">
        <v>16</v>
      </c>
      <c r="G598" s="136"/>
      <c r="H598" s="137"/>
      <c r="I598" s="133"/>
      <c r="J598" s="136"/>
      <c r="K598" s="137"/>
    </row>
    <row r="599" spans="1:11" x14ac:dyDescent="0.2">
      <c r="A599" s="56">
        <v>17</v>
      </c>
      <c r="C599" s="68" t="s">
        <v>109</v>
      </c>
      <c r="E599" s="56">
        <v>17</v>
      </c>
      <c r="F599" s="69"/>
      <c r="G599" s="129"/>
      <c r="H599" s="128">
        <v>0</v>
      </c>
      <c r="I599" s="131"/>
      <c r="J599" s="129"/>
      <c r="K599" s="128"/>
    </row>
    <row r="600" spans="1:11" x14ac:dyDescent="0.2">
      <c r="A600" s="56">
        <v>18</v>
      </c>
      <c r="E600" s="56">
        <v>18</v>
      </c>
      <c r="F600" s="69"/>
      <c r="G600" s="129"/>
      <c r="H600" s="132"/>
      <c r="I600" s="131"/>
      <c r="J600" s="129"/>
      <c r="K600" s="132"/>
    </row>
    <row r="601" spans="1:11" x14ac:dyDescent="0.2">
      <c r="A601" s="56">
        <v>19</v>
      </c>
      <c r="C601" s="68" t="s">
        <v>110</v>
      </c>
      <c r="E601" s="56">
        <v>19</v>
      </c>
      <c r="F601" s="69"/>
      <c r="G601" s="129"/>
      <c r="H601" s="128">
        <v>0</v>
      </c>
      <c r="I601" s="131"/>
      <c r="J601" s="129"/>
      <c r="K601" s="128"/>
    </row>
    <row r="602" spans="1:11" x14ac:dyDescent="0.2">
      <c r="A602" s="56">
        <v>20</v>
      </c>
      <c r="C602" s="138" t="s">
        <v>111</v>
      </c>
      <c r="E602" s="56">
        <v>20</v>
      </c>
      <c r="F602" s="69"/>
      <c r="G602" s="129"/>
      <c r="H602" s="128">
        <v>44966</v>
      </c>
      <c r="I602" s="131"/>
      <c r="J602" s="129"/>
      <c r="K602" s="128">
        <v>44966</v>
      </c>
    </row>
    <row r="603" spans="1:11" x14ac:dyDescent="0.2">
      <c r="A603" s="56">
        <v>21</v>
      </c>
      <c r="C603" s="138"/>
      <c r="E603" s="56">
        <v>21</v>
      </c>
      <c r="F603" s="69"/>
      <c r="G603" s="129"/>
      <c r="H603" s="132"/>
      <c r="I603" s="131"/>
      <c r="J603" s="129"/>
      <c r="K603" s="132"/>
    </row>
    <row r="604" spans="1:11" x14ac:dyDescent="0.2">
      <c r="A604" s="56">
        <v>22</v>
      </c>
      <c r="C604" s="68"/>
      <c r="E604" s="56">
        <v>22</v>
      </c>
      <c r="G604" s="129"/>
      <c r="H604" s="132"/>
      <c r="I604" s="131"/>
      <c r="J604" s="129"/>
      <c r="K604" s="132"/>
    </row>
    <row r="605" spans="1:11" x14ac:dyDescent="0.2">
      <c r="A605" s="56">
        <v>23</v>
      </c>
      <c r="C605" s="68" t="s">
        <v>112</v>
      </c>
      <c r="E605" s="56">
        <v>23</v>
      </c>
      <c r="G605" s="129"/>
      <c r="H605" s="128">
        <v>0</v>
      </c>
      <c r="I605" s="131"/>
      <c r="J605" s="129"/>
      <c r="K605" s="128">
        <v>0</v>
      </c>
    </row>
    <row r="606" spans="1:11" x14ac:dyDescent="0.2">
      <c r="A606" s="56">
        <v>24</v>
      </c>
      <c r="C606" s="68"/>
      <c r="E606" s="56">
        <v>24</v>
      </c>
      <c r="G606" s="129"/>
      <c r="H606" s="132"/>
      <c r="I606" s="131"/>
      <c r="J606" s="129"/>
      <c r="K606" s="132"/>
    </row>
    <row r="607" spans="1:11" x14ac:dyDescent="0.2">
      <c r="F607" s="139" t="s">
        <v>17</v>
      </c>
      <c r="G607" s="130"/>
      <c r="H607" s="88"/>
      <c r="I607" s="139"/>
      <c r="J607" s="130"/>
      <c r="K607" s="88"/>
    </row>
    <row r="608" spans="1:11" x14ac:dyDescent="0.2">
      <c r="A608" s="56">
        <v>25</v>
      </c>
      <c r="C608" s="68" t="s">
        <v>241</v>
      </c>
      <c r="E608" s="56">
        <v>25</v>
      </c>
      <c r="G608" s="133">
        <f>SUM(G597:G606)</f>
        <v>0</v>
      </c>
      <c r="H608" s="137">
        <f>SUM(H597:H606)</f>
        <v>44966</v>
      </c>
      <c r="I608" s="141"/>
      <c r="J608" s="133">
        <f>SUM(J597:J606)</f>
        <v>0</v>
      </c>
      <c r="K608" s="137">
        <f>SUM(K597:K606)</f>
        <v>44966</v>
      </c>
    </row>
    <row r="609" spans="1:11" x14ac:dyDescent="0.2">
      <c r="F609" s="139" t="s">
        <v>17</v>
      </c>
      <c r="G609" s="78"/>
      <c r="H609" s="79"/>
      <c r="I609" s="139"/>
      <c r="J609" s="78"/>
      <c r="K609" s="79"/>
    </row>
    <row r="610" spans="1:11" x14ac:dyDescent="0.2">
      <c r="C610" s="56" t="s">
        <v>64</v>
      </c>
      <c r="F610" s="139"/>
      <c r="G610" s="78"/>
      <c r="H610" s="79"/>
      <c r="I610" s="139"/>
      <c r="J610" s="78"/>
      <c r="K610" s="79"/>
    </row>
    <row r="611" spans="1:11" x14ac:dyDescent="0.2">
      <c r="A611" s="68"/>
    </row>
    <row r="613" spans="1:11" x14ac:dyDescent="0.2">
      <c r="A613" s="74" t="str">
        <f>$A$83</f>
        <v xml:space="preserve">Institution No.:  </v>
      </c>
      <c r="B613" s="95"/>
      <c r="C613" s="95"/>
      <c r="D613" s="95"/>
      <c r="E613" s="109"/>
      <c r="F613" s="95"/>
      <c r="G613" s="110"/>
      <c r="H613" s="111"/>
      <c r="I613" s="95"/>
      <c r="J613" s="110"/>
      <c r="K613" s="59" t="s">
        <v>242</v>
      </c>
    </row>
    <row r="614" spans="1:11" x14ac:dyDescent="0.2">
      <c r="A614" s="123" t="s">
        <v>243</v>
      </c>
      <c r="B614" s="123"/>
      <c r="C614" s="123"/>
      <c r="D614" s="123"/>
      <c r="E614" s="123"/>
      <c r="F614" s="123"/>
      <c r="G614" s="123"/>
      <c r="H614" s="123"/>
      <c r="I614" s="123"/>
      <c r="J614" s="123"/>
      <c r="K614" s="123"/>
    </row>
    <row r="615" spans="1:11" x14ac:dyDescent="0.2">
      <c r="A615" s="74" t="str">
        <f>$A$42</f>
        <v xml:space="preserve">NAME: </v>
      </c>
      <c r="C615" s="56" t="str">
        <f>$D$20</f>
        <v>University of Colorado</v>
      </c>
      <c r="G615" s="126"/>
      <c r="H615" s="168"/>
      <c r="K615" s="76" t="str">
        <f>$K$3</f>
        <v>Due Date: October 18, 2022</v>
      </c>
    </row>
    <row r="616" spans="1:11" x14ac:dyDescent="0.2">
      <c r="A616" s="77" t="s">
        <v>17</v>
      </c>
      <c r="B616" s="77" t="s">
        <v>17</v>
      </c>
      <c r="C616" s="77" t="s">
        <v>17</v>
      </c>
      <c r="D616" s="77" t="s">
        <v>17</v>
      </c>
      <c r="E616" s="77" t="s">
        <v>17</v>
      </c>
      <c r="F616" s="77" t="s">
        <v>17</v>
      </c>
      <c r="G616" s="78" t="s">
        <v>17</v>
      </c>
      <c r="H616" s="79" t="s">
        <v>17</v>
      </c>
      <c r="I616" s="77" t="s">
        <v>17</v>
      </c>
      <c r="J616" s="78" t="s">
        <v>17</v>
      </c>
      <c r="K616" s="79" t="s">
        <v>17</v>
      </c>
    </row>
    <row r="617" spans="1:11" x14ac:dyDescent="0.2">
      <c r="A617" s="80" t="s">
        <v>18</v>
      </c>
      <c r="E617" s="80" t="s">
        <v>18</v>
      </c>
      <c r="F617" s="81"/>
      <c r="G617" s="82"/>
      <c r="H617" s="83" t="str">
        <f>H580</f>
        <v>2021-22</v>
      </c>
      <c r="I617" s="81"/>
      <c r="J617" s="82"/>
      <c r="K617" s="83" t="str">
        <f>K580</f>
        <v>2022-23</v>
      </c>
    </row>
    <row r="618" spans="1:11" x14ac:dyDescent="0.2">
      <c r="A618" s="80" t="s">
        <v>22</v>
      </c>
      <c r="C618" s="81" t="s">
        <v>68</v>
      </c>
      <c r="E618" s="80" t="s">
        <v>22</v>
      </c>
      <c r="F618" s="81"/>
      <c r="G618" s="82" t="s">
        <v>24</v>
      </c>
      <c r="H618" s="83" t="s">
        <v>25</v>
      </c>
      <c r="I618" s="81"/>
      <c r="J618" s="82" t="s">
        <v>24</v>
      </c>
      <c r="K618" s="83" t="s">
        <v>26</v>
      </c>
    </row>
    <row r="619" spans="1:11" x14ac:dyDescent="0.2">
      <c r="A619" s="77" t="s">
        <v>17</v>
      </c>
      <c r="B619" s="77" t="s">
        <v>17</v>
      </c>
      <c r="C619" s="77" t="s">
        <v>17</v>
      </c>
      <c r="D619" s="77" t="s">
        <v>17</v>
      </c>
      <c r="E619" s="77" t="s">
        <v>17</v>
      </c>
      <c r="F619" s="77" t="s">
        <v>17</v>
      </c>
      <c r="G619" s="78" t="s">
        <v>17</v>
      </c>
      <c r="H619" s="79" t="s">
        <v>17</v>
      </c>
      <c r="I619" s="77" t="s">
        <v>17</v>
      </c>
      <c r="J619" s="78" t="s">
        <v>17</v>
      </c>
      <c r="K619" s="79" t="s">
        <v>17</v>
      </c>
    </row>
    <row r="620" spans="1:11" x14ac:dyDescent="0.2">
      <c r="A620" s="189">
        <v>1</v>
      </c>
      <c r="B620" s="189"/>
      <c r="C620" s="189" t="s">
        <v>244</v>
      </c>
      <c r="D620" s="189"/>
      <c r="E620" s="189">
        <v>1</v>
      </c>
      <c r="F620" s="190"/>
      <c r="G620" s="191"/>
      <c r="H620" s="192"/>
      <c r="I620" s="193"/>
      <c r="J620" s="194"/>
      <c r="K620" s="195"/>
    </row>
    <row r="621" spans="1:11" x14ac:dyDescent="0.2">
      <c r="A621" s="189">
        <v>2</v>
      </c>
      <c r="B621" s="189"/>
      <c r="C621" s="189" t="s">
        <v>244</v>
      </c>
      <c r="D621" s="189"/>
      <c r="E621" s="189">
        <v>2</v>
      </c>
      <c r="F621" s="190"/>
      <c r="G621" s="191"/>
      <c r="H621" s="192"/>
      <c r="I621" s="193"/>
      <c r="J621" s="194"/>
      <c r="K621" s="192"/>
    </row>
    <row r="622" spans="1:11" x14ac:dyDescent="0.2">
      <c r="A622" s="189">
        <v>3</v>
      </c>
      <c r="B622" s="189"/>
      <c r="C622" s="189" t="s">
        <v>244</v>
      </c>
      <c r="D622" s="189"/>
      <c r="E622" s="189">
        <v>3</v>
      </c>
      <c r="F622" s="190"/>
      <c r="G622" s="191"/>
      <c r="H622" s="192"/>
      <c r="I622" s="193"/>
      <c r="J622" s="194"/>
      <c r="K622" s="192"/>
    </row>
    <row r="623" spans="1:11" x14ac:dyDescent="0.2">
      <c r="A623" s="189">
        <v>4</v>
      </c>
      <c r="B623" s="189"/>
      <c r="C623" s="189" t="s">
        <v>244</v>
      </c>
      <c r="D623" s="189"/>
      <c r="E623" s="189">
        <v>4</v>
      </c>
      <c r="F623" s="190"/>
      <c r="G623" s="191"/>
      <c r="H623" s="192"/>
      <c r="I623" s="196"/>
      <c r="J623" s="194"/>
      <c r="K623" s="192"/>
    </row>
    <row r="624" spans="1:11" x14ac:dyDescent="0.2">
      <c r="A624" s="189">
        <v>5</v>
      </c>
      <c r="B624" s="189"/>
      <c r="C624" s="189" t="s">
        <v>244</v>
      </c>
      <c r="D624" s="189"/>
      <c r="E624" s="189">
        <v>5</v>
      </c>
      <c r="F624" s="190"/>
      <c r="G624" s="191"/>
      <c r="H624" s="192"/>
      <c r="I624" s="196"/>
      <c r="J624" s="194"/>
      <c r="K624" s="192"/>
    </row>
    <row r="625" spans="1:11" x14ac:dyDescent="0.2">
      <c r="A625" s="56">
        <v>6</v>
      </c>
      <c r="C625" s="68" t="s">
        <v>245</v>
      </c>
      <c r="E625" s="56">
        <v>6</v>
      </c>
      <c r="F625" s="69"/>
      <c r="G625" s="197"/>
      <c r="H625" s="198"/>
      <c r="I625" s="86"/>
      <c r="J625" s="199"/>
      <c r="K625" s="198"/>
    </row>
    <row r="626" spans="1:11" x14ac:dyDescent="0.2">
      <c r="A626" s="56">
        <v>7</v>
      </c>
      <c r="C626" s="68" t="s">
        <v>246</v>
      </c>
      <c r="E626" s="56">
        <v>7</v>
      </c>
      <c r="F626" s="69"/>
      <c r="G626" s="200"/>
      <c r="H626" s="198"/>
      <c r="I626" s="201"/>
      <c r="J626" s="155"/>
      <c r="K626" s="198"/>
    </row>
    <row r="627" spans="1:11" x14ac:dyDescent="0.2">
      <c r="A627" s="56">
        <v>8</v>
      </c>
      <c r="C627" s="68" t="s">
        <v>247</v>
      </c>
      <c r="E627" s="56">
        <v>8</v>
      </c>
      <c r="F627" s="69"/>
      <c r="G627" s="200">
        <f>SUM(G625:G626)</f>
        <v>0</v>
      </c>
      <c r="H627" s="202">
        <f>SUM(H625:H626)</f>
        <v>0</v>
      </c>
      <c r="I627" s="201"/>
      <c r="J627" s="200">
        <f>SUM(J625:J626)</f>
        <v>0</v>
      </c>
      <c r="K627" s="202">
        <f>SUM(K625:K626)</f>
        <v>0</v>
      </c>
    </row>
    <row r="628" spans="1:11" x14ac:dyDescent="0.2">
      <c r="A628" s="56">
        <v>9</v>
      </c>
      <c r="C628" s="68"/>
      <c r="E628" s="56">
        <v>9</v>
      </c>
      <c r="F628" s="69"/>
      <c r="G628" s="200"/>
      <c r="H628" s="202"/>
      <c r="I628" s="86"/>
      <c r="J628" s="155"/>
      <c r="K628" s="202"/>
    </row>
    <row r="629" spans="1:11" x14ac:dyDescent="0.2">
      <c r="A629" s="56">
        <v>10</v>
      </c>
      <c r="C629" s="68"/>
      <c r="E629" s="56">
        <v>10</v>
      </c>
      <c r="F629" s="69"/>
      <c r="G629" s="200"/>
      <c r="H629" s="202"/>
      <c r="I629" s="86"/>
      <c r="J629" s="155"/>
      <c r="K629" s="202"/>
    </row>
    <row r="630" spans="1:11" x14ac:dyDescent="0.2">
      <c r="A630" s="56">
        <v>11</v>
      </c>
      <c r="C630" s="68" t="s">
        <v>105</v>
      </c>
      <c r="E630" s="56">
        <v>11</v>
      </c>
      <c r="G630" s="203"/>
      <c r="H630" s="204"/>
      <c r="I630" s="86"/>
      <c r="J630" s="203"/>
      <c r="K630" s="204"/>
    </row>
    <row r="631" spans="1:11" s="95" customFormat="1" x14ac:dyDescent="0.2">
      <c r="A631" s="56">
        <v>12</v>
      </c>
      <c r="B631" s="56"/>
      <c r="C631" s="68" t="s">
        <v>106</v>
      </c>
      <c r="D631" s="56"/>
      <c r="E631" s="56">
        <v>12</v>
      </c>
      <c r="F631" s="56"/>
      <c r="G631" s="205"/>
      <c r="H631" s="204"/>
      <c r="I631" s="86"/>
      <c r="J631" s="148"/>
      <c r="K631" s="204"/>
    </row>
    <row r="632" spans="1:11" s="95" customFormat="1" x14ac:dyDescent="0.2">
      <c r="A632" s="56">
        <v>13</v>
      </c>
      <c r="B632" s="56"/>
      <c r="C632" s="68" t="s">
        <v>248</v>
      </c>
      <c r="D632" s="56"/>
      <c r="E632" s="56">
        <v>13</v>
      </c>
      <c r="F632" s="69"/>
      <c r="G632" s="200">
        <f>SUM(G630:G631)</f>
        <v>0</v>
      </c>
      <c r="H632" s="202">
        <f>SUM(H630:H631)</f>
        <v>0</v>
      </c>
      <c r="I632" s="201"/>
      <c r="J632" s="200">
        <f>SUM(J630:J631)</f>
        <v>0</v>
      </c>
      <c r="K632" s="202">
        <f>SUM(K630:K631)</f>
        <v>0</v>
      </c>
    </row>
    <row r="633" spans="1:11" x14ac:dyDescent="0.2">
      <c r="A633" s="56">
        <v>14</v>
      </c>
      <c r="E633" s="56">
        <v>14</v>
      </c>
      <c r="F633" s="69"/>
      <c r="G633" s="200"/>
      <c r="H633" s="202"/>
      <c r="I633" s="201"/>
      <c r="J633" s="155"/>
      <c r="K633" s="202"/>
    </row>
    <row r="634" spans="1:11" x14ac:dyDescent="0.2">
      <c r="A634" s="56">
        <v>15</v>
      </c>
      <c r="C634" s="68" t="s">
        <v>108</v>
      </c>
      <c r="E634" s="56">
        <v>15</v>
      </c>
      <c r="F634" s="69"/>
      <c r="G634" s="200">
        <f>G627+G632</f>
        <v>0</v>
      </c>
      <c r="H634" s="202">
        <f>H627+H632</f>
        <v>0</v>
      </c>
      <c r="I634" s="201"/>
      <c r="J634" s="200">
        <f>J627+J632</f>
        <v>0</v>
      </c>
      <c r="K634" s="202">
        <f>K627+K632</f>
        <v>0</v>
      </c>
    </row>
    <row r="635" spans="1:11" x14ac:dyDescent="0.2">
      <c r="A635" s="56">
        <v>16</v>
      </c>
      <c r="E635" s="56">
        <v>16</v>
      </c>
      <c r="F635" s="69"/>
      <c r="G635" s="200"/>
      <c r="H635" s="202"/>
      <c r="I635" s="201"/>
      <c r="J635" s="155"/>
      <c r="K635" s="202"/>
    </row>
    <row r="636" spans="1:11" x14ac:dyDescent="0.2">
      <c r="A636" s="56">
        <v>17</v>
      </c>
      <c r="C636" s="68" t="s">
        <v>109</v>
      </c>
      <c r="E636" s="56">
        <v>17</v>
      </c>
      <c r="F636" s="69"/>
      <c r="G636" s="197"/>
      <c r="H636" s="198"/>
      <c r="I636" s="201"/>
      <c r="J636" s="199"/>
      <c r="K636" s="198"/>
    </row>
    <row r="637" spans="1:11" x14ac:dyDescent="0.2">
      <c r="A637" s="56">
        <v>18</v>
      </c>
      <c r="C637" s="68"/>
      <c r="E637" s="56">
        <v>18</v>
      </c>
      <c r="F637" s="69"/>
      <c r="G637" s="200"/>
      <c r="H637" s="202"/>
      <c r="I637" s="201"/>
      <c r="J637" s="155"/>
      <c r="K637" s="202"/>
    </row>
    <row r="638" spans="1:11" x14ac:dyDescent="0.2">
      <c r="A638" s="56">
        <v>19</v>
      </c>
      <c r="C638" s="68" t="s">
        <v>110</v>
      </c>
      <c r="E638" s="56">
        <v>19</v>
      </c>
      <c r="F638" s="69"/>
      <c r="G638" s="197"/>
      <c r="H638" s="198"/>
      <c r="I638" s="201"/>
      <c r="J638" s="199"/>
      <c r="K638" s="198"/>
    </row>
    <row r="639" spans="1:11" x14ac:dyDescent="0.2">
      <c r="A639" s="56">
        <v>20</v>
      </c>
      <c r="C639" s="68" t="s">
        <v>111</v>
      </c>
      <c r="E639" s="56">
        <v>20</v>
      </c>
      <c r="F639" s="69"/>
      <c r="G639" s="197"/>
      <c r="H639" s="198">
        <v>17586</v>
      </c>
      <c r="I639" s="201"/>
      <c r="J639" s="199"/>
      <c r="K639" s="198">
        <v>17586</v>
      </c>
    </row>
    <row r="640" spans="1:11" x14ac:dyDescent="0.2">
      <c r="A640" s="56">
        <v>21</v>
      </c>
      <c r="C640" s="68"/>
      <c r="E640" s="56">
        <v>21</v>
      </c>
      <c r="F640" s="69"/>
      <c r="G640" s="200"/>
      <c r="H640" s="202"/>
      <c r="I640" s="201"/>
      <c r="J640" s="155"/>
      <c r="K640" s="202"/>
    </row>
    <row r="641" spans="1:11" x14ac:dyDescent="0.2">
      <c r="A641" s="56">
        <v>22</v>
      </c>
      <c r="C641" s="68"/>
      <c r="E641" s="56">
        <v>22</v>
      </c>
      <c r="F641" s="69"/>
      <c r="G641" s="200"/>
      <c r="H641" s="202"/>
      <c r="I641" s="201"/>
      <c r="J641" s="155"/>
      <c r="K641" s="202"/>
    </row>
    <row r="642" spans="1:11" x14ac:dyDescent="0.2">
      <c r="A642" s="56">
        <v>23</v>
      </c>
      <c r="C642" s="68" t="s">
        <v>249</v>
      </c>
      <c r="E642" s="56">
        <v>23</v>
      </c>
      <c r="F642" s="69"/>
      <c r="G642" s="197"/>
      <c r="H642" s="198"/>
      <c r="I642" s="201"/>
      <c r="J642" s="199"/>
      <c r="K642" s="198"/>
    </row>
    <row r="643" spans="1:11" x14ac:dyDescent="0.2">
      <c r="A643" s="56">
        <v>24</v>
      </c>
      <c r="C643" s="68"/>
      <c r="E643" s="56">
        <v>24</v>
      </c>
      <c r="F643" s="69"/>
      <c r="G643" s="200"/>
      <c r="H643" s="202"/>
      <c r="I643" s="201"/>
      <c r="J643" s="155"/>
      <c r="K643" s="202"/>
    </row>
    <row r="644" spans="1:11" x14ac:dyDescent="0.2">
      <c r="E644" s="108"/>
      <c r="F644" s="139" t="s">
        <v>17</v>
      </c>
      <c r="G644" s="79" t="s">
        <v>17</v>
      </c>
      <c r="H644" s="79" t="s">
        <v>17</v>
      </c>
      <c r="I644" s="139" t="s">
        <v>17</v>
      </c>
      <c r="J644" s="79" t="s">
        <v>17</v>
      </c>
      <c r="K644" s="79" t="s">
        <v>17</v>
      </c>
    </row>
    <row r="645" spans="1:11" x14ac:dyDescent="0.2">
      <c r="A645" s="56">
        <v>25</v>
      </c>
      <c r="C645" s="68" t="s">
        <v>250</v>
      </c>
      <c r="E645" s="56">
        <v>25</v>
      </c>
      <c r="G645" s="148">
        <f>SUM(G634:G644)</f>
        <v>0</v>
      </c>
      <c r="H645" s="148">
        <f>SUM(H634:H644)</f>
        <v>17586</v>
      </c>
      <c r="I645" s="149"/>
      <c r="J645" s="148">
        <f>SUM(J634:J644)</f>
        <v>0</v>
      </c>
      <c r="K645" s="148">
        <f>SUM(K634:K644)</f>
        <v>17586</v>
      </c>
    </row>
    <row r="646" spans="1:11" x14ac:dyDescent="0.2">
      <c r="E646" s="108"/>
      <c r="F646" s="139" t="s">
        <v>17</v>
      </c>
      <c r="G646" s="78" t="s">
        <v>17</v>
      </c>
      <c r="H646" s="79" t="s">
        <v>17</v>
      </c>
      <c r="I646" s="139" t="s">
        <v>17</v>
      </c>
      <c r="J646" s="78" t="s">
        <v>17</v>
      </c>
      <c r="K646" s="79" t="s">
        <v>17</v>
      </c>
    </row>
    <row r="647" spans="1:11" x14ac:dyDescent="0.2">
      <c r="C647" s="56" t="s">
        <v>64</v>
      </c>
      <c r="E647" s="108"/>
      <c r="F647" s="139"/>
      <c r="G647" s="78"/>
      <c r="H647" s="79"/>
      <c r="I647" s="139"/>
      <c r="J647" s="78"/>
      <c r="K647" s="79"/>
    </row>
    <row r="648" spans="1:11" x14ac:dyDescent="0.2">
      <c r="A648" s="68"/>
    </row>
    <row r="650" spans="1:11" x14ac:dyDescent="0.2">
      <c r="A650" s="74" t="str">
        <f>$A$83</f>
        <v xml:space="preserve">Institution No.:  </v>
      </c>
      <c r="B650" s="95"/>
      <c r="C650" s="95"/>
      <c r="D650" s="95"/>
      <c r="E650" s="109"/>
      <c r="F650" s="95"/>
      <c r="G650" s="110"/>
      <c r="H650" s="111"/>
      <c r="I650" s="95"/>
      <c r="J650" s="110"/>
      <c r="K650" s="59" t="s">
        <v>251</v>
      </c>
    </row>
    <row r="651" spans="1:11" x14ac:dyDescent="0.2">
      <c r="A651" s="123" t="s">
        <v>252</v>
      </c>
      <c r="B651" s="123"/>
      <c r="C651" s="123"/>
      <c r="D651" s="123"/>
      <c r="E651" s="123"/>
      <c r="F651" s="123"/>
      <c r="G651" s="123"/>
      <c r="H651" s="123"/>
      <c r="I651" s="123"/>
      <c r="J651" s="123"/>
      <c r="K651" s="123"/>
    </row>
    <row r="652" spans="1:11" x14ac:dyDescent="0.2">
      <c r="A652" s="74" t="str">
        <f>$A$42</f>
        <v xml:space="preserve">NAME: </v>
      </c>
      <c r="B652" s="74"/>
      <c r="C652" s="56" t="str">
        <f>$D$20</f>
        <v>University of Colorado</v>
      </c>
      <c r="G652" s="126"/>
      <c r="H652" s="168"/>
      <c r="K652" s="76" t="str">
        <f>$K$3</f>
        <v>Due Date: October 18, 2022</v>
      </c>
    </row>
    <row r="653" spans="1:11" x14ac:dyDescent="0.2">
      <c r="A653" s="77" t="s">
        <v>17</v>
      </c>
      <c r="B653" s="77" t="s">
        <v>17</v>
      </c>
      <c r="C653" s="77" t="s">
        <v>17</v>
      </c>
      <c r="D653" s="77" t="s">
        <v>17</v>
      </c>
      <c r="E653" s="77" t="s">
        <v>17</v>
      </c>
      <c r="F653" s="77" t="s">
        <v>17</v>
      </c>
      <c r="G653" s="78" t="s">
        <v>17</v>
      </c>
      <c r="H653" s="79" t="s">
        <v>17</v>
      </c>
      <c r="I653" s="77" t="s">
        <v>17</v>
      </c>
      <c r="J653" s="78" t="s">
        <v>17</v>
      </c>
      <c r="K653" s="79" t="s">
        <v>17</v>
      </c>
    </row>
    <row r="654" spans="1:11" x14ac:dyDescent="0.2">
      <c r="A654" s="80" t="s">
        <v>18</v>
      </c>
      <c r="E654" s="80" t="s">
        <v>18</v>
      </c>
      <c r="F654" s="81"/>
      <c r="G654" s="82"/>
      <c r="H654" s="83" t="str">
        <f>+H617</f>
        <v>2021-22</v>
      </c>
      <c r="I654" s="81"/>
      <c r="J654" s="82"/>
      <c r="K654" s="83" t="str">
        <f>K617</f>
        <v>2022-23</v>
      </c>
    </row>
    <row r="655" spans="1:11" x14ac:dyDescent="0.2">
      <c r="A655" s="80" t="s">
        <v>22</v>
      </c>
      <c r="C655" s="81" t="s">
        <v>68</v>
      </c>
      <c r="E655" s="80" t="s">
        <v>22</v>
      </c>
      <c r="F655" s="81"/>
      <c r="G655" s="82" t="s">
        <v>24</v>
      </c>
      <c r="H655" s="83" t="s">
        <v>25</v>
      </c>
      <c r="I655" s="81"/>
      <c r="J655" s="82" t="s">
        <v>24</v>
      </c>
      <c r="K655" s="83" t="s">
        <v>26</v>
      </c>
    </row>
    <row r="656" spans="1:11" x14ac:dyDescent="0.2">
      <c r="A656" s="77" t="s">
        <v>17</v>
      </c>
      <c r="B656" s="77" t="s">
        <v>17</v>
      </c>
      <c r="C656" s="77" t="s">
        <v>17</v>
      </c>
      <c r="D656" s="77" t="s">
        <v>17</v>
      </c>
      <c r="E656" s="77" t="s">
        <v>17</v>
      </c>
      <c r="F656" s="77" t="s">
        <v>17</v>
      </c>
      <c r="G656" s="78" t="s">
        <v>17</v>
      </c>
      <c r="H656" s="79" t="s">
        <v>17</v>
      </c>
      <c r="I656" s="77" t="s">
        <v>17</v>
      </c>
      <c r="J656" s="206" t="s">
        <v>17</v>
      </c>
      <c r="K656" s="79" t="s">
        <v>17</v>
      </c>
    </row>
    <row r="657" spans="1:11" x14ac:dyDescent="0.2">
      <c r="A657" s="189">
        <v>1</v>
      </c>
      <c r="B657" s="189"/>
      <c r="C657" s="189" t="s">
        <v>244</v>
      </c>
      <c r="D657" s="189"/>
      <c r="E657" s="189">
        <v>1</v>
      </c>
      <c r="F657" s="190"/>
      <c r="G657" s="191"/>
      <c r="H657" s="192"/>
      <c r="I657" s="193"/>
      <c r="J657" s="194"/>
      <c r="K657" s="195"/>
    </row>
    <row r="658" spans="1:11" x14ac:dyDescent="0.2">
      <c r="A658" s="189">
        <v>2</v>
      </c>
      <c r="B658" s="189"/>
      <c r="C658" s="189" t="s">
        <v>244</v>
      </c>
      <c r="D658" s="189"/>
      <c r="E658" s="189">
        <v>2</v>
      </c>
      <c r="F658" s="190"/>
      <c r="G658" s="191"/>
      <c r="H658" s="192"/>
      <c r="I658" s="193"/>
      <c r="J658" s="194"/>
      <c r="K658" s="192"/>
    </row>
    <row r="659" spans="1:11" x14ac:dyDescent="0.2">
      <c r="A659" s="189">
        <v>3</v>
      </c>
      <c r="B659" s="189"/>
      <c r="C659" s="189" t="s">
        <v>244</v>
      </c>
      <c r="D659" s="189"/>
      <c r="E659" s="189">
        <v>3</v>
      </c>
      <c r="F659" s="190"/>
      <c r="G659" s="191"/>
      <c r="H659" s="192"/>
      <c r="I659" s="193"/>
      <c r="J659" s="194"/>
      <c r="K659" s="192"/>
    </row>
    <row r="660" spans="1:11" x14ac:dyDescent="0.2">
      <c r="A660" s="189">
        <v>4</v>
      </c>
      <c r="B660" s="189"/>
      <c r="C660" s="189" t="s">
        <v>244</v>
      </c>
      <c r="D660" s="189"/>
      <c r="E660" s="189">
        <v>4</v>
      </c>
      <c r="F660" s="190"/>
      <c r="G660" s="191"/>
      <c r="H660" s="192"/>
      <c r="I660" s="196"/>
      <c r="J660" s="194"/>
      <c r="K660" s="192"/>
    </row>
    <row r="661" spans="1:11" x14ac:dyDescent="0.2">
      <c r="A661" s="189">
        <v>5</v>
      </c>
      <c r="B661" s="189"/>
      <c r="C661" s="189" t="s">
        <v>244</v>
      </c>
      <c r="D661" s="189"/>
      <c r="E661" s="189">
        <v>5</v>
      </c>
      <c r="F661" s="190"/>
      <c r="G661" s="194"/>
      <c r="H661" s="192"/>
      <c r="I661" s="196"/>
      <c r="J661" s="194"/>
      <c r="K661" s="192"/>
    </row>
    <row r="662" spans="1:11" x14ac:dyDescent="0.2">
      <c r="A662" s="56">
        <v>6</v>
      </c>
      <c r="C662" s="68" t="s">
        <v>245</v>
      </c>
      <c r="E662" s="56">
        <v>6</v>
      </c>
      <c r="F662" s="69"/>
      <c r="G662" s="199">
        <v>192.14460242893821</v>
      </c>
      <c r="H662" s="198">
        <v>16133251.786978068</v>
      </c>
      <c r="I662" s="86"/>
      <c r="J662" s="199">
        <v>187.88379155215037</v>
      </c>
      <c r="K662" s="198">
        <v>18531866.706949491</v>
      </c>
    </row>
    <row r="663" spans="1:11" x14ac:dyDescent="0.2">
      <c r="A663" s="56">
        <v>7</v>
      </c>
      <c r="C663" s="68" t="s">
        <v>246</v>
      </c>
      <c r="E663" s="56">
        <v>7</v>
      </c>
      <c r="F663" s="69"/>
      <c r="G663" s="155"/>
      <c r="H663" s="198">
        <v>5555144.5922308946</v>
      </c>
      <c r="I663" s="201"/>
      <c r="J663" s="155"/>
      <c r="K663" s="198">
        <v>6168787.0932184439</v>
      </c>
    </row>
    <row r="664" spans="1:11" x14ac:dyDescent="0.2">
      <c r="A664" s="56">
        <v>8</v>
      </c>
      <c r="C664" s="68" t="s">
        <v>247</v>
      </c>
      <c r="E664" s="56">
        <v>8</v>
      </c>
      <c r="F664" s="69"/>
      <c r="G664" s="155">
        <f>SUM(G662:G663)</f>
        <v>192.14460242893821</v>
      </c>
      <c r="H664" s="202">
        <f>SUM(H662:H663)</f>
        <v>21688396.379208963</v>
      </c>
      <c r="I664" s="201"/>
      <c r="J664" s="200">
        <f>SUM(J662:J663)</f>
        <v>187.88379155215037</v>
      </c>
      <c r="K664" s="202">
        <f>SUM(K662:K663)</f>
        <v>24700653.800167933</v>
      </c>
    </row>
    <row r="665" spans="1:11" x14ac:dyDescent="0.2">
      <c r="A665" s="56">
        <v>9</v>
      </c>
      <c r="C665" s="68"/>
      <c r="E665" s="56">
        <v>9</v>
      </c>
      <c r="F665" s="69"/>
      <c r="G665" s="155"/>
      <c r="H665" s="202"/>
      <c r="I665" s="86"/>
      <c r="J665" s="155"/>
      <c r="K665" s="202"/>
    </row>
    <row r="666" spans="1:11" x14ac:dyDescent="0.2">
      <c r="A666" s="56">
        <v>10</v>
      </c>
      <c r="C666" s="68"/>
      <c r="E666" s="56">
        <v>10</v>
      </c>
      <c r="F666" s="69"/>
      <c r="G666" s="155"/>
      <c r="H666" s="202"/>
      <c r="I666" s="86"/>
      <c r="J666" s="155"/>
      <c r="K666" s="202"/>
    </row>
    <row r="667" spans="1:11" x14ac:dyDescent="0.2">
      <c r="A667" s="56">
        <v>11</v>
      </c>
      <c r="C667" s="68" t="s">
        <v>105</v>
      </c>
      <c r="E667" s="56">
        <v>11</v>
      </c>
      <c r="G667" s="203">
        <v>18.020000000000003</v>
      </c>
      <c r="H667" s="204">
        <v>1207816.98</v>
      </c>
      <c r="I667" s="86"/>
      <c r="J667" s="203">
        <v>15.52</v>
      </c>
      <c r="K667" s="204">
        <v>1175301</v>
      </c>
    </row>
    <row r="668" spans="1:11" s="95" customFormat="1" x14ac:dyDescent="0.2">
      <c r="A668" s="56">
        <v>12</v>
      </c>
      <c r="B668" s="56"/>
      <c r="C668" s="68" t="s">
        <v>106</v>
      </c>
      <c r="D668" s="56"/>
      <c r="E668" s="56">
        <v>12</v>
      </c>
      <c r="F668" s="56"/>
      <c r="G668" s="148"/>
      <c r="H668" s="204">
        <v>520319.76174160047</v>
      </c>
      <c r="I668" s="86"/>
      <c r="J668" s="148"/>
      <c r="K668" s="204">
        <v>532574</v>
      </c>
    </row>
    <row r="669" spans="1:11" s="95" customFormat="1" x14ac:dyDescent="0.2">
      <c r="A669" s="56">
        <v>13</v>
      </c>
      <c r="B669" s="56"/>
      <c r="C669" s="68" t="s">
        <v>248</v>
      </c>
      <c r="D669" s="56"/>
      <c r="E669" s="56">
        <v>13</v>
      </c>
      <c r="F669" s="69"/>
      <c r="G669" s="155">
        <f>SUM(G667:G668)</f>
        <v>18.020000000000003</v>
      </c>
      <c r="H669" s="202">
        <f>SUM(H667:H668)</f>
        <v>1728136.7417416004</v>
      </c>
      <c r="I669" s="201"/>
      <c r="J669" s="200">
        <f>SUM(J667:J668)</f>
        <v>15.52</v>
      </c>
      <c r="K669" s="202">
        <f>SUM(K667:K668)</f>
        <v>1707875</v>
      </c>
    </row>
    <row r="670" spans="1:11" x14ac:dyDescent="0.2">
      <c r="A670" s="56">
        <v>14</v>
      </c>
      <c r="E670" s="56">
        <v>14</v>
      </c>
      <c r="F670" s="69"/>
      <c r="G670" s="155"/>
      <c r="H670" s="202"/>
      <c r="I670" s="201"/>
      <c r="J670" s="155"/>
      <c r="K670" s="202"/>
    </row>
    <row r="671" spans="1:11" x14ac:dyDescent="0.2">
      <c r="A671" s="56">
        <v>15</v>
      </c>
      <c r="C671" s="68" t="s">
        <v>108</v>
      </c>
      <c r="E671" s="56">
        <v>15</v>
      </c>
      <c r="F671" s="69"/>
      <c r="G671" s="155">
        <f>G664+G669</f>
        <v>210.16460242893822</v>
      </c>
      <c r="H671" s="202">
        <f>H664+H669</f>
        <v>23416533.120950565</v>
      </c>
      <c r="I671" s="201"/>
      <c r="J671" s="200">
        <f>J664+J669</f>
        <v>203.40379155215038</v>
      </c>
      <c r="K671" s="202">
        <f>K664+K669</f>
        <v>26408528.800167933</v>
      </c>
    </row>
    <row r="672" spans="1:11" x14ac:dyDescent="0.2">
      <c r="A672" s="56">
        <v>16</v>
      </c>
      <c r="E672" s="56">
        <v>16</v>
      </c>
      <c r="F672" s="69"/>
      <c r="G672" s="155"/>
      <c r="H672" s="202"/>
      <c r="I672" s="201"/>
      <c r="J672" s="155"/>
      <c r="K672" s="202"/>
    </row>
    <row r="673" spans="1:11" x14ac:dyDescent="0.2">
      <c r="A673" s="56">
        <v>17</v>
      </c>
      <c r="C673" s="68" t="s">
        <v>109</v>
      </c>
      <c r="E673" s="56">
        <v>17</v>
      </c>
      <c r="F673" s="69"/>
      <c r="G673" s="197"/>
      <c r="H673" s="198">
        <v>1107268.7847635311</v>
      </c>
      <c r="I673" s="201"/>
      <c r="J673" s="199"/>
      <c r="K673" s="198">
        <v>878722.071992388</v>
      </c>
    </row>
    <row r="674" spans="1:11" x14ac:dyDescent="0.2">
      <c r="A674" s="56">
        <v>18</v>
      </c>
      <c r="C674" s="68"/>
      <c r="E674" s="56">
        <v>18</v>
      </c>
      <c r="F674" s="69"/>
      <c r="G674" s="200"/>
      <c r="H674" s="202"/>
      <c r="I674" s="201"/>
      <c r="J674" s="155"/>
      <c r="K674" s="202"/>
    </row>
    <row r="675" spans="1:11" x14ac:dyDescent="0.2">
      <c r="A675" s="56">
        <v>19</v>
      </c>
      <c r="C675" s="68" t="s">
        <v>110</v>
      </c>
      <c r="E675" s="56">
        <v>19</v>
      </c>
      <c r="F675" s="69"/>
      <c r="G675" s="200"/>
      <c r="H675" s="198">
        <v>151649.13569167737</v>
      </c>
      <c r="I675" s="201"/>
      <c r="J675" s="155"/>
      <c r="K675" s="198">
        <v>81000</v>
      </c>
    </row>
    <row r="676" spans="1:11" x14ac:dyDescent="0.2">
      <c r="A676" s="56">
        <v>20</v>
      </c>
      <c r="C676" s="68" t="s">
        <v>111</v>
      </c>
      <c r="E676" s="56">
        <v>20</v>
      </c>
      <c r="F676" s="69"/>
      <c r="G676" s="200"/>
      <c r="H676" s="198">
        <v>6992602.1680544689</v>
      </c>
      <c r="I676" s="201"/>
      <c r="J676" s="155"/>
      <c r="K676" s="198">
        <v>15114937.179950632</v>
      </c>
    </row>
    <row r="677" spans="1:11" x14ac:dyDescent="0.2">
      <c r="A677" s="56">
        <v>21</v>
      </c>
      <c r="C677" s="68"/>
      <c r="E677" s="56">
        <v>21</v>
      </c>
      <c r="F677" s="69"/>
      <c r="G677" s="200"/>
      <c r="H677" s="202"/>
      <c r="I677" s="201"/>
      <c r="J677" s="155"/>
      <c r="K677" s="202"/>
    </row>
    <row r="678" spans="1:11" x14ac:dyDescent="0.2">
      <c r="A678" s="56">
        <v>22</v>
      </c>
      <c r="C678" s="68"/>
      <c r="E678" s="56">
        <v>22</v>
      </c>
      <c r="F678" s="69"/>
      <c r="G678" s="200"/>
      <c r="H678" s="202"/>
      <c r="I678" s="201"/>
      <c r="J678" s="155"/>
      <c r="K678" s="202"/>
    </row>
    <row r="679" spans="1:11" x14ac:dyDescent="0.2">
      <c r="A679" s="56">
        <v>23</v>
      </c>
      <c r="C679" s="68" t="s">
        <v>249</v>
      </c>
      <c r="E679" s="56">
        <v>23</v>
      </c>
      <c r="F679" s="69"/>
      <c r="G679" s="200"/>
      <c r="H679" s="198">
        <v>610490.02</v>
      </c>
      <c r="I679" s="201"/>
      <c r="J679" s="155"/>
      <c r="K679" s="198">
        <v>0</v>
      </c>
    </row>
    <row r="680" spans="1:11" x14ac:dyDescent="0.2">
      <c r="A680" s="56">
        <v>24</v>
      </c>
      <c r="C680" s="68"/>
      <c r="E680" s="56">
        <v>24</v>
      </c>
      <c r="F680" s="69"/>
      <c r="G680" s="200"/>
      <c r="H680" s="202"/>
      <c r="I680" s="201"/>
      <c r="J680" s="155"/>
      <c r="K680" s="202"/>
    </row>
    <row r="681" spans="1:11" x14ac:dyDescent="0.2">
      <c r="E681" s="108"/>
      <c r="F681" s="139" t="s">
        <v>17</v>
      </c>
      <c r="G681" s="79" t="s">
        <v>17</v>
      </c>
      <c r="H681" s="79" t="s">
        <v>17</v>
      </c>
      <c r="I681" s="139" t="s">
        <v>17</v>
      </c>
      <c r="J681" s="79" t="s">
        <v>17</v>
      </c>
      <c r="K681" s="79" t="s">
        <v>17</v>
      </c>
    </row>
    <row r="682" spans="1:11" x14ac:dyDescent="0.2">
      <c r="A682" s="56">
        <v>25</v>
      </c>
      <c r="C682" s="68" t="s">
        <v>253</v>
      </c>
      <c r="E682" s="56">
        <v>25</v>
      </c>
      <c r="G682" s="148">
        <f>SUM(G671:G681)</f>
        <v>210.16460242893822</v>
      </c>
      <c r="H682" s="148">
        <f>SUM(H671:H681)</f>
        <v>32278543.229460239</v>
      </c>
      <c r="I682" s="149"/>
      <c r="J682" s="148">
        <f>SUM(J671:J681)</f>
        <v>203.40379155215038</v>
      </c>
      <c r="K682" s="148">
        <f>SUM(K671:K681)</f>
        <v>42483188.052110955</v>
      </c>
    </row>
    <row r="683" spans="1:11" x14ac:dyDescent="0.2">
      <c r="C683" s="68"/>
      <c r="F683" s="139" t="s">
        <v>17</v>
      </c>
      <c r="G683" s="78" t="s">
        <v>17</v>
      </c>
      <c r="H683" s="79" t="s">
        <v>17</v>
      </c>
      <c r="I683" s="139" t="s">
        <v>17</v>
      </c>
      <c r="J683" s="78" t="s">
        <v>17</v>
      </c>
      <c r="K683" s="79" t="s">
        <v>17</v>
      </c>
    </row>
    <row r="684" spans="1:11" x14ac:dyDescent="0.2">
      <c r="C684" s="56" t="s">
        <v>64</v>
      </c>
      <c r="G684" s="148"/>
      <c r="H684" s="148"/>
      <c r="I684" s="149"/>
      <c r="J684" s="148"/>
      <c r="K684" s="148"/>
    </row>
    <row r="685" spans="1:11" x14ac:dyDescent="0.2">
      <c r="E685" s="108"/>
      <c r="F685" s="139"/>
      <c r="G685" s="78"/>
      <c r="H685" s="79"/>
      <c r="I685" s="139"/>
      <c r="J685" s="78"/>
      <c r="K685" s="79"/>
    </row>
    <row r="686" spans="1:11" x14ac:dyDescent="0.2">
      <c r="A686" s="68"/>
    </row>
    <row r="687" spans="1:11" x14ac:dyDescent="0.2">
      <c r="A687" s="74" t="str">
        <f>$A$83</f>
        <v xml:space="preserve">Institution No.:  </v>
      </c>
      <c r="B687" s="95"/>
      <c r="C687" s="95"/>
      <c r="D687" s="95"/>
      <c r="E687" s="109"/>
      <c r="F687" s="95"/>
      <c r="G687" s="110"/>
      <c r="H687" s="111"/>
      <c r="I687" s="95"/>
      <c r="J687" s="110"/>
      <c r="K687" s="59" t="s">
        <v>254</v>
      </c>
    </row>
    <row r="688" spans="1:11" x14ac:dyDescent="0.2">
      <c r="A688" s="123" t="s">
        <v>255</v>
      </c>
      <c r="B688" s="123"/>
      <c r="C688" s="123"/>
      <c r="D688" s="123"/>
      <c r="E688" s="123"/>
      <c r="F688" s="123"/>
      <c r="G688" s="123"/>
      <c r="H688" s="123"/>
      <c r="I688" s="123"/>
      <c r="J688" s="123"/>
      <c r="K688" s="123"/>
    </row>
    <row r="689" spans="1:11" x14ac:dyDescent="0.2">
      <c r="A689" s="74" t="str">
        <f>$A$42</f>
        <v xml:space="preserve">NAME: </v>
      </c>
      <c r="C689" s="56" t="str">
        <f>$D$20</f>
        <v>University of Colorado</v>
      </c>
      <c r="G689" s="126"/>
      <c r="H689" s="168"/>
      <c r="K689" s="76" t="str">
        <f>$K$3</f>
        <v>Due Date: October 18, 2022</v>
      </c>
    </row>
    <row r="690" spans="1:11" x14ac:dyDescent="0.2">
      <c r="A690" s="77" t="s">
        <v>17</v>
      </c>
      <c r="B690" s="77" t="s">
        <v>17</v>
      </c>
      <c r="C690" s="77" t="s">
        <v>17</v>
      </c>
      <c r="D690" s="77" t="s">
        <v>17</v>
      </c>
      <c r="E690" s="77" t="s">
        <v>17</v>
      </c>
      <c r="F690" s="77" t="s">
        <v>17</v>
      </c>
      <c r="G690" s="78" t="s">
        <v>17</v>
      </c>
      <c r="H690" s="79" t="s">
        <v>17</v>
      </c>
      <c r="I690" s="77" t="s">
        <v>17</v>
      </c>
      <c r="J690" s="78" t="s">
        <v>17</v>
      </c>
      <c r="K690" s="79" t="s">
        <v>17</v>
      </c>
    </row>
    <row r="691" spans="1:11" x14ac:dyDescent="0.2">
      <c r="A691" s="80" t="s">
        <v>18</v>
      </c>
      <c r="E691" s="80" t="s">
        <v>18</v>
      </c>
      <c r="F691" s="81"/>
      <c r="G691" s="82"/>
      <c r="H691" s="83" t="str">
        <f>+H654</f>
        <v>2021-22</v>
      </c>
      <c r="I691" s="81"/>
      <c r="J691" s="82"/>
      <c r="K691" s="83" t="str">
        <f>K654</f>
        <v>2022-23</v>
      </c>
    </row>
    <row r="692" spans="1:11" x14ac:dyDescent="0.2">
      <c r="A692" s="80" t="s">
        <v>22</v>
      </c>
      <c r="C692" s="81" t="s">
        <v>68</v>
      </c>
      <c r="E692" s="80" t="s">
        <v>22</v>
      </c>
      <c r="F692" s="81"/>
      <c r="G692" s="82" t="s">
        <v>24</v>
      </c>
      <c r="H692" s="83" t="s">
        <v>25</v>
      </c>
      <c r="I692" s="81"/>
      <c r="J692" s="82" t="s">
        <v>24</v>
      </c>
      <c r="K692" s="83" t="s">
        <v>26</v>
      </c>
    </row>
    <row r="693" spans="1:11" x14ac:dyDescent="0.2">
      <c r="A693" s="77" t="s">
        <v>17</v>
      </c>
      <c r="B693" s="77" t="s">
        <v>17</v>
      </c>
      <c r="C693" s="77" t="s">
        <v>17</v>
      </c>
      <c r="D693" s="77" t="s">
        <v>17</v>
      </c>
      <c r="E693" s="77" t="s">
        <v>17</v>
      </c>
      <c r="F693" s="77" t="s">
        <v>17</v>
      </c>
      <c r="G693" s="78" t="s">
        <v>17</v>
      </c>
      <c r="H693" s="79" t="s">
        <v>17</v>
      </c>
      <c r="I693" s="77" t="s">
        <v>17</v>
      </c>
      <c r="J693" s="78" t="s">
        <v>17</v>
      </c>
      <c r="K693" s="79" t="s">
        <v>17</v>
      </c>
    </row>
    <row r="694" spans="1:11" x14ac:dyDescent="0.2">
      <c r="A694" s="189">
        <v>1</v>
      </c>
      <c r="B694" s="189"/>
      <c r="C694" s="189" t="s">
        <v>244</v>
      </c>
      <c r="D694" s="189"/>
      <c r="E694" s="189">
        <v>1</v>
      </c>
      <c r="F694" s="190"/>
      <c r="G694" s="191"/>
      <c r="H694" s="192"/>
      <c r="I694" s="193"/>
      <c r="J694" s="194"/>
      <c r="K694" s="195"/>
    </row>
    <row r="695" spans="1:11" x14ac:dyDescent="0.2">
      <c r="A695" s="189">
        <v>2</v>
      </c>
      <c r="B695" s="189"/>
      <c r="C695" s="189" t="s">
        <v>244</v>
      </c>
      <c r="D695" s="189"/>
      <c r="E695" s="189">
        <v>2</v>
      </c>
      <c r="F695" s="190"/>
      <c r="G695" s="191"/>
      <c r="H695" s="192"/>
      <c r="I695" s="193"/>
      <c r="J695" s="194"/>
      <c r="K695" s="192"/>
    </row>
    <row r="696" spans="1:11" x14ac:dyDescent="0.2">
      <c r="A696" s="189">
        <v>3</v>
      </c>
      <c r="B696" s="189"/>
      <c r="C696" s="189" t="s">
        <v>244</v>
      </c>
      <c r="D696" s="189"/>
      <c r="E696" s="189">
        <v>3</v>
      </c>
      <c r="F696" s="190"/>
      <c r="G696" s="191"/>
      <c r="H696" s="192"/>
      <c r="I696" s="193"/>
      <c r="J696" s="194"/>
      <c r="K696" s="192"/>
    </row>
    <row r="697" spans="1:11" x14ac:dyDescent="0.2">
      <c r="A697" s="189">
        <v>4</v>
      </c>
      <c r="B697" s="189"/>
      <c r="C697" s="189" t="s">
        <v>244</v>
      </c>
      <c r="D697" s="189"/>
      <c r="E697" s="189">
        <v>4</v>
      </c>
      <c r="F697" s="190"/>
      <c r="G697" s="191"/>
      <c r="H697" s="192"/>
      <c r="I697" s="196"/>
      <c r="J697" s="194"/>
      <c r="K697" s="192"/>
    </row>
    <row r="698" spans="1:11" x14ac:dyDescent="0.2">
      <c r="A698" s="189">
        <v>5</v>
      </c>
      <c r="B698" s="189"/>
      <c r="C698" s="189" t="s">
        <v>244</v>
      </c>
      <c r="D698" s="189"/>
      <c r="E698" s="189">
        <v>5</v>
      </c>
      <c r="F698" s="190"/>
      <c r="G698" s="191"/>
      <c r="H698" s="192"/>
      <c r="I698" s="196"/>
      <c r="J698" s="194"/>
      <c r="K698" s="192"/>
    </row>
    <row r="699" spans="1:11" x14ac:dyDescent="0.2">
      <c r="A699" s="56">
        <v>6</v>
      </c>
      <c r="C699" s="68" t="s">
        <v>245</v>
      </c>
      <c r="E699" s="56">
        <v>6</v>
      </c>
      <c r="F699" s="69"/>
      <c r="G699" s="199">
        <v>92.943348977570835</v>
      </c>
      <c r="H699" s="198">
        <v>6047357.8199134152</v>
      </c>
      <c r="I699" s="86"/>
      <c r="J699" s="199">
        <v>92.224408696042573</v>
      </c>
      <c r="K699" s="198">
        <v>6705269.2461035382</v>
      </c>
    </row>
    <row r="700" spans="1:11" x14ac:dyDescent="0.2">
      <c r="A700" s="56">
        <v>7</v>
      </c>
      <c r="C700" s="68" t="s">
        <v>246</v>
      </c>
      <c r="E700" s="56">
        <v>7</v>
      </c>
      <c r="F700" s="69"/>
      <c r="G700" s="155"/>
      <c r="H700" s="198">
        <v>2202873.292149778</v>
      </c>
      <c r="I700" s="201"/>
      <c r="J700" s="155"/>
      <c r="K700" s="198">
        <v>2539751.4565459201</v>
      </c>
    </row>
    <row r="701" spans="1:11" x14ac:dyDescent="0.2">
      <c r="A701" s="56">
        <v>8</v>
      </c>
      <c r="C701" s="68" t="s">
        <v>247</v>
      </c>
      <c r="E701" s="56">
        <v>8</v>
      </c>
      <c r="F701" s="69"/>
      <c r="G701" s="155">
        <f>SUM(G699:G700)</f>
        <v>92.943348977570835</v>
      </c>
      <c r="H701" s="202">
        <f>SUM(H699:H700)</f>
        <v>8250231.1120631937</v>
      </c>
      <c r="I701" s="201"/>
      <c r="J701" s="200">
        <f>SUM(J699:J700)</f>
        <v>92.224408696042573</v>
      </c>
      <c r="K701" s="202">
        <f>SUM(K699:K700)</f>
        <v>9245020.7026494592</v>
      </c>
    </row>
    <row r="702" spans="1:11" x14ac:dyDescent="0.2">
      <c r="A702" s="56">
        <v>9</v>
      </c>
      <c r="C702" s="68"/>
      <c r="E702" s="56">
        <v>9</v>
      </c>
      <c r="F702" s="69"/>
      <c r="G702" s="155"/>
      <c r="H702" s="202"/>
      <c r="I702" s="86"/>
      <c r="J702" s="155"/>
      <c r="K702" s="202"/>
    </row>
    <row r="703" spans="1:11" ht="24.75" customHeight="1" x14ac:dyDescent="0.2">
      <c r="A703" s="56">
        <v>10</v>
      </c>
      <c r="C703" s="68"/>
      <c r="E703" s="56">
        <v>10</v>
      </c>
      <c r="F703" s="69"/>
      <c r="G703" s="155"/>
      <c r="H703" s="202"/>
      <c r="I703" s="86"/>
      <c r="J703" s="155"/>
      <c r="K703" s="202"/>
    </row>
    <row r="704" spans="1:11" s="182" customFormat="1" x14ac:dyDescent="0.2">
      <c r="A704" s="56">
        <v>11</v>
      </c>
      <c r="B704" s="56"/>
      <c r="C704" s="68" t="s">
        <v>105</v>
      </c>
      <c r="D704" s="56"/>
      <c r="E704" s="56">
        <v>11</v>
      </c>
      <c r="F704" s="56"/>
      <c r="G704" s="203">
        <v>6.1942284428028476</v>
      </c>
      <c r="H704" s="204">
        <v>318256.9768848028</v>
      </c>
      <c r="I704" s="86"/>
      <c r="J704" s="203">
        <v>4.84314</v>
      </c>
      <c r="K704" s="204">
        <v>408263.25833902892</v>
      </c>
    </row>
    <row r="705" spans="1:11" x14ac:dyDescent="0.2">
      <c r="A705" s="56">
        <v>12</v>
      </c>
      <c r="C705" s="68" t="s">
        <v>106</v>
      </c>
      <c r="E705" s="56">
        <v>12</v>
      </c>
      <c r="G705" s="148"/>
      <c r="H705" s="204">
        <v>128659.76935134621</v>
      </c>
      <c r="I705" s="86"/>
      <c r="J705" s="148"/>
      <c r="K705" s="204">
        <v>169014.41797665475</v>
      </c>
    </row>
    <row r="706" spans="1:11" x14ac:dyDescent="0.2">
      <c r="A706" s="56">
        <v>13</v>
      </c>
      <c r="C706" s="68" t="s">
        <v>248</v>
      </c>
      <c r="E706" s="56">
        <v>13</v>
      </c>
      <c r="F706" s="69"/>
      <c r="G706" s="155">
        <f>SUM(G704:G705)</f>
        <v>6.1942284428028476</v>
      </c>
      <c r="H706" s="202">
        <f>SUM(H704:H705)</f>
        <v>446916.74623614899</v>
      </c>
      <c r="I706" s="201"/>
      <c r="J706" s="200">
        <f>SUM(J704:J705)</f>
        <v>4.84314</v>
      </c>
      <c r="K706" s="202">
        <f>SUM(K704:K705)</f>
        <v>577277.67631568364</v>
      </c>
    </row>
    <row r="707" spans="1:11" s="95" customFormat="1" x14ac:dyDescent="0.2">
      <c r="A707" s="56">
        <v>14</v>
      </c>
      <c r="B707" s="56"/>
      <c r="C707" s="56"/>
      <c r="D707" s="56"/>
      <c r="E707" s="56">
        <v>14</v>
      </c>
      <c r="F707" s="69"/>
      <c r="G707" s="155"/>
      <c r="H707" s="202"/>
      <c r="I707" s="201"/>
      <c r="J707" s="155"/>
      <c r="K707" s="202"/>
    </row>
    <row r="708" spans="1:11" s="95" customFormat="1" x14ac:dyDescent="0.2">
      <c r="A708" s="56">
        <v>15</v>
      </c>
      <c r="B708" s="56"/>
      <c r="C708" s="68" t="s">
        <v>108</v>
      </c>
      <c r="D708" s="56"/>
      <c r="E708" s="56">
        <v>15</v>
      </c>
      <c r="F708" s="69"/>
      <c r="G708" s="155">
        <f>G701+G706</f>
        <v>99.137577420373688</v>
      </c>
      <c r="H708" s="202">
        <f>H701+H706</f>
        <v>8697147.8582993429</v>
      </c>
      <c r="I708" s="201"/>
      <c r="J708" s="200">
        <f>J701+J706</f>
        <v>97.067548696042579</v>
      </c>
      <c r="K708" s="202">
        <f>K701+K706</f>
        <v>9822298.3789651431</v>
      </c>
    </row>
    <row r="709" spans="1:11" x14ac:dyDescent="0.2">
      <c r="A709" s="56">
        <v>16</v>
      </c>
      <c r="E709" s="56">
        <v>16</v>
      </c>
      <c r="F709" s="69"/>
      <c r="G709" s="155"/>
      <c r="H709" s="202"/>
      <c r="I709" s="201"/>
      <c r="J709" s="155"/>
      <c r="K709" s="202"/>
    </row>
    <row r="710" spans="1:11" x14ac:dyDescent="0.2">
      <c r="A710" s="56">
        <v>17</v>
      </c>
      <c r="C710" s="68" t="s">
        <v>109</v>
      </c>
      <c r="E710" s="56">
        <v>17</v>
      </c>
      <c r="F710" s="69"/>
      <c r="G710" s="155"/>
      <c r="H710" s="198">
        <v>304474.42793774413</v>
      </c>
      <c r="I710" s="201"/>
      <c r="J710" s="155"/>
      <c r="K710" s="198">
        <v>212514.38539782094</v>
      </c>
    </row>
    <row r="711" spans="1:11" x14ac:dyDescent="0.2">
      <c r="A711" s="56">
        <v>18</v>
      </c>
      <c r="C711" s="68"/>
      <c r="E711" s="56">
        <v>18</v>
      </c>
      <c r="F711" s="69"/>
      <c r="G711" s="155"/>
      <c r="H711" s="202"/>
      <c r="I711" s="201"/>
      <c r="J711" s="155"/>
      <c r="K711" s="202"/>
    </row>
    <row r="712" spans="1:11" x14ac:dyDescent="0.2">
      <c r="A712" s="56">
        <v>19</v>
      </c>
      <c r="C712" s="68" t="s">
        <v>110</v>
      </c>
      <c r="E712" s="56">
        <v>19</v>
      </c>
      <c r="F712" s="69"/>
      <c r="G712" s="155"/>
      <c r="H712" s="198">
        <v>21995.651113296932</v>
      </c>
      <c r="I712" s="201"/>
      <c r="J712" s="155"/>
      <c r="K712" s="198">
        <v>2000</v>
      </c>
    </row>
    <row r="713" spans="1:11" x14ac:dyDescent="0.2">
      <c r="A713" s="56">
        <v>20</v>
      </c>
      <c r="C713" s="68" t="s">
        <v>111</v>
      </c>
      <c r="E713" s="56">
        <v>20</v>
      </c>
      <c r="F713" s="69"/>
      <c r="G713" s="155"/>
      <c r="H713" s="198">
        <v>2678303.0622375654</v>
      </c>
      <c r="I713" s="201"/>
      <c r="J713" s="155"/>
      <c r="K713" s="198">
        <v>2453182.9628378833</v>
      </c>
    </row>
    <row r="714" spans="1:11" x14ac:dyDescent="0.2">
      <c r="A714" s="56">
        <v>21</v>
      </c>
      <c r="C714" s="68"/>
      <c r="E714" s="56">
        <v>21</v>
      </c>
      <c r="F714" s="69"/>
      <c r="G714" s="155"/>
      <c r="H714" s="202"/>
      <c r="I714" s="201"/>
      <c r="J714" s="155"/>
      <c r="K714" s="202"/>
    </row>
    <row r="715" spans="1:11" x14ac:dyDescent="0.2">
      <c r="A715" s="56">
        <v>22</v>
      </c>
      <c r="C715" s="68"/>
      <c r="E715" s="56">
        <v>22</v>
      </c>
      <c r="F715" s="69"/>
      <c r="G715" s="200"/>
      <c r="H715" s="202"/>
      <c r="I715" s="201"/>
      <c r="J715" s="155"/>
      <c r="K715" s="202"/>
    </row>
    <row r="716" spans="1:11" x14ac:dyDescent="0.2">
      <c r="A716" s="56">
        <v>23</v>
      </c>
      <c r="C716" s="68" t="s">
        <v>249</v>
      </c>
      <c r="E716" s="56">
        <v>23</v>
      </c>
      <c r="F716" s="69"/>
      <c r="G716" s="200"/>
      <c r="H716" s="198">
        <v>0</v>
      </c>
      <c r="I716" s="201"/>
      <c r="J716" s="155"/>
      <c r="K716" s="198">
        <v>0</v>
      </c>
    </row>
    <row r="717" spans="1:11" x14ac:dyDescent="0.2">
      <c r="A717" s="56">
        <v>24</v>
      </c>
      <c r="C717" s="68"/>
      <c r="E717" s="56">
        <v>24</v>
      </c>
      <c r="F717" s="69"/>
      <c r="G717" s="200"/>
      <c r="H717" s="202"/>
      <c r="I717" s="201"/>
      <c r="J717" s="155"/>
      <c r="K717" s="154"/>
    </row>
    <row r="718" spans="1:11" x14ac:dyDescent="0.2">
      <c r="E718" s="108"/>
      <c r="F718" s="139" t="s">
        <v>17</v>
      </c>
      <c r="G718" s="79" t="s">
        <v>17</v>
      </c>
      <c r="H718" s="79" t="s">
        <v>17</v>
      </c>
      <c r="I718" s="139" t="s">
        <v>17</v>
      </c>
      <c r="J718" s="79" t="s">
        <v>17</v>
      </c>
      <c r="K718" s="79" t="s">
        <v>17</v>
      </c>
    </row>
    <row r="719" spans="1:11" x14ac:dyDescent="0.2">
      <c r="A719" s="56">
        <v>25</v>
      </c>
      <c r="C719" s="68" t="s">
        <v>256</v>
      </c>
      <c r="E719" s="56">
        <v>25</v>
      </c>
      <c r="G719" s="148">
        <f>SUM(G708:G718)</f>
        <v>99.137577420373688</v>
      </c>
      <c r="H719" s="148">
        <f>SUM(H708:H718)</f>
        <v>11701920.999587949</v>
      </c>
      <c r="I719" s="149"/>
      <c r="J719" s="148">
        <f>SUM(J708:J718)</f>
        <v>97.067548696042579</v>
      </c>
      <c r="K719" s="148">
        <f>SUM(K708:K718)</f>
        <v>12489995.727200847</v>
      </c>
    </row>
    <row r="720" spans="1:11" x14ac:dyDescent="0.2">
      <c r="E720" s="108"/>
      <c r="F720" s="139" t="s">
        <v>17</v>
      </c>
      <c r="G720" s="78" t="s">
        <v>17</v>
      </c>
      <c r="H720" s="79" t="s">
        <v>17</v>
      </c>
      <c r="I720" s="139" t="s">
        <v>17</v>
      </c>
      <c r="J720" s="78" t="s">
        <v>17</v>
      </c>
      <c r="K720" s="79" t="s">
        <v>17</v>
      </c>
    </row>
    <row r="721" spans="1:16" x14ac:dyDescent="0.2">
      <c r="C721" s="56" t="s">
        <v>64</v>
      </c>
      <c r="E721" s="108"/>
      <c r="F721" s="139"/>
      <c r="G721" s="78"/>
      <c r="H721" s="79"/>
      <c r="I721" s="139"/>
      <c r="J721" s="78"/>
      <c r="K721" s="79"/>
    </row>
    <row r="723" spans="1:16" x14ac:dyDescent="0.2">
      <c r="A723" s="68"/>
    </row>
    <row r="724" spans="1:16" x14ac:dyDescent="0.2">
      <c r="A724" s="74" t="str">
        <f>$A$83</f>
        <v xml:space="preserve">Institution No.:  </v>
      </c>
      <c r="B724" s="95"/>
      <c r="C724" s="95"/>
      <c r="D724" s="95"/>
      <c r="E724" s="109"/>
      <c r="F724" s="95"/>
      <c r="G724" s="110"/>
      <c r="H724" s="111"/>
      <c r="I724" s="95"/>
      <c r="J724" s="110"/>
      <c r="K724" s="59" t="s">
        <v>257</v>
      </c>
    </row>
    <row r="725" spans="1:16" x14ac:dyDescent="0.2">
      <c r="A725" s="123" t="s">
        <v>258</v>
      </c>
      <c r="B725" s="123"/>
      <c r="C725" s="123"/>
      <c r="D725" s="123"/>
      <c r="E725" s="123"/>
      <c r="F725" s="123"/>
      <c r="G725" s="123"/>
      <c r="H725" s="123"/>
      <c r="I725" s="123"/>
      <c r="J725" s="123"/>
      <c r="K725" s="123"/>
    </row>
    <row r="726" spans="1:16" x14ac:dyDescent="0.2">
      <c r="A726" s="74" t="str">
        <f>$A$42</f>
        <v xml:space="preserve">NAME: </v>
      </c>
      <c r="C726" s="56" t="str">
        <f>$D$20</f>
        <v>University of Colorado</v>
      </c>
      <c r="F726" s="173"/>
      <c r="G726" s="167"/>
      <c r="K726" s="76" t="str">
        <f>$K$3</f>
        <v>Due Date: October 18, 2022</v>
      </c>
    </row>
    <row r="727" spans="1:16" x14ac:dyDescent="0.2">
      <c r="A727" s="77" t="s">
        <v>17</v>
      </c>
      <c r="B727" s="77" t="s">
        <v>17</v>
      </c>
      <c r="C727" s="77" t="s">
        <v>17</v>
      </c>
      <c r="D727" s="77" t="s">
        <v>17</v>
      </c>
      <c r="E727" s="77" t="s">
        <v>17</v>
      </c>
      <c r="F727" s="77" t="s">
        <v>17</v>
      </c>
      <c r="G727" s="78" t="s">
        <v>17</v>
      </c>
      <c r="H727" s="79" t="s">
        <v>17</v>
      </c>
      <c r="I727" s="77" t="s">
        <v>17</v>
      </c>
      <c r="J727" s="78" t="s">
        <v>17</v>
      </c>
      <c r="K727" s="79" t="s">
        <v>17</v>
      </c>
    </row>
    <row r="728" spans="1:16" x14ac:dyDescent="0.2">
      <c r="A728" s="80" t="s">
        <v>18</v>
      </c>
      <c r="E728" s="80" t="s">
        <v>18</v>
      </c>
      <c r="F728" s="81"/>
      <c r="G728" s="82"/>
      <c r="H728" s="83" t="str">
        <f>H691</f>
        <v>2021-22</v>
      </c>
      <c r="I728" s="81"/>
      <c r="J728" s="82"/>
      <c r="K728" s="83" t="str">
        <f>K691</f>
        <v>2022-23</v>
      </c>
      <c r="P728" s="56" t="s">
        <v>45</v>
      </c>
    </row>
    <row r="729" spans="1:16" x14ac:dyDescent="0.2">
      <c r="A729" s="80" t="s">
        <v>22</v>
      </c>
      <c r="C729" s="81" t="s">
        <v>68</v>
      </c>
      <c r="E729" s="80" t="s">
        <v>22</v>
      </c>
      <c r="F729" s="81"/>
      <c r="G729" s="82" t="s">
        <v>24</v>
      </c>
      <c r="H729" s="83" t="s">
        <v>25</v>
      </c>
      <c r="I729" s="81"/>
      <c r="J729" s="82" t="s">
        <v>24</v>
      </c>
      <c r="K729" s="83" t="s">
        <v>26</v>
      </c>
    </row>
    <row r="730" spans="1:16" x14ac:dyDescent="0.2">
      <c r="A730" s="77" t="s">
        <v>17</v>
      </c>
      <c r="B730" s="77" t="s">
        <v>17</v>
      </c>
      <c r="C730" s="77" t="s">
        <v>17</v>
      </c>
      <c r="D730" s="77" t="s">
        <v>17</v>
      </c>
      <c r="E730" s="77" t="s">
        <v>17</v>
      </c>
      <c r="F730" s="77" t="s">
        <v>17</v>
      </c>
      <c r="G730" s="78" t="s">
        <v>17</v>
      </c>
      <c r="H730" s="79" t="s">
        <v>17</v>
      </c>
      <c r="I730" s="77" t="s">
        <v>17</v>
      </c>
      <c r="J730" s="78" t="s">
        <v>17</v>
      </c>
      <c r="K730" s="79" t="s">
        <v>17</v>
      </c>
    </row>
    <row r="731" spans="1:16" x14ac:dyDescent="0.2">
      <c r="A731" s="189">
        <v>1</v>
      </c>
      <c r="B731" s="189"/>
      <c r="C731" s="189" t="s">
        <v>244</v>
      </c>
      <c r="D731" s="189"/>
      <c r="E731" s="189">
        <v>1</v>
      </c>
      <c r="F731" s="190"/>
      <c r="G731" s="191"/>
      <c r="H731" s="192"/>
      <c r="I731" s="193"/>
      <c r="J731" s="194"/>
      <c r="K731" s="195"/>
    </row>
    <row r="732" spans="1:16" x14ac:dyDescent="0.2">
      <c r="A732" s="189">
        <v>2</v>
      </c>
      <c r="B732" s="189"/>
      <c r="C732" s="189" t="s">
        <v>244</v>
      </c>
      <c r="D732" s="189"/>
      <c r="E732" s="189">
        <v>2</v>
      </c>
      <c r="F732" s="190"/>
      <c r="G732" s="191"/>
      <c r="H732" s="192"/>
      <c r="I732" s="193"/>
      <c r="J732" s="194"/>
      <c r="K732" s="192"/>
    </row>
    <row r="733" spans="1:16" x14ac:dyDescent="0.2">
      <c r="A733" s="189">
        <v>3</v>
      </c>
      <c r="B733" s="189"/>
      <c r="C733" s="189" t="s">
        <v>244</v>
      </c>
      <c r="D733" s="189"/>
      <c r="E733" s="189">
        <v>3</v>
      </c>
      <c r="F733" s="190"/>
      <c r="G733" s="191"/>
      <c r="H733" s="192"/>
      <c r="I733" s="193"/>
      <c r="J733" s="194"/>
      <c r="K733" s="192"/>
    </row>
    <row r="734" spans="1:16" x14ac:dyDescent="0.2">
      <c r="A734" s="189">
        <v>4</v>
      </c>
      <c r="B734" s="189"/>
      <c r="C734" s="189" t="s">
        <v>244</v>
      </c>
      <c r="D734" s="189"/>
      <c r="E734" s="189">
        <v>4</v>
      </c>
      <c r="F734" s="190"/>
      <c r="G734" s="191"/>
      <c r="H734" s="192"/>
      <c r="I734" s="196"/>
      <c r="J734" s="194"/>
      <c r="K734" s="192"/>
    </row>
    <row r="735" spans="1:16" x14ac:dyDescent="0.2">
      <c r="A735" s="189">
        <v>5</v>
      </c>
      <c r="B735" s="189"/>
      <c r="C735" s="189" t="s">
        <v>244</v>
      </c>
      <c r="D735" s="189"/>
      <c r="E735" s="189">
        <v>5</v>
      </c>
      <c r="F735" s="190"/>
      <c r="G735" s="194"/>
      <c r="H735" s="192"/>
      <c r="I735" s="196"/>
      <c r="J735" s="194"/>
      <c r="K735" s="192"/>
    </row>
    <row r="736" spans="1:16" x14ac:dyDescent="0.2">
      <c r="A736" s="56">
        <v>6</v>
      </c>
      <c r="C736" s="68" t="s">
        <v>245</v>
      </c>
      <c r="E736" s="56">
        <v>6</v>
      </c>
      <c r="F736" s="69"/>
      <c r="G736" s="199">
        <v>168.13641810803409</v>
      </c>
      <c r="H736" s="198">
        <v>21408239.201390468</v>
      </c>
      <c r="I736" s="86"/>
      <c r="J736" s="199">
        <v>194.06052981031289</v>
      </c>
      <c r="K736" s="198">
        <v>20655367.79042339</v>
      </c>
    </row>
    <row r="737" spans="1:11" x14ac:dyDescent="0.2">
      <c r="A737" s="56">
        <v>7</v>
      </c>
      <c r="C737" s="68" t="s">
        <v>246</v>
      </c>
      <c r="E737" s="56">
        <v>7</v>
      </c>
      <c r="F737" s="69"/>
      <c r="G737" s="155"/>
      <c r="H737" s="198">
        <v>6594973.4493489442</v>
      </c>
      <c r="I737" s="201"/>
      <c r="J737" s="155"/>
      <c r="K737" s="198">
        <v>7058975.3781486899</v>
      </c>
    </row>
    <row r="738" spans="1:11" x14ac:dyDescent="0.2">
      <c r="A738" s="56">
        <v>8</v>
      </c>
      <c r="C738" s="68" t="s">
        <v>247</v>
      </c>
      <c r="E738" s="56">
        <v>8</v>
      </c>
      <c r="F738" s="69"/>
      <c r="G738" s="155">
        <f>SUM(G736:G737)</f>
        <v>168.13641810803409</v>
      </c>
      <c r="H738" s="202">
        <f>SUM(H736:H737)</f>
        <v>28003212.650739413</v>
      </c>
      <c r="I738" s="201"/>
      <c r="J738" s="200">
        <f>SUM(J736:J737)</f>
        <v>194.06052981031289</v>
      </c>
      <c r="K738" s="202">
        <f>SUM(K736:K737)</f>
        <v>27714343.168572079</v>
      </c>
    </row>
    <row r="739" spans="1:11" x14ac:dyDescent="0.2">
      <c r="A739" s="56">
        <v>9</v>
      </c>
      <c r="C739" s="68"/>
      <c r="E739" s="56">
        <v>9</v>
      </c>
      <c r="F739" s="69"/>
      <c r="G739" s="200"/>
      <c r="H739" s="202"/>
      <c r="I739" s="86"/>
      <c r="J739" s="155"/>
      <c r="K739" s="202"/>
    </row>
    <row r="740" spans="1:11" x14ac:dyDescent="0.2">
      <c r="A740" s="56">
        <v>10</v>
      </c>
      <c r="C740" s="68"/>
      <c r="E740" s="56">
        <v>10</v>
      </c>
      <c r="F740" s="69"/>
      <c r="G740" s="200"/>
      <c r="H740" s="202"/>
      <c r="I740" s="86"/>
      <c r="J740" s="155"/>
      <c r="K740" s="202"/>
    </row>
    <row r="741" spans="1:11" x14ac:dyDescent="0.2">
      <c r="A741" s="56">
        <v>11</v>
      </c>
      <c r="C741" s="68" t="s">
        <v>105</v>
      </c>
      <c r="E741" s="56">
        <v>11</v>
      </c>
      <c r="G741" s="203">
        <v>5.213182374767479</v>
      </c>
      <c r="H741" s="204">
        <v>672425.25509287301</v>
      </c>
      <c r="I741" s="86"/>
      <c r="J741" s="203">
        <v>4.2490751252981465</v>
      </c>
      <c r="K741" s="204">
        <v>724087.80065800017</v>
      </c>
    </row>
    <row r="742" spans="1:11" x14ac:dyDescent="0.2">
      <c r="A742" s="56">
        <v>12</v>
      </c>
      <c r="C742" s="68" t="s">
        <v>106</v>
      </c>
      <c r="E742" s="56">
        <v>12</v>
      </c>
      <c r="G742" s="205"/>
      <c r="H742" s="204">
        <v>2344980.1333263367</v>
      </c>
      <c r="I742" s="86"/>
      <c r="J742" s="148"/>
      <c r="K742" s="204">
        <v>1339123.4476787478</v>
      </c>
    </row>
    <row r="743" spans="1:11" x14ac:dyDescent="0.2">
      <c r="A743" s="56">
        <v>13</v>
      </c>
      <c r="C743" s="68" t="s">
        <v>248</v>
      </c>
      <c r="E743" s="56">
        <v>13</v>
      </c>
      <c r="F743" s="69"/>
      <c r="G743" s="155">
        <f>SUM(G741:G742)</f>
        <v>5.213182374767479</v>
      </c>
      <c r="H743" s="202">
        <f>SUM(H741:H742)</f>
        <v>3017405.38841921</v>
      </c>
      <c r="I743" s="201"/>
      <c r="J743" s="200">
        <f>SUM(J741:J742)</f>
        <v>4.2490751252981465</v>
      </c>
      <c r="K743" s="202">
        <f>SUM(K741:K742)</f>
        <v>2063211.248336748</v>
      </c>
    </row>
    <row r="744" spans="1:11" x14ac:dyDescent="0.2">
      <c r="A744" s="56">
        <v>14</v>
      </c>
      <c r="E744" s="56">
        <v>14</v>
      </c>
      <c r="F744" s="69"/>
      <c r="G744" s="155"/>
      <c r="H744" s="202"/>
      <c r="I744" s="201"/>
      <c r="J744" s="155"/>
      <c r="K744" s="202"/>
    </row>
    <row r="745" spans="1:11" x14ac:dyDescent="0.2">
      <c r="A745" s="56">
        <v>15</v>
      </c>
      <c r="C745" s="68" t="s">
        <v>108</v>
      </c>
      <c r="E745" s="56">
        <v>15</v>
      </c>
      <c r="F745" s="69"/>
      <c r="G745" s="155">
        <f>G738+G743</f>
        <v>173.34960048280158</v>
      </c>
      <c r="H745" s="202">
        <f>H738+H743</f>
        <v>31020618.039158624</v>
      </c>
      <c r="I745" s="201"/>
      <c r="J745" s="200">
        <f>J738+J743</f>
        <v>198.30960493561102</v>
      </c>
      <c r="K745" s="202">
        <f>K738+K743</f>
        <v>29777554.416908827</v>
      </c>
    </row>
    <row r="746" spans="1:11" x14ac:dyDescent="0.2">
      <c r="A746" s="56">
        <v>16</v>
      </c>
      <c r="E746" s="56">
        <v>16</v>
      </c>
      <c r="F746" s="69"/>
      <c r="G746" s="200"/>
      <c r="H746" s="202"/>
      <c r="I746" s="201"/>
      <c r="J746" s="155"/>
      <c r="K746" s="202"/>
    </row>
    <row r="747" spans="1:11" x14ac:dyDescent="0.2">
      <c r="A747" s="56">
        <v>17</v>
      </c>
      <c r="C747" s="68" t="s">
        <v>109</v>
      </c>
      <c r="E747" s="56">
        <v>17</v>
      </c>
      <c r="F747" s="69"/>
      <c r="G747" s="200"/>
      <c r="H747" s="198">
        <v>231890.12292324833</v>
      </c>
      <c r="I747" s="201"/>
      <c r="J747" s="155"/>
      <c r="K747" s="198">
        <v>181756.52629244365</v>
      </c>
    </row>
    <row r="748" spans="1:11" x14ac:dyDescent="0.2">
      <c r="A748" s="56">
        <v>18</v>
      </c>
      <c r="C748" s="68"/>
      <c r="E748" s="56">
        <v>18</v>
      </c>
      <c r="F748" s="69"/>
      <c r="G748" s="200"/>
      <c r="H748" s="202"/>
      <c r="I748" s="201"/>
      <c r="J748" s="155"/>
      <c r="K748" s="202"/>
    </row>
    <row r="749" spans="1:11" x14ac:dyDescent="0.2">
      <c r="A749" s="56">
        <v>19</v>
      </c>
      <c r="C749" s="68" t="s">
        <v>110</v>
      </c>
      <c r="E749" s="56">
        <v>19</v>
      </c>
      <c r="F749" s="69"/>
      <c r="G749" s="200"/>
      <c r="H749" s="198">
        <v>63404.135327379197</v>
      </c>
      <c r="I749" s="201"/>
      <c r="J749" s="155"/>
      <c r="K749" s="198">
        <v>0</v>
      </c>
    </row>
    <row r="750" spans="1:11" x14ac:dyDescent="0.2">
      <c r="A750" s="56">
        <v>20</v>
      </c>
      <c r="C750" s="68" t="s">
        <v>111</v>
      </c>
      <c r="E750" s="56">
        <v>20</v>
      </c>
      <c r="F750" s="69"/>
      <c r="G750" s="200"/>
      <c r="H750" s="198">
        <v>5641222.6571089085</v>
      </c>
      <c r="I750" s="201"/>
      <c r="J750" s="155"/>
      <c r="K750" s="198">
        <v>4081352.8805015199</v>
      </c>
    </row>
    <row r="751" spans="1:11" x14ac:dyDescent="0.2">
      <c r="A751" s="56">
        <v>21</v>
      </c>
      <c r="C751" s="68"/>
      <c r="E751" s="56">
        <v>21</v>
      </c>
      <c r="F751" s="69"/>
      <c r="G751" s="200"/>
      <c r="H751" s="202"/>
      <c r="I751" s="201"/>
      <c r="J751" s="155"/>
      <c r="K751" s="202"/>
    </row>
    <row r="752" spans="1:11" x14ac:dyDescent="0.2">
      <c r="A752" s="56">
        <v>22</v>
      </c>
      <c r="C752" s="68"/>
      <c r="E752" s="56">
        <v>22</v>
      </c>
      <c r="F752" s="69"/>
      <c r="G752" s="200"/>
      <c r="H752" s="202"/>
      <c r="I752" s="201"/>
      <c r="J752" s="155"/>
      <c r="K752" s="202"/>
    </row>
    <row r="753" spans="1:11" x14ac:dyDescent="0.2">
      <c r="A753" s="56">
        <v>23</v>
      </c>
      <c r="C753" s="68" t="s">
        <v>249</v>
      </c>
      <c r="E753" s="56">
        <v>23</v>
      </c>
      <c r="F753" s="69"/>
      <c r="G753" s="200"/>
      <c r="H753" s="198">
        <v>-7881.3599602634176</v>
      </c>
      <c r="I753" s="201"/>
      <c r="J753" s="155"/>
      <c r="K753" s="198">
        <v>341711.73655043525</v>
      </c>
    </row>
    <row r="754" spans="1:11" x14ac:dyDescent="0.2">
      <c r="A754" s="56">
        <v>24</v>
      </c>
      <c r="C754" s="68"/>
      <c r="E754" s="56">
        <v>24</v>
      </c>
      <c r="F754" s="69"/>
      <c r="G754" s="200"/>
      <c r="H754" s="202"/>
      <c r="I754" s="201"/>
      <c r="J754" s="155"/>
      <c r="K754" s="202"/>
    </row>
    <row r="755" spans="1:11" x14ac:dyDescent="0.2">
      <c r="E755" s="108"/>
      <c r="F755" s="139" t="s">
        <v>17</v>
      </c>
      <c r="G755" s="79" t="s">
        <v>17</v>
      </c>
      <c r="H755" s="79" t="s">
        <v>17</v>
      </c>
      <c r="I755" s="139" t="s">
        <v>17</v>
      </c>
      <c r="J755" s="79" t="s">
        <v>17</v>
      </c>
      <c r="K755" s="79" t="s">
        <v>17</v>
      </c>
    </row>
    <row r="756" spans="1:11" x14ac:dyDescent="0.2">
      <c r="A756" s="56">
        <v>25</v>
      </c>
      <c r="C756" s="68" t="s">
        <v>259</v>
      </c>
      <c r="E756" s="56">
        <v>25</v>
      </c>
      <c r="G756" s="148">
        <f>SUM(G745:G755)</f>
        <v>173.34960048280158</v>
      </c>
      <c r="H756" s="148">
        <f>SUM(H745:H755)</f>
        <v>36949253.594557896</v>
      </c>
      <c r="I756" s="149"/>
      <c r="J756" s="148">
        <f>SUM(J745:J755)</f>
        <v>198.30960493561102</v>
      </c>
      <c r="K756" s="148">
        <f>SUM(K745:K755)</f>
        <v>34382375.560253225</v>
      </c>
    </row>
    <row r="757" spans="1:11" x14ac:dyDescent="0.2">
      <c r="E757" s="108"/>
      <c r="F757" s="139" t="s">
        <v>17</v>
      </c>
      <c r="G757" s="78" t="s">
        <v>17</v>
      </c>
      <c r="H757" s="79" t="s">
        <v>17</v>
      </c>
      <c r="I757" s="139" t="s">
        <v>17</v>
      </c>
      <c r="J757" s="78" t="s">
        <v>17</v>
      </c>
      <c r="K757" s="79" t="s">
        <v>17</v>
      </c>
    </row>
    <row r="758" spans="1:11" x14ac:dyDescent="0.2">
      <c r="C758" s="56" t="s">
        <v>64</v>
      </c>
    </row>
    <row r="761" spans="1:11" x14ac:dyDescent="0.2">
      <c r="A761" s="74" t="str">
        <f>$A$83</f>
        <v xml:space="preserve">Institution No.:  </v>
      </c>
      <c r="B761" s="95"/>
      <c r="C761" s="95"/>
      <c r="D761" s="95"/>
      <c r="E761" s="109"/>
      <c r="F761" s="95"/>
      <c r="G761" s="110"/>
      <c r="H761" s="111"/>
      <c r="I761" s="95"/>
      <c r="J761" s="110"/>
      <c r="K761" s="59" t="s">
        <v>260</v>
      </c>
    </row>
    <row r="762" spans="1:11" x14ac:dyDescent="0.2">
      <c r="A762" s="123" t="s">
        <v>261</v>
      </c>
      <c r="B762" s="123"/>
      <c r="C762" s="123"/>
      <c r="D762" s="123"/>
      <c r="E762" s="123"/>
      <c r="F762" s="123"/>
      <c r="G762" s="123"/>
      <c r="H762" s="123"/>
      <c r="I762" s="123"/>
      <c r="J762" s="123"/>
      <c r="K762" s="123"/>
    </row>
    <row r="763" spans="1:11" x14ac:dyDescent="0.2">
      <c r="A763" s="74" t="str">
        <f>$A$42</f>
        <v xml:space="preserve">NAME: </v>
      </c>
      <c r="C763" s="56" t="str">
        <f>$D$20</f>
        <v>University of Colorado</v>
      </c>
      <c r="F763" s="173"/>
      <c r="G763" s="167"/>
      <c r="H763" s="168"/>
      <c r="K763" s="76" t="str">
        <f>$K$3</f>
        <v>Due Date: October 18, 2022</v>
      </c>
    </row>
    <row r="764" spans="1:11" x14ac:dyDescent="0.2">
      <c r="A764" s="77" t="s">
        <v>17</v>
      </c>
      <c r="B764" s="77" t="s">
        <v>17</v>
      </c>
      <c r="C764" s="77" t="s">
        <v>17</v>
      </c>
      <c r="D764" s="77" t="s">
        <v>17</v>
      </c>
      <c r="E764" s="77" t="s">
        <v>17</v>
      </c>
      <c r="F764" s="77" t="s">
        <v>17</v>
      </c>
      <c r="G764" s="78" t="s">
        <v>17</v>
      </c>
      <c r="H764" s="79" t="s">
        <v>17</v>
      </c>
      <c r="I764" s="77" t="s">
        <v>17</v>
      </c>
      <c r="J764" s="78" t="s">
        <v>17</v>
      </c>
      <c r="K764" s="79" t="s">
        <v>17</v>
      </c>
    </row>
    <row r="765" spans="1:11" x14ac:dyDescent="0.2">
      <c r="A765" s="80" t="s">
        <v>18</v>
      </c>
      <c r="E765" s="80" t="s">
        <v>18</v>
      </c>
      <c r="F765" s="81"/>
      <c r="G765" s="82"/>
      <c r="H765" s="83" t="str">
        <f>H728</f>
        <v>2021-22</v>
      </c>
      <c r="I765" s="81"/>
      <c r="J765" s="82"/>
      <c r="K765" s="83" t="str">
        <f>K728</f>
        <v>2022-23</v>
      </c>
    </row>
    <row r="766" spans="1:11" x14ac:dyDescent="0.2">
      <c r="A766" s="80" t="s">
        <v>22</v>
      </c>
      <c r="C766" s="81" t="s">
        <v>68</v>
      </c>
      <c r="E766" s="80" t="s">
        <v>22</v>
      </c>
      <c r="F766" s="81"/>
      <c r="G766" s="82" t="s">
        <v>24</v>
      </c>
      <c r="H766" s="83" t="s">
        <v>25</v>
      </c>
      <c r="I766" s="81"/>
      <c r="J766" s="82" t="s">
        <v>24</v>
      </c>
      <c r="K766" s="83" t="s">
        <v>26</v>
      </c>
    </row>
    <row r="767" spans="1:11" x14ac:dyDescent="0.2">
      <c r="A767" s="77" t="s">
        <v>17</v>
      </c>
      <c r="B767" s="77" t="s">
        <v>17</v>
      </c>
      <c r="C767" s="77" t="s">
        <v>17</v>
      </c>
      <c r="D767" s="77" t="s">
        <v>17</v>
      </c>
      <c r="E767" s="77" t="s">
        <v>17</v>
      </c>
      <c r="F767" s="77" t="s">
        <v>17</v>
      </c>
      <c r="G767" s="78"/>
      <c r="H767" s="79"/>
      <c r="I767" s="77"/>
      <c r="J767" s="78"/>
      <c r="K767" s="79"/>
    </row>
    <row r="768" spans="1:11" x14ac:dyDescent="0.2">
      <c r="A768" s="189">
        <v>1</v>
      </c>
      <c r="B768" s="189"/>
      <c r="C768" s="189" t="s">
        <v>244</v>
      </c>
      <c r="D768" s="189"/>
      <c r="E768" s="189">
        <v>1</v>
      </c>
      <c r="F768" s="190"/>
      <c r="G768" s="191"/>
      <c r="H768" s="192"/>
      <c r="I768" s="193"/>
      <c r="J768" s="194"/>
      <c r="K768" s="195"/>
    </row>
    <row r="769" spans="1:11" x14ac:dyDescent="0.2">
      <c r="A769" s="189">
        <v>2</v>
      </c>
      <c r="B769" s="189"/>
      <c r="C769" s="189" t="s">
        <v>244</v>
      </c>
      <c r="D769" s="189"/>
      <c r="E769" s="189">
        <v>2</v>
      </c>
      <c r="F769" s="190"/>
      <c r="G769" s="191"/>
      <c r="H769" s="192"/>
      <c r="I769" s="193"/>
      <c r="J769" s="194"/>
      <c r="K769" s="192"/>
    </row>
    <row r="770" spans="1:11" x14ac:dyDescent="0.2">
      <c r="A770" s="189">
        <v>3</v>
      </c>
      <c r="B770" s="189"/>
      <c r="C770" s="189" t="s">
        <v>244</v>
      </c>
      <c r="D770" s="189"/>
      <c r="E770" s="189">
        <v>3</v>
      </c>
      <c r="F770" s="190"/>
      <c r="G770" s="191"/>
      <c r="H770" s="192"/>
      <c r="I770" s="193"/>
      <c r="J770" s="194"/>
      <c r="K770" s="192"/>
    </row>
    <row r="771" spans="1:11" x14ac:dyDescent="0.2">
      <c r="A771" s="189">
        <v>4</v>
      </c>
      <c r="B771" s="189"/>
      <c r="C771" s="189" t="s">
        <v>244</v>
      </c>
      <c r="D771" s="189"/>
      <c r="E771" s="189">
        <v>4</v>
      </c>
      <c r="F771" s="190"/>
      <c r="G771" s="191"/>
      <c r="H771" s="192"/>
      <c r="I771" s="196"/>
      <c r="J771" s="194"/>
      <c r="K771" s="192"/>
    </row>
    <row r="772" spans="1:11" x14ac:dyDescent="0.2">
      <c r="A772" s="189">
        <v>5</v>
      </c>
      <c r="B772" s="189"/>
      <c r="C772" s="189" t="s">
        <v>244</v>
      </c>
      <c r="D772" s="189"/>
      <c r="E772" s="189">
        <v>5</v>
      </c>
      <c r="F772" s="190"/>
      <c r="G772" s="191"/>
      <c r="H772" s="192"/>
      <c r="I772" s="196"/>
      <c r="J772" s="194"/>
      <c r="K772" s="192"/>
    </row>
    <row r="773" spans="1:11" x14ac:dyDescent="0.2">
      <c r="A773" s="56">
        <v>6</v>
      </c>
      <c r="C773" s="68" t="s">
        <v>245</v>
      </c>
      <c r="E773" s="56">
        <v>6</v>
      </c>
      <c r="F773" s="69"/>
      <c r="G773" s="197">
        <v>9.5416668565454543</v>
      </c>
      <c r="H773" s="198">
        <v>896553.29107748833</v>
      </c>
      <c r="I773" s="86"/>
      <c r="J773" s="199">
        <v>8.3356731296683613</v>
      </c>
      <c r="K773" s="198">
        <v>1554804.7200078578</v>
      </c>
    </row>
    <row r="774" spans="1:11" x14ac:dyDescent="0.2">
      <c r="A774" s="56">
        <v>7</v>
      </c>
      <c r="C774" s="68" t="s">
        <v>246</v>
      </c>
      <c r="E774" s="56">
        <v>7</v>
      </c>
      <c r="F774" s="69"/>
      <c r="G774" s="200"/>
      <c r="H774" s="198">
        <v>327197.20624350716</v>
      </c>
      <c r="I774" s="201"/>
      <c r="J774" s="155"/>
      <c r="K774" s="198">
        <v>318228.40154598135</v>
      </c>
    </row>
    <row r="775" spans="1:11" x14ac:dyDescent="0.2">
      <c r="A775" s="56">
        <v>8</v>
      </c>
      <c r="C775" s="68" t="s">
        <v>247</v>
      </c>
      <c r="E775" s="56">
        <v>8</v>
      </c>
      <c r="F775" s="69"/>
      <c r="G775" s="200">
        <f>SUM(G773:G774)</f>
        <v>9.5416668565454543</v>
      </c>
      <c r="H775" s="202">
        <f>SUM(H773:H774)</f>
        <v>1223750.4973209954</v>
      </c>
      <c r="I775" s="201"/>
      <c r="J775" s="200">
        <f>SUM(J773:J774)</f>
        <v>8.3356731296683613</v>
      </c>
      <c r="K775" s="202">
        <f>SUM(K773:K774)</f>
        <v>1873033.1215538392</v>
      </c>
    </row>
    <row r="776" spans="1:11" x14ac:dyDescent="0.2">
      <c r="A776" s="56">
        <v>9</v>
      </c>
      <c r="C776" s="68"/>
      <c r="E776" s="56">
        <v>9</v>
      </c>
      <c r="F776" s="69"/>
      <c r="G776" s="200"/>
      <c r="H776" s="202"/>
      <c r="I776" s="86"/>
      <c r="J776" s="155"/>
      <c r="K776" s="202"/>
    </row>
    <row r="777" spans="1:11" x14ac:dyDescent="0.2">
      <c r="A777" s="56">
        <v>10</v>
      </c>
      <c r="C777" s="68"/>
      <c r="E777" s="56">
        <v>10</v>
      </c>
      <c r="F777" s="69"/>
      <c r="G777" s="200"/>
      <c r="H777" s="202"/>
      <c r="I777" s="86"/>
      <c r="J777" s="155"/>
      <c r="K777" s="202"/>
    </row>
    <row r="778" spans="1:11" x14ac:dyDescent="0.2">
      <c r="A778" s="56">
        <v>11</v>
      </c>
      <c r="C778" s="68" t="s">
        <v>105</v>
      </c>
      <c r="E778" s="56">
        <v>11</v>
      </c>
      <c r="G778" s="203">
        <v>16.494972154476716</v>
      </c>
      <c r="H778" s="204">
        <v>564855.83435852663</v>
      </c>
      <c r="I778" s="86"/>
      <c r="J778" s="203">
        <v>14.163939904392011</v>
      </c>
      <c r="K778" s="204">
        <v>930133.99381466978</v>
      </c>
    </row>
    <row r="779" spans="1:11" x14ac:dyDescent="0.2">
      <c r="A779" s="56">
        <v>12</v>
      </c>
      <c r="C779" s="68" t="s">
        <v>106</v>
      </c>
      <c r="E779" s="56">
        <v>12</v>
      </c>
      <c r="G779" s="205"/>
      <c r="H779" s="204">
        <v>407420.21121037868</v>
      </c>
      <c r="I779" s="86"/>
      <c r="J779" s="148"/>
      <c r="K779" s="204">
        <v>437719.57954628009</v>
      </c>
    </row>
    <row r="780" spans="1:11" x14ac:dyDescent="0.2">
      <c r="A780" s="56">
        <v>13</v>
      </c>
      <c r="C780" s="68" t="s">
        <v>248</v>
      </c>
      <c r="E780" s="56">
        <v>13</v>
      </c>
      <c r="F780" s="69"/>
      <c r="G780" s="200">
        <f>SUM(G778:G779)</f>
        <v>16.494972154476716</v>
      </c>
      <c r="H780" s="202">
        <f>SUM(H778:H779)</f>
        <v>972276.04556890531</v>
      </c>
      <c r="I780" s="201"/>
      <c r="J780" s="200">
        <f>SUM(J778:J779)</f>
        <v>14.163939904392011</v>
      </c>
      <c r="K780" s="202">
        <f>SUM(K778:K779)</f>
        <v>1367853.5733609498</v>
      </c>
    </row>
    <row r="781" spans="1:11" x14ac:dyDescent="0.2">
      <c r="A781" s="56">
        <v>14</v>
      </c>
      <c r="E781" s="56">
        <v>14</v>
      </c>
      <c r="F781" s="69"/>
      <c r="G781" s="200"/>
      <c r="H781" s="202"/>
      <c r="I781" s="201"/>
      <c r="J781" s="155"/>
      <c r="K781" s="202"/>
    </row>
    <row r="782" spans="1:11" x14ac:dyDescent="0.2">
      <c r="A782" s="56">
        <v>15</v>
      </c>
      <c r="C782" s="68" t="s">
        <v>108</v>
      </c>
      <c r="E782" s="56">
        <v>15</v>
      </c>
      <c r="F782" s="69"/>
      <c r="G782" s="200">
        <f>G775+G780</f>
        <v>26.036639011022171</v>
      </c>
      <c r="H782" s="202">
        <f>H775+H780</f>
        <v>2196026.5428899005</v>
      </c>
      <c r="I782" s="201"/>
      <c r="J782" s="200">
        <f>J775+J780</f>
        <v>22.499613034060374</v>
      </c>
      <c r="K782" s="202">
        <f>K775+K780</f>
        <v>3240886.6949147889</v>
      </c>
    </row>
    <row r="783" spans="1:11" x14ac:dyDescent="0.2">
      <c r="A783" s="56">
        <v>16</v>
      </c>
      <c r="E783" s="56">
        <v>16</v>
      </c>
      <c r="F783" s="69"/>
      <c r="G783" s="200"/>
      <c r="H783" s="202"/>
      <c r="I783" s="201"/>
      <c r="J783" s="155"/>
      <c r="K783" s="202"/>
    </row>
    <row r="784" spans="1:11" x14ac:dyDescent="0.2">
      <c r="A784" s="56">
        <v>17</v>
      </c>
      <c r="C784" s="68" t="s">
        <v>109</v>
      </c>
      <c r="E784" s="56">
        <v>17</v>
      </c>
      <c r="F784" s="69"/>
      <c r="G784" s="200"/>
      <c r="H784" s="198">
        <v>5719.091399216567</v>
      </c>
      <c r="I784" s="201"/>
      <c r="J784" s="155"/>
      <c r="K784" s="198">
        <v>2722</v>
      </c>
    </row>
    <row r="785" spans="1:11" x14ac:dyDescent="0.2">
      <c r="A785" s="56">
        <v>18</v>
      </c>
      <c r="C785" s="68"/>
      <c r="E785" s="56">
        <v>18</v>
      </c>
      <c r="F785" s="69"/>
      <c r="G785" s="200"/>
      <c r="H785" s="202"/>
      <c r="I785" s="201"/>
      <c r="J785" s="155"/>
      <c r="K785" s="202"/>
    </row>
    <row r="786" spans="1:11" x14ac:dyDescent="0.2">
      <c r="A786" s="56">
        <v>19</v>
      </c>
      <c r="C786" s="68" t="s">
        <v>110</v>
      </c>
      <c r="E786" s="56">
        <v>19</v>
      </c>
      <c r="F786" s="69"/>
      <c r="G786" s="200"/>
      <c r="H786" s="198">
        <v>3886.0048559305228</v>
      </c>
      <c r="I786" s="201"/>
      <c r="J786" s="155"/>
      <c r="K786" s="198">
        <v>0</v>
      </c>
    </row>
    <row r="787" spans="1:11" x14ac:dyDescent="0.2">
      <c r="A787" s="56">
        <v>20</v>
      </c>
      <c r="C787" s="68" t="s">
        <v>111</v>
      </c>
      <c r="E787" s="56">
        <v>20</v>
      </c>
      <c r="F787" s="69"/>
      <c r="G787" s="200"/>
      <c r="H787" s="198">
        <v>10553103.055640297</v>
      </c>
      <c r="I787" s="201"/>
      <c r="J787" s="155"/>
      <c r="K787" s="198">
        <v>10118140.351884315</v>
      </c>
    </row>
    <row r="788" spans="1:11" x14ac:dyDescent="0.2">
      <c r="A788" s="56">
        <v>21</v>
      </c>
      <c r="C788" s="68" t="s">
        <v>262</v>
      </c>
      <c r="E788" s="56">
        <v>21</v>
      </c>
      <c r="F788" s="69"/>
      <c r="G788" s="200"/>
      <c r="H788" s="198">
        <v>983954.9800000001</v>
      </c>
      <c r="I788" s="201"/>
      <c r="J788" s="155"/>
      <c r="K788" s="198">
        <v>862110</v>
      </c>
    </row>
    <row r="789" spans="1:11" x14ac:dyDescent="0.2">
      <c r="A789" s="56">
        <v>22</v>
      </c>
      <c r="C789" s="68"/>
      <c r="E789" s="56">
        <v>22</v>
      </c>
      <c r="F789" s="69"/>
      <c r="G789" s="200"/>
      <c r="H789" s="202"/>
      <c r="I789" s="201"/>
      <c r="J789" s="155"/>
      <c r="K789" s="202"/>
    </row>
    <row r="790" spans="1:11" x14ac:dyDescent="0.2">
      <c r="A790" s="56">
        <v>23</v>
      </c>
      <c r="C790" s="68" t="s">
        <v>249</v>
      </c>
      <c r="E790" s="56">
        <v>23</v>
      </c>
      <c r="F790" s="69"/>
      <c r="G790" s="200"/>
      <c r="H790" s="198">
        <v>18330.474027702538</v>
      </c>
      <c r="I790" s="201"/>
      <c r="J790" s="155"/>
      <c r="K790" s="198">
        <v>0</v>
      </c>
    </row>
    <row r="791" spans="1:11" x14ac:dyDescent="0.2">
      <c r="A791" s="56">
        <v>24</v>
      </c>
      <c r="C791" s="68"/>
      <c r="E791" s="56">
        <v>24</v>
      </c>
      <c r="F791" s="69"/>
      <c r="G791" s="200"/>
      <c r="H791" s="202"/>
      <c r="I791" s="201"/>
      <c r="J791" s="155"/>
      <c r="K791" s="202"/>
    </row>
    <row r="792" spans="1:11" x14ac:dyDescent="0.2">
      <c r="E792" s="108"/>
      <c r="F792" s="139" t="s">
        <v>17</v>
      </c>
      <c r="G792" s="79" t="s">
        <v>17</v>
      </c>
      <c r="H792" s="79" t="s">
        <v>17</v>
      </c>
      <c r="I792" s="139" t="s">
        <v>17</v>
      </c>
      <c r="J792" s="79" t="s">
        <v>17</v>
      </c>
      <c r="K792" s="79" t="s">
        <v>17</v>
      </c>
    </row>
    <row r="793" spans="1:11" x14ac:dyDescent="0.2">
      <c r="A793" s="56">
        <v>25</v>
      </c>
      <c r="C793" s="68" t="s">
        <v>263</v>
      </c>
      <c r="E793" s="56">
        <v>25</v>
      </c>
      <c r="G793" s="148">
        <f>SUM(G782:G792)</f>
        <v>26.036639011022171</v>
      </c>
      <c r="H793" s="148">
        <f>SUM(H782:H792)</f>
        <v>13761020.148813048</v>
      </c>
      <c r="I793" s="149"/>
      <c r="J793" s="148">
        <f>SUM(J782:J792)</f>
        <v>22.499613034060374</v>
      </c>
      <c r="K793" s="148">
        <f>SUM(K782:K792)</f>
        <v>14223859.046799105</v>
      </c>
    </row>
    <row r="794" spans="1:11" x14ac:dyDescent="0.2">
      <c r="E794" s="108"/>
      <c r="F794" s="139" t="s">
        <v>17</v>
      </c>
      <c r="G794" s="78" t="s">
        <v>17</v>
      </c>
      <c r="H794" s="79" t="s">
        <v>17</v>
      </c>
      <c r="I794" s="139" t="s">
        <v>17</v>
      </c>
      <c r="J794" s="78" t="s">
        <v>17</v>
      </c>
      <c r="K794" s="79" t="s">
        <v>17</v>
      </c>
    </row>
    <row r="795" spans="1:11" x14ac:dyDescent="0.2">
      <c r="C795" s="56" t="s">
        <v>64</v>
      </c>
      <c r="E795" s="108"/>
      <c r="F795" s="139"/>
      <c r="G795" s="78"/>
      <c r="H795" s="79"/>
      <c r="I795" s="139"/>
      <c r="J795" s="78"/>
      <c r="K795" s="79"/>
    </row>
    <row r="797" spans="1:11" x14ac:dyDescent="0.2">
      <c r="A797" s="68"/>
    </row>
    <row r="798" spans="1:11" x14ac:dyDescent="0.2">
      <c r="A798" s="74" t="str">
        <f>$A$83</f>
        <v xml:space="preserve">Institution No.:  </v>
      </c>
      <c r="B798" s="95"/>
      <c r="C798" s="95"/>
      <c r="D798" s="95"/>
      <c r="E798" s="109"/>
      <c r="F798" s="95"/>
      <c r="G798" s="110"/>
      <c r="H798" s="111"/>
      <c r="I798" s="95"/>
      <c r="J798" s="110"/>
      <c r="K798" s="59" t="s">
        <v>264</v>
      </c>
    </row>
    <row r="799" spans="1:11" x14ac:dyDescent="0.2">
      <c r="A799" s="123" t="s">
        <v>265</v>
      </c>
      <c r="B799" s="123"/>
      <c r="C799" s="123"/>
      <c r="D799" s="123"/>
      <c r="E799" s="123"/>
      <c r="F799" s="123"/>
      <c r="G799" s="123"/>
      <c r="H799" s="123"/>
      <c r="I799" s="123"/>
      <c r="J799" s="123"/>
      <c r="K799" s="123"/>
    </row>
    <row r="800" spans="1:11" x14ac:dyDescent="0.2">
      <c r="A800" s="74" t="str">
        <f>$A$42</f>
        <v xml:space="preserve">NAME: </v>
      </c>
      <c r="C800" s="56" t="str">
        <f>$D$20</f>
        <v>University of Colorado</v>
      </c>
      <c r="F800" s="173"/>
      <c r="G800" s="167"/>
      <c r="H800" s="168"/>
      <c r="K800" s="76" t="str">
        <f>$K$3</f>
        <v>Due Date: October 18, 2022</v>
      </c>
    </row>
    <row r="801" spans="1:11" x14ac:dyDescent="0.2">
      <c r="A801" s="77" t="s">
        <v>17</v>
      </c>
      <c r="B801" s="77" t="s">
        <v>17</v>
      </c>
      <c r="C801" s="77" t="s">
        <v>17</v>
      </c>
      <c r="D801" s="77" t="s">
        <v>17</v>
      </c>
      <c r="E801" s="77" t="s">
        <v>17</v>
      </c>
      <c r="F801" s="77" t="s">
        <v>17</v>
      </c>
      <c r="G801" s="78" t="s">
        <v>17</v>
      </c>
      <c r="H801" s="79" t="s">
        <v>17</v>
      </c>
      <c r="I801" s="77" t="s">
        <v>17</v>
      </c>
      <c r="J801" s="78" t="s">
        <v>17</v>
      </c>
      <c r="K801" s="79" t="s">
        <v>17</v>
      </c>
    </row>
    <row r="802" spans="1:11" x14ac:dyDescent="0.2">
      <c r="A802" s="80" t="s">
        <v>18</v>
      </c>
      <c r="E802" s="80" t="s">
        <v>18</v>
      </c>
      <c r="F802" s="81"/>
      <c r="G802" s="82"/>
      <c r="H802" s="83" t="str">
        <f>+H765</f>
        <v>2021-22</v>
      </c>
      <c r="I802" s="81"/>
      <c r="J802" s="82"/>
      <c r="K802" s="83" t="str">
        <f>K765</f>
        <v>2022-23</v>
      </c>
    </row>
    <row r="803" spans="1:11" x14ac:dyDescent="0.2">
      <c r="A803" s="80" t="s">
        <v>22</v>
      </c>
      <c r="C803" s="81" t="s">
        <v>68</v>
      </c>
      <c r="E803" s="80" t="s">
        <v>22</v>
      </c>
      <c r="H803" s="83" t="s">
        <v>25</v>
      </c>
      <c r="K803" s="83" t="s">
        <v>26</v>
      </c>
    </row>
    <row r="804" spans="1:11" x14ac:dyDescent="0.2">
      <c r="A804" s="77" t="s">
        <v>17</v>
      </c>
      <c r="B804" s="77" t="s">
        <v>17</v>
      </c>
      <c r="C804" s="77" t="s">
        <v>17</v>
      </c>
      <c r="D804" s="77" t="s">
        <v>17</v>
      </c>
      <c r="E804" s="77" t="s">
        <v>17</v>
      </c>
      <c r="F804" s="77" t="s">
        <v>17</v>
      </c>
      <c r="G804" s="78" t="s">
        <v>17</v>
      </c>
      <c r="H804" s="79" t="s">
        <v>17</v>
      </c>
      <c r="I804" s="77" t="s">
        <v>17</v>
      </c>
      <c r="J804" s="78" t="s">
        <v>17</v>
      </c>
      <c r="K804" s="79" t="s">
        <v>17</v>
      </c>
    </row>
    <row r="805" spans="1:11" x14ac:dyDescent="0.2">
      <c r="A805" s="56">
        <v>1</v>
      </c>
      <c r="C805" s="68" t="s">
        <v>266</v>
      </c>
      <c r="E805" s="56">
        <v>1</v>
      </c>
      <c r="F805" s="69"/>
      <c r="G805" s="131"/>
      <c r="H805" s="143">
        <v>20685687.649999999</v>
      </c>
      <c r="I805" s="131"/>
      <c r="J805" s="131"/>
      <c r="K805" s="143">
        <v>15816566</v>
      </c>
    </row>
    <row r="806" spans="1:11" x14ac:dyDescent="0.2">
      <c r="A806" s="56">
        <f t="shared" ref="A806:A823" si="16">(A805+1)</f>
        <v>2</v>
      </c>
      <c r="C806" s="69"/>
      <c r="E806" s="56">
        <f t="shared" ref="E806:E823" si="17">(E805+1)</f>
        <v>2</v>
      </c>
      <c r="F806" s="69"/>
      <c r="G806" s="70"/>
      <c r="H806" s="71"/>
      <c r="I806" s="69"/>
      <c r="J806" s="70"/>
      <c r="K806" s="71"/>
    </row>
    <row r="807" spans="1:11" x14ac:dyDescent="0.2">
      <c r="A807" s="56">
        <f t="shared" si="16"/>
        <v>3</v>
      </c>
      <c r="C807" s="69"/>
      <c r="E807" s="56">
        <f t="shared" si="17"/>
        <v>3</v>
      </c>
      <c r="F807" s="69"/>
      <c r="G807" s="70"/>
      <c r="H807" s="71"/>
      <c r="I807" s="69"/>
      <c r="J807" s="70"/>
      <c r="K807" s="71"/>
    </row>
    <row r="808" spans="1:11" x14ac:dyDescent="0.2">
      <c r="A808" s="56">
        <f t="shared" si="16"/>
        <v>4</v>
      </c>
      <c r="C808" s="69"/>
      <c r="E808" s="56">
        <f t="shared" si="17"/>
        <v>4</v>
      </c>
      <c r="F808" s="69"/>
      <c r="G808" s="70"/>
      <c r="H808" s="71"/>
      <c r="I808" s="69"/>
      <c r="J808" s="70"/>
      <c r="K808" s="71"/>
    </row>
    <row r="809" spans="1:11" x14ac:dyDescent="0.2">
      <c r="A809" s="56">
        <f t="shared" si="16"/>
        <v>5</v>
      </c>
      <c r="C809" s="69"/>
      <c r="E809" s="56">
        <f t="shared" si="17"/>
        <v>5</v>
      </c>
      <c r="F809" s="69"/>
      <c r="G809" s="70"/>
      <c r="H809" s="71"/>
      <c r="I809" s="69"/>
      <c r="J809" s="70"/>
      <c r="K809" s="71"/>
    </row>
    <row r="810" spans="1:11" x14ac:dyDescent="0.2">
      <c r="A810" s="56">
        <f t="shared" si="16"/>
        <v>6</v>
      </c>
      <c r="C810" s="69"/>
      <c r="E810" s="56">
        <f t="shared" si="17"/>
        <v>6</v>
      </c>
      <c r="F810" s="69"/>
      <c r="G810" s="70"/>
      <c r="H810" s="71"/>
      <c r="I810" s="69"/>
      <c r="J810" s="70"/>
      <c r="K810" s="71"/>
    </row>
    <row r="811" spans="1:11" x14ac:dyDescent="0.2">
      <c r="A811" s="56">
        <f t="shared" si="16"/>
        <v>7</v>
      </c>
      <c r="C811" s="69"/>
      <c r="E811" s="56">
        <f t="shared" si="17"/>
        <v>7</v>
      </c>
      <c r="F811" s="69"/>
      <c r="G811" s="70"/>
      <c r="H811" s="71"/>
      <c r="I811" s="69"/>
      <c r="J811" s="70"/>
      <c r="K811" s="71"/>
    </row>
    <row r="812" spans="1:11" x14ac:dyDescent="0.2">
      <c r="A812" s="56">
        <f t="shared" si="16"/>
        <v>8</v>
      </c>
      <c r="C812" s="69"/>
      <c r="E812" s="56">
        <f t="shared" si="17"/>
        <v>8</v>
      </c>
      <c r="F812" s="69"/>
      <c r="G812" s="70"/>
      <c r="H812" s="71"/>
      <c r="I812" s="69"/>
      <c r="J812" s="70"/>
      <c r="K812" s="71"/>
    </row>
    <row r="813" spans="1:11" x14ac:dyDescent="0.2">
      <c r="A813" s="56">
        <f t="shared" si="16"/>
        <v>9</v>
      </c>
      <c r="C813" s="69"/>
      <c r="E813" s="56">
        <f t="shared" si="17"/>
        <v>9</v>
      </c>
      <c r="F813" s="69"/>
      <c r="G813" s="70"/>
      <c r="H813" s="71"/>
      <c r="I813" s="69"/>
      <c r="J813" s="70"/>
      <c r="K813" s="71"/>
    </row>
    <row r="814" spans="1:11" x14ac:dyDescent="0.2">
      <c r="A814" s="56">
        <f t="shared" si="16"/>
        <v>10</v>
      </c>
      <c r="C814" s="69"/>
      <c r="E814" s="56">
        <f t="shared" si="17"/>
        <v>10</v>
      </c>
      <c r="F814" s="69"/>
      <c r="G814" s="70"/>
      <c r="H814" s="71"/>
      <c r="I814" s="69"/>
      <c r="J814" s="70"/>
      <c r="K814" s="71"/>
    </row>
    <row r="815" spans="1:11" x14ac:dyDescent="0.2">
      <c r="A815" s="56">
        <f t="shared" si="16"/>
        <v>11</v>
      </c>
      <c r="C815" s="69"/>
      <c r="E815" s="56">
        <f t="shared" si="17"/>
        <v>11</v>
      </c>
      <c r="G815" s="70"/>
      <c r="H815" s="71"/>
      <c r="I815" s="69"/>
      <c r="J815" s="70"/>
      <c r="K815" s="71"/>
    </row>
    <row r="816" spans="1:11" x14ac:dyDescent="0.2">
      <c r="A816" s="56">
        <f t="shared" si="16"/>
        <v>12</v>
      </c>
      <c r="C816" s="69"/>
      <c r="E816" s="56">
        <f t="shared" si="17"/>
        <v>12</v>
      </c>
      <c r="G816" s="70"/>
      <c r="H816" s="71"/>
      <c r="I816" s="69"/>
      <c r="J816" s="70"/>
      <c r="K816" s="71"/>
    </row>
    <row r="817" spans="1:11" x14ac:dyDescent="0.2">
      <c r="A817" s="56">
        <f t="shared" si="16"/>
        <v>13</v>
      </c>
      <c r="C817" s="69"/>
      <c r="E817" s="56">
        <f t="shared" si="17"/>
        <v>13</v>
      </c>
      <c r="F817" s="69"/>
      <c r="G817" s="70"/>
      <c r="H817" s="71"/>
      <c r="I817" s="69"/>
      <c r="J817" s="70"/>
      <c r="K817" s="71"/>
    </row>
    <row r="818" spans="1:11" x14ac:dyDescent="0.2">
      <c r="A818" s="56">
        <f t="shared" si="16"/>
        <v>14</v>
      </c>
      <c r="C818" s="69"/>
      <c r="E818" s="56">
        <f t="shared" si="17"/>
        <v>14</v>
      </c>
      <c r="F818" s="69"/>
      <c r="G818" s="70"/>
      <c r="H818" s="71"/>
      <c r="I818" s="69"/>
      <c r="J818" s="70"/>
      <c r="K818" s="71"/>
    </row>
    <row r="819" spans="1:11" x14ac:dyDescent="0.2">
      <c r="A819" s="56">
        <f t="shared" si="16"/>
        <v>15</v>
      </c>
      <c r="C819" s="69"/>
      <c r="E819" s="56">
        <f t="shared" si="17"/>
        <v>15</v>
      </c>
      <c r="F819" s="69"/>
      <c r="G819" s="70"/>
      <c r="H819" s="71"/>
      <c r="I819" s="69"/>
      <c r="J819" s="70"/>
      <c r="K819" s="71"/>
    </row>
    <row r="820" spans="1:11" x14ac:dyDescent="0.2">
      <c r="A820" s="56">
        <f t="shared" si="16"/>
        <v>16</v>
      </c>
      <c r="C820" s="69"/>
      <c r="E820" s="56">
        <f t="shared" si="17"/>
        <v>16</v>
      </c>
      <c r="F820" s="69"/>
      <c r="G820" s="70"/>
      <c r="H820" s="71"/>
      <c r="I820" s="69"/>
      <c r="J820" s="70"/>
      <c r="K820" s="71"/>
    </row>
    <row r="821" spans="1:11" x14ac:dyDescent="0.2">
      <c r="A821" s="56">
        <f t="shared" si="16"/>
        <v>17</v>
      </c>
      <c r="C821" s="69"/>
      <c r="E821" s="56">
        <f t="shared" si="17"/>
        <v>17</v>
      </c>
      <c r="F821" s="69"/>
      <c r="G821" s="70"/>
      <c r="H821" s="71"/>
      <c r="I821" s="69"/>
      <c r="J821" s="70"/>
      <c r="K821" s="71"/>
    </row>
    <row r="822" spans="1:11" x14ac:dyDescent="0.2">
      <c r="A822" s="56">
        <f t="shared" si="16"/>
        <v>18</v>
      </c>
      <c r="C822" s="69"/>
      <c r="E822" s="56">
        <f t="shared" si="17"/>
        <v>18</v>
      </c>
      <c r="F822" s="69"/>
      <c r="G822" s="70"/>
      <c r="H822" s="71"/>
      <c r="I822" s="69"/>
      <c r="J822" s="70"/>
      <c r="K822" s="71"/>
    </row>
    <row r="823" spans="1:11" x14ac:dyDescent="0.2">
      <c r="A823" s="56">
        <f t="shared" si="16"/>
        <v>19</v>
      </c>
      <c r="C823" s="69"/>
      <c r="E823" s="56">
        <f t="shared" si="17"/>
        <v>19</v>
      </c>
      <c r="F823" s="69"/>
      <c r="G823" s="70"/>
      <c r="H823" s="71"/>
      <c r="I823" s="69"/>
      <c r="J823" s="70"/>
      <c r="K823" s="71"/>
    </row>
    <row r="824" spans="1:11" x14ac:dyDescent="0.2">
      <c r="A824" s="56">
        <v>20</v>
      </c>
      <c r="E824" s="56">
        <v>20</v>
      </c>
      <c r="F824" s="139"/>
      <c r="G824" s="78"/>
      <c r="H824" s="79"/>
      <c r="I824" s="139"/>
      <c r="J824" s="78"/>
      <c r="K824" s="79"/>
    </row>
    <row r="825" spans="1:11" x14ac:dyDescent="0.2">
      <c r="A825" s="56">
        <v>21</v>
      </c>
      <c r="E825" s="56">
        <v>21</v>
      </c>
      <c r="F825" s="139"/>
      <c r="G825" s="78"/>
      <c r="I825" s="139"/>
      <c r="J825" s="78"/>
    </row>
    <row r="826" spans="1:11" x14ac:dyDescent="0.2">
      <c r="A826" s="56">
        <v>22</v>
      </c>
      <c r="E826" s="56">
        <v>22</v>
      </c>
    </row>
    <row r="827" spans="1:11" x14ac:dyDescent="0.2">
      <c r="A827" s="56">
        <v>23</v>
      </c>
      <c r="D827" s="84"/>
      <c r="E827" s="56">
        <v>23</v>
      </c>
    </row>
    <row r="828" spans="1:11" x14ac:dyDescent="0.2">
      <c r="A828" s="56">
        <v>24</v>
      </c>
      <c r="D828" s="84"/>
      <c r="E828" s="56">
        <v>24</v>
      </c>
    </row>
    <row r="829" spans="1:11" x14ac:dyDescent="0.2">
      <c r="F829" s="139" t="s">
        <v>17</v>
      </c>
      <c r="G829" s="78" t="s">
        <v>17</v>
      </c>
      <c r="H829" s="79"/>
      <c r="I829" s="139"/>
      <c r="J829" s="78"/>
      <c r="K829" s="79"/>
    </row>
    <row r="830" spans="1:11" x14ac:dyDescent="0.2">
      <c r="A830" s="56">
        <v>25</v>
      </c>
      <c r="C830" s="68" t="s">
        <v>267</v>
      </c>
      <c r="E830" s="56">
        <v>25</v>
      </c>
      <c r="G830" s="134"/>
      <c r="H830" s="133">
        <f>SUM(H805:H828)</f>
        <v>20685687.649999999</v>
      </c>
      <c r="I830" s="133"/>
      <c r="J830" s="134"/>
      <c r="K830" s="133">
        <f>SUM(K805:K828)</f>
        <v>15816566</v>
      </c>
    </row>
    <row r="831" spans="1:11" x14ac:dyDescent="0.2">
      <c r="D831" s="84"/>
      <c r="F831" s="139" t="s">
        <v>17</v>
      </c>
      <c r="G831" s="78" t="s">
        <v>17</v>
      </c>
      <c r="H831" s="79"/>
      <c r="I831" s="139"/>
      <c r="J831" s="78"/>
      <c r="K831" s="79"/>
    </row>
    <row r="832" spans="1:11" x14ac:dyDescent="0.2">
      <c r="F832" s="139"/>
      <c r="G832" s="78"/>
      <c r="H832" s="79"/>
      <c r="I832" s="139"/>
      <c r="J832" s="78"/>
      <c r="K832" s="79"/>
    </row>
    <row r="833" spans="1:11" x14ac:dyDescent="0.2">
      <c r="C833" s="93" t="s">
        <v>268</v>
      </c>
      <c r="D833" s="93"/>
      <c r="E833" s="93"/>
      <c r="F833" s="93"/>
      <c r="G833" s="93"/>
      <c r="H833" s="93"/>
      <c r="I833" s="93"/>
      <c r="J833" s="93"/>
      <c r="K833" s="107"/>
    </row>
    <row r="835" spans="1:11" x14ac:dyDescent="0.2">
      <c r="A835" s="68"/>
    </row>
    <row r="836" spans="1:11" x14ac:dyDescent="0.2">
      <c r="A836" s="74" t="str">
        <f>$A$83</f>
        <v xml:space="preserve">Institution No.:  </v>
      </c>
      <c r="B836" s="95"/>
      <c r="C836" s="95"/>
      <c r="D836" s="95"/>
      <c r="E836" s="109"/>
      <c r="F836" s="95"/>
      <c r="G836" s="110"/>
      <c r="H836" s="111"/>
      <c r="I836" s="95"/>
      <c r="J836" s="110"/>
      <c r="K836" s="59" t="s">
        <v>269</v>
      </c>
    </row>
    <row r="837" spans="1:11" x14ac:dyDescent="0.2">
      <c r="A837" s="123" t="s">
        <v>270</v>
      </c>
      <c r="B837" s="123"/>
      <c r="C837" s="123"/>
      <c r="D837" s="123"/>
      <c r="E837" s="123"/>
      <c r="F837" s="123"/>
      <c r="G837" s="123"/>
      <c r="H837" s="123"/>
      <c r="I837" s="123"/>
      <c r="J837" s="123"/>
      <c r="K837" s="123"/>
    </row>
    <row r="838" spans="1:11" x14ac:dyDescent="0.2">
      <c r="A838" s="74" t="str">
        <f>$A$42</f>
        <v xml:space="preserve">NAME: </v>
      </c>
      <c r="C838" s="56" t="str">
        <f>$D$20</f>
        <v>University of Colorado</v>
      </c>
      <c r="G838" s="126"/>
      <c r="K838" s="76" t="str">
        <f>$K$3</f>
        <v>Due Date: October 18, 2022</v>
      </c>
    </row>
    <row r="839" spans="1:11" x14ac:dyDescent="0.2">
      <c r="A839" s="77" t="s">
        <v>17</v>
      </c>
      <c r="B839" s="77" t="s">
        <v>17</v>
      </c>
      <c r="C839" s="77" t="s">
        <v>17</v>
      </c>
      <c r="D839" s="77" t="s">
        <v>17</v>
      </c>
      <c r="E839" s="77" t="s">
        <v>17</v>
      </c>
      <c r="F839" s="77" t="s">
        <v>17</v>
      </c>
      <c r="G839" s="78" t="s">
        <v>17</v>
      </c>
      <c r="H839" s="79" t="s">
        <v>17</v>
      </c>
      <c r="I839" s="77" t="s">
        <v>17</v>
      </c>
      <c r="J839" s="78" t="s">
        <v>17</v>
      </c>
      <c r="K839" s="79" t="s">
        <v>17</v>
      </c>
    </row>
    <row r="840" spans="1:11" x14ac:dyDescent="0.2">
      <c r="A840" s="80" t="s">
        <v>18</v>
      </c>
      <c r="E840" s="80" t="s">
        <v>18</v>
      </c>
      <c r="F840" s="81"/>
      <c r="G840" s="82"/>
      <c r="H840" s="83" t="str">
        <f>H802</f>
        <v>2021-22</v>
      </c>
      <c r="I840" s="81"/>
      <c r="J840" s="82"/>
      <c r="K840" s="83" t="str">
        <f>K802</f>
        <v>2022-23</v>
      </c>
    </row>
    <row r="841" spans="1:11" x14ac:dyDescent="0.2">
      <c r="A841" s="80" t="s">
        <v>22</v>
      </c>
      <c r="C841" s="81" t="s">
        <v>68</v>
      </c>
      <c r="E841" s="80" t="s">
        <v>22</v>
      </c>
      <c r="F841" s="81"/>
      <c r="G841" s="82" t="s">
        <v>24</v>
      </c>
      <c r="H841" s="83" t="s">
        <v>25</v>
      </c>
      <c r="I841" s="81"/>
      <c r="J841" s="82" t="s">
        <v>24</v>
      </c>
      <c r="K841" s="83" t="s">
        <v>26</v>
      </c>
    </row>
    <row r="842" spans="1:11" x14ac:dyDescent="0.2">
      <c r="A842" s="77" t="s">
        <v>17</v>
      </c>
      <c r="B842" s="77" t="s">
        <v>17</v>
      </c>
      <c r="C842" s="77" t="s">
        <v>17</v>
      </c>
      <c r="D842" s="77" t="s">
        <v>17</v>
      </c>
      <c r="E842" s="77" t="s">
        <v>17</v>
      </c>
      <c r="F842" s="77" t="s">
        <v>17</v>
      </c>
      <c r="G842" s="78" t="s">
        <v>17</v>
      </c>
      <c r="H842" s="79" t="s">
        <v>17</v>
      </c>
      <c r="I842" s="77" t="s">
        <v>17</v>
      </c>
      <c r="J842" s="78" t="s">
        <v>17</v>
      </c>
      <c r="K842" s="79" t="s">
        <v>17</v>
      </c>
    </row>
    <row r="843" spans="1:11" x14ac:dyDescent="0.2">
      <c r="A843" s="189">
        <v>1</v>
      </c>
      <c r="B843" s="207"/>
      <c r="C843" s="189" t="s">
        <v>244</v>
      </c>
      <c r="D843" s="207"/>
      <c r="E843" s="189">
        <v>1</v>
      </c>
      <c r="F843" s="207"/>
      <c r="G843" s="208"/>
      <c r="H843" s="209"/>
      <c r="I843" s="207"/>
      <c r="J843" s="208"/>
      <c r="K843" s="209"/>
    </row>
    <row r="844" spans="1:11" x14ac:dyDescent="0.2">
      <c r="A844" s="189">
        <v>2</v>
      </c>
      <c r="B844" s="207"/>
      <c r="C844" s="189" t="s">
        <v>244</v>
      </c>
      <c r="D844" s="207"/>
      <c r="E844" s="189">
        <v>2</v>
      </c>
      <c r="F844" s="207"/>
      <c r="G844" s="208"/>
      <c r="H844" s="209"/>
      <c r="I844" s="207"/>
      <c r="J844" s="208"/>
      <c r="K844" s="209"/>
    </row>
    <row r="845" spans="1:11" x14ac:dyDescent="0.2">
      <c r="A845" s="189">
        <v>3</v>
      </c>
      <c r="B845" s="189"/>
      <c r="C845" s="189" t="s">
        <v>244</v>
      </c>
      <c r="D845" s="189"/>
      <c r="E845" s="189">
        <v>3</v>
      </c>
      <c r="F845" s="190"/>
      <c r="G845" s="210"/>
      <c r="H845" s="195"/>
      <c r="I845" s="195"/>
      <c r="J845" s="210"/>
      <c r="K845" s="195"/>
    </row>
    <row r="846" spans="1:11" x14ac:dyDescent="0.2">
      <c r="A846" s="189">
        <v>4</v>
      </c>
      <c r="B846" s="189"/>
      <c r="C846" s="189" t="s">
        <v>244</v>
      </c>
      <c r="D846" s="189"/>
      <c r="E846" s="189">
        <v>4</v>
      </c>
      <c r="F846" s="190"/>
      <c r="G846" s="210"/>
      <c r="H846" s="195"/>
      <c r="I846" s="195"/>
      <c r="J846" s="210"/>
      <c r="K846" s="195"/>
    </row>
    <row r="847" spans="1:11" x14ac:dyDescent="0.2">
      <c r="A847" s="189">
        <v>5</v>
      </c>
      <c r="B847" s="189"/>
      <c r="C847" s="189" t="s">
        <v>244</v>
      </c>
      <c r="D847" s="189"/>
      <c r="E847" s="189">
        <v>5</v>
      </c>
      <c r="F847" s="189"/>
      <c r="G847" s="211"/>
      <c r="H847" s="212"/>
      <c r="I847" s="189"/>
      <c r="J847" s="211"/>
      <c r="K847" s="212"/>
    </row>
    <row r="848" spans="1:11" x14ac:dyDescent="0.2">
      <c r="A848" s="56">
        <v>6</v>
      </c>
      <c r="C848" s="68" t="s">
        <v>101</v>
      </c>
      <c r="E848" s="56">
        <v>6</v>
      </c>
      <c r="F848" s="69"/>
      <c r="G848" s="127"/>
      <c r="H848" s="128"/>
      <c r="I848" s="131"/>
      <c r="J848" s="127"/>
      <c r="K848" s="128"/>
    </row>
    <row r="849" spans="1:11" x14ac:dyDescent="0.2">
      <c r="A849" s="56">
        <v>7</v>
      </c>
      <c r="C849" s="68" t="s">
        <v>102</v>
      </c>
      <c r="E849" s="56">
        <v>7</v>
      </c>
      <c r="F849" s="69"/>
      <c r="G849" s="129"/>
      <c r="H849" s="128"/>
      <c r="I849" s="131"/>
      <c r="J849" s="129"/>
      <c r="K849" s="128"/>
    </row>
    <row r="850" spans="1:11" x14ac:dyDescent="0.2">
      <c r="A850" s="56">
        <v>8</v>
      </c>
      <c r="C850" s="68" t="s">
        <v>271</v>
      </c>
      <c r="E850" s="56">
        <v>8</v>
      </c>
      <c r="F850" s="69"/>
      <c r="G850" s="127"/>
      <c r="H850" s="128"/>
      <c r="I850" s="131"/>
      <c r="J850" s="127"/>
      <c r="K850" s="128"/>
    </row>
    <row r="851" spans="1:11" x14ac:dyDescent="0.2">
      <c r="A851" s="56">
        <v>9</v>
      </c>
      <c r="C851" s="68" t="s">
        <v>239</v>
      </c>
      <c r="E851" s="56">
        <v>9</v>
      </c>
      <c r="F851" s="69"/>
      <c r="G851" s="129">
        <f>SUM(G848:G850)</f>
        <v>0</v>
      </c>
      <c r="H851" s="132">
        <f>SUM(H848:H850)</f>
        <v>0</v>
      </c>
      <c r="I851" s="129"/>
      <c r="J851" s="129">
        <f>SUM(J848:J850)</f>
        <v>0</v>
      </c>
      <c r="K851" s="132">
        <f>SUM(K848:K850)</f>
        <v>0</v>
      </c>
    </row>
    <row r="852" spans="1:11" x14ac:dyDescent="0.2">
      <c r="A852" s="56">
        <v>10</v>
      </c>
      <c r="C852" s="68"/>
      <c r="E852" s="56">
        <v>10</v>
      </c>
      <c r="F852" s="69"/>
      <c r="G852" s="129"/>
      <c r="H852" s="132"/>
      <c r="I852" s="131"/>
      <c r="J852" s="129"/>
      <c r="K852" s="132"/>
    </row>
    <row r="853" spans="1:11" x14ac:dyDescent="0.2">
      <c r="A853" s="56">
        <v>11</v>
      </c>
      <c r="C853" s="68" t="s">
        <v>105</v>
      </c>
      <c r="E853" s="56">
        <v>11</v>
      </c>
      <c r="F853" s="69"/>
      <c r="G853" s="127"/>
      <c r="H853" s="128"/>
      <c r="I853" s="131"/>
      <c r="J853" s="127"/>
      <c r="K853" s="128"/>
    </row>
    <row r="854" spans="1:11" x14ac:dyDescent="0.2">
      <c r="A854" s="56">
        <v>12</v>
      </c>
      <c r="C854" s="68" t="s">
        <v>106</v>
      </c>
      <c r="E854" s="56">
        <v>12</v>
      </c>
      <c r="F854" s="69"/>
      <c r="G854" s="129"/>
      <c r="H854" s="128"/>
      <c r="I854" s="131"/>
      <c r="J854" s="129"/>
      <c r="K854" s="128"/>
    </row>
    <row r="855" spans="1:11" x14ac:dyDescent="0.2">
      <c r="A855" s="56">
        <v>13</v>
      </c>
      <c r="C855" s="68" t="s">
        <v>240</v>
      </c>
      <c r="E855" s="56">
        <v>13</v>
      </c>
      <c r="F855" s="69"/>
      <c r="G855" s="129">
        <f>SUM(G853:G854)</f>
        <v>0</v>
      </c>
      <c r="H855" s="132">
        <f>SUM(H853:H854)</f>
        <v>0</v>
      </c>
      <c r="I855" s="134"/>
      <c r="J855" s="129">
        <f>SUM(J853:J854)</f>
        <v>0</v>
      </c>
      <c r="K855" s="132">
        <f>SUM(K853:K854)</f>
        <v>0</v>
      </c>
    </row>
    <row r="856" spans="1:11" x14ac:dyDescent="0.2">
      <c r="A856" s="56">
        <v>14</v>
      </c>
      <c r="E856" s="56">
        <v>14</v>
      </c>
      <c r="F856" s="69"/>
      <c r="G856" s="135"/>
      <c r="H856" s="132"/>
      <c r="I856" s="133"/>
      <c r="J856" s="135"/>
      <c r="K856" s="132"/>
    </row>
    <row r="857" spans="1:11" x14ac:dyDescent="0.2">
      <c r="A857" s="56">
        <v>15</v>
      </c>
      <c r="C857" s="68" t="s">
        <v>108</v>
      </c>
      <c r="E857" s="56">
        <v>15</v>
      </c>
      <c r="G857" s="136">
        <f>SUM(G851+G855)</f>
        <v>0</v>
      </c>
      <c r="H857" s="137">
        <f>SUM(H851+H855)</f>
        <v>0</v>
      </c>
      <c r="I857" s="133"/>
      <c r="J857" s="136">
        <f>SUM(J851+J855)</f>
        <v>0</v>
      </c>
      <c r="K857" s="137">
        <f>SUM(K851+K855)</f>
        <v>0</v>
      </c>
    </row>
    <row r="858" spans="1:11" x14ac:dyDescent="0.2">
      <c r="A858" s="56">
        <v>16</v>
      </c>
      <c r="E858" s="56">
        <v>16</v>
      </c>
      <c r="G858" s="136"/>
      <c r="H858" s="137"/>
      <c r="I858" s="133"/>
      <c r="J858" s="136"/>
      <c r="K858" s="137"/>
    </row>
    <row r="859" spans="1:11" x14ac:dyDescent="0.2">
      <c r="A859" s="56">
        <v>17</v>
      </c>
      <c r="C859" s="68" t="s">
        <v>109</v>
      </c>
      <c r="E859" s="56">
        <v>17</v>
      </c>
      <c r="F859" s="69"/>
      <c r="G859" s="129"/>
      <c r="H859" s="128"/>
      <c r="I859" s="131"/>
      <c r="J859" s="129"/>
      <c r="K859" s="128"/>
    </row>
    <row r="860" spans="1:11" x14ac:dyDescent="0.2">
      <c r="A860" s="56">
        <v>18</v>
      </c>
      <c r="E860" s="56">
        <v>18</v>
      </c>
      <c r="F860" s="69"/>
      <c r="G860" s="129"/>
      <c r="H860" s="132"/>
      <c r="I860" s="131"/>
      <c r="J860" s="129"/>
      <c r="K860" s="132"/>
    </row>
    <row r="861" spans="1:11" x14ac:dyDescent="0.2">
      <c r="A861" s="56">
        <v>19</v>
      </c>
      <c r="C861" s="68" t="s">
        <v>110</v>
      </c>
      <c r="E861" s="56">
        <v>19</v>
      </c>
      <c r="F861" s="69"/>
      <c r="G861" s="129"/>
      <c r="H861" s="128"/>
      <c r="I861" s="131"/>
      <c r="J861" s="129"/>
      <c r="K861" s="128"/>
    </row>
    <row r="862" spans="1:11" x14ac:dyDescent="0.2">
      <c r="A862" s="56">
        <v>20</v>
      </c>
      <c r="C862" s="138" t="s">
        <v>111</v>
      </c>
      <c r="E862" s="56">
        <v>20</v>
      </c>
      <c r="F862" s="69"/>
      <c r="G862" s="129"/>
      <c r="H862" s="128"/>
      <c r="I862" s="131"/>
      <c r="J862" s="129"/>
      <c r="K862" s="128"/>
    </row>
    <row r="863" spans="1:11" x14ac:dyDescent="0.2">
      <c r="A863" s="56">
        <v>21</v>
      </c>
      <c r="C863" s="138"/>
      <c r="E863" s="56">
        <v>21</v>
      </c>
      <c r="F863" s="69"/>
      <c r="G863" s="129"/>
      <c r="H863" s="132"/>
      <c r="I863" s="131"/>
      <c r="J863" s="129"/>
      <c r="K863" s="132"/>
    </row>
    <row r="864" spans="1:11" x14ac:dyDescent="0.2">
      <c r="A864" s="56">
        <v>22</v>
      </c>
      <c r="C864" s="68"/>
      <c r="E864" s="56">
        <v>22</v>
      </c>
      <c r="G864" s="129"/>
      <c r="H864" s="132"/>
      <c r="I864" s="131"/>
      <c r="J864" s="129"/>
      <c r="K864" s="132"/>
    </row>
    <row r="865" spans="1:11" x14ac:dyDescent="0.2">
      <c r="A865" s="56">
        <v>23</v>
      </c>
      <c r="C865" s="68" t="s">
        <v>112</v>
      </c>
      <c r="E865" s="56">
        <v>23</v>
      </c>
      <c r="G865" s="129"/>
      <c r="H865" s="128"/>
      <c r="I865" s="131"/>
      <c r="J865" s="129"/>
      <c r="K865" s="128"/>
    </row>
    <row r="866" spans="1:11" x14ac:dyDescent="0.2">
      <c r="A866" s="56">
        <v>24</v>
      </c>
      <c r="C866" s="68"/>
      <c r="E866" s="56">
        <v>24</v>
      </c>
      <c r="G866" s="129"/>
      <c r="H866" s="132"/>
      <c r="I866" s="131"/>
      <c r="J866" s="129"/>
      <c r="K866" s="132"/>
    </row>
    <row r="867" spans="1:11" x14ac:dyDescent="0.2">
      <c r="E867" s="56">
        <v>25</v>
      </c>
      <c r="F867" s="139" t="s">
        <v>17</v>
      </c>
      <c r="G867" s="130"/>
      <c r="H867" s="79"/>
      <c r="I867" s="139"/>
      <c r="J867" s="130"/>
      <c r="K867" s="79"/>
    </row>
    <row r="868" spans="1:11" x14ac:dyDescent="0.2">
      <c r="A868" s="56">
        <v>25</v>
      </c>
      <c r="C868" s="68" t="s">
        <v>272</v>
      </c>
      <c r="G868" s="133">
        <f>SUM(G857:G866)</f>
        <v>0</v>
      </c>
      <c r="H868" s="133">
        <f>SUM(H857:H866)</f>
        <v>0</v>
      </c>
      <c r="I868" s="141"/>
      <c r="J868" s="133">
        <f>SUM(J857:J866)</f>
        <v>0</v>
      </c>
      <c r="K868" s="133">
        <f>SUM(K857:K866)</f>
        <v>0</v>
      </c>
    </row>
    <row r="869" spans="1:11" x14ac:dyDescent="0.2">
      <c r="F869" s="139" t="s">
        <v>17</v>
      </c>
      <c r="G869" s="78"/>
      <c r="H869" s="79"/>
      <c r="I869" s="139"/>
      <c r="J869" s="78"/>
      <c r="K869" s="79"/>
    </row>
    <row r="870" spans="1:11" x14ac:dyDescent="0.2">
      <c r="A870" s="68"/>
      <c r="C870" s="56" t="s">
        <v>64</v>
      </c>
    </row>
    <row r="872" spans="1:11" x14ac:dyDescent="0.2">
      <c r="A872" s="68"/>
    </row>
    <row r="873" spans="1:11" x14ac:dyDescent="0.2">
      <c r="A873" s="74" t="str">
        <f>$A$83</f>
        <v xml:space="preserve">Institution No.:  </v>
      </c>
      <c r="B873" s="95"/>
      <c r="C873" s="95"/>
      <c r="D873" s="95"/>
      <c r="E873" s="109"/>
      <c r="F873" s="95"/>
      <c r="G873" s="110"/>
      <c r="H873" s="111"/>
      <c r="I873" s="95"/>
      <c r="J873" s="110"/>
      <c r="K873" s="59" t="s">
        <v>273</v>
      </c>
    </row>
    <row r="874" spans="1:11" x14ac:dyDescent="0.2">
      <c r="A874" s="213" t="s">
        <v>274</v>
      </c>
      <c r="B874" s="213"/>
      <c r="C874" s="213"/>
      <c r="D874" s="213"/>
      <c r="E874" s="213"/>
      <c r="F874" s="213"/>
      <c r="G874" s="213"/>
      <c r="H874" s="213"/>
      <c r="I874" s="213"/>
      <c r="J874" s="213"/>
      <c r="K874" s="213"/>
    </row>
    <row r="875" spans="1:11" x14ac:dyDescent="0.2">
      <c r="A875" s="74" t="str">
        <f>$A$42</f>
        <v xml:space="preserve">NAME: </v>
      </c>
      <c r="C875" s="56" t="str">
        <f>$D$20</f>
        <v>University of Colorado</v>
      </c>
      <c r="H875" s="214"/>
      <c r="K875" s="76" t="str">
        <f>$K$3</f>
        <v>Due Date: October 18, 2022</v>
      </c>
    </row>
    <row r="876" spans="1:11" x14ac:dyDescent="0.2">
      <c r="A876" s="77" t="s">
        <v>17</v>
      </c>
      <c r="B876" s="77" t="s">
        <v>17</v>
      </c>
      <c r="C876" s="77" t="s">
        <v>17</v>
      </c>
      <c r="D876" s="77" t="s">
        <v>17</v>
      </c>
      <c r="E876" s="77" t="s">
        <v>17</v>
      </c>
      <c r="F876" s="77" t="s">
        <v>17</v>
      </c>
      <c r="G876" s="78" t="s">
        <v>17</v>
      </c>
      <c r="H876" s="79" t="s">
        <v>17</v>
      </c>
      <c r="I876" s="77" t="s">
        <v>17</v>
      </c>
      <c r="J876" s="78" t="s">
        <v>17</v>
      </c>
      <c r="K876" s="79" t="s">
        <v>17</v>
      </c>
    </row>
    <row r="877" spans="1:11" x14ac:dyDescent="0.2">
      <c r="A877" s="80" t="s">
        <v>18</v>
      </c>
      <c r="E877" s="80" t="s">
        <v>18</v>
      </c>
      <c r="F877" s="81"/>
      <c r="G877" s="82"/>
      <c r="H877" s="83" t="str">
        <f>+H840</f>
        <v>2021-22</v>
      </c>
      <c r="I877" s="81"/>
      <c r="J877" s="82"/>
      <c r="K877" s="83" t="str">
        <f>K840</f>
        <v>2022-23</v>
      </c>
    </row>
    <row r="878" spans="1:11" x14ac:dyDescent="0.2">
      <c r="A878" s="80" t="s">
        <v>22</v>
      </c>
      <c r="C878" s="81" t="s">
        <v>68</v>
      </c>
      <c r="E878" s="80" t="s">
        <v>22</v>
      </c>
      <c r="F878" s="81"/>
      <c r="G878" s="82"/>
      <c r="H878" s="83" t="s">
        <v>25</v>
      </c>
      <c r="I878" s="81"/>
      <c r="J878" s="82"/>
      <c r="K878" s="83" t="s">
        <v>26</v>
      </c>
    </row>
    <row r="879" spans="1:11" x14ac:dyDescent="0.2">
      <c r="A879" s="77" t="s">
        <v>17</v>
      </c>
      <c r="B879" s="77" t="s">
        <v>17</v>
      </c>
      <c r="C879" s="77" t="s">
        <v>17</v>
      </c>
      <c r="D879" s="77" t="s">
        <v>17</v>
      </c>
      <c r="E879" s="77" t="s">
        <v>17</v>
      </c>
      <c r="F879" s="77" t="s">
        <v>17</v>
      </c>
      <c r="G879" s="78" t="s">
        <v>17</v>
      </c>
      <c r="H879" s="79" t="s">
        <v>17</v>
      </c>
      <c r="I879" s="77" t="s">
        <v>17</v>
      </c>
      <c r="J879" s="78" t="s">
        <v>17</v>
      </c>
      <c r="K879" s="79" t="s">
        <v>17</v>
      </c>
    </row>
    <row r="880" spans="1:11" x14ac:dyDescent="0.2">
      <c r="A880" s="174">
        <v>1</v>
      </c>
      <c r="C880" s="56" t="s">
        <v>275</v>
      </c>
      <c r="E880" s="174">
        <v>1</v>
      </c>
      <c r="F880" s="69"/>
      <c r="G880" s="131"/>
      <c r="H880" s="143">
        <v>3685533.0100000007</v>
      </c>
      <c r="I880" s="131"/>
      <c r="J880" s="131"/>
      <c r="K880" s="143">
        <v>6675971</v>
      </c>
    </row>
    <row r="881" spans="1:11" x14ac:dyDescent="0.2">
      <c r="A881" s="174">
        <v>2</v>
      </c>
      <c r="E881" s="174">
        <v>2</v>
      </c>
      <c r="F881" s="69"/>
      <c r="G881" s="131"/>
      <c r="H881" s="131"/>
      <c r="I881" s="131"/>
      <c r="J881" s="131"/>
      <c r="K881" s="131"/>
    </row>
    <row r="882" spans="1:11" x14ac:dyDescent="0.2">
      <c r="A882" s="174">
        <v>3</v>
      </c>
      <c r="C882" s="69"/>
      <c r="E882" s="174">
        <v>3</v>
      </c>
      <c r="F882" s="69"/>
      <c r="G882" s="131"/>
      <c r="H882" s="131"/>
      <c r="I882" s="131"/>
      <c r="J882" s="131"/>
      <c r="K882" s="131"/>
    </row>
    <row r="883" spans="1:11" x14ac:dyDescent="0.2">
      <c r="A883" s="174">
        <v>4</v>
      </c>
      <c r="C883" s="69"/>
      <c r="E883" s="174">
        <v>4</v>
      </c>
      <c r="F883" s="69"/>
      <c r="G883" s="131"/>
      <c r="H883" s="131"/>
      <c r="I883" s="131"/>
      <c r="J883" s="131"/>
      <c r="K883" s="131"/>
    </row>
    <row r="884" spans="1:11" x14ac:dyDescent="0.2">
      <c r="A884" s="174">
        <v>5</v>
      </c>
      <c r="C884" s="68"/>
      <c r="E884" s="174">
        <v>5</v>
      </c>
      <c r="F884" s="69"/>
      <c r="G884" s="131"/>
      <c r="H884" s="131"/>
      <c r="I884" s="131"/>
      <c r="J884" s="131"/>
      <c r="K884" s="131"/>
    </row>
    <row r="885" spans="1:11" x14ac:dyDescent="0.2">
      <c r="A885" s="174">
        <v>6</v>
      </c>
      <c r="C885" s="69"/>
      <c r="E885" s="174">
        <v>6</v>
      </c>
      <c r="F885" s="69"/>
      <c r="G885" s="131"/>
      <c r="H885" s="131"/>
      <c r="I885" s="131"/>
      <c r="J885" s="131"/>
      <c r="K885" s="131"/>
    </row>
    <row r="886" spans="1:11" x14ac:dyDescent="0.2">
      <c r="A886" s="174">
        <v>7</v>
      </c>
      <c r="C886" s="69"/>
      <c r="E886" s="174">
        <v>7</v>
      </c>
      <c r="F886" s="69"/>
      <c r="G886" s="131"/>
      <c r="H886" s="131"/>
      <c r="I886" s="131"/>
      <c r="J886" s="131"/>
      <c r="K886" s="131"/>
    </row>
    <row r="887" spans="1:11" x14ac:dyDescent="0.2">
      <c r="A887" s="174">
        <v>8</v>
      </c>
      <c r="E887" s="174">
        <v>8</v>
      </c>
      <c r="F887" s="69"/>
      <c r="G887" s="131"/>
      <c r="H887" s="131"/>
      <c r="I887" s="131"/>
      <c r="J887" s="131"/>
      <c r="K887" s="131"/>
    </row>
    <row r="888" spans="1:11" x14ac:dyDescent="0.2">
      <c r="A888" s="174">
        <v>9</v>
      </c>
      <c r="E888" s="174">
        <v>9</v>
      </c>
      <c r="F888" s="69"/>
      <c r="G888" s="131"/>
      <c r="H888" s="131"/>
      <c r="I888" s="131"/>
      <c r="J888" s="131"/>
      <c r="K888" s="131"/>
    </row>
    <row r="889" spans="1:11" x14ac:dyDescent="0.2">
      <c r="A889" s="174"/>
      <c r="E889" s="174"/>
      <c r="F889" s="139" t="s">
        <v>17</v>
      </c>
      <c r="G889" s="206" t="s">
        <v>17</v>
      </c>
      <c r="H889" s="206"/>
      <c r="I889" s="206"/>
      <c r="J889" s="206"/>
      <c r="K889" s="206"/>
    </row>
    <row r="890" spans="1:11" x14ac:dyDescent="0.2">
      <c r="A890" s="174">
        <v>10</v>
      </c>
      <c r="C890" s="56" t="s">
        <v>276</v>
      </c>
      <c r="E890" s="174">
        <v>10</v>
      </c>
      <c r="G890" s="134"/>
      <c r="H890" s="131">
        <f>SUM(H880:H888)</f>
        <v>3685533.0100000007</v>
      </c>
      <c r="I890" s="133"/>
      <c r="J890" s="134"/>
      <c r="K890" s="131">
        <f>SUM(K880:K888)</f>
        <v>6675971</v>
      </c>
    </row>
    <row r="891" spans="1:11" x14ac:dyDescent="0.2">
      <c r="A891" s="174"/>
      <c r="E891" s="174"/>
      <c r="F891" s="139" t="s">
        <v>17</v>
      </c>
      <c r="G891" s="206" t="s">
        <v>17</v>
      </c>
      <c r="H891" s="206"/>
      <c r="I891" s="206"/>
      <c r="J891" s="206"/>
      <c r="K891" s="206"/>
    </row>
    <row r="892" spans="1:11" x14ac:dyDescent="0.2">
      <c r="A892" s="174">
        <v>11</v>
      </c>
      <c r="C892" s="69"/>
      <c r="E892" s="174">
        <v>11</v>
      </c>
      <c r="F892" s="69"/>
      <c r="G892" s="131"/>
      <c r="H892" s="131"/>
      <c r="I892" s="131"/>
      <c r="J892" s="131"/>
      <c r="K892" s="131"/>
    </row>
    <row r="893" spans="1:11" x14ac:dyDescent="0.2">
      <c r="A893" s="174">
        <v>12</v>
      </c>
      <c r="C893" s="68" t="s">
        <v>277</v>
      </c>
      <c r="E893" s="174">
        <v>12</v>
      </c>
      <c r="F893" s="69"/>
      <c r="G893" s="131"/>
      <c r="H893" s="143">
        <f>-8141407.1984869-1410</f>
        <v>-8142817.1984869</v>
      </c>
      <c r="I893" s="131"/>
      <c r="J893" s="131"/>
      <c r="K893" s="143">
        <v>-11496116.278106021</v>
      </c>
    </row>
    <row r="894" spans="1:11" x14ac:dyDescent="0.2">
      <c r="A894" s="174">
        <v>13</v>
      </c>
      <c r="C894" s="69" t="s">
        <v>278</v>
      </c>
      <c r="E894" s="174">
        <v>13</v>
      </c>
      <c r="F894" s="69"/>
      <c r="G894" s="131"/>
      <c r="H894" s="143"/>
      <c r="I894" s="131"/>
      <c r="J894" s="131"/>
      <c r="K894" s="143"/>
    </row>
    <row r="895" spans="1:11" x14ac:dyDescent="0.2">
      <c r="A895" s="174">
        <v>14</v>
      </c>
      <c r="E895" s="174">
        <v>14</v>
      </c>
      <c r="F895" s="69"/>
      <c r="G895" s="131"/>
      <c r="H895" s="131"/>
      <c r="I895" s="131"/>
      <c r="J895" s="131"/>
      <c r="K895" s="131"/>
    </row>
    <row r="896" spans="1:11" x14ac:dyDescent="0.2">
      <c r="A896" s="174">
        <v>15</v>
      </c>
      <c r="E896" s="174">
        <v>15</v>
      </c>
      <c r="F896" s="69"/>
      <c r="G896" s="131"/>
      <c r="H896" s="131"/>
      <c r="I896" s="131"/>
      <c r="J896" s="131"/>
      <c r="K896" s="131"/>
    </row>
    <row r="897" spans="1:11" x14ac:dyDescent="0.2">
      <c r="A897" s="174">
        <v>16</v>
      </c>
      <c r="E897" s="174">
        <v>16</v>
      </c>
      <c r="F897" s="69"/>
      <c r="G897" s="131"/>
      <c r="H897" s="131"/>
      <c r="I897" s="131"/>
      <c r="J897" s="131"/>
      <c r="K897" s="131"/>
    </row>
    <row r="898" spans="1:11" x14ac:dyDescent="0.2">
      <c r="A898" s="174">
        <v>17</v>
      </c>
      <c r="C898" s="68"/>
      <c r="E898" s="174">
        <v>17</v>
      </c>
      <c r="F898" s="69"/>
      <c r="G898" s="131"/>
      <c r="H898" s="131"/>
      <c r="I898" s="131"/>
      <c r="J898" s="131"/>
      <c r="K898" s="131"/>
    </row>
    <row r="899" spans="1:11" x14ac:dyDescent="0.2">
      <c r="A899" s="174">
        <v>18</v>
      </c>
      <c r="E899" s="174">
        <v>18</v>
      </c>
      <c r="F899" s="69"/>
      <c r="G899" s="131"/>
      <c r="H899" s="131"/>
      <c r="I899" s="131"/>
      <c r="J899" s="131"/>
      <c r="K899" s="131"/>
    </row>
    <row r="900" spans="1:11" x14ac:dyDescent="0.2">
      <c r="A900" s="174"/>
      <c r="C900" s="69"/>
      <c r="E900" s="174"/>
      <c r="F900" s="139" t="s">
        <v>17</v>
      </c>
      <c r="G900" s="78" t="s">
        <v>17</v>
      </c>
      <c r="H900" s="79"/>
      <c r="I900" s="139"/>
      <c r="J900" s="78"/>
      <c r="K900" s="79"/>
    </row>
    <row r="901" spans="1:11" x14ac:dyDescent="0.2">
      <c r="A901" s="174">
        <v>19</v>
      </c>
      <c r="C901" s="56" t="s">
        <v>279</v>
      </c>
      <c r="E901" s="174">
        <v>19</v>
      </c>
      <c r="G901" s="133"/>
      <c r="H901" s="133">
        <f>SUM(H892:H899)</f>
        <v>-8142817.1984869</v>
      </c>
      <c r="I901" s="131"/>
      <c r="J901" s="131"/>
      <c r="K901" s="133">
        <f>SUM(K892:K899)</f>
        <v>-11496116.278106021</v>
      </c>
    </row>
    <row r="902" spans="1:11" x14ac:dyDescent="0.2">
      <c r="A902" s="174"/>
      <c r="C902" s="69"/>
      <c r="E902" s="174"/>
      <c r="F902" s="139" t="s">
        <v>17</v>
      </c>
      <c r="G902" s="78" t="s">
        <v>17</v>
      </c>
      <c r="H902" s="79"/>
      <c r="I902" s="139"/>
      <c r="J902" s="78"/>
      <c r="K902" s="79"/>
    </row>
    <row r="903" spans="1:11" x14ac:dyDescent="0.2">
      <c r="A903" s="174"/>
      <c r="E903" s="174"/>
      <c r="H903" s="71"/>
    </row>
    <row r="904" spans="1:11" x14ac:dyDescent="0.2">
      <c r="A904" s="174">
        <v>20</v>
      </c>
      <c r="C904" s="68" t="s">
        <v>280</v>
      </c>
      <c r="E904" s="174">
        <v>20</v>
      </c>
      <c r="G904" s="134"/>
      <c r="H904" s="133">
        <f>SUM(H890,H901)</f>
        <v>-4457284.1884868992</v>
      </c>
      <c r="I904" s="133"/>
      <c r="J904" s="134"/>
      <c r="K904" s="133">
        <f>SUM(K890,K901)</f>
        <v>-4820145.2781060208</v>
      </c>
    </row>
    <row r="905" spans="1:11" x14ac:dyDescent="0.2">
      <c r="C905" s="90" t="s">
        <v>281</v>
      </c>
      <c r="E905" s="108"/>
      <c r="F905" s="139" t="s">
        <v>17</v>
      </c>
      <c r="G905" s="78" t="s">
        <v>17</v>
      </c>
      <c r="H905" s="79"/>
      <c r="I905" s="139"/>
      <c r="J905" s="78"/>
      <c r="K905" s="79"/>
    </row>
    <row r="906" spans="1:11" x14ac:dyDescent="0.2">
      <c r="C906" s="68" t="s">
        <v>45</v>
      </c>
    </row>
    <row r="907" spans="1:11" x14ac:dyDescent="0.2">
      <c r="D907" s="68"/>
      <c r="I907" s="157"/>
    </row>
    <row r="908" spans="1:11" x14ac:dyDescent="0.2">
      <c r="D908" s="68"/>
      <c r="I908" s="157"/>
    </row>
    <row r="909" spans="1:11" x14ac:dyDescent="0.2">
      <c r="D909" s="68"/>
      <c r="I909" s="157"/>
    </row>
    <row r="910" spans="1:11" x14ac:dyDescent="0.2">
      <c r="D910" s="68"/>
      <c r="I910" s="157"/>
    </row>
    <row r="911" spans="1:11" x14ac:dyDescent="0.2">
      <c r="D911" s="68"/>
      <c r="I911" s="157"/>
    </row>
    <row r="912" spans="1:11" x14ac:dyDescent="0.2">
      <c r="D912" s="68"/>
      <c r="I912" s="157"/>
    </row>
    <row r="913" spans="4:9" x14ac:dyDescent="0.2">
      <c r="D913" s="68"/>
      <c r="I913" s="157"/>
    </row>
    <row r="914" spans="4:9" x14ac:dyDescent="0.2">
      <c r="D914" s="68"/>
      <c r="I914" s="157"/>
    </row>
    <row r="915" spans="4:9" x14ac:dyDescent="0.2">
      <c r="D915" s="68"/>
      <c r="I915" s="157"/>
    </row>
    <row r="916" spans="4:9" x14ac:dyDescent="0.2">
      <c r="D916" s="68"/>
      <c r="I916" s="157"/>
    </row>
    <row r="917" spans="4:9" x14ac:dyDescent="0.2">
      <c r="D917" s="68"/>
      <c r="I917" s="157"/>
    </row>
    <row r="918" spans="4:9" x14ac:dyDescent="0.2">
      <c r="D918" s="68"/>
      <c r="I918" s="157"/>
    </row>
    <row r="919" spans="4:9" x14ac:dyDescent="0.2">
      <c r="D919" s="68"/>
      <c r="I919" s="157"/>
    </row>
    <row r="920" spans="4:9" x14ac:dyDescent="0.2">
      <c r="D920" s="68"/>
      <c r="I920" s="157"/>
    </row>
    <row r="921" spans="4:9" x14ac:dyDescent="0.2">
      <c r="D921" s="68"/>
      <c r="I921" s="157"/>
    </row>
    <row r="922" spans="4:9" x14ac:dyDescent="0.2">
      <c r="D922" s="68"/>
      <c r="I922" s="157"/>
    </row>
    <row r="923" spans="4:9" x14ac:dyDescent="0.2">
      <c r="D923" s="68"/>
      <c r="I923" s="157"/>
    </row>
    <row r="924" spans="4:9" x14ac:dyDescent="0.2">
      <c r="D924" s="68"/>
      <c r="I924" s="157"/>
    </row>
    <row r="925" spans="4:9" x14ac:dyDescent="0.2">
      <c r="D925" s="68"/>
      <c r="I925" s="157"/>
    </row>
    <row r="926" spans="4:9" x14ac:dyDescent="0.2">
      <c r="D926" s="68"/>
      <c r="I926" s="157"/>
    </row>
    <row r="927" spans="4:9" x14ac:dyDescent="0.2">
      <c r="D927" s="68"/>
      <c r="I927" s="157"/>
    </row>
    <row r="928" spans="4:9" x14ac:dyDescent="0.2">
      <c r="D928" s="68"/>
      <c r="I928" s="157"/>
    </row>
    <row r="929" spans="4:9" x14ac:dyDescent="0.2">
      <c r="D929" s="68"/>
      <c r="I929" s="157"/>
    </row>
    <row r="930" spans="4:9" x14ac:dyDescent="0.2">
      <c r="D930" s="68"/>
      <c r="I930" s="157"/>
    </row>
    <row r="931" spans="4:9" x14ac:dyDescent="0.2">
      <c r="D931" s="68"/>
      <c r="I931" s="157"/>
    </row>
    <row r="970" spans="4:6" x14ac:dyDescent="0.2">
      <c r="D970" s="81"/>
      <c r="F970" s="108"/>
    </row>
  </sheetData>
  <mergeCells count="30">
    <mergeCell ref="A725:K725"/>
    <mergeCell ref="A762:K762"/>
    <mergeCell ref="A799:K799"/>
    <mergeCell ref="C833:J833"/>
    <mergeCell ref="A837:K837"/>
    <mergeCell ref="A874:K874"/>
    <mergeCell ref="A500:K500"/>
    <mergeCell ref="A538:K538"/>
    <mergeCell ref="A577:K577"/>
    <mergeCell ref="A614:K614"/>
    <mergeCell ref="A651:K651"/>
    <mergeCell ref="A688:K688"/>
    <mergeCell ref="A162:K162"/>
    <mergeCell ref="A202:K202"/>
    <mergeCell ref="A241:K241"/>
    <mergeCell ref="C279:I279"/>
    <mergeCell ref="B285:K285"/>
    <mergeCell ref="C365:J365"/>
    <mergeCell ref="C79:J79"/>
    <mergeCell ref="A84:K84"/>
    <mergeCell ref="C121:J121"/>
    <mergeCell ref="A128:K128"/>
    <mergeCell ref="C135:D135"/>
    <mergeCell ref="C139:D139"/>
    <mergeCell ref="A5:K5"/>
    <mergeCell ref="A8:K8"/>
    <mergeCell ref="A9:K9"/>
    <mergeCell ref="A20:C20"/>
    <mergeCell ref="A36:K36"/>
    <mergeCell ref="A41:K41"/>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970"/>
  <sheetViews>
    <sheetView showGridLines="0" view="pageBreakPreview" zoomScale="75" zoomScaleNormal="75" zoomScaleSheetLayoutView="75" workbookViewId="0">
      <selection activeCell="A8" sqref="A8:K8"/>
    </sheetView>
  </sheetViews>
  <sheetFormatPr defaultColWidth="9.625" defaultRowHeight="12" x14ac:dyDescent="0.2"/>
  <cols>
    <col min="1" max="1" width="4.625" style="56" customWidth="1"/>
    <col min="2" max="2" width="1.75" style="56" customWidth="1"/>
    <col min="3" max="3" width="30.625" style="56" customWidth="1"/>
    <col min="4" max="4" width="28.625" style="56" customWidth="1"/>
    <col min="5" max="5" width="8.125" style="56" customWidth="1"/>
    <col min="6" max="6" width="7.5" style="56" customWidth="1"/>
    <col min="7" max="7" width="14.75" style="57" customWidth="1"/>
    <col min="8" max="8" width="14.75" style="58" customWidth="1"/>
    <col min="9" max="9" width="6.625" style="56" customWidth="1"/>
    <col min="10" max="10" width="13.25" style="57" customWidth="1"/>
    <col min="11" max="11" width="21.625" style="58" customWidth="1"/>
    <col min="12" max="256" width="9.625" style="56"/>
    <col min="257" max="257" width="4.625" style="56" customWidth="1"/>
    <col min="258" max="258" width="1.75" style="56" customWidth="1"/>
    <col min="259" max="259" width="30.625" style="56" customWidth="1"/>
    <col min="260" max="260" width="28.625" style="56" customWidth="1"/>
    <col min="261" max="261" width="8.125" style="56" customWidth="1"/>
    <col min="262" max="262" width="7.5" style="56" customWidth="1"/>
    <col min="263" max="264" width="14.75" style="56" customWidth="1"/>
    <col min="265" max="265" width="6.625" style="56" customWidth="1"/>
    <col min="266" max="266" width="13.25" style="56" customWidth="1"/>
    <col min="267" max="267" width="17" style="56" customWidth="1"/>
    <col min="268" max="512" width="9.625" style="56"/>
    <col min="513" max="513" width="4.625" style="56" customWidth="1"/>
    <col min="514" max="514" width="1.75" style="56" customWidth="1"/>
    <col min="515" max="515" width="30.625" style="56" customWidth="1"/>
    <col min="516" max="516" width="28.625" style="56" customWidth="1"/>
    <col min="517" max="517" width="8.125" style="56" customWidth="1"/>
    <col min="518" max="518" width="7.5" style="56" customWidth="1"/>
    <col min="519" max="520" width="14.75" style="56" customWidth="1"/>
    <col min="521" max="521" width="6.625" style="56" customWidth="1"/>
    <col min="522" max="522" width="13.25" style="56" customWidth="1"/>
    <col min="523" max="523" width="17" style="56" customWidth="1"/>
    <col min="524" max="768" width="9.625" style="56"/>
    <col min="769" max="769" width="4.625" style="56" customWidth="1"/>
    <col min="770" max="770" width="1.75" style="56" customWidth="1"/>
    <col min="771" max="771" width="30.625" style="56" customWidth="1"/>
    <col min="772" max="772" width="28.625" style="56" customWidth="1"/>
    <col min="773" max="773" width="8.125" style="56" customWidth="1"/>
    <col min="774" max="774" width="7.5" style="56" customWidth="1"/>
    <col min="775" max="776" width="14.75" style="56" customWidth="1"/>
    <col min="777" max="777" width="6.625" style="56" customWidth="1"/>
    <col min="778" max="778" width="13.25" style="56" customWidth="1"/>
    <col min="779" max="779" width="17" style="56" customWidth="1"/>
    <col min="780" max="1024" width="9.625" style="56"/>
    <col min="1025" max="1025" width="4.625" style="56" customWidth="1"/>
    <col min="1026" max="1026" width="1.75" style="56" customWidth="1"/>
    <col min="1027" max="1027" width="30.625" style="56" customWidth="1"/>
    <col min="1028" max="1028" width="28.625" style="56" customWidth="1"/>
    <col min="1029" max="1029" width="8.125" style="56" customWidth="1"/>
    <col min="1030" max="1030" width="7.5" style="56" customWidth="1"/>
    <col min="1031" max="1032" width="14.75" style="56" customWidth="1"/>
    <col min="1033" max="1033" width="6.625" style="56" customWidth="1"/>
    <col min="1034" max="1034" width="13.25" style="56" customWidth="1"/>
    <col min="1035" max="1035" width="17" style="56" customWidth="1"/>
    <col min="1036" max="1280" width="9.625" style="56"/>
    <col min="1281" max="1281" width="4.625" style="56" customWidth="1"/>
    <col min="1282" max="1282" width="1.75" style="56" customWidth="1"/>
    <col min="1283" max="1283" width="30.625" style="56" customWidth="1"/>
    <col min="1284" max="1284" width="28.625" style="56" customWidth="1"/>
    <col min="1285" max="1285" width="8.125" style="56" customWidth="1"/>
    <col min="1286" max="1286" width="7.5" style="56" customWidth="1"/>
    <col min="1287" max="1288" width="14.75" style="56" customWidth="1"/>
    <col min="1289" max="1289" width="6.625" style="56" customWidth="1"/>
    <col min="1290" max="1290" width="13.25" style="56" customWidth="1"/>
    <col min="1291" max="1291" width="17" style="56" customWidth="1"/>
    <col min="1292" max="1536" width="9.625" style="56"/>
    <col min="1537" max="1537" width="4.625" style="56" customWidth="1"/>
    <col min="1538" max="1538" width="1.75" style="56" customWidth="1"/>
    <col min="1539" max="1539" width="30.625" style="56" customWidth="1"/>
    <col min="1540" max="1540" width="28.625" style="56" customWidth="1"/>
    <col min="1541" max="1541" width="8.125" style="56" customWidth="1"/>
    <col min="1542" max="1542" width="7.5" style="56" customWidth="1"/>
    <col min="1543" max="1544" width="14.75" style="56" customWidth="1"/>
    <col min="1545" max="1545" width="6.625" style="56" customWidth="1"/>
    <col min="1546" max="1546" width="13.25" style="56" customWidth="1"/>
    <col min="1547" max="1547" width="17" style="56" customWidth="1"/>
    <col min="1548" max="1792" width="9.625" style="56"/>
    <col min="1793" max="1793" width="4.625" style="56" customWidth="1"/>
    <col min="1794" max="1794" width="1.75" style="56" customWidth="1"/>
    <col min="1795" max="1795" width="30.625" style="56" customWidth="1"/>
    <col min="1796" max="1796" width="28.625" style="56" customWidth="1"/>
    <col min="1797" max="1797" width="8.125" style="56" customWidth="1"/>
    <col min="1798" max="1798" width="7.5" style="56" customWidth="1"/>
    <col min="1799" max="1800" width="14.75" style="56" customWidth="1"/>
    <col min="1801" max="1801" width="6.625" style="56" customWidth="1"/>
    <col min="1802" max="1802" width="13.25" style="56" customWidth="1"/>
    <col min="1803" max="1803" width="17" style="56" customWidth="1"/>
    <col min="1804" max="2048" width="9.625" style="56"/>
    <col min="2049" max="2049" width="4.625" style="56" customWidth="1"/>
    <col min="2050" max="2050" width="1.75" style="56" customWidth="1"/>
    <col min="2051" max="2051" width="30.625" style="56" customWidth="1"/>
    <col min="2052" max="2052" width="28.625" style="56" customWidth="1"/>
    <col min="2053" max="2053" width="8.125" style="56" customWidth="1"/>
    <col min="2054" max="2054" width="7.5" style="56" customWidth="1"/>
    <col min="2055" max="2056" width="14.75" style="56" customWidth="1"/>
    <col min="2057" max="2057" width="6.625" style="56" customWidth="1"/>
    <col min="2058" max="2058" width="13.25" style="56" customWidth="1"/>
    <col min="2059" max="2059" width="17" style="56" customWidth="1"/>
    <col min="2060" max="2304" width="9.625" style="56"/>
    <col min="2305" max="2305" width="4.625" style="56" customWidth="1"/>
    <col min="2306" max="2306" width="1.75" style="56" customWidth="1"/>
    <col min="2307" max="2307" width="30.625" style="56" customWidth="1"/>
    <col min="2308" max="2308" width="28.625" style="56" customWidth="1"/>
    <col min="2309" max="2309" width="8.125" style="56" customWidth="1"/>
    <col min="2310" max="2310" width="7.5" style="56" customWidth="1"/>
    <col min="2311" max="2312" width="14.75" style="56" customWidth="1"/>
    <col min="2313" max="2313" width="6.625" style="56" customWidth="1"/>
    <col min="2314" max="2314" width="13.25" style="56" customWidth="1"/>
    <col min="2315" max="2315" width="17" style="56" customWidth="1"/>
    <col min="2316" max="2560" width="9.625" style="56"/>
    <col min="2561" max="2561" width="4.625" style="56" customWidth="1"/>
    <col min="2562" max="2562" width="1.75" style="56" customWidth="1"/>
    <col min="2563" max="2563" width="30.625" style="56" customWidth="1"/>
    <col min="2564" max="2564" width="28.625" style="56" customWidth="1"/>
    <col min="2565" max="2565" width="8.125" style="56" customWidth="1"/>
    <col min="2566" max="2566" width="7.5" style="56" customWidth="1"/>
    <col min="2567" max="2568" width="14.75" style="56" customWidth="1"/>
    <col min="2569" max="2569" width="6.625" style="56" customWidth="1"/>
    <col min="2570" max="2570" width="13.25" style="56" customWidth="1"/>
    <col min="2571" max="2571" width="17" style="56" customWidth="1"/>
    <col min="2572" max="2816" width="9.625" style="56"/>
    <col min="2817" max="2817" width="4.625" style="56" customWidth="1"/>
    <col min="2818" max="2818" width="1.75" style="56" customWidth="1"/>
    <col min="2819" max="2819" width="30.625" style="56" customWidth="1"/>
    <col min="2820" max="2820" width="28.625" style="56" customWidth="1"/>
    <col min="2821" max="2821" width="8.125" style="56" customWidth="1"/>
    <col min="2822" max="2822" width="7.5" style="56" customWidth="1"/>
    <col min="2823" max="2824" width="14.75" style="56" customWidth="1"/>
    <col min="2825" max="2825" width="6.625" style="56" customWidth="1"/>
    <col min="2826" max="2826" width="13.25" style="56" customWidth="1"/>
    <col min="2827" max="2827" width="17" style="56" customWidth="1"/>
    <col min="2828" max="3072" width="9.625" style="56"/>
    <col min="3073" max="3073" width="4.625" style="56" customWidth="1"/>
    <col min="3074" max="3074" width="1.75" style="56" customWidth="1"/>
    <col min="3075" max="3075" width="30.625" style="56" customWidth="1"/>
    <col min="3076" max="3076" width="28.625" style="56" customWidth="1"/>
    <col min="3077" max="3077" width="8.125" style="56" customWidth="1"/>
    <col min="3078" max="3078" width="7.5" style="56" customWidth="1"/>
    <col min="3079" max="3080" width="14.75" style="56" customWidth="1"/>
    <col min="3081" max="3081" width="6.625" style="56" customWidth="1"/>
    <col min="3082" max="3082" width="13.25" style="56" customWidth="1"/>
    <col min="3083" max="3083" width="17" style="56" customWidth="1"/>
    <col min="3084" max="3328" width="9.625" style="56"/>
    <col min="3329" max="3329" width="4.625" style="56" customWidth="1"/>
    <col min="3330" max="3330" width="1.75" style="56" customWidth="1"/>
    <col min="3331" max="3331" width="30.625" style="56" customWidth="1"/>
    <col min="3332" max="3332" width="28.625" style="56" customWidth="1"/>
    <col min="3333" max="3333" width="8.125" style="56" customWidth="1"/>
    <col min="3334" max="3334" width="7.5" style="56" customWidth="1"/>
    <col min="3335" max="3336" width="14.75" style="56" customWidth="1"/>
    <col min="3337" max="3337" width="6.625" style="56" customWidth="1"/>
    <col min="3338" max="3338" width="13.25" style="56" customWidth="1"/>
    <col min="3339" max="3339" width="17" style="56" customWidth="1"/>
    <col min="3340" max="3584" width="9.625" style="56"/>
    <col min="3585" max="3585" width="4.625" style="56" customWidth="1"/>
    <col min="3586" max="3586" width="1.75" style="56" customWidth="1"/>
    <col min="3587" max="3587" width="30.625" style="56" customWidth="1"/>
    <col min="3588" max="3588" width="28.625" style="56" customWidth="1"/>
    <col min="3589" max="3589" width="8.125" style="56" customWidth="1"/>
    <col min="3590" max="3590" width="7.5" style="56" customWidth="1"/>
    <col min="3591" max="3592" width="14.75" style="56" customWidth="1"/>
    <col min="3593" max="3593" width="6.625" style="56" customWidth="1"/>
    <col min="3594" max="3594" width="13.25" style="56" customWidth="1"/>
    <col min="3595" max="3595" width="17" style="56" customWidth="1"/>
    <col min="3596" max="3840" width="9.625" style="56"/>
    <col min="3841" max="3841" width="4.625" style="56" customWidth="1"/>
    <col min="3842" max="3842" width="1.75" style="56" customWidth="1"/>
    <col min="3843" max="3843" width="30.625" style="56" customWidth="1"/>
    <col min="3844" max="3844" width="28.625" style="56" customWidth="1"/>
    <col min="3845" max="3845" width="8.125" style="56" customWidth="1"/>
    <col min="3846" max="3846" width="7.5" style="56" customWidth="1"/>
    <col min="3847" max="3848" width="14.75" style="56" customWidth="1"/>
    <col min="3849" max="3849" width="6.625" style="56" customWidth="1"/>
    <col min="3850" max="3850" width="13.25" style="56" customWidth="1"/>
    <col min="3851" max="3851" width="17" style="56" customWidth="1"/>
    <col min="3852" max="4096" width="9.625" style="56"/>
    <col min="4097" max="4097" width="4.625" style="56" customWidth="1"/>
    <col min="4098" max="4098" width="1.75" style="56" customWidth="1"/>
    <col min="4099" max="4099" width="30.625" style="56" customWidth="1"/>
    <col min="4100" max="4100" width="28.625" style="56" customWidth="1"/>
    <col min="4101" max="4101" width="8.125" style="56" customWidth="1"/>
    <col min="4102" max="4102" width="7.5" style="56" customWidth="1"/>
    <col min="4103" max="4104" width="14.75" style="56" customWidth="1"/>
    <col min="4105" max="4105" width="6.625" style="56" customWidth="1"/>
    <col min="4106" max="4106" width="13.25" style="56" customWidth="1"/>
    <col min="4107" max="4107" width="17" style="56" customWidth="1"/>
    <col min="4108" max="4352" width="9.625" style="56"/>
    <col min="4353" max="4353" width="4.625" style="56" customWidth="1"/>
    <col min="4354" max="4354" width="1.75" style="56" customWidth="1"/>
    <col min="4355" max="4355" width="30.625" style="56" customWidth="1"/>
    <col min="4356" max="4356" width="28.625" style="56" customWidth="1"/>
    <col min="4357" max="4357" width="8.125" style="56" customWidth="1"/>
    <col min="4358" max="4358" width="7.5" style="56" customWidth="1"/>
    <col min="4359" max="4360" width="14.75" style="56" customWidth="1"/>
    <col min="4361" max="4361" width="6.625" style="56" customWidth="1"/>
    <col min="4362" max="4362" width="13.25" style="56" customWidth="1"/>
    <col min="4363" max="4363" width="17" style="56" customWidth="1"/>
    <col min="4364" max="4608" width="9.625" style="56"/>
    <col min="4609" max="4609" width="4.625" style="56" customWidth="1"/>
    <col min="4610" max="4610" width="1.75" style="56" customWidth="1"/>
    <col min="4611" max="4611" width="30.625" style="56" customWidth="1"/>
    <col min="4612" max="4612" width="28.625" style="56" customWidth="1"/>
    <col min="4613" max="4613" width="8.125" style="56" customWidth="1"/>
    <col min="4614" max="4614" width="7.5" style="56" customWidth="1"/>
    <col min="4615" max="4616" width="14.75" style="56" customWidth="1"/>
    <col min="4617" max="4617" width="6.625" style="56" customWidth="1"/>
    <col min="4618" max="4618" width="13.25" style="56" customWidth="1"/>
    <col min="4619" max="4619" width="17" style="56" customWidth="1"/>
    <col min="4620" max="4864" width="9.625" style="56"/>
    <col min="4865" max="4865" width="4.625" style="56" customWidth="1"/>
    <col min="4866" max="4866" width="1.75" style="56" customWidth="1"/>
    <col min="4867" max="4867" width="30.625" style="56" customWidth="1"/>
    <col min="4868" max="4868" width="28.625" style="56" customWidth="1"/>
    <col min="4869" max="4869" width="8.125" style="56" customWidth="1"/>
    <col min="4870" max="4870" width="7.5" style="56" customWidth="1"/>
    <col min="4871" max="4872" width="14.75" style="56" customWidth="1"/>
    <col min="4873" max="4873" width="6.625" style="56" customWidth="1"/>
    <col min="4874" max="4874" width="13.25" style="56" customWidth="1"/>
    <col min="4875" max="4875" width="17" style="56" customWidth="1"/>
    <col min="4876" max="5120" width="9.625" style="56"/>
    <col min="5121" max="5121" width="4.625" style="56" customWidth="1"/>
    <col min="5122" max="5122" width="1.75" style="56" customWidth="1"/>
    <col min="5123" max="5123" width="30.625" style="56" customWidth="1"/>
    <col min="5124" max="5124" width="28.625" style="56" customWidth="1"/>
    <col min="5125" max="5125" width="8.125" style="56" customWidth="1"/>
    <col min="5126" max="5126" width="7.5" style="56" customWidth="1"/>
    <col min="5127" max="5128" width="14.75" style="56" customWidth="1"/>
    <col min="5129" max="5129" width="6.625" style="56" customWidth="1"/>
    <col min="5130" max="5130" width="13.25" style="56" customWidth="1"/>
    <col min="5131" max="5131" width="17" style="56" customWidth="1"/>
    <col min="5132" max="5376" width="9.625" style="56"/>
    <col min="5377" max="5377" width="4.625" style="56" customWidth="1"/>
    <col min="5378" max="5378" width="1.75" style="56" customWidth="1"/>
    <col min="5379" max="5379" width="30.625" style="56" customWidth="1"/>
    <col min="5380" max="5380" width="28.625" style="56" customWidth="1"/>
    <col min="5381" max="5381" width="8.125" style="56" customWidth="1"/>
    <col min="5382" max="5382" width="7.5" style="56" customWidth="1"/>
    <col min="5383" max="5384" width="14.75" style="56" customWidth="1"/>
    <col min="5385" max="5385" width="6.625" style="56" customWidth="1"/>
    <col min="5386" max="5386" width="13.25" style="56" customWidth="1"/>
    <col min="5387" max="5387" width="17" style="56" customWidth="1"/>
    <col min="5388" max="5632" width="9.625" style="56"/>
    <col min="5633" max="5633" width="4.625" style="56" customWidth="1"/>
    <col min="5634" max="5634" width="1.75" style="56" customWidth="1"/>
    <col min="5635" max="5635" width="30.625" style="56" customWidth="1"/>
    <col min="5636" max="5636" width="28.625" style="56" customWidth="1"/>
    <col min="5637" max="5637" width="8.125" style="56" customWidth="1"/>
    <col min="5638" max="5638" width="7.5" style="56" customWidth="1"/>
    <col min="5639" max="5640" width="14.75" style="56" customWidth="1"/>
    <col min="5641" max="5641" width="6.625" style="56" customWidth="1"/>
    <col min="5642" max="5642" width="13.25" style="56" customWidth="1"/>
    <col min="5643" max="5643" width="17" style="56" customWidth="1"/>
    <col min="5644" max="5888" width="9.625" style="56"/>
    <col min="5889" max="5889" width="4.625" style="56" customWidth="1"/>
    <col min="5890" max="5890" width="1.75" style="56" customWidth="1"/>
    <col min="5891" max="5891" width="30.625" style="56" customWidth="1"/>
    <col min="5892" max="5892" width="28.625" style="56" customWidth="1"/>
    <col min="5893" max="5893" width="8.125" style="56" customWidth="1"/>
    <col min="5894" max="5894" width="7.5" style="56" customWidth="1"/>
    <col min="5895" max="5896" width="14.75" style="56" customWidth="1"/>
    <col min="5897" max="5897" width="6.625" style="56" customWidth="1"/>
    <col min="5898" max="5898" width="13.25" style="56" customWidth="1"/>
    <col min="5899" max="5899" width="17" style="56" customWidth="1"/>
    <col min="5900" max="6144" width="9.625" style="56"/>
    <col min="6145" max="6145" width="4.625" style="56" customWidth="1"/>
    <col min="6146" max="6146" width="1.75" style="56" customWidth="1"/>
    <col min="6147" max="6147" width="30.625" style="56" customWidth="1"/>
    <col min="6148" max="6148" width="28.625" style="56" customWidth="1"/>
    <col min="6149" max="6149" width="8.125" style="56" customWidth="1"/>
    <col min="6150" max="6150" width="7.5" style="56" customWidth="1"/>
    <col min="6151" max="6152" width="14.75" style="56" customWidth="1"/>
    <col min="6153" max="6153" width="6.625" style="56" customWidth="1"/>
    <col min="6154" max="6154" width="13.25" style="56" customWidth="1"/>
    <col min="6155" max="6155" width="17" style="56" customWidth="1"/>
    <col min="6156" max="6400" width="9.625" style="56"/>
    <col min="6401" max="6401" width="4.625" style="56" customWidth="1"/>
    <col min="6402" max="6402" width="1.75" style="56" customWidth="1"/>
    <col min="6403" max="6403" width="30.625" style="56" customWidth="1"/>
    <col min="6404" max="6404" width="28.625" style="56" customWidth="1"/>
    <col min="6405" max="6405" width="8.125" style="56" customWidth="1"/>
    <col min="6406" max="6406" width="7.5" style="56" customWidth="1"/>
    <col min="6407" max="6408" width="14.75" style="56" customWidth="1"/>
    <col min="6409" max="6409" width="6.625" style="56" customWidth="1"/>
    <col min="6410" max="6410" width="13.25" style="56" customWidth="1"/>
    <col min="6411" max="6411" width="17" style="56" customWidth="1"/>
    <col min="6412" max="6656" width="9.625" style="56"/>
    <col min="6657" max="6657" width="4.625" style="56" customWidth="1"/>
    <col min="6658" max="6658" width="1.75" style="56" customWidth="1"/>
    <col min="6659" max="6659" width="30.625" style="56" customWidth="1"/>
    <col min="6660" max="6660" width="28.625" style="56" customWidth="1"/>
    <col min="6661" max="6661" width="8.125" style="56" customWidth="1"/>
    <col min="6662" max="6662" width="7.5" style="56" customWidth="1"/>
    <col min="6663" max="6664" width="14.75" style="56" customWidth="1"/>
    <col min="6665" max="6665" width="6.625" style="56" customWidth="1"/>
    <col min="6666" max="6666" width="13.25" style="56" customWidth="1"/>
    <col min="6667" max="6667" width="17" style="56" customWidth="1"/>
    <col min="6668" max="6912" width="9.625" style="56"/>
    <col min="6913" max="6913" width="4.625" style="56" customWidth="1"/>
    <col min="6914" max="6914" width="1.75" style="56" customWidth="1"/>
    <col min="6915" max="6915" width="30.625" style="56" customWidth="1"/>
    <col min="6916" max="6916" width="28.625" style="56" customWidth="1"/>
    <col min="6917" max="6917" width="8.125" style="56" customWidth="1"/>
    <col min="6918" max="6918" width="7.5" style="56" customWidth="1"/>
    <col min="6919" max="6920" width="14.75" style="56" customWidth="1"/>
    <col min="6921" max="6921" width="6.625" style="56" customWidth="1"/>
    <col min="6922" max="6922" width="13.25" style="56" customWidth="1"/>
    <col min="6923" max="6923" width="17" style="56" customWidth="1"/>
    <col min="6924" max="7168" width="9.625" style="56"/>
    <col min="7169" max="7169" width="4.625" style="56" customWidth="1"/>
    <col min="7170" max="7170" width="1.75" style="56" customWidth="1"/>
    <col min="7171" max="7171" width="30.625" style="56" customWidth="1"/>
    <col min="7172" max="7172" width="28.625" style="56" customWidth="1"/>
    <col min="7173" max="7173" width="8.125" style="56" customWidth="1"/>
    <col min="7174" max="7174" width="7.5" style="56" customWidth="1"/>
    <col min="7175" max="7176" width="14.75" style="56" customWidth="1"/>
    <col min="7177" max="7177" width="6.625" style="56" customWidth="1"/>
    <col min="7178" max="7178" width="13.25" style="56" customWidth="1"/>
    <col min="7179" max="7179" width="17" style="56" customWidth="1"/>
    <col min="7180" max="7424" width="9.625" style="56"/>
    <col min="7425" max="7425" width="4.625" style="56" customWidth="1"/>
    <col min="7426" max="7426" width="1.75" style="56" customWidth="1"/>
    <col min="7427" max="7427" width="30.625" style="56" customWidth="1"/>
    <col min="7428" max="7428" width="28.625" style="56" customWidth="1"/>
    <col min="7429" max="7429" width="8.125" style="56" customWidth="1"/>
    <col min="7430" max="7430" width="7.5" style="56" customWidth="1"/>
    <col min="7431" max="7432" width="14.75" style="56" customWidth="1"/>
    <col min="7433" max="7433" width="6.625" style="56" customWidth="1"/>
    <col min="7434" max="7434" width="13.25" style="56" customWidth="1"/>
    <col min="7435" max="7435" width="17" style="56" customWidth="1"/>
    <col min="7436" max="7680" width="9.625" style="56"/>
    <col min="7681" max="7681" width="4.625" style="56" customWidth="1"/>
    <col min="7682" max="7682" width="1.75" style="56" customWidth="1"/>
    <col min="7683" max="7683" width="30.625" style="56" customWidth="1"/>
    <col min="7684" max="7684" width="28.625" style="56" customWidth="1"/>
    <col min="7685" max="7685" width="8.125" style="56" customWidth="1"/>
    <col min="7686" max="7686" width="7.5" style="56" customWidth="1"/>
    <col min="7687" max="7688" width="14.75" style="56" customWidth="1"/>
    <col min="7689" max="7689" width="6.625" style="56" customWidth="1"/>
    <col min="7690" max="7690" width="13.25" style="56" customWidth="1"/>
    <col min="7691" max="7691" width="17" style="56" customWidth="1"/>
    <col min="7692" max="7936" width="9.625" style="56"/>
    <col min="7937" max="7937" width="4.625" style="56" customWidth="1"/>
    <col min="7938" max="7938" width="1.75" style="56" customWidth="1"/>
    <col min="7939" max="7939" width="30.625" style="56" customWidth="1"/>
    <col min="7940" max="7940" width="28.625" style="56" customWidth="1"/>
    <col min="7941" max="7941" width="8.125" style="56" customWidth="1"/>
    <col min="7942" max="7942" width="7.5" style="56" customWidth="1"/>
    <col min="7943" max="7944" width="14.75" style="56" customWidth="1"/>
    <col min="7945" max="7945" width="6.625" style="56" customWidth="1"/>
    <col min="7946" max="7946" width="13.25" style="56" customWidth="1"/>
    <col min="7947" max="7947" width="17" style="56" customWidth="1"/>
    <col min="7948" max="8192" width="9.625" style="56"/>
    <col min="8193" max="8193" width="4.625" style="56" customWidth="1"/>
    <col min="8194" max="8194" width="1.75" style="56" customWidth="1"/>
    <col min="8195" max="8195" width="30.625" style="56" customWidth="1"/>
    <col min="8196" max="8196" width="28.625" style="56" customWidth="1"/>
    <col min="8197" max="8197" width="8.125" style="56" customWidth="1"/>
    <col min="8198" max="8198" width="7.5" style="56" customWidth="1"/>
    <col min="8199" max="8200" width="14.75" style="56" customWidth="1"/>
    <col min="8201" max="8201" width="6.625" style="56" customWidth="1"/>
    <col min="8202" max="8202" width="13.25" style="56" customWidth="1"/>
    <col min="8203" max="8203" width="17" style="56" customWidth="1"/>
    <col min="8204" max="8448" width="9.625" style="56"/>
    <col min="8449" max="8449" width="4.625" style="56" customWidth="1"/>
    <col min="8450" max="8450" width="1.75" style="56" customWidth="1"/>
    <col min="8451" max="8451" width="30.625" style="56" customWidth="1"/>
    <col min="8452" max="8452" width="28.625" style="56" customWidth="1"/>
    <col min="8453" max="8453" width="8.125" style="56" customWidth="1"/>
    <col min="8454" max="8454" width="7.5" style="56" customWidth="1"/>
    <col min="8455" max="8456" width="14.75" style="56" customWidth="1"/>
    <col min="8457" max="8457" width="6.625" style="56" customWidth="1"/>
    <col min="8458" max="8458" width="13.25" style="56" customWidth="1"/>
    <col min="8459" max="8459" width="17" style="56" customWidth="1"/>
    <col min="8460" max="8704" width="9.625" style="56"/>
    <col min="8705" max="8705" width="4.625" style="56" customWidth="1"/>
    <col min="8706" max="8706" width="1.75" style="56" customWidth="1"/>
    <col min="8707" max="8707" width="30.625" style="56" customWidth="1"/>
    <col min="8708" max="8708" width="28.625" style="56" customWidth="1"/>
    <col min="8709" max="8709" width="8.125" style="56" customWidth="1"/>
    <col min="8710" max="8710" width="7.5" style="56" customWidth="1"/>
    <col min="8711" max="8712" width="14.75" style="56" customWidth="1"/>
    <col min="8713" max="8713" width="6.625" style="56" customWidth="1"/>
    <col min="8714" max="8714" width="13.25" style="56" customWidth="1"/>
    <col min="8715" max="8715" width="17" style="56" customWidth="1"/>
    <col min="8716" max="8960" width="9.625" style="56"/>
    <col min="8961" max="8961" width="4.625" style="56" customWidth="1"/>
    <col min="8962" max="8962" width="1.75" style="56" customWidth="1"/>
    <col min="8963" max="8963" width="30.625" style="56" customWidth="1"/>
    <col min="8964" max="8964" width="28.625" style="56" customWidth="1"/>
    <col min="8965" max="8965" width="8.125" style="56" customWidth="1"/>
    <col min="8966" max="8966" width="7.5" style="56" customWidth="1"/>
    <col min="8967" max="8968" width="14.75" style="56" customWidth="1"/>
    <col min="8969" max="8969" width="6.625" style="56" customWidth="1"/>
    <col min="8970" max="8970" width="13.25" style="56" customWidth="1"/>
    <col min="8971" max="8971" width="17" style="56" customWidth="1"/>
    <col min="8972" max="9216" width="9.625" style="56"/>
    <col min="9217" max="9217" width="4.625" style="56" customWidth="1"/>
    <col min="9218" max="9218" width="1.75" style="56" customWidth="1"/>
    <col min="9219" max="9219" width="30.625" style="56" customWidth="1"/>
    <col min="9220" max="9220" width="28.625" style="56" customWidth="1"/>
    <col min="9221" max="9221" width="8.125" style="56" customWidth="1"/>
    <col min="9222" max="9222" width="7.5" style="56" customWidth="1"/>
    <col min="9223" max="9224" width="14.75" style="56" customWidth="1"/>
    <col min="9225" max="9225" width="6.625" style="56" customWidth="1"/>
    <col min="9226" max="9226" width="13.25" style="56" customWidth="1"/>
    <col min="9227" max="9227" width="17" style="56" customWidth="1"/>
    <col min="9228" max="9472" width="9.625" style="56"/>
    <col min="9473" max="9473" width="4.625" style="56" customWidth="1"/>
    <col min="9474" max="9474" width="1.75" style="56" customWidth="1"/>
    <col min="9475" max="9475" width="30.625" style="56" customWidth="1"/>
    <col min="9476" max="9476" width="28.625" style="56" customWidth="1"/>
    <col min="9477" max="9477" width="8.125" style="56" customWidth="1"/>
    <col min="9478" max="9478" width="7.5" style="56" customWidth="1"/>
    <col min="9479" max="9480" width="14.75" style="56" customWidth="1"/>
    <col min="9481" max="9481" width="6.625" style="56" customWidth="1"/>
    <col min="9482" max="9482" width="13.25" style="56" customWidth="1"/>
    <col min="9483" max="9483" width="17" style="56" customWidth="1"/>
    <col min="9484" max="9728" width="9.625" style="56"/>
    <col min="9729" max="9729" width="4.625" style="56" customWidth="1"/>
    <col min="9730" max="9730" width="1.75" style="56" customWidth="1"/>
    <col min="9731" max="9731" width="30.625" style="56" customWidth="1"/>
    <col min="9732" max="9732" width="28.625" style="56" customWidth="1"/>
    <col min="9733" max="9733" width="8.125" style="56" customWidth="1"/>
    <col min="9734" max="9734" width="7.5" style="56" customWidth="1"/>
    <col min="9735" max="9736" width="14.75" style="56" customWidth="1"/>
    <col min="9737" max="9737" width="6.625" style="56" customWidth="1"/>
    <col min="9738" max="9738" width="13.25" style="56" customWidth="1"/>
    <col min="9739" max="9739" width="17" style="56" customWidth="1"/>
    <col min="9740" max="9984" width="9.625" style="56"/>
    <col min="9985" max="9985" width="4.625" style="56" customWidth="1"/>
    <col min="9986" max="9986" width="1.75" style="56" customWidth="1"/>
    <col min="9987" max="9987" width="30.625" style="56" customWidth="1"/>
    <col min="9988" max="9988" width="28.625" style="56" customWidth="1"/>
    <col min="9989" max="9989" width="8.125" style="56" customWidth="1"/>
    <col min="9990" max="9990" width="7.5" style="56" customWidth="1"/>
    <col min="9991" max="9992" width="14.75" style="56" customWidth="1"/>
    <col min="9993" max="9993" width="6.625" style="56" customWidth="1"/>
    <col min="9994" max="9994" width="13.25" style="56" customWidth="1"/>
    <col min="9995" max="9995" width="17" style="56" customWidth="1"/>
    <col min="9996" max="10240" width="9.625" style="56"/>
    <col min="10241" max="10241" width="4.625" style="56" customWidth="1"/>
    <col min="10242" max="10242" width="1.75" style="56" customWidth="1"/>
    <col min="10243" max="10243" width="30.625" style="56" customWidth="1"/>
    <col min="10244" max="10244" width="28.625" style="56" customWidth="1"/>
    <col min="10245" max="10245" width="8.125" style="56" customWidth="1"/>
    <col min="10246" max="10246" width="7.5" style="56" customWidth="1"/>
    <col min="10247" max="10248" width="14.75" style="56" customWidth="1"/>
    <col min="10249" max="10249" width="6.625" style="56" customWidth="1"/>
    <col min="10250" max="10250" width="13.25" style="56" customWidth="1"/>
    <col min="10251" max="10251" width="17" style="56" customWidth="1"/>
    <col min="10252" max="10496" width="9.625" style="56"/>
    <col min="10497" max="10497" width="4.625" style="56" customWidth="1"/>
    <col min="10498" max="10498" width="1.75" style="56" customWidth="1"/>
    <col min="10499" max="10499" width="30.625" style="56" customWidth="1"/>
    <col min="10500" max="10500" width="28.625" style="56" customWidth="1"/>
    <col min="10501" max="10501" width="8.125" style="56" customWidth="1"/>
    <col min="10502" max="10502" width="7.5" style="56" customWidth="1"/>
    <col min="10503" max="10504" width="14.75" style="56" customWidth="1"/>
    <col min="10505" max="10505" width="6.625" style="56" customWidth="1"/>
    <col min="10506" max="10506" width="13.25" style="56" customWidth="1"/>
    <col min="10507" max="10507" width="17" style="56" customWidth="1"/>
    <col min="10508" max="10752" width="9.625" style="56"/>
    <col min="10753" max="10753" width="4.625" style="56" customWidth="1"/>
    <col min="10754" max="10754" width="1.75" style="56" customWidth="1"/>
    <col min="10755" max="10755" width="30.625" style="56" customWidth="1"/>
    <col min="10756" max="10756" width="28.625" style="56" customWidth="1"/>
    <col min="10757" max="10757" width="8.125" style="56" customWidth="1"/>
    <col min="10758" max="10758" width="7.5" style="56" customWidth="1"/>
    <col min="10759" max="10760" width="14.75" style="56" customWidth="1"/>
    <col min="10761" max="10761" width="6.625" style="56" customWidth="1"/>
    <col min="10762" max="10762" width="13.25" style="56" customWidth="1"/>
    <col min="10763" max="10763" width="17" style="56" customWidth="1"/>
    <col min="10764" max="11008" width="9.625" style="56"/>
    <col min="11009" max="11009" width="4.625" style="56" customWidth="1"/>
    <col min="11010" max="11010" width="1.75" style="56" customWidth="1"/>
    <col min="11011" max="11011" width="30.625" style="56" customWidth="1"/>
    <col min="11012" max="11012" width="28.625" style="56" customWidth="1"/>
    <col min="11013" max="11013" width="8.125" style="56" customWidth="1"/>
    <col min="11014" max="11014" width="7.5" style="56" customWidth="1"/>
    <col min="11015" max="11016" width="14.75" style="56" customWidth="1"/>
    <col min="11017" max="11017" width="6.625" style="56" customWidth="1"/>
    <col min="11018" max="11018" width="13.25" style="56" customWidth="1"/>
    <col min="11019" max="11019" width="17" style="56" customWidth="1"/>
    <col min="11020" max="11264" width="9.625" style="56"/>
    <col min="11265" max="11265" width="4.625" style="56" customWidth="1"/>
    <col min="11266" max="11266" width="1.75" style="56" customWidth="1"/>
    <col min="11267" max="11267" width="30.625" style="56" customWidth="1"/>
    <col min="11268" max="11268" width="28.625" style="56" customWidth="1"/>
    <col min="11269" max="11269" width="8.125" style="56" customWidth="1"/>
    <col min="11270" max="11270" width="7.5" style="56" customWidth="1"/>
    <col min="11271" max="11272" width="14.75" style="56" customWidth="1"/>
    <col min="11273" max="11273" width="6.625" style="56" customWidth="1"/>
    <col min="11274" max="11274" width="13.25" style="56" customWidth="1"/>
    <col min="11275" max="11275" width="17" style="56" customWidth="1"/>
    <col min="11276" max="11520" width="9.625" style="56"/>
    <col min="11521" max="11521" width="4.625" style="56" customWidth="1"/>
    <col min="11522" max="11522" width="1.75" style="56" customWidth="1"/>
    <col min="11523" max="11523" width="30.625" style="56" customWidth="1"/>
    <col min="11524" max="11524" width="28.625" style="56" customWidth="1"/>
    <col min="11525" max="11525" width="8.125" style="56" customWidth="1"/>
    <col min="11526" max="11526" width="7.5" style="56" customWidth="1"/>
    <col min="11527" max="11528" width="14.75" style="56" customWidth="1"/>
    <col min="11529" max="11529" width="6.625" style="56" customWidth="1"/>
    <col min="11530" max="11530" width="13.25" style="56" customWidth="1"/>
    <col min="11531" max="11531" width="17" style="56" customWidth="1"/>
    <col min="11532" max="11776" width="9.625" style="56"/>
    <col min="11777" max="11777" width="4.625" style="56" customWidth="1"/>
    <col min="11778" max="11778" width="1.75" style="56" customWidth="1"/>
    <col min="11779" max="11779" width="30.625" style="56" customWidth="1"/>
    <col min="11780" max="11780" width="28.625" style="56" customWidth="1"/>
    <col min="11781" max="11781" width="8.125" style="56" customWidth="1"/>
    <col min="11782" max="11782" width="7.5" style="56" customWidth="1"/>
    <col min="11783" max="11784" width="14.75" style="56" customWidth="1"/>
    <col min="11785" max="11785" width="6.625" style="56" customWidth="1"/>
    <col min="11786" max="11786" width="13.25" style="56" customWidth="1"/>
    <col min="11787" max="11787" width="17" style="56" customWidth="1"/>
    <col min="11788" max="12032" width="9.625" style="56"/>
    <col min="12033" max="12033" width="4.625" style="56" customWidth="1"/>
    <col min="12034" max="12034" width="1.75" style="56" customWidth="1"/>
    <col min="12035" max="12035" width="30.625" style="56" customWidth="1"/>
    <col min="12036" max="12036" width="28.625" style="56" customWidth="1"/>
    <col min="12037" max="12037" width="8.125" style="56" customWidth="1"/>
    <col min="12038" max="12038" width="7.5" style="56" customWidth="1"/>
    <col min="12039" max="12040" width="14.75" style="56" customWidth="1"/>
    <col min="12041" max="12041" width="6.625" style="56" customWidth="1"/>
    <col min="12042" max="12042" width="13.25" style="56" customWidth="1"/>
    <col min="12043" max="12043" width="17" style="56" customWidth="1"/>
    <col min="12044" max="12288" width="9.625" style="56"/>
    <col min="12289" max="12289" width="4.625" style="56" customWidth="1"/>
    <col min="12290" max="12290" width="1.75" style="56" customWidth="1"/>
    <col min="12291" max="12291" width="30.625" style="56" customWidth="1"/>
    <col min="12292" max="12292" width="28.625" style="56" customWidth="1"/>
    <col min="12293" max="12293" width="8.125" style="56" customWidth="1"/>
    <col min="12294" max="12294" width="7.5" style="56" customWidth="1"/>
    <col min="12295" max="12296" width="14.75" style="56" customWidth="1"/>
    <col min="12297" max="12297" width="6.625" style="56" customWidth="1"/>
    <col min="12298" max="12298" width="13.25" style="56" customWidth="1"/>
    <col min="12299" max="12299" width="17" style="56" customWidth="1"/>
    <col min="12300" max="12544" width="9.625" style="56"/>
    <col min="12545" max="12545" width="4.625" style="56" customWidth="1"/>
    <col min="12546" max="12546" width="1.75" style="56" customWidth="1"/>
    <col min="12547" max="12547" width="30.625" style="56" customWidth="1"/>
    <col min="12548" max="12548" width="28.625" style="56" customWidth="1"/>
    <col min="12549" max="12549" width="8.125" style="56" customWidth="1"/>
    <col min="12550" max="12550" width="7.5" style="56" customWidth="1"/>
    <col min="12551" max="12552" width="14.75" style="56" customWidth="1"/>
    <col min="12553" max="12553" width="6.625" style="56" customWidth="1"/>
    <col min="12554" max="12554" width="13.25" style="56" customWidth="1"/>
    <col min="12555" max="12555" width="17" style="56" customWidth="1"/>
    <col min="12556" max="12800" width="9.625" style="56"/>
    <col min="12801" max="12801" width="4.625" style="56" customWidth="1"/>
    <col min="12802" max="12802" width="1.75" style="56" customWidth="1"/>
    <col min="12803" max="12803" width="30.625" style="56" customWidth="1"/>
    <col min="12804" max="12804" width="28.625" style="56" customWidth="1"/>
    <col min="12805" max="12805" width="8.125" style="56" customWidth="1"/>
    <col min="12806" max="12806" width="7.5" style="56" customWidth="1"/>
    <col min="12807" max="12808" width="14.75" style="56" customWidth="1"/>
    <col min="12809" max="12809" width="6.625" style="56" customWidth="1"/>
    <col min="12810" max="12810" width="13.25" style="56" customWidth="1"/>
    <col min="12811" max="12811" width="17" style="56" customWidth="1"/>
    <col min="12812" max="13056" width="9.625" style="56"/>
    <col min="13057" max="13057" width="4.625" style="56" customWidth="1"/>
    <col min="13058" max="13058" width="1.75" style="56" customWidth="1"/>
    <col min="13059" max="13059" width="30.625" style="56" customWidth="1"/>
    <col min="13060" max="13060" width="28.625" style="56" customWidth="1"/>
    <col min="13061" max="13061" width="8.125" style="56" customWidth="1"/>
    <col min="13062" max="13062" width="7.5" style="56" customWidth="1"/>
    <col min="13063" max="13064" width="14.75" style="56" customWidth="1"/>
    <col min="13065" max="13065" width="6.625" style="56" customWidth="1"/>
    <col min="13066" max="13066" width="13.25" style="56" customWidth="1"/>
    <col min="13067" max="13067" width="17" style="56" customWidth="1"/>
    <col min="13068" max="13312" width="9.625" style="56"/>
    <col min="13313" max="13313" width="4.625" style="56" customWidth="1"/>
    <col min="13314" max="13314" width="1.75" style="56" customWidth="1"/>
    <col min="13315" max="13315" width="30.625" style="56" customWidth="1"/>
    <col min="13316" max="13316" width="28.625" style="56" customWidth="1"/>
    <col min="13317" max="13317" width="8.125" style="56" customWidth="1"/>
    <col min="13318" max="13318" width="7.5" style="56" customWidth="1"/>
    <col min="13319" max="13320" width="14.75" style="56" customWidth="1"/>
    <col min="13321" max="13321" width="6.625" style="56" customWidth="1"/>
    <col min="13322" max="13322" width="13.25" style="56" customWidth="1"/>
    <col min="13323" max="13323" width="17" style="56" customWidth="1"/>
    <col min="13324" max="13568" width="9.625" style="56"/>
    <col min="13569" max="13569" width="4.625" style="56" customWidth="1"/>
    <col min="13570" max="13570" width="1.75" style="56" customWidth="1"/>
    <col min="13571" max="13571" width="30.625" style="56" customWidth="1"/>
    <col min="13572" max="13572" width="28.625" style="56" customWidth="1"/>
    <col min="13573" max="13573" width="8.125" style="56" customWidth="1"/>
    <col min="13574" max="13574" width="7.5" style="56" customWidth="1"/>
    <col min="13575" max="13576" width="14.75" style="56" customWidth="1"/>
    <col min="13577" max="13577" width="6.625" style="56" customWidth="1"/>
    <col min="13578" max="13578" width="13.25" style="56" customWidth="1"/>
    <col min="13579" max="13579" width="17" style="56" customWidth="1"/>
    <col min="13580" max="13824" width="9.625" style="56"/>
    <col min="13825" max="13825" width="4.625" style="56" customWidth="1"/>
    <col min="13826" max="13826" width="1.75" style="56" customWidth="1"/>
    <col min="13827" max="13827" width="30.625" style="56" customWidth="1"/>
    <col min="13828" max="13828" width="28.625" style="56" customWidth="1"/>
    <col min="13829" max="13829" width="8.125" style="56" customWidth="1"/>
    <col min="13830" max="13830" width="7.5" style="56" customWidth="1"/>
    <col min="13831" max="13832" width="14.75" style="56" customWidth="1"/>
    <col min="13833" max="13833" width="6.625" style="56" customWidth="1"/>
    <col min="13834" max="13834" width="13.25" style="56" customWidth="1"/>
    <col min="13835" max="13835" width="17" style="56" customWidth="1"/>
    <col min="13836" max="14080" width="9.625" style="56"/>
    <col min="14081" max="14081" width="4.625" style="56" customWidth="1"/>
    <col min="14082" max="14082" width="1.75" style="56" customWidth="1"/>
    <col min="14083" max="14083" width="30.625" style="56" customWidth="1"/>
    <col min="14084" max="14084" width="28.625" style="56" customWidth="1"/>
    <col min="14085" max="14085" width="8.125" style="56" customWidth="1"/>
    <col min="14086" max="14086" width="7.5" style="56" customWidth="1"/>
    <col min="14087" max="14088" width="14.75" style="56" customWidth="1"/>
    <col min="14089" max="14089" width="6.625" style="56" customWidth="1"/>
    <col min="14090" max="14090" width="13.25" style="56" customWidth="1"/>
    <col min="14091" max="14091" width="17" style="56" customWidth="1"/>
    <col min="14092" max="14336" width="9.625" style="56"/>
    <col min="14337" max="14337" width="4.625" style="56" customWidth="1"/>
    <col min="14338" max="14338" width="1.75" style="56" customWidth="1"/>
    <col min="14339" max="14339" width="30.625" style="56" customWidth="1"/>
    <col min="14340" max="14340" width="28.625" style="56" customWidth="1"/>
    <col min="14341" max="14341" width="8.125" style="56" customWidth="1"/>
    <col min="14342" max="14342" width="7.5" style="56" customWidth="1"/>
    <col min="14343" max="14344" width="14.75" style="56" customWidth="1"/>
    <col min="14345" max="14345" width="6.625" style="56" customWidth="1"/>
    <col min="14346" max="14346" width="13.25" style="56" customWidth="1"/>
    <col min="14347" max="14347" width="17" style="56" customWidth="1"/>
    <col min="14348" max="14592" width="9.625" style="56"/>
    <col min="14593" max="14593" width="4.625" style="56" customWidth="1"/>
    <col min="14594" max="14594" width="1.75" style="56" customWidth="1"/>
    <col min="14595" max="14595" width="30.625" style="56" customWidth="1"/>
    <col min="14596" max="14596" width="28.625" style="56" customWidth="1"/>
    <col min="14597" max="14597" width="8.125" style="56" customWidth="1"/>
    <col min="14598" max="14598" width="7.5" style="56" customWidth="1"/>
    <col min="14599" max="14600" width="14.75" style="56" customWidth="1"/>
    <col min="14601" max="14601" width="6.625" style="56" customWidth="1"/>
    <col min="14602" max="14602" width="13.25" style="56" customWidth="1"/>
    <col min="14603" max="14603" width="17" style="56" customWidth="1"/>
    <col min="14604" max="14848" width="9.625" style="56"/>
    <col min="14849" max="14849" width="4.625" style="56" customWidth="1"/>
    <col min="14850" max="14850" width="1.75" style="56" customWidth="1"/>
    <col min="14851" max="14851" width="30.625" style="56" customWidth="1"/>
    <col min="14852" max="14852" width="28.625" style="56" customWidth="1"/>
    <col min="14853" max="14853" width="8.125" style="56" customWidth="1"/>
    <col min="14854" max="14854" width="7.5" style="56" customWidth="1"/>
    <col min="14855" max="14856" width="14.75" style="56" customWidth="1"/>
    <col min="14857" max="14857" width="6.625" style="56" customWidth="1"/>
    <col min="14858" max="14858" width="13.25" style="56" customWidth="1"/>
    <col min="14859" max="14859" width="17" style="56" customWidth="1"/>
    <col min="14860" max="15104" width="9.625" style="56"/>
    <col min="15105" max="15105" width="4.625" style="56" customWidth="1"/>
    <col min="15106" max="15106" width="1.75" style="56" customWidth="1"/>
    <col min="15107" max="15107" width="30.625" style="56" customWidth="1"/>
    <col min="15108" max="15108" width="28.625" style="56" customWidth="1"/>
    <col min="15109" max="15109" width="8.125" style="56" customWidth="1"/>
    <col min="15110" max="15110" width="7.5" style="56" customWidth="1"/>
    <col min="15111" max="15112" width="14.75" style="56" customWidth="1"/>
    <col min="15113" max="15113" width="6.625" style="56" customWidth="1"/>
    <col min="15114" max="15114" width="13.25" style="56" customWidth="1"/>
    <col min="15115" max="15115" width="17" style="56" customWidth="1"/>
    <col min="15116" max="15360" width="9.625" style="56"/>
    <col min="15361" max="15361" width="4.625" style="56" customWidth="1"/>
    <col min="15362" max="15362" width="1.75" style="56" customWidth="1"/>
    <col min="15363" max="15363" width="30.625" style="56" customWidth="1"/>
    <col min="15364" max="15364" width="28.625" style="56" customWidth="1"/>
    <col min="15365" max="15365" width="8.125" style="56" customWidth="1"/>
    <col min="15366" max="15366" width="7.5" style="56" customWidth="1"/>
    <col min="15367" max="15368" width="14.75" style="56" customWidth="1"/>
    <col min="15369" max="15369" width="6.625" style="56" customWidth="1"/>
    <col min="15370" max="15370" width="13.25" style="56" customWidth="1"/>
    <col min="15371" max="15371" width="17" style="56" customWidth="1"/>
    <col min="15372" max="15616" width="9.625" style="56"/>
    <col min="15617" max="15617" width="4.625" style="56" customWidth="1"/>
    <col min="15618" max="15618" width="1.75" style="56" customWidth="1"/>
    <col min="15619" max="15619" width="30.625" style="56" customWidth="1"/>
    <col min="15620" max="15620" width="28.625" style="56" customWidth="1"/>
    <col min="15621" max="15621" width="8.125" style="56" customWidth="1"/>
    <col min="15622" max="15622" width="7.5" style="56" customWidth="1"/>
    <col min="15623" max="15624" width="14.75" style="56" customWidth="1"/>
    <col min="15625" max="15625" width="6.625" style="56" customWidth="1"/>
    <col min="15626" max="15626" width="13.25" style="56" customWidth="1"/>
    <col min="15627" max="15627" width="17" style="56" customWidth="1"/>
    <col min="15628" max="15872" width="9.625" style="56"/>
    <col min="15873" max="15873" width="4.625" style="56" customWidth="1"/>
    <col min="15874" max="15874" width="1.75" style="56" customWidth="1"/>
    <col min="15875" max="15875" width="30.625" style="56" customWidth="1"/>
    <col min="15876" max="15876" width="28.625" style="56" customWidth="1"/>
    <col min="15877" max="15877" width="8.125" style="56" customWidth="1"/>
    <col min="15878" max="15878" width="7.5" style="56" customWidth="1"/>
    <col min="15879" max="15880" width="14.75" style="56" customWidth="1"/>
    <col min="15881" max="15881" width="6.625" style="56" customWidth="1"/>
    <col min="15882" max="15882" width="13.25" style="56" customWidth="1"/>
    <col min="15883" max="15883" width="17" style="56" customWidth="1"/>
    <col min="15884" max="16128" width="9.625" style="56"/>
    <col min="16129" max="16129" width="4.625" style="56" customWidth="1"/>
    <col min="16130" max="16130" width="1.75" style="56" customWidth="1"/>
    <col min="16131" max="16131" width="30.625" style="56" customWidth="1"/>
    <col min="16132" max="16132" width="28.625" style="56" customWidth="1"/>
    <col min="16133" max="16133" width="8.125" style="56" customWidth="1"/>
    <col min="16134" max="16134" width="7.5" style="56" customWidth="1"/>
    <col min="16135" max="16136" width="14.75" style="56" customWidth="1"/>
    <col min="16137" max="16137" width="6.625" style="56" customWidth="1"/>
    <col min="16138" max="16138" width="13.25" style="56" customWidth="1"/>
    <col min="16139" max="16139" width="17" style="56" customWidth="1"/>
    <col min="16140" max="16384" width="9.625" style="56"/>
  </cols>
  <sheetData>
    <row r="2" spans="1:11" x14ac:dyDescent="0.2">
      <c r="K2" s="59" t="s">
        <v>0</v>
      </c>
    </row>
    <row r="3" spans="1:11" x14ac:dyDescent="0.2">
      <c r="K3" s="60" t="s">
        <v>1</v>
      </c>
    </row>
    <row r="5" spans="1:11" ht="45" x14ac:dyDescent="0.6">
      <c r="A5" s="61" t="s">
        <v>2</v>
      </c>
      <c r="B5" s="61"/>
      <c r="C5" s="61"/>
      <c r="D5" s="61"/>
      <c r="E5" s="61"/>
      <c r="F5" s="61"/>
      <c r="G5" s="61"/>
      <c r="H5" s="61"/>
      <c r="I5" s="61"/>
      <c r="J5" s="61"/>
      <c r="K5" s="61"/>
    </row>
    <row r="8" spans="1:11" s="63" customFormat="1" ht="33" x14ac:dyDescent="0.45">
      <c r="A8" s="62" t="s">
        <v>3</v>
      </c>
      <c r="B8" s="62"/>
      <c r="C8" s="62"/>
      <c r="D8" s="62"/>
      <c r="E8" s="62"/>
      <c r="F8" s="62"/>
      <c r="G8" s="62"/>
      <c r="H8" s="62"/>
      <c r="I8" s="62"/>
      <c r="J8" s="62"/>
      <c r="K8" s="62"/>
    </row>
    <row r="9" spans="1:11" s="63" customFormat="1" ht="33" x14ac:dyDescent="0.45">
      <c r="A9" s="62" t="s">
        <v>4</v>
      </c>
      <c r="B9" s="62"/>
      <c r="C9" s="62"/>
      <c r="D9" s="62"/>
      <c r="E9" s="62"/>
      <c r="F9" s="62"/>
      <c r="G9" s="62"/>
      <c r="H9" s="62"/>
      <c r="I9" s="62"/>
      <c r="J9" s="62"/>
      <c r="K9" s="62"/>
    </row>
    <row r="20" spans="1:11" ht="12.75" thickBot="1" x14ac:dyDescent="0.25">
      <c r="A20" s="64" t="s">
        <v>5</v>
      </c>
      <c r="B20" s="64"/>
      <c r="C20" s="64"/>
      <c r="D20" s="8" t="s">
        <v>6</v>
      </c>
      <c r="E20" s="65"/>
      <c r="F20" s="65"/>
      <c r="G20" s="65"/>
      <c r="H20" s="65"/>
      <c r="I20" s="65"/>
      <c r="J20" s="65"/>
      <c r="K20" s="65"/>
    </row>
    <row r="21" spans="1:11" ht="12.75" thickBot="1" x14ac:dyDescent="0.25">
      <c r="C21" s="66" t="s">
        <v>7</v>
      </c>
      <c r="D21" s="11" t="s">
        <v>315</v>
      </c>
    </row>
    <row r="22" spans="1:11" ht="12.75" thickBot="1" x14ac:dyDescent="0.25">
      <c r="C22" s="66" t="s">
        <v>9</v>
      </c>
      <c r="D22" s="11" t="s">
        <v>316</v>
      </c>
    </row>
    <row r="23" spans="1:11" ht="12.75" thickBot="1" x14ac:dyDescent="0.25">
      <c r="C23" s="66" t="s">
        <v>10</v>
      </c>
      <c r="D23" s="11" t="s">
        <v>317</v>
      </c>
    </row>
    <row r="31" spans="1:11" x14ac:dyDescent="0.2">
      <c r="C31" s="56" t="s">
        <v>12</v>
      </c>
    </row>
    <row r="36" spans="1:11" ht="30" x14ac:dyDescent="0.4">
      <c r="A36" s="67" t="s">
        <v>78</v>
      </c>
      <c r="B36" s="67"/>
      <c r="C36" s="67"/>
      <c r="D36" s="67"/>
      <c r="E36" s="67"/>
      <c r="F36" s="67"/>
      <c r="G36" s="67"/>
      <c r="H36" s="67"/>
      <c r="I36" s="67"/>
      <c r="J36" s="67"/>
      <c r="K36" s="67"/>
    </row>
    <row r="39" spans="1:11" x14ac:dyDescent="0.2">
      <c r="C39" s="68"/>
      <c r="F39" s="69"/>
      <c r="G39" s="70"/>
      <c r="H39" s="71"/>
      <c r="I39" s="69"/>
      <c r="J39" s="70"/>
      <c r="K39" s="71"/>
    </row>
    <row r="40" spans="1:11" x14ac:dyDescent="0.2">
      <c r="A40" s="72"/>
      <c r="K40" s="59" t="s">
        <v>14</v>
      </c>
    </row>
    <row r="41" spans="1:11" x14ac:dyDescent="0.2">
      <c r="A41" s="73" t="s">
        <v>15</v>
      </c>
      <c r="B41" s="73"/>
      <c r="C41" s="73"/>
      <c r="D41" s="73"/>
      <c r="E41" s="73"/>
      <c r="F41" s="73"/>
      <c r="G41" s="73"/>
      <c r="H41" s="73"/>
      <c r="I41" s="73"/>
      <c r="J41" s="73"/>
      <c r="K41" s="73"/>
    </row>
    <row r="42" spans="1:11" x14ac:dyDescent="0.2">
      <c r="A42" s="74" t="s">
        <v>16</v>
      </c>
      <c r="C42" s="56" t="str">
        <f>$D$20</f>
        <v>University of Colorado</v>
      </c>
      <c r="I42" s="75"/>
      <c r="K42" s="76" t="str">
        <f>$K$3</f>
        <v>Due Date: October 18, 2022</v>
      </c>
    </row>
    <row r="43" spans="1:11" x14ac:dyDescent="0.2">
      <c r="A43" s="77" t="s">
        <v>17</v>
      </c>
      <c r="B43" s="77" t="s">
        <v>17</v>
      </c>
      <c r="C43" s="77" t="s">
        <v>17</v>
      </c>
      <c r="D43" s="77" t="s">
        <v>17</v>
      </c>
      <c r="E43" s="77" t="s">
        <v>17</v>
      </c>
      <c r="F43" s="77" t="s">
        <v>17</v>
      </c>
      <c r="G43" s="78" t="s">
        <v>17</v>
      </c>
      <c r="H43" s="79" t="s">
        <v>17</v>
      </c>
      <c r="I43" s="77" t="s">
        <v>17</v>
      </c>
      <c r="J43" s="78" t="s">
        <v>17</v>
      </c>
      <c r="K43" s="79" t="s">
        <v>17</v>
      </c>
    </row>
    <row r="44" spans="1:11" x14ac:dyDescent="0.2">
      <c r="A44" s="80" t="s">
        <v>18</v>
      </c>
      <c r="C44" s="68" t="s">
        <v>19</v>
      </c>
      <c r="E44" s="80" t="s">
        <v>18</v>
      </c>
      <c r="F44" s="81"/>
      <c r="G44" s="82"/>
      <c r="H44" s="83" t="s">
        <v>20</v>
      </c>
      <c r="I44" s="81"/>
      <c r="J44" s="82"/>
      <c r="K44" s="83" t="s">
        <v>21</v>
      </c>
    </row>
    <row r="45" spans="1:11" x14ac:dyDescent="0.2">
      <c r="A45" s="80" t="s">
        <v>22</v>
      </c>
      <c r="C45" s="81" t="s">
        <v>23</v>
      </c>
      <c r="E45" s="80" t="s">
        <v>22</v>
      </c>
      <c r="F45" s="81"/>
      <c r="G45" s="82" t="s">
        <v>24</v>
      </c>
      <c r="H45" s="83" t="s">
        <v>25</v>
      </c>
      <c r="I45" s="81"/>
      <c r="J45" s="82" t="s">
        <v>24</v>
      </c>
      <c r="K45" s="83" t="s">
        <v>26</v>
      </c>
    </row>
    <row r="46" spans="1:11" x14ac:dyDescent="0.2">
      <c r="A46" s="77" t="s">
        <v>17</v>
      </c>
      <c r="B46" s="77" t="s">
        <v>17</v>
      </c>
      <c r="C46" s="77" t="s">
        <v>17</v>
      </c>
      <c r="D46" s="77" t="s">
        <v>17</v>
      </c>
      <c r="E46" s="77" t="s">
        <v>17</v>
      </c>
      <c r="F46" s="77" t="s">
        <v>17</v>
      </c>
      <c r="G46" s="78" t="s">
        <v>17</v>
      </c>
      <c r="H46" s="79" t="s">
        <v>17</v>
      </c>
      <c r="I46" s="77" t="s">
        <v>17</v>
      </c>
      <c r="J46" s="78" t="s">
        <v>17</v>
      </c>
      <c r="K46" s="79" t="s">
        <v>17</v>
      </c>
    </row>
    <row r="47" spans="1:11" x14ac:dyDescent="0.2">
      <c r="A47" s="56">
        <v>1</v>
      </c>
      <c r="C47" s="68" t="s">
        <v>27</v>
      </c>
      <c r="D47" s="84" t="s">
        <v>28</v>
      </c>
      <c r="E47" s="56">
        <v>1</v>
      </c>
      <c r="G47" s="85">
        <v>0</v>
      </c>
      <c r="H47" s="85">
        <v>0</v>
      </c>
      <c r="I47" s="86"/>
      <c r="J47" s="85">
        <v>0</v>
      </c>
      <c r="K47" s="85">
        <v>0</v>
      </c>
    </row>
    <row r="48" spans="1:11" x14ac:dyDescent="0.2">
      <c r="A48" s="56">
        <v>2</v>
      </c>
      <c r="C48" s="68" t="s">
        <v>29</v>
      </c>
      <c r="D48" s="84" t="s">
        <v>30</v>
      </c>
      <c r="E48" s="56">
        <v>2</v>
      </c>
      <c r="G48" s="85">
        <v>0</v>
      </c>
      <c r="H48" s="85">
        <v>0</v>
      </c>
      <c r="I48" s="86"/>
      <c r="J48" s="85">
        <v>0</v>
      </c>
      <c r="K48" s="85">
        <v>0</v>
      </c>
    </row>
    <row r="49" spans="1:15" x14ac:dyDescent="0.2">
      <c r="A49" s="56">
        <v>3</v>
      </c>
      <c r="C49" s="68" t="s">
        <v>31</v>
      </c>
      <c r="D49" s="84" t="s">
        <v>32</v>
      </c>
      <c r="E49" s="56">
        <v>3</v>
      </c>
      <c r="G49" s="85">
        <v>0</v>
      </c>
      <c r="H49" s="85">
        <v>0</v>
      </c>
      <c r="I49" s="86"/>
      <c r="J49" s="85">
        <v>0</v>
      </c>
      <c r="K49" s="85">
        <v>0</v>
      </c>
    </row>
    <row r="50" spans="1:15" x14ac:dyDescent="0.2">
      <c r="A50" s="56">
        <v>4</v>
      </c>
      <c r="C50" s="68" t="s">
        <v>33</v>
      </c>
      <c r="D50" s="84" t="s">
        <v>34</v>
      </c>
      <c r="E50" s="56">
        <v>4</v>
      </c>
      <c r="G50" s="85">
        <v>0</v>
      </c>
      <c r="H50" s="85">
        <v>0</v>
      </c>
      <c r="I50" s="86"/>
      <c r="J50" s="85">
        <v>0</v>
      </c>
      <c r="K50" s="85">
        <v>0</v>
      </c>
    </row>
    <row r="51" spans="1:15" x14ac:dyDescent="0.2">
      <c r="A51" s="56">
        <v>5</v>
      </c>
      <c r="C51" s="68" t="s">
        <v>35</v>
      </c>
      <c r="D51" s="84" t="s">
        <v>36</v>
      </c>
      <c r="E51" s="56">
        <v>5</v>
      </c>
      <c r="G51" s="85">
        <v>0</v>
      </c>
      <c r="H51" s="85">
        <v>0</v>
      </c>
      <c r="I51" s="86"/>
      <c r="J51" s="85">
        <v>0</v>
      </c>
      <c r="K51" s="85">
        <v>0</v>
      </c>
    </row>
    <row r="52" spans="1:15" x14ac:dyDescent="0.2">
      <c r="A52" s="56">
        <v>6</v>
      </c>
      <c r="C52" s="68" t="s">
        <v>37</v>
      </c>
      <c r="D52" s="84" t="s">
        <v>38</v>
      </c>
      <c r="E52" s="56">
        <v>6</v>
      </c>
      <c r="G52" s="85">
        <v>0</v>
      </c>
      <c r="H52" s="85">
        <v>0</v>
      </c>
      <c r="I52" s="86"/>
      <c r="J52" s="85">
        <v>0</v>
      </c>
      <c r="K52" s="85">
        <v>0</v>
      </c>
    </row>
    <row r="53" spans="1:15" x14ac:dyDescent="0.2">
      <c r="A53" s="56">
        <v>7</v>
      </c>
      <c r="C53" s="68" t="s">
        <v>39</v>
      </c>
      <c r="D53" s="84" t="s">
        <v>40</v>
      </c>
      <c r="E53" s="56">
        <v>7</v>
      </c>
      <c r="G53" s="85">
        <v>0</v>
      </c>
      <c r="H53" s="85">
        <v>0</v>
      </c>
      <c r="I53" s="86"/>
      <c r="J53" s="85">
        <v>0</v>
      </c>
      <c r="K53" s="85">
        <v>0</v>
      </c>
    </row>
    <row r="54" spans="1:15" x14ac:dyDescent="0.2">
      <c r="A54" s="56">
        <v>8</v>
      </c>
      <c r="C54" s="68" t="s">
        <v>41</v>
      </c>
      <c r="D54" s="84" t="s">
        <v>42</v>
      </c>
      <c r="E54" s="56">
        <v>8</v>
      </c>
      <c r="G54" s="85">
        <v>0</v>
      </c>
      <c r="H54" s="85">
        <v>0</v>
      </c>
      <c r="I54" s="86"/>
      <c r="J54" s="85">
        <v>0</v>
      </c>
      <c r="K54" s="85">
        <v>0</v>
      </c>
    </row>
    <row r="55" spans="1:15" x14ac:dyDescent="0.2">
      <c r="A55" s="56">
        <v>9</v>
      </c>
      <c r="C55" s="68" t="s">
        <v>43</v>
      </c>
      <c r="D55" s="84" t="s">
        <v>44</v>
      </c>
      <c r="E55" s="56">
        <v>9</v>
      </c>
      <c r="G55" s="87">
        <v>0</v>
      </c>
      <c r="H55" s="87">
        <v>0</v>
      </c>
      <c r="I55" s="86" t="s">
        <v>45</v>
      </c>
      <c r="J55" s="87">
        <v>0</v>
      </c>
      <c r="K55" s="87">
        <v>0</v>
      </c>
    </row>
    <row r="56" spans="1:15" x14ac:dyDescent="0.2">
      <c r="A56" s="56">
        <v>10</v>
      </c>
      <c r="C56" s="68" t="s">
        <v>46</v>
      </c>
      <c r="D56" s="84" t="s">
        <v>47</v>
      </c>
      <c r="E56" s="56">
        <v>10</v>
      </c>
      <c r="G56" s="85">
        <v>0</v>
      </c>
      <c r="H56" s="85">
        <v>0</v>
      </c>
      <c r="I56" s="86"/>
      <c r="J56" s="85">
        <v>0</v>
      </c>
      <c r="K56" s="85">
        <v>0</v>
      </c>
    </row>
    <row r="57" spans="1:15" x14ac:dyDescent="0.2">
      <c r="C57" s="68"/>
      <c r="D57" s="84"/>
      <c r="F57" s="77" t="s">
        <v>17</v>
      </c>
      <c r="G57" s="78" t="s">
        <v>17</v>
      </c>
      <c r="H57" s="88"/>
      <c r="I57" s="89"/>
      <c r="J57" s="78"/>
      <c r="K57" s="88"/>
    </row>
    <row r="58" spans="1:15" ht="15" customHeight="1" x14ac:dyDescent="0.2">
      <c r="A58" s="56">
        <v>11</v>
      </c>
      <c r="C58" s="68" t="s">
        <v>79</v>
      </c>
      <c r="E58" s="56">
        <v>11</v>
      </c>
      <c r="G58" s="85">
        <v>0</v>
      </c>
      <c r="H58" s="87">
        <v>0</v>
      </c>
      <c r="I58" s="86"/>
      <c r="J58" s="85">
        <v>0</v>
      </c>
      <c r="K58" s="87">
        <v>0</v>
      </c>
    </row>
    <row r="59" spans="1:15" x14ac:dyDescent="0.2">
      <c r="F59" s="77" t="s">
        <v>17</v>
      </c>
      <c r="G59" s="78" t="s">
        <v>17</v>
      </c>
      <c r="H59" s="79"/>
      <c r="I59" s="89"/>
      <c r="J59" s="78"/>
      <c r="K59" s="79"/>
    </row>
    <row r="60" spans="1:15" x14ac:dyDescent="0.2">
      <c r="F60" s="77"/>
      <c r="H60" s="79"/>
      <c r="I60" s="89"/>
      <c r="K60" s="79"/>
    </row>
    <row r="61" spans="1:15" x14ac:dyDescent="0.2">
      <c r="A61" s="56">
        <v>12</v>
      </c>
      <c r="C61" s="68" t="s">
        <v>49</v>
      </c>
      <c r="E61" s="56">
        <v>12</v>
      </c>
      <c r="G61" s="86"/>
      <c r="H61" s="86"/>
      <c r="I61" s="86"/>
      <c r="J61" s="85"/>
      <c r="K61" s="86"/>
    </row>
    <row r="62" spans="1:15" x14ac:dyDescent="0.2">
      <c r="A62" s="56">
        <v>13</v>
      </c>
      <c r="C62" s="68" t="s">
        <v>50</v>
      </c>
      <c r="D62" s="84" t="s">
        <v>51</v>
      </c>
      <c r="E62" s="56">
        <v>13</v>
      </c>
      <c r="G62" s="85"/>
      <c r="H62" s="87">
        <v>0</v>
      </c>
      <c r="I62" s="86"/>
      <c r="J62" s="85"/>
      <c r="K62" s="87">
        <v>0</v>
      </c>
      <c r="O62" s="56" t="s">
        <v>45</v>
      </c>
    </row>
    <row r="63" spans="1:15" x14ac:dyDescent="0.2">
      <c r="A63" s="56">
        <v>14</v>
      </c>
      <c r="C63" s="68" t="s">
        <v>52</v>
      </c>
      <c r="D63" s="84" t="s">
        <v>53</v>
      </c>
      <c r="E63" s="56">
        <v>14</v>
      </c>
      <c r="G63" s="85"/>
      <c r="H63" s="87">
        <v>0</v>
      </c>
      <c r="I63" s="86"/>
      <c r="J63" s="85"/>
      <c r="K63" s="87">
        <v>0</v>
      </c>
    </row>
    <row r="64" spans="1:15" x14ac:dyDescent="0.2">
      <c r="A64" s="56">
        <v>15</v>
      </c>
      <c r="C64" s="68" t="s">
        <v>54</v>
      </c>
      <c r="D64" s="84"/>
      <c r="E64" s="56">
        <v>15</v>
      </c>
      <c r="G64" s="85">
        <v>0</v>
      </c>
      <c r="H64" s="87">
        <v>0</v>
      </c>
      <c r="I64" s="86"/>
      <c r="J64" s="85">
        <v>0</v>
      </c>
      <c r="K64" s="87">
        <v>0</v>
      </c>
    </row>
    <row r="65" spans="1:254" x14ac:dyDescent="0.2">
      <c r="A65" s="56">
        <v>16</v>
      </c>
      <c r="C65" s="68" t="s">
        <v>55</v>
      </c>
      <c r="D65" s="84"/>
      <c r="E65" s="56">
        <v>16</v>
      </c>
      <c r="G65" s="85"/>
      <c r="H65" s="87">
        <v>0</v>
      </c>
      <c r="I65" s="86"/>
      <c r="J65" s="85"/>
      <c r="K65" s="87">
        <v>0</v>
      </c>
    </row>
    <row r="66" spans="1:254" x14ac:dyDescent="0.2">
      <c r="A66" s="84">
        <v>17</v>
      </c>
      <c r="B66" s="84"/>
      <c r="C66" s="90" t="s">
        <v>56</v>
      </c>
      <c r="D66" s="84"/>
      <c r="E66" s="84">
        <v>17</v>
      </c>
      <c r="F66" s="84"/>
      <c r="G66" s="85"/>
      <c r="H66" s="87">
        <v>0</v>
      </c>
      <c r="I66" s="90"/>
      <c r="J66" s="85"/>
      <c r="K66" s="87">
        <v>0</v>
      </c>
      <c r="L66" s="84"/>
      <c r="M66" s="90"/>
      <c r="N66" s="84"/>
      <c r="O66" s="90"/>
      <c r="P66" s="84"/>
      <c r="Q66" s="90"/>
      <c r="R66" s="84"/>
      <c r="S66" s="90"/>
      <c r="T66" s="84"/>
      <c r="U66" s="90"/>
      <c r="V66" s="84"/>
      <c r="W66" s="90"/>
      <c r="X66" s="84"/>
      <c r="Y66" s="90"/>
      <c r="Z66" s="84"/>
      <c r="AA66" s="90"/>
      <c r="AB66" s="84"/>
      <c r="AC66" s="90"/>
      <c r="AD66" s="84"/>
      <c r="AE66" s="90"/>
      <c r="AF66" s="84"/>
      <c r="AG66" s="90"/>
      <c r="AH66" s="84"/>
      <c r="AI66" s="90"/>
      <c r="AJ66" s="84"/>
      <c r="AK66" s="90"/>
      <c r="AL66" s="84"/>
      <c r="AM66" s="90"/>
      <c r="AN66" s="84"/>
      <c r="AO66" s="90"/>
      <c r="AP66" s="84"/>
      <c r="AQ66" s="90"/>
      <c r="AR66" s="84"/>
      <c r="AS66" s="90"/>
      <c r="AT66" s="84"/>
      <c r="AU66" s="90"/>
      <c r="AV66" s="84"/>
      <c r="AW66" s="90"/>
      <c r="AX66" s="84"/>
      <c r="AY66" s="90"/>
      <c r="AZ66" s="84"/>
      <c r="BA66" s="90"/>
      <c r="BB66" s="84"/>
      <c r="BC66" s="90"/>
      <c r="BD66" s="84"/>
      <c r="BE66" s="90"/>
      <c r="BF66" s="84"/>
      <c r="BG66" s="90"/>
      <c r="BH66" s="84"/>
      <c r="BI66" s="90"/>
      <c r="BJ66" s="84"/>
      <c r="BK66" s="90"/>
      <c r="BL66" s="84"/>
      <c r="BM66" s="90"/>
      <c r="BN66" s="84"/>
      <c r="BO66" s="90"/>
      <c r="BP66" s="84"/>
      <c r="BQ66" s="90"/>
      <c r="BR66" s="84"/>
      <c r="BS66" s="90"/>
      <c r="BT66" s="84"/>
      <c r="BU66" s="90"/>
      <c r="BV66" s="84"/>
      <c r="BW66" s="90"/>
      <c r="BX66" s="84"/>
      <c r="BY66" s="90"/>
      <c r="BZ66" s="84"/>
      <c r="CA66" s="90"/>
      <c r="CB66" s="84"/>
      <c r="CC66" s="90"/>
      <c r="CD66" s="84"/>
      <c r="CE66" s="90"/>
      <c r="CF66" s="84"/>
      <c r="CG66" s="90"/>
      <c r="CH66" s="84"/>
      <c r="CI66" s="90"/>
      <c r="CJ66" s="84"/>
      <c r="CK66" s="90"/>
      <c r="CL66" s="84"/>
      <c r="CM66" s="90"/>
      <c r="CN66" s="84"/>
      <c r="CO66" s="90"/>
      <c r="CP66" s="84"/>
      <c r="CQ66" s="90"/>
      <c r="CR66" s="84"/>
      <c r="CS66" s="90"/>
      <c r="CT66" s="84"/>
      <c r="CU66" s="90"/>
      <c r="CV66" s="84"/>
      <c r="CW66" s="90"/>
      <c r="CX66" s="84"/>
      <c r="CY66" s="90"/>
      <c r="CZ66" s="84"/>
      <c r="DA66" s="90"/>
      <c r="DB66" s="84"/>
      <c r="DC66" s="90"/>
      <c r="DD66" s="84"/>
      <c r="DE66" s="90"/>
      <c r="DF66" s="84"/>
      <c r="DG66" s="90"/>
      <c r="DH66" s="84"/>
      <c r="DI66" s="90"/>
      <c r="DJ66" s="84"/>
      <c r="DK66" s="90"/>
      <c r="DL66" s="84"/>
      <c r="DM66" s="90"/>
      <c r="DN66" s="84"/>
      <c r="DO66" s="90"/>
      <c r="DP66" s="84"/>
      <c r="DQ66" s="90"/>
      <c r="DR66" s="84"/>
      <c r="DS66" s="90"/>
      <c r="DT66" s="84"/>
      <c r="DU66" s="90"/>
      <c r="DV66" s="84"/>
      <c r="DW66" s="90"/>
      <c r="DX66" s="84"/>
      <c r="DY66" s="90"/>
      <c r="DZ66" s="84"/>
      <c r="EA66" s="90"/>
      <c r="EB66" s="84"/>
      <c r="EC66" s="90"/>
      <c r="ED66" s="84"/>
      <c r="EE66" s="90"/>
      <c r="EF66" s="84"/>
      <c r="EG66" s="90"/>
      <c r="EH66" s="84"/>
      <c r="EI66" s="90"/>
      <c r="EJ66" s="84"/>
      <c r="EK66" s="90"/>
      <c r="EL66" s="84"/>
      <c r="EM66" s="90"/>
      <c r="EN66" s="84"/>
      <c r="EO66" s="90"/>
      <c r="EP66" s="84"/>
      <c r="EQ66" s="90"/>
      <c r="ER66" s="84"/>
      <c r="ES66" s="90"/>
      <c r="ET66" s="84"/>
      <c r="EU66" s="90"/>
      <c r="EV66" s="84"/>
      <c r="EW66" s="90"/>
      <c r="EX66" s="84"/>
      <c r="EY66" s="90"/>
      <c r="EZ66" s="84"/>
      <c r="FA66" s="90"/>
      <c r="FB66" s="84"/>
      <c r="FC66" s="90"/>
      <c r="FD66" s="84"/>
      <c r="FE66" s="90"/>
      <c r="FF66" s="84"/>
      <c r="FG66" s="90"/>
      <c r="FH66" s="84"/>
      <c r="FI66" s="90"/>
      <c r="FJ66" s="84"/>
      <c r="FK66" s="90"/>
      <c r="FL66" s="84"/>
      <c r="FM66" s="90"/>
      <c r="FN66" s="84"/>
      <c r="FO66" s="90"/>
      <c r="FP66" s="84"/>
      <c r="FQ66" s="90"/>
      <c r="FR66" s="84"/>
      <c r="FS66" s="90"/>
      <c r="FT66" s="84"/>
      <c r="FU66" s="90"/>
      <c r="FV66" s="84"/>
      <c r="FW66" s="90"/>
      <c r="FX66" s="84"/>
      <c r="FY66" s="90"/>
      <c r="FZ66" s="84"/>
      <c r="GA66" s="90"/>
      <c r="GB66" s="84"/>
      <c r="GC66" s="90"/>
      <c r="GD66" s="84"/>
      <c r="GE66" s="90"/>
      <c r="GF66" s="84"/>
      <c r="GG66" s="90"/>
      <c r="GH66" s="84"/>
      <c r="GI66" s="90"/>
      <c r="GJ66" s="84"/>
      <c r="GK66" s="90"/>
      <c r="GL66" s="84"/>
      <c r="GM66" s="90"/>
      <c r="GN66" s="84"/>
      <c r="GO66" s="90"/>
      <c r="GP66" s="84"/>
      <c r="GQ66" s="90"/>
      <c r="GR66" s="84"/>
      <c r="GS66" s="90"/>
      <c r="GT66" s="84"/>
      <c r="GU66" s="90"/>
      <c r="GV66" s="84"/>
      <c r="GW66" s="90"/>
      <c r="GX66" s="84"/>
      <c r="GY66" s="90"/>
      <c r="GZ66" s="84"/>
      <c r="HA66" s="90"/>
      <c r="HB66" s="84"/>
      <c r="HC66" s="90"/>
      <c r="HD66" s="84"/>
      <c r="HE66" s="90"/>
      <c r="HF66" s="84"/>
      <c r="HG66" s="90"/>
      <c r="HH66" s="84"/>
      <c r="HI66" s="90"/>
      <c r="HJ66" s="84"/>
      <c r="HK66" s="90"/>
      <c r="HL66" s="84"/>
      <c r="HM66" s="90"/>
      <c r="HN66" s="84"/>
      <c r="HO66" s="90"/>
      <c r="HP66" s="84"/>
      <c r="HQ66" s="90"/>
      <c r="HR66" s="84"/>
      <c r="HS66" s="90"/>
      <c r="HT66" s="84"/>
      <c r="HU66" s="90"/>
      <c r="HV66" s="84"/>
      <c r="HW66" s="90"/>
      <c r="HX66" s="84"/>
      <c r="HY66" s="90"/>
      <c r="HZ66" s="84"/>
      <c r="IA66" s="90"/>
      <c r="IB66" s="84"/>
      <c r="IC66" s="90"/>
      <c r="ID66" s="84"/>
      <c r="IE66" s="90"/>
      <c r="IF66" s="84"/>
      <c r="IG66" s="90"/>
      <c r="IH66" s="84"/>
      <c r="II66" s="90"/>
      <c r="IJ66" s="84"/>
      <c r="IK66" s="90"/>
      <c r="IL66" s="84"/>
      <c r="IM66" s="90"/>
      <c r="IN66" s="84"/>
      <c r="IO66" s="90"/>
      <c r="IP66" s="84"/>
      <c r="IQ66" s="90"/>
      <c r="IR66" s="84"/>
      <c r="IS66" s="90"/>
      <c r="IT66" s="84"/>
    </row>
    <row r="67" spans="1:254" x14ac:dyDescent="0.2">
      <c r="A67" s="56">
        <v>18</v>
      </c>
      <c r="C67" s="68" t="s">
        <v>57</v>
      </c>
      <c r="D67" s="84"/>
      <c r="E67" s="56">
        <v>18</v>
      </c>
      <c r="G67" s="85"/>
      <c r="H67" s="87">
        <v>0</v>
      </c>
      <c r="I67" s="86"/>
      <c r="J67" s="85"/>
      <c r="K67" s="87">
        <v>0</v>
      </c>
    </row>
    <row r="68" spans="1:254" x14ac:dyDescent="0.2">
      <c r="A68" s="56">
        <v>19</v>
      </c>
      <c r="C68" s="68" t="s">
        <v>58</v>
      </c>
      <c r="D68" s="84"/>
      <c r="E68" s="56">
        <v>19</v>
      </c>
      <c r="G68" s="85"/>
      <c r="H68" s="87">
        <v>0</v>
      </c>
      <c r="I68" s="86"/>
      <c r="J68" s="85"/>
      <c r="K68" s="87">
        <v>0</v>
      </c>
    </row>
    <row r="69" spans="1:254" x14ac:dyDescent="0.2">
      <c r="A69" s="56">
        <v>20</v>
      </c>
      <c r="C69" s="68" t="s">
        <v>59</v>
      </c>
      <c r="D69" s="84"/>
      <c r="E69" s="56">
        <v>20</v>
      </c>
      <c r="G69" s="85"/>
      <c r="H69" s="87">
        <v>0</v>
      </c>
      <c r="I69" s="86"/>
      <c r="J69" s="85"/>
      <c r="K69" s="87">
        <v>0</v>
      </c>
    </row>
    <row r="70" spans="1:254" x14ac:dyDescent="0.2">
      <c r="A70" s="84">
        <v>21</v>
      </c>
      <c r="C70" s="68" t="s">
        <v>60</v>
      </c>
      <c r="D70" s="84"/>
      <c r="E70" s="56">
        <v>21</v>
      </c>
      <c r="G70" s="85"/>
      <c r="H70" s="87">
        <v>0</v>
      </c>
      <c r="I70" s="86"/>
      <c r="J70" s="85"/>
      <c r="K70" s="87">
        <v>0</v>
      </c>
    </row>
    <row r="71" spans="1:254" x14ac:dyDescent="0.2">
      <c r="A71" s="84">
        <v>22</v>
      </c>
      <c r="C71" s="68"/>
      <c r="D71" s="84"/>
      <c r="E71" s="56">
        <v>22</v>
      </c>
      <c r="G71" s="85"/>
      <c r="H71" s="87">
        <v>0</v>
      </c>
      <c r="I71" s="86" t="s">
        <v>45</v>
      </c>
      <c r="J71" s="85"/>
      <c r="K71" s="87">
        <v>0</v>
      </c>
    </row>
    <row r="72" spans="1:254" x14ac:dyDescent="0.2">
      <c r="A72" s="56">
        <v>23</v>
      </c>
      <c r="C72" s="91"/>
      <c r="E72" s="56">
        <v>23</v>
      </c>
      <c r="F72" s="77" t="s">
        <v>17</v>
      </c>
      <c r="G72" s="78"/>
      <c r="H72" s="79"/>
      <c r="I72" s="89"/>
      <c r="J72" s="78"/>
      <c r="K72" s="79"/>
    </row>
    <row r="73" spans="1:254" x14ac:dyDescent="0.2">
      <c r="A73" s="56">
        <v>24</v>
      </c>
      <c r="C73" s="91"/>
      <c r="D73" s="68"/>
      <c r="E73" s="56">
        <v>24</v>
      </c>
    </row>
    <row r="74" spans="1:254" x14ac:dyDescent="0.2">
      <c r="A74" s="56">
        <v>25</v>
      </c>
      <c r="C74" s="68" t="s">
        <v>61</v>
      </c>
      <c r="D74" s="84"/>
      <c r="E74" s="56">
        <v>25</v>
      </c>
      <c r="G74" s="85"/>
      <c r="H74" s="87">
        <v>0</v>
      </c>
      <c r="I74" s="86"/>
      <c r="J74" s="85"/>
      <c r="K74" s="87">
        <v>0</v>
      </c>
    </row>
    <row r="75" spans="1:254" x14ac:dyDescent="0.2">
      <c r="A75" s="56">
        <v>26</v>
      </c>
      <c r="E75" s="56">
        <v>26</v>
      </c>
      <c r="F75" s="77" t="s">
        <v>17</v>
      </c>
      <c r="G75" s="78"/>
      <c r="H75" s="79"/>
      <c r="I75" s="89"/>
      <c r="J75" s="78"/>
      <c r="K75" s="79"/>
    </row>
    <row r="76" spans="1:254" ht="15" customHeight="1" x14ac:dyDescent="0.2">
      <c r="A76" s="56">
        <v>27</v>
      </c>
      <c r="C76" s="68" t="s">
        <v>80</v>
      </c>
      <c r="E76" s="56">
        <v>27</v>
      </c>
      <c r="F76" s="75"/>
      <c r="G76" s="85"/>
      <c r="H76" s="87">
        <v>0</v>
      </c>
      <c r="I76" s="86"/>
      <c r="J76" s="85"/>
      <c r="K76" s="87">
        <v>0</v>
      </c>
    </row>
    <row r="77" spans="1:254" x14ac:dyDescent="0.2">
      <c r="F77" s="77"/>
      <c r="G77" s="78"/>
      <c r="H77" s="79"/>
      <c r="I77" s="89"/>
      <c r="J77" s="78"/>
      <c r="K77" s="79"/>
    </row>
    <row r="78" spans="1:254" ht="14.25" x14ac:dyDescent="0.2">
      <c r="F78"/>
      <c r="G78"/>
      <c r="H78"/>
      <c r="I78"/>
      <c r="J78"/>
      <c r="K78"/>
    </row>
    <row r="79" spans="1:254" ht="30.75" customHeight="1" x14ac:dyDescent="0.2">
      <c r="A79" s="92"/>
      <c r="B79" s="92"/>
      <c r="C79" s="93" t="s">
        <v>63</v>
      </c>
      <c r="D79" s="93"/>
      <c r="E79" s="93"/>
      <c r="F79" s="93"/>
      <c r="G79" s="93"/>
      <c r="H79" s="93"/>
      <c r="I79" s="93"/>
      <c r="J79" s="93"/>
      <c r="K79" s="94"/>
    </row>
    <row r="80" spans="1:254" x14ac:dyDescent="0.2">
      <c r="D80" s="84"/>
      <c r="F80" s="77"/>
      <c r="G80" s="78"/>
      <c r="I80" s="89"/>
      <c r="J80" s="78"/>
      <c r="K80" s="79"/>
    </row>
    <row r="81" spans="1:15" x14ac:dyDescent="0.2">
      <c r="C81" s="56" t="s">
        <v>64</v>
      </c>
      <c r="D81" s="84"/>
      <c r="F81" s="77"/>
      <c r="G81" s="78"/>
      <c r="I81" s="89"/>
      <c r="J81" s="78"/>
      <c r="K81" s="79"/>
    </row>
    <row r="82" spans="1:15" x14ac:dyDescent="0.2">
      <c r="C82" s="68"/>
      <c r="F82" s="69"/>
      <c r="G82" s="70"/>
      <c r="H82" s="71"/>
      <c r="I82" s="69"/>
      <c r="J82" s="70"/>
      <c r="K82" s="71"/>
    </row>
    <row r="83" spans="1:15" x14ac:dyDescent="0.2">
      <c r="A83" s="74" t="s">
        <v>81</v>
      </c>
      <c r="K83" s="59" t="s">
        <v>82</v>
      </c>
    </row>
    <row r="84" spans="1:15" s="95" customFormat="1" x14ac:dyDescent="0.2">
      <c r="A84" s="73" t="s">
        <v>83</v>
      </c>
      <c r="B84" s="73"/>
      <c r="C84" s="73"/>
      <c r="D84" s="73"/>
      <c r="E84" s="73"/>
      <c r="F84" s="73"/>
      <c r="G84" s="73"/>
      <c r="H84" s="73"/>
      <c r="I84" s="73"/>
      <c r="J84" s="73"/>
      <c r="K84" s="73"/>
    </row>
    <row r="85" spans="1:15" x14ac:dyDescent="0.2">
      <c r="A85" s="74" t="str">
        <f>$A$42</f>
        <v xml:space="preserve">NAME: </v>
      </c>
      <c r="C85" s="56" t="str">
        <f>$D$20</f>
        <v>University of Colorado</v>
      </c>
      <c r="I85" s="75"/>
      <c r="K85" s="76" t="str">
        <f>$K$3</f>
        <v>Due Date: October 18, 2022</v>
      </c>
    </row>
    <row r="86" spans="1:15" x14ac:dyDescent="0.2">
      <c r="A86" s="77" t="s">
        <v>17</v>
      </c>
      <c r="B86" s="77" t="s">
        <v>17</v>
      </c>
      <c r="C86" s="77" t="s">
        <v>17</v>
      </c>
      <c r="D86" s="77" t="s">
        <v>17</v>
      </c>
      <c r="E86" s="77" t="s">
        <v>17</v>
      </c>
      <c r="F86" s="77" t="s">
        <v>17</v>
      </c>
      <c r="G86" s="78" t="s">
        <v>17</v>
      </c>
      <c r="H86" s="79" t="s">
        <v>17</v>
      </c>
      <c r="I86" s="77" t="s">
        <v>17</v>
      </c>
      <c r="J86" s="78" t="s">
        <v>17</v>
      </c>
      <c r="K86" s="79" t="s">
        <v>17</v>
      </c>
    </row>
    <row r="87" spans="1:15" x14ac:dyDescent="0.2">
      <c r="A87" s="80" t="s">
        <v>18</v>
      </c>
      <c r="C87" s="68" t="s">
        <v>19</v>
      </c>
      <c r="E87" s="80" t="s">
        <v>18</v>
      </c>
      <c r="F87" s="81"/>
      <c r="G87" s="82"/>
      <c r="H87" s="83" t="str">
        <f>H44</f>
        <v>2021-22</v>
      </c>
      <c r="I87" s="81"/>
      <c r="J87" s="82"/>
      <c r="K87" s="83" t="str">
        <f>K44</f>
        <v>2022-23</v>
      </c>
    </row>
    <row r="88" spans="1:15" x14ac:dyDescent="0.2">
      <c r="A88" s="80" t="s">
        <v>22</v>
      </c>
      <c r="C88" s="81" t="s">
        <v>23</v>
      </c>
      <c r="E88" s="80" t="s">
        <v>22</v>
      </c>
      <c r="F88" s="81"/>
      <c r="G88" s="82" t="s">
        <v>24</v>
      </c>
      <c r="H88" s="83" t="s">
        <v>25</v>
      </c>
      <c r="I88" s="81"/>
      <c r="J88" s="82" t="s">
        <v>24</v>
      </c>
      <c r="K88" s="83" t="s">
        <v>26</v>
      </c>
    </row>
    <row r="89" spans="1:15" x14ac:dyDescent="0.2">
      <c r="A89" s="77" t="s">
        <v>17</v>
      </c>
      <c r="B89" s="77" t="s">
        <v>17</v>
      </c>
      <c r="C89" s="77" t="s">
        <v>17</v>
      </c>
      <c r="D89" s="77" t="s">
        <v>17</v>
      </c>
      <c r="E89" s="77" t="s">
        <v>17</v>
      </c>
      <c r="F89" s="77" t="s">
        <v>17</v>
      </c>
      <c r="G89" s="78" t="s">
        <v>17</v>
      </c>
      <c r="H89" s="78" t="s">
        <v>17</v>
      </c>
      <c r="I89" s="77" t="s">
        <v>17</v>
      </c>
      <c r="J89" s="78" t="s">
        <v>17</v>
      </c>
      <c r="K89" s="79" t="s">
        <v>17</v>
      </c>
    </row>
    <row r="90" spans="1:15" x14ac:dyDescent="0.2">
      <c r="A90" s="56">
        <v>1</v>
      </c>
      <c r="C90" s="68" t="s">
        <v>27</v>
      </c>
      <c r="D90" s="84" t="s">
        <v>28</v>
      </c>
      <c r="E90" s="56">
        <v>1</v>
      </c>
      <c r="G90" s="85">
        <f>+G569</f>
        <v>0</v>
      </c>
      <c r="H90" s="85">
        <f>+H569</f>
        <v>0</v>
      </c>
      <c r="I90" s="86"/>
      <c r="J90" s="85">
        <f>+J569</f>
        <v>0</v>
      </c>
      <c r="K90" s="85">
        <f>+K569</f>
        <v>0</v>
      </c>
    </row>
    <row r="91" spans="1:15" x14ac:dyDescent="0.2">
      <c r="A91" s="56">
        <v>2</v>
      </c>
      <c r="C91" s="68" t="s">
        <v>29</v>
      </c>
      <c r="D91" s="84" t="s">
        <v>30</v>
      </c>
      <c r="E91" s="56">
        <v>2</v>
      </c>
      <c r="G91" s="85">
        <f>+G608</f>
        <v>0</v>
      </c>
      <c r="H91" s="85">
        <f>+H608</f>
        <v>0</v>
      </c>
      <c r="I91" s="86"/>
      <c r="J91" s="85">
        <f>+J608</f>
        <v>0</v>
      </c>
      <c r="K91" s="85">
        <f>+K608</f>
        <v>0</v>
      </c>
    </row>
    <row r="92" spans="1:15" x14ac:dyDescent="0.2">
      <c r="A92" s="56">
        <v>3</v>
      </c>
      <c r="C92" s="68" t="s">
        <v>31</v>
      </c>
      <c r="D92" s="84" t="s">
        <v>32</v>
      </c>
      <c r="E92" s="56">
        <v>3</v>
      </c>
      <c r="G92" s="85">
        <f>+G645</f>
        <v>0</v>
      </c>
      <c r="H92" s="85">
        <f>+H645</f>
        <v>0</v>
      </c>
      <c r="I92" s="86"/>
      <c r="J92" s="85">
        <f>+J645</f>
        <v>0</v>
      </c>
      <c r="K92" s="85">
        <f>+K645</f>
        <v>0</v>
      </c>
    </row>
    <row r="93" spans="1:15" x14ac:dyDescent="0.2">
      <c r="A93" s="56">
        <v>4</v>
      </c>
      <c r="C93" s="68" t="s">
        <v>33</v>
      </c>
      <c r="D93" s="84" t="s">
        <v>34</v>
      </c>
      <c r="E93" s="56">
        <v>4</v>
      </c>
      <c r="G93" s="85">
        <f>+G682</f>
        <v>0</v>
      </c>
      <c r="H93" s="85">
        <f>+H682</f>
        <v>0</v>
      </c>
      <c r="I93" s="86"/>
      <c r="J93" s="85">
        <f>+J682</f>
        <v>0</v>
      </c>
      <c r="K93" s="85">
        <f>+K682</f>
        <v>0</v>
      </c>
    </row>
    <row r="94" spans="1:15" x14ac:dyDescent="0.2">
      <c r="A94" s="56">
        <v>5</v>
      </c>
      <c r="C94" s="68" t="s">
        <v>35</v>
      </c>
      <c r="D94" s="84" t="s">
        <v>36</v>
      </c>
      <c r="E94" s="56">
        <v>5</v>
      </c>
      <c r="G94" s="85">
        <f>+G719</f>
        <v>0</v>
      </c>
      <c r="H94" s="85">
        <f>+H719</f>
        <v>0</v>
      </c>
      <c r="I94" s="86"/>
      <c r="J94" s="85">
        <f>+J719</f>
        <v>0</v>
      </c>
      <c r="K94" s="85">
        <f>+K719</f>
        <v>0</v>
      </c>
    </row>
    <row r="95" spans="1:15" x14ac:dyDescent="0.2">
      <c r="A95" s="56">
        <v>6</v>
      </c>
      <c r="C95" s="68" t="s">
        <v>37</v>
      </c>
      <c r="D95" s="84" t="s">
        <v>38</v>
      </c>
      <c r="E95" s="56">
        <v>6</v>
      </c>
      <c r="G95" s="85">
        <f>+G756</f>
        <v>0</v>
      </c>
      <c r="H95" s="85">
        <f>+H756</f>
        <v>0</v>
      </c>
      <c r="I95" s="86"/>
      <c r="J95" s="85">
        <f>+J756</f>
        <v>0</v>
      </c>
      <c r="K95" s="85">
        <f>+K756</f>
        <v>0</v>
      </c>
    </row>
    <row r="96" spans="1:15" x14ac:dyDescent="0.2">
      <c r="A96" s="56">
        <v>7</v>
      </c>
      <c r="C96" s="68" t="s">
        <v>39</v>
      </c>
      <c r="D96" s="84" t="s">
        <v>40</v>
      </c>
      <c r="E96" s="56">
        <v>7</v>
      </c>
      <c r="G96" s="85">
        <f>+G793</f>
        <v>0</v>
      </c>
      <c r="H96" s="85">
        <f>+H793</f>
        <v>0</v>
      </c>
      <c r="I96" s="86"/>
      <c r="J96" s="85">
        <f>+J793</f>
        <v>0</v>
      </c>
      <c r="K96" s="85">
        <f>+K793</f>
        <v>0</v>
      </c>
      <c r="O96" s="56" t="s">
        <v>45</v>
      </c>
    </row>
    <row r="97" spans="1:254" x14ac:dyDescent="0.2">
      <c r="A97" s="56">
        <v>8</v>
      </c>
      <c r="C97" s="68" t="s">
        <v>41</v>
      </c>
      <c r="D97" s="84" t="s">
        <v>42</v>
      </c>
      <c r="E97" s="56">
        <v>8</v>
      </c>
      <c r="G97" s="85">
        <f>+G830</f>
        <v>0</v>
      </c>
      <c r="H97" s="85">
        <f>+H830</f>
        <v>0</v>
      </c>
      <c r="I97" s="86"/>
      <c r="J97" s="85">
        <f>+J830</f>
        <v>0</v>
      </c>
      <c r="K97" s="85">
        <f>+K830</f>
        <v>0</v>
      </c>
    </row>
    <row r="98" spans="1:254" x14ac:dyDescent="0.2">
      <c r="A98" s="56">
        <v>9</v>
      </c>
      <c r="C98" s="68" t="s">
        <v>43</v>
      </c>
      <c r="D98" s="84" t="s">
        <v>44</v>
      </c>
      <c r="E98" s="56">
        <v>9</v>
      </c>
      <c r="G98" s="87">
        <f>+G868</f>
        <v>0</v>
      </c>
      <c r="H98" s="87">
        <f>+H868</f>
        <v>0</v>
      </c>
      <c r="I98" s="86" t="s">
        <v>45</v>
      </c>
      <c r="J98" s="87">
        <f>+J868</f>
        <v>0</v>
      </c>
      <c r="K98" s="87">
        <f>+K868</f>
        <v>0</v>
      </c>
    </row>
    <row r="99" spans="1:254" x14ac:dyDescent="0.2">
      <c r="A99" s="56">
        <v>10</v>
      </c>
      <c r="C99" s="68" t="s">
        <v>46</v>
      </c>
      <c r="D99" s="84" t="s">
        <v>47</v>
      </c>
      <c r="E99" s="56">
        <v>10</v>
      </c>
      <c r="G99" s="85">
        <f>+G904</f>
        <v>0</v>
      </c>
      <c r="H99" s="87">
        <f>+H904</f>
        <v>52014262</v>
      </c>
      <c r="I99" s="86"/>
      <c r="J99" s="85">
        <f>+J904</f>
        <v>0</v>
      </c>
      <c r="K99" s="87">
        <f>+K904</f>
        <v>39063242</v>
      </c>
    </row>
    <row r="100" spans="1:254" x14ac:dyDescent="0.2">
      <c r="C100" s="68"/>
      <c r="D100" s="84"/>
      <c r="F100" s="77" t="s">
        <v>17</v>
      </c>
      <c r="G100" s="78" t="s">
        <v>17</v>
      </c>
      <c r="H100" s="88"/>
      <c r="I100" s="89"/>
      <c r="J100" s="78"/>
      <c r="K100" s="88"/>
    </row>
    <row r="101" spans="1:254" x14ac:dyDescent="0.2">
      <c r="A101" s="56">
        <v>11</v>
      </c>
      <c r="C101" s="68" t="s">
        <v>84</v>
      </c>
      <c r="E101" s="56">
        <v>11</v>
      </c>
      <c r="G101" s="85">
        <f>SUM(G90:G99)</f>
        <v>0</v>
      </c>
      <c r="H101" s="87">
        <f>SUM(H90:H99)</f>
        <v>52014262</v>
      </c>
      <c r="I101" s="86"/>
      <c r="J101" s="85">
        <f>SUM(J90:J99)</f>
        <v>0</v>
      </c>
      <c r="K101" s="87">
        <f>SUM(K90:K99)</f>
        <v>39063242</v>
      </c>
    </row>
    <row r="102" spans="1:254" x14ac:dyDescent="0.2">
      <c r="F102" s="77" t="s">
        <v>17</v>
      </c>
      <c r="G102" s="78" t="s">
        <v>17</v>
      </c>
      <c r="H102" s="79"/>
      <c r="I102" s="89"/>
      <c r="J102" s="78"/>
      <c r="K102" s="79"/>
    </row>
    <row r="103" spans="1:254" x14ac:dyDescent="0.2">
      <c r="F103" s="77"/>
      <c r="H103" s="79"/>
      <c r="I103" s="89"/>
      <c r="K103" s="79"/>
    </row>
    <row r="104" spans="1:254" x14ac:dyDescent="0.2">
      <c r="A104" s="56">
        <v>12</v>
      </c>
      <c r="C104" s="68" t="s">
        <v>49</v>
      </c>
      <c r="E104" s="56">
        <v>12</v>
      </c>
      <c r="G104" s="86"/>
      <c r="H104" s="86"/>
      <c r="I104" s="86"/>
      <c r="J104" s="85"/>
      <c r="K104" s="86"/>
    </row>
    <row r="105" spans="1:254" x14ac:dyDescent="0.2">
      <c r="A105" s="56">
        <v>13</v>
      </c>
      <c r="C105" s="68" t="s">
        <v>50</v>
      </c>
      <c r="D105" s="84" t="s">
        <v>51</v>
      </c>
      <c r="E105" s="56">
        <v>13</v>
      </c>
      <c r="G105" s="85"/>
      <c r="H105" s="87">
        <f>+H531</f>
        <v>0</v>
      </c>
      <c r="I105" s="86"/>
      <c r="J105" s="85"/>
      <c r="K105" s="87">
        <f>+K531</f>
        <v>0</v>
      </c>
    </row>
    <row r="106" spans="1:254" x14ac:dyDescent="0.2">
      <c r="A106" s="56">
        <v>14</v>
      </c>
      <c r="C106" s="68" t="s">
        <v>52</v>
      </c>
      <c r="D106" s="84" t="s">
        <v>85</v>
      </c>
      <c r="E106" s="56">
        <v>14</v>
      </c>
      <c r="G106" s="85"/>
      <c r="H106" s="98">
        <f>H145</f>
        <v>0</v>
      </c>
      <c r="I106" s="86"/>
      <c r="J106" s="85"/>
      <c r="K106" s="98">
        <f>K145</f>
        <v>0</v>
      </c>
    </row>
    <row r="107" spans="1:254" x14ac:dyDescent="0.2">
      <c r="A107" s="56">
        <v>15</v>
      </c>
      <c r="C107" s="68" t="s">
        <v>54</v>
      </c>
      <c r="D107" s="84"/>
      <c r="E107" s="56">
        <v>15</v>
      </c>
      <c r="G107" s="85">
        <f>H248</f>
        <v>0</v>
      </c>
      <c r="H107" s="99"/>
      <c r="I107" s="86"/>
      <c r="J107" s="85">
        <f>K248</f>
        <v>0</v>
      </c>
      <c r="K107" s="99"/>
    </row>
    <row r="108" spans="1:254" x14ac:dyDescent="0.2">
      <c r="A108" s="56">
        <v>16</v>
      </c>
      <c r="C108" s="68" t="s">
        <v>55</v>
      </c>
      <c r="D108" s="84"/>
      <c r="E108" s="56">
        <v>16</v>
      </c>
      <c r="G108" s="85"/>
      <c r="H108" s="87">
        <f>+H352-H107</f>
        <v>0</v>
      </c>
      <c r="I108" s="86"/>
      <c r="J108" s="85"/>
      <c r="K108" s="99"/>
    </row>
    <row r="109" spans="1:254" x14ac:dyDescent="0.2">
      <c r="A109" s="84">
        <v>17</v>
      </c>
      <c r="B109" s="84"/>
      <c r="C109" s="90" t="s">
        <v>86</v>
      </c>
      <c r="D109" s="84" t="s">
        <v>87</v>
      </c>
      <c r="E109" s="84">
        <v>17</v>
      </c>
      <c r="F109" s="84"/>
      <c r="G109" s="85"/>
      <c r="H109" s="87">
        <f>SUM(H107:H108)</f>
        <v>0</v>
      </c>
      <c r="I109" s="90"/>
      <c r="J109" s="85"/>
      <c r="K109" s="87">
        <f>SUM(K107:K108)</f>
        <v>0</v>
      </c>
      <c r="L109" s="84"/>
      <c r="M109" s="90"/>
      <c r="N109" s="84"/>
      <c r="O109" s="90"/>
      <c r="P109" s="84"/>
      <c r="Q109" s="90"/>
      <c r="R109" s="84"/>
      <c r="S109" s="90"/>
      <c r="T109" s="84"/>
      <c r="U109" s="90"/>
      <c r="V109" s="84"/>
      <c r="W109" s="90"/>
      <c r="X109" s="84"/>
      <c r="Y109" s="90"/>
      <c r="Z109" s="84"/>
      <c r="AA109" s="90"/>
      <c r="AB109" s="84"/>
      <c r="AC109" s="90"/>
      <c r="AD109" s="84"/>
      <c r="AE109" s="90"/>
      <c r="AF109" s="84"/>
      <c r="AG109" s="90"/>
      <c r="AH109" s="84"/>
      <c r="AI109" s="90"/>
      <c r="AJ109" s="84"/>
      <c r="AK109" s="90"/>
      <c r="AL109" s="84"/>
      <c r="AM109" s="90"/>
      <c r="AN109" s="84"/>
      <c r="AO109" s="90"/>
      <c r="AP109" s="84"/>
      <c r="AQ109" s="90"/>
      <c r="AR109" s="84"/>
      <c r="AS109" s="90"/>
      <c r="AT109" s="84"/>
      <c r="AU109" s="90"/>
      <c r="AV109" s="84"/>
      <c r="AW109" s="90"/>
      <c r="AX109" s="84"/>
      <c r="AY109" s="90"/>
      <c r="AZ109" s="84"/>
      <c r="BA109" s="90"/>
      <c r="BB109" s="84"/>
      <c r="BC109" s="90"/>
      <c r="BD109" s="84"/>
      <c r="BE109" s="90"/>
      <c r="BF109" s="84"/>
      <c r="BG109" s="90"/>
      <c r="BH109" s="84"/>
      <c r="BI109" s="90"/>
      <c r="BJ109" s="84"/>
      <c r="BK109" s="90"/>
      <c r="BL109" s="84"/>
      <c r="BM109" s="90"/>
      <c r="BN109" s="84"/>
      <c r="BO109" s="90"/>
      <c r="BP109" s="84"/>
      <c r="BQ109" s="90"/>
      <c r="BR109" s="84"/>
      <c r="BS109" s="90"/>
      <c r="BT109" s="84"/>
      <c r="BU109" s="90"/>
      <c r="BV109" s="84"/>
      <c r="BW109" s="90"/>
      <c r="BX109" s="84"/>
      <c r="BY109" s="90"/>
      <c r="BZ109" s="84"/>
      <c r="CA109" s="90"/>
      <c r="CB109" s="84"/>
      <c r="CC109" s="90"/>
      <c r="CD109" s="84"/>
      <c r="CE109" s="90"/>
      <c r="CF109" s="84"/>
      <c r="CG109" s="90"/>
      <c r="CH109" s="84"/>
      <c r="CI109" s="90"/>
      <c r="CJ109" s="84"/>
      <c r="CK109" s="90"/>
      <c r="CL109" s="84"/>
      <c r="CM109" s="90"/>
      <c r="CN109" s="84"/>
      <c r="CO109" s="90"/>
      <c r="CP109" s="84"/>
      <c r="CQ109" s="90"/>
      <c r="CR109" s="84"/>
      <c r="CS109" s="90"/>
      <c r="CT109" s="84"/>
      <c r="CU109" s="90"/>
      <c r="CV109" s="84"/>
      <c r="CW109" s="90"/>
      <c r="CX109" s="84"/>
      <c r="CY109" s="90"/>
      <c r="CZ109" s="84"/>
      <c r="DA109" s="90"/>
      <c r="DB109" s="84"/>
      <c r="DC109" s="90"/>
      <c r="DD109" s="84"/>
      <c r="DE109" s="90"/>
      <c r="DF109" s="84"/>
      <c r="DG109" s="90"/>
      <c r="DH109" s="84"/>
      <c r="DI109" s="90"/>
      <c r="DJ109" s="84"/>
      <c r="DK109" s="90"/>
      <c r="DL109" s="84"/>
      <c r="DM109" s="90"/>
      <c r="DN109" s="84"/>
      <c r="DO109" s="90"/>
      <c r="DP109" s="84"/>
      <c r="DQ109" s="90"/>
      <c r="DR109" s="84"/>
      <c r="DS109" s="90"/>
      <c r="DT109" s="84"/>
      <c r="DU109" s="90"/>
      <c r="DV109" s="84"/>
      <c r="DW109" s="90"/>
      <c r="DX109" s="84"/>
      <c r="DY109" s="90"/>
      <c r="DZ109" s="84"/>
      <c r="EA109" s="90"/>
      <c r="EB109" s="84"/>
      <c r="EC109" s="90"/>
      <c r="ED109" s="84"/>
      <c r="EE109" s="90"/>
      <c r="EF109" s="84"/>
      <c r="EG109" s="90"/>
      <c r="EH109" s="84"/>
      <c r="EI109" s="90"/>
      <c r="EJ109" s="84"/>
      <c r="EK109" s="90"/>
      <c r="EL109" s="84"/>
      <c r="EM109" s="90"/>
      <c r="EN109" s="84"/>
      <c r="EO109" s="90"/>
      <c r="EP109" s="84"/>
      <c r="EQ109" s="90"/>
      <c r="ER109" s="84"/>
      <c r="ES109" s="90"/>
      <c r="ET109" s="84"/>
      <c r="EU109" s="90"/>
      <c r="EV109" s="84"/>
      <c r="EW109" s="90"/>
      <c r="EX109" s="84"/>
      <c r="EY109" s="90"/>
      <c r="EZ109" s="84"/>
      <c r="FA109" s="90"/>
      <c r="FB109" s="84"/>
      <c r="FC109" s="90"/>
      <c r="FD109" s="84"/>
      <c r="FE109" s="90"/>
      <c r="FF109" s="84"/>
      <c r="FG109" s="90"/>
      <c r="FH109" s="84"/>
      <c r="FI109" s="90"/>
      <c r="FJ109" s="84"/>
      <c r="FK109" s="90"/>
      <c r="FL109" s="84"/>
      <c r="FM109" s="90"/>
      <c r="FN109" s="84"/>
      <c r="FO109" s="90"/>
      <c r="FP109" s="84"/>
      <c r="FQ109" s="90"/>
      <c r="FR109" s="84"/>
      <c r="FS109" s="90"/>
      <c r="FT109" s="84"/>
      <c r="FU109" s="90"/>
      <c r="FV109" s="84"/>
      <c r="FW109" s="90"/>
      <c r="FX109" s="84"/>
      <c r="FY109" s="90"/>
      <c r="FZ109" s="84"/>
      <c r="GA109" s="90"/>
      <c r="GB109" s="84"/>
      <c r="GC109" s="90"/>
      <c r="GD109" s="84"/>
      <c r="GE109" s="90"/>
      <c r="GF109" s="84"/>
      <c r="GG109" s="90"/>
      <c r="GH109" s="84"/>
      <c r="GI109" s="90"/>
      <c r="GJ109" s="84"/>
      <c r="GK109" s="90"/>
      <c r="GL109" s="84"/>
      <c r="GM109" s="90"/>
      <c r="GN109" s="84"/>
      <c r="GO109" s="90"/>
      <c r="GP109" s="84"/>
      <c r="GQ109" s="90"/>
      <c r="GR109" s="84"/>
      <c r="GS109" s="90"/>
      <c r="GT109" s="84"/>
      <c r="GU109" s="90"/>
      <c r="GV109" s="84"/>
      <c r="GW109" s="90"/>
      <c r="GX109" s="84"/>
      <c r="GY109" s="90"/>
      <c r="GZ109" s="84"/>
      <c r="HA109" s="90"/>
      <c r="HB109" s="84"/>
      <c r="HC109" s="90"/>
      <c r="HD109" s="84"/>
      <c r="HE109" s="90"/>
      <c r="HF109" s="84"/>
      <c r="HG109" s="90"/>
      <c r="HH109" s="84"/>
      <c r="HI109" s="90"/>
      <c r="HJ109" s="84"/>
      <c r="HK109" s="90"/>
      <c r="HL109" s="84"/>
      <c r="HM109" s="90"/>
      <c r="HN109" s="84"/>
      <c r="HO109" s="90"/>
      <c r="HP109" s="84"/>
      <c r="HQ109" s="90"/>
      <c r="HR109" s="84"/>
      <c r="HS109" s="90"/>
      <c r="HT109" s="84"/>
      <c r="HU109" s="90"/>
      <c r="HV109" s="84"/>
      <c r="HW109" s="90"/>
      <c r="HX109" s="84"/>
      <c r="HY109" s="90"/>
      <c r="HZ109" s="84"/>
      <c r="IA109" s="90"/>
      <c r="IB109" s="84"/>
      <c r="IC109" s="90"/>
      <c r="ID109" s="84"/>
      <c r="IE109" s="90"/>
      <c r="IF109" s="84"/>
      <c r="IG109" s="90"/>
      <c r="IH109" s="84"/>
      <c r="II109" s="90"/>
      <c r="IJ109" s="84"/>
      <c r="IK109" s="90"/>
      <c r="IL109" s="84"/>
      <c r="IM109" s="90"/>
      <c r="IN109" s="84"/>
      <c r="IO109" s="90"/>
      <c r="IP109" s="84"/>
      <c r="IQ109" s="90"/>
      <c r="IR109" s="84"/>
      <c r="IS109" s="90"/>
      <c r="IT109" s="84"/>
    </row>
    <row r="110" spans="1:254" x14ac:dyDescent="0.2">
      <c r="A110" s="56">
        <v>18</v>
      </c>
      <c r="C110" s="68" t="s">
        <v>57</v>
      </c>
      <c r="D110" s="84" t="s">
        <v>87</v>
      </c>
      <c r="E110" s="56">
        <v>18</v>
      </c>
      <c r="G110" s="85"/>
      <c r="H110" s="87">
        <f>+H351</f>
        <v>0</v>
      </c>
      <c r="I110" s="86"/>
      <c r="J110" s="85"/>
      <c r="K110" s="99"/>
    </row>
    <row r="111" spans="1:254" x14ac:dyDescent="0.2">
      <c r="A111" s="56">
        <v>19</v>
      </c>
      <c r="C111" s="68" t="s">
        <v>58</v>
      </c>
      <c r="D111" s="84" t="s">
        <v>87</v>
      </c>
      <c r="E111" s="56">
        <v>19</v>
      </c>
      <c r="G111" s="85"/>
      <c r="H111" s="87">
        <f>+H357</f>
        <v>0</v>
      </c>
      <c r="I111" s="86"/>
      <c r="J111" s="85"/>
      <c r="K111" s="99"/>
    </row>
    <row r="112" spans="1:254" x14ac:dyDescent="0.2">
      <c r="A112" s="56">
        <v>20</v>
      </c>
      <c r="C112" s="68" t="s">
        <v>59</v>
      </c>
      <c r="D112" s="84" t="s">
        <v>87</v>
      </c>
      <c r="E112" s="56">
        <v>20</v>
      </c>
      <c r="G112" s="85"/>
      <c r="H112" s="87">
        <f>H109+H110+H111</f>
        <v>0</v>
      </c>
      <c r="I112" s="86"/>
      <c r="J112" s="85"/>
      <c r="K112" s="87">
        <f>K109+K110+K111</f>
        <v>0</v>
      </c>
    </row>
    <row r="113" spans="1:17" x14ac:dyDescent="0.2">
      <c r="A113" s="84">
        <v>21</v>
      </c>
      <c r="C113" s="68"/>
      <c r="D113" s="84"/>
      <c r="E113" s="56">
        <v>21</v>
      </c>
      <c r="G113" s="85"/>
      <c r="H113" s="87">
        <f>+H396-H377</f>
        <v>0</v>
      </c>
      <c r="I113" s="86"/>
      <c r="J113" s="85"/>
      <c r="K113" s="87">
        <f>+K396-K377</f>
        <v>0</v>
      </c>
      <c r="L113" s="56" t="s">
        <v>45</v>
      </c>
    </row>
    <row r="114" spans="1:17" x14ac:dyDescent="0.2">
      <c r="A114" s="84">
        <v>22</v>
      </c>
      <c r="C114" s="68"/>
      <c r="D114" s="84"/>
      <c r="E114" s="56">
        <v>22</v>
      </c>
      <c r="G114" s="85"/>
      <c r="H114" s="87">
        <f>H377</f>
        <v>0</v>
      </c>
      <c r="I114" s="86" t="s">
        <v>45</v>
      </c>
      <c r="J114" s="85"/>
      <c r="K114" s="87">
        <f>K377</f>
        <v>0</v>
      </c>
    </row>
    <row r="115" spans="1:17" x14ac:dyDescent="0.2">
      <c r="A115" s="56">
        <v>23</v>
      </c>
      <c r="C115" s="91"/>
      <c r="E115" s="56">
        <v>23</v>
      </c>
      <c r="F115" s="77" t="s">
        <v>17</v>
      </c>
      <c r="G115" s="78"/>
      <c r="H115" s="79"/>
      <c r="I115" s="89"/>
      <c r="J115" s="78"/>
      <c r="K115" s="79"/>
      <c r="Q115" s="56" t="s">
        <v>45</v>
      </c>
    </row>
    <row r="116" spans="1:17" x14ac:dyDescent="0.2">
      <c r="A116" s="56">
        <v>24</v>
      </c>
      <c r="C116" s="91"/>
      <c r="D116" s="68"/>
      <c r="E116" s="56">
        <v>24</v>
      </c>
    </row>
    <row r="117" spans="1:17" x14ac:dyDescent="0.2">
      <c r="A117" s="56">
        <v>25</v>
      </c>
      <c r="C117" s="68" t="s">
        <v>61</v>
      </c>
      <c r="D117" s="84" t="s">
        <v>90</v>
      </c>
      <c r="E117" s="56">
        <v>25</v>
      </c>
      <c r="G117" s="85"/>
      <c r="H117" s="87">
        <f>+H443</f>
        <v>52014262</v>
      </c>
      <c r="I117" s="86"/>
      <c r="J117" s="85"/>
      <c r="K117" s="87">
        <f>+K443</f>
        <v>39063242</v>
      </c>
    </row>
    <row r="118" spans="1:17" x14ac:dyDescent="0.2">
      <c r="A118" s="56">
        <v>26</v>
      </c>
      <c r="E118" s="56">
        <v>26</v>
      </c>
      <c r="F118" s="77" t="s">
        <v>17</v>
      </c>
      <c r="G118" s="78"/>
      <c r="H118" s="79"/>
      <c r="I118" s="89"/>
      <c r="J118" s="78"/>
      <c r="K118" s="79"/>
    </row>
    <row r="119" spans="1:17" x14ac:dyDescent="0.2">
      <c r="A119" s="56">
        <v>27</v>
      </c>
      <c r="C119" s="68" t="s">
        <v>80</v>
      </c>
      <c r="E119" s="56">
        <v>27</v>
      </c>
      <c r="F119" s="75"/>
      <c r="G119" s="85"/>
      <c r="H119" s="87">
        <f>H105+H106+H112+H113+H114+H117</f>
        <v>52014262</v>
      </c>
      <c r="I119" s="86"/>
      <c r="J119" s="101"/>
      <c r="K119" s="87">
        <f>K105+K106+K112+K113+K114+K117</f>
        <v>39063242</v>
      </c>
      <c r="L119" s="102"/>
      <c r="M119" s="102"/>
      <c r="N119" s="102"/>
      <c r="O119" s="102"/>
      <c r="P119" s="102"/>
      <c r="Q119" s="102"/>
    </row>
    <row r="120" spans="1:17" x14ac:dyDescent="0.2">
      <c r="C120" s="68"/>
      <c r="F120" s="103" t="s">
        <v>91</v>
      </c>
      <c r="G120" s="104"/>
      <c r="H120" s="104"/>
      <c r="I120" s="104"/>
      <c r="J120" s="105"/>
      <c r="K120" s="106"/>
    </row>
    <row r="121" spans="1:17" ht="29.25" customHeight="1" x14ac:dyDescent="0.2">
      <c r="C121" s="93" t="s">
        <v>63</v>
      </c>
      <c r="D121" s="93"/>
      <c r="E121" s="93"/>
      <c r="F121" s="93"/>
      <c r="G121" s="93"/>
      <c r="H121" s="93"/>
      <c r="I121" s="93"/>
      <c r="J121" s="93"/>
      <c r="K121" s="107"/>
    </row>
    <row r="122" spans="1:17" x14ac:dyDescent="0.2">
      <c r="D122" s="84"/>
      <c r="F122" s="77"/>
      <c r="G122" s="78"/>
      <c r="I122" s="89"/>
      <c r="J122" s="78"/>
      <c r="K122" s="79"/>
      <c r="M122" s="56" t="s">
        <v>45</v>
      </c>
    </row>
    <row r="123" spans="1:17" x14ac:dyDescent="0.2">
      <c r="C123" s="56" t="s">
        <v>64</v>
      </c>
      <c r="G123" s="56"/>
      <c r="H123" s="56"/>
      <c r="J123" s="56"/>
      <c r="K123" s="56"/>
    </row>
    <row r="124" spans="1:17" x14ac:dyDescent="0.2">
      <c r="D124" s="84"/>
      <c r="F124" s="77"/>
      <c r="G124" s="78"/>
      <c r="I124" s="89"/>
      <c r="J124" s="78"/>
      <c r="K124" s="79"/>
    </row>
    <row r="125" spans="1:17" x14ac:dyDescent="0.2">
      <c r="E125" s="108"/>
    </row>
    <row r="126" spans="1:17" x14ac:dyDescent="0.2">
      <c r="A126" s="95" t="s">
        <v>65</v>
      </c>
    </row>
    <row r="127" spans="1:17" x14ac:dyDescent="0.2">
      <c r="A127" s="74" t="str">
        <f>$A$83</f>
        <v xml:space="preserve">Institution No.:  </v>
      </c>
      <c r="B127" s="95"/>
      <c r="C127" s="95"/>
      <c r="D127" s="95"/>
      <c r="E127" s="109"/>
      <c r="F127" s="95"/>
      <c r="G127" s="110"/>
      <c r="H127" s="111"/>
      <c r="I127" s="95"/>
      <c r="J127" s="110"/>
      <c r="K127" s="59" t="s">
        <v>66</v>
      </c>
    </row>
    <row r="128" spans="1:17" ht="14.25" x14ac:dyDescent="0.2">
      <c r="A128" s="112" t="s">
        <v>92</v>
      </c>
      <c r="B128" s="112"/>
      <c r="C128" s="112"/>
      <c r="D128" s="112"/>
      <c r="E128" s="112"/>
      <c r="F128" s="112"/>
      <c r="G128" s="112"/>
      <c r="H128" s="112"/>
      <c r="I128" s="112"/>
      <c r="J128" s="112"/>
      <c r="K128" s="112"/>
    </row>
    <row r="129" spans="1:11" x14ac:dyDescent="0.2">
      <c r="A129" s="74" t="str">
        <f>$A$42</f>
        <v xml:space="preserve">NAME: </v>
      </c>
      <c r="C129" s="56" t="str">
        <f>$D$20</f>
        <v>University of Colorado</v>
      </c>
      <c r="K129" s="76" t="str">
        <f>$K$3</f>
        <v>Due Date: October 18, 2022</v>
      </c>
    </row>
    <row r="130" spans="1:11" x14ac:dyDescent="0.2">
      <c r="A130" s="77" t="s">
        <v>17</v>
      </c>
      <c r="B130" s="77" t="s">
        <v>17</v>
      </c>
      <c r="C130" s="77" t="s">
        <v>17</v>
      </c>
      <c r="D130" s="77" t="s">
        <v>17</v>
      </c>
      <c r="E130" s="77" t="s">
        <v>17</v>
      </c>
      <c r="F130" s="77" t="s">
        <v>17</v>
      </c>
      <c r="G130" s="78" t="s">
        <v>17</v>
      </c>
      <c r="H130" s="79" t="s">
        <v>17</v>
      </c>
      <c r="I130" s="77" t="s">
        <v>17</v>
      </c>
      <c r="J130" s="78" t="s">
        <v>17</v>
      </c>
      <c r="K130" s="79" t="s">
        <v>17</v>
      </c>
    </row>
    <row r="131" spans="1:11" x14ac:dyDescent="0.2">
      <c r="A131" s="80" t="s">
        <v>18</v>
      </c>
      <c r="E131" s="80" t="s">
        <v>18</v>
      </c>
      <c r="F131" s="81"/>
      <c r="G131" s="82"/>
      <c r="H131" s="83" t="str">
        <f>H87</f>
        <v>2021-22</v>
      </c>
      <c r="I131" s="81"/>
      <c r="J131" s="82"/>
      <c r="K131" s="83" t="str">
        <f>K87</f>
        <v>2022-23</v>
      </c>
    </row>
    <row r="132" spans="1:11" x14ac:dyDescent="0.2">
      <c r="A132" s="80" t="s">
        <v>22</v>
      </c>
      <c r="C132" s="81" t="s">
        <v>68</v>
      </c>
      <c r="E132" s="80" t="s">
        <v>22</v>
      </c>
      <c r="F132" s="81"/>
      <c r="G132" s="82"/>
      <c r="H132" s="83" t="s">
        <v>25</v>
      </c>
      <c r="I132" s="81"/>
      <c r="J132" s="82"/>
      <c r="K132" s="83" t="s">
        <v>26</v>
      </c>
    </row>
    <row r="133" spans="1:11" x14ac:dyDescent="0.2">
      <c r="A133" s="77" t="s">
        <v>17</v>
      </c>
      <c r="B133" s="77" t="s">
        <v>17</v>
      </c>
      <c r="C133" s="77" t="s">
        <v>17</v>
      </c>
      <c r="D133" s="77" t="s">
        <v>17</v>
      </c>
      <c r="E133" s="77" t="s">
        <v>17</v>
      </c>
      <c r="F133" s="77" t="s">
        <v>17</v>
      </c>
      <c r="G133" s="78" t="s">
        <v>17</v>
      </c>
      <c r="H133" s="79" t="s">
        <v>17</v>
      </c>
      <c r="I133" s="77" t="s">
        <v>17</v>
      </c>
      <c r="J133" s="78" t="s">
        <v>17</v>
      </c>
      <c r="K133" s="79" t="s">
        <v>17</v>
      </c>
    </row>
    <row r="134" spans="1:11" x14ac:dyDescent="0.2">
      <c r="A134" s="56">
        <v>1</v>
      </c>
      <c r="C134" s="56" t="s">
        <v>69</v>
      </c>
      <c r="E134" s="56">
        <v>1</v>
      </c>
    </row>
    <row r="135" spans="1:11" ht="33.75" customHeight="1" x14ac:dyDescent="0.2">
      <c r="A135" s="113">
        <v>2</v>
      </c>
      <c r="C135" s="114" t="s">
        <v>70</v>
      </c>
      <c r="D135" s="114"/>
      <c r="E135" s="113">
        <v>2</v>
      </c>
      <c r="G135" s="115"/>
      <c r="H135" s="116">
        <v>0</v>
      </c>
      <c r="I135" s="117"/>
      <c r="J135" s="117"/>
      <c r="K135" s="116">
        <v>0</v>
      </c>
    </row>
    <row r="136" spans="1:11" ht="15.75" customHeight="1" x14ac:dyDescent="0.2">
      <c r="A136" s="56">
        <v>3</v>
      </c>
      <c r="C136" s="56" t="s">
        <v>71</v>
      </c>
      <c r="E136" s="56">
        <v>3</v>
      </c>
      <c r="G136" s="115"/>
      <c r="H136" s="118">
        <v>0</v>
      </c>
      <c r="I136" s="115"/>
      <c r="J136" s="115"/>
      <c r="K136" s="118">
        <v>0</v>
      </c>
    </row>
    <row r="137" spans="1:11" x14ac:dyDescent="0.2">
      <c r="A137" s="56">
        <v>4</v>
      </c>
      <c r="C137" s="56" t="s">
        <v>72</v>
      </c>
      <c r="E137" s="56">
        <v>4</v>
      </c>
      <c r="G137" s="115"/>
      <c r="H137" s="118">
        <v>0</v>
      </c>
      <c r="I137" s="115"/>
      <c r="J137" s="115"/>
      <c r="K137" s="118">
        <v>0</v>
      </c>
    </row>
    <row r="138" spans="1:11" x14ac:dyDescent="0.2">
      <c r="A138" s="56">
        <v>5</v>
      </c>
      <c r="C138" s="56" t="s">
        <v>73</v>
      </c>
      <c r="E138" s="56">
        <v>5</v>
      </c>
      <c r="G138" s="115"/>
      <c r="H138" s="118">
        <v>0</v>
      </c>
      <c r="I138" s="115"/>
      <c r="J138" s="115"/>
      <c r="K138" s="118">
        <v>0</v>
      </c>
    </row>
    <row r="139" spans="1:11" ht="47.25" customHeight="1" x14ac:dyDescent="0.2">
      <c r="A139" s="113">
        <v>6</v>
      </c>
      <c r="C139" s="114" t="s">
        <v>74</v>
      </c>
      <c r="D139" s="114"/>
      <c r="E139" s="113">
        <v>6</v>
      </c>
      <c r="G139" s="115"/>
      <c r="H139" s="116">
        <v>0</v>
      </c>
      <c r="I139" s="117"/>
      <c r="J139" s="117"/>
      <c r="K139" s="116">
        <v>0</v>
      </c>
    </row>
    <row r="140" spans="1:11" x14ac:dyDescent="0.2">
      <c r="A140" s="56">
        <v>7</v>
      </c>
      <c r="E140" s="56">
        <v>7</v>
      </c>
      <c r="G140" s="115"/>
      <c r="H140" s="115"/>
      <c r="I140" s="115"/>
      <c r="J140" s="115"/>
      <c r="K140" s="115"/>
    </row>
    <row r="141" spans="1:11" x14ac:dyDescent="0.2">
      <c r="A141" s="56">
        <v>8</v>
      </c>
      <c r="E141" s="56">
        <v>8</v>
      </c>
      <c r="G141" s="115"/>
      <c r="H141" s="115"/>
      <c r="I141" s="115"/>
      <c r="J141" s="115"/>
      <c r="K141" s="115"/>
    </row>
    <row r="142" spans="1:11" x14ac:dyDescent="0.2">
      <c r="A142" s="56">
        <v>9</v>
      </c>
      <c r="E142" s="56">
        <v>9</v>
      </c>
      <c r="G142" s="115"/>
      <c r="H142" s="115"/>
      <c r="I142" s="115"/>
      <c r="J142" s="115"/>
      <c r="K142" s="115"/>
    </row>
    <row r="143" spans="1:11" x14ac:dyDescent="0.2">
      <c r="A143" s="56">
        <v>10</v>
      </c>
      <c r="E143" s="56">
        <v>10</v>
      </c>
      <c r="G143" s="115"/>
      <c r="H143" s="115"/>
      <c r="I143" s="115"/>
      <c r="J143" s="115"/>
      <c r="K143" s="115"/>
    </row>
    <row r="144" spans="1:11" x14ac:dyDescent="0.2">
      <c r="A144" s="56">
        <v>11</v>
      </c>
      <c r="E144" s="56">
        <v>11</v>
      </c>
      <c r="G144" s="115"/>
      <c r="H144" s="115"/>
      <c r="I144" s="115"/>
      <c r="J144" s="115"/>
      <c r="K144" s="115"/>
    </row>
    <row r="145" spans="1:11" x14ac:dyDescent="0.2">
      <c r="A145" s="56">
        <v>12</v>
      </c>
      <c r="C145" s="56" t="s">
        <v>75</v>
      </c>
      <c r="E145" s="56">
        <v>12</v>
      </c>
      <c r="G145" s="115"/>
      <c r="H145" s="115">
        <f>SUM(H135:H144)</f>
        <v>0</v>
      </c>
      <c r="I145" s="115"/>
      <c r="J145" s="115"/>
      <c r="K145" s="115">
        <f>SUM(K135:K144)</f>
        <v>0</v>
      </c>
    </row>
    <row r="146" spans="1:11" x14ac:dyDescent="0.2">
      <c r="E146" s="108"/>
    </row>
    <row r="147" spans="1:11" x14ac:dyDescent="0.2">
      <c r="E147" s="108"/>
    </row>
    <row r="148" spans="1:11" x14ac:dyDescent="0.2">
      <c r="E148" s="108"/>
    </row>
    <row r="149" spans="1:11" x14ac:dyDescent="0.2">
      <c r="E149" s="108"/>
    </row>
    <row r="150" spans="1:11" x14ac:dyDescent="0.2">
      <c r="E150" s="108"/>
    </row>
    <row r="151" spans="1:11" x14ac:dyDescent="0.2">
      <c r="E151" s="108"/>
    </row>
    <row r="152" spans="1:11" x14ac:dyDescent="0.2">
      <c r="E152" s="108"/>
    </row>
    <row r="154" spans="1:11" x14ac:dyDescent="0.2">
      <c r="D154" s="119"/>
      <c r="F154" s="119"/>
      <c r="G154" s="120"/>
      <c r="H154" s="121"/>
    </row>
    <row r="155" spans="1:11" x14ac:dyDescent="0.2">
      <c r="E155" s="108"/>
    </row>
    <row r="156" spans="1:11" x14ac:dyDescent="0.2">
      <c r="E156" s="108"/>
    </row>
    <row r="157" spans="1:11" x14ac:dyDescent="0.2">
      <c r="E157" s="108"/>
    </row>
    <row r="158" spans="1:11" ht="13.5" x14ac:dyDescent="0.2">
      <c r="C158" s="56" t="s">
        <v>93</v>
      </c>
      <c r="E158" s="108"/>
    </row>
    <row r="159" spans="1:11" x14ac:dyDescent="0.2">
      <c r="E159" s="108"/>
    </row>
    <row r="160" spans="1:11" x14ac:dyDescent="0.2">
      <c r="E160" s="108"/>
    </row>
    <row r="161" spans="1:13" x14ac:dyDescent="0.2">
      <c r="A161" s="74" t="str">
        <f>$A$83</f>
        <v xml:space="preserve">Institution No.:  </v>
      </c>
      <c r="B161" s="95"/>
      <c r="C161" s="95"/>
      <c r="D161" s="95"/>
      <c r="E161" s="109"/>
      <c r="F161" s="95"/>
      <c r="G161" s="110"/>
      <c r="H161" s="111"/>
      <c r="I161" s="95"/>
      <c r="J161" s="110"/>
      <c r="K161" s="59" t="s">
        <v>94</v>
      </c>
      <c r="L161" s="75"/>
      <c r="M161" s="122"/>
    </row>
    <row r="162" spans="1:13" s="95" customFormat="1" x14ac:dyDescent="0.2">
      <c r="A162" s="123" t="s">
        <v>95</v>
      </c>
      <c r="B162" s="123"/>
      <c r="C162" s="123"/>
      <c r="D162" s="123"/>
      <c r="E162" s="123"/>
      <c r="F162" s="123"/>
      <c r="G162" s="123"/>
      <c r="H162" s="123"/>
      <c r="I162" s="123"/>
      <c r="J162" s="123"/>
      <c r="K162" s="123"/>
      <c r="L162" s="124"/>
      <c r="M162" s="125"/>
    </row>
    <row r="163" spans="1:13" x14ac:dyDescent="0.2">
      <c r="A163" s="74" t="str">
        <f>$A$42</f>
        <v xml:space="preserve">NAME: </v>
      </c>
      <c r="C163" s="56" t="str">
        <f>$D$20</f>
        <v>University of Colorado</v>
      </c>
      <c r="G163" s="126"/>
      <c r="K163" s="76" t="str">
        <f>$K$3</f>
        <v>Due Date: October 18, 2022</v>
      </c>
      <c r="L163" s="75"/>
      <c r="M163" s="122"/>
    </row>
    <row r="164" spans="1:13" x14ac:dyDescent="0.2">
      <c r="A164" s="77" t="s">
        <v>17</v>
      </c>
      <c r="B164" s="77" t="s">
        <v>17</v>
      </c>
      <c r="C164" s="77" t="s">
        <v>17</v>
      </c>
      <c r="D164" s="77" t="s">
        <v>17</v>
      </c>
      <c r="E164" s="77" t="s">
        <v>17</v>
      </c>
      <c r="F164" s="77" t="s">
        <v>17</v>
      </c>
      <c r="G164" s="78" t="s">
        <v>17</v>
      </c>
      <c r="H164" s="79" t="s">
        <v>17</v>
      </c>
      <c r="I164" s="77" t="s">
        <v>17</v>
      </c>
      <c r="J164" s="78" t="s">
        <v>17</v>
      </c>
      <c r="K164" s="79" t="s">
        <v>17</v>
      </c>
    </row>
    <row r="165" spans="1:13" x14ac:dyDescent="0.2">
      <c r="A165" s="80" t="s">
        <v>18</v>
      </c>
      <c r="E165" s="80" t="s">
        <v>18</v>
      </c>
      <c r="F165" s="81"/>
      <c r="G165" s="82"/>
      <c r="H165" s="83" t="str">
        <f>H131</f>
        <v>2021-22</v>
      </c>
      <c r="I165" s="81"/>
      <c r="J165" s="82"/>
      <c r="K165" s="83" t="str">
        <f>K131</f>
        <v>2022-23</v>
      </c>
    </row>
    <row r="166" spans="1:13" x14ac:dyDescent="0.2">
      <c r="A166" s="80" t="s">
        <v>22</v>
      </c>
      <c r="C166" s="81" t="s">
        <v>68</v>
      </c>
      <c r="E166" s="80" t="s">
        <v>22</v>
      </c>
      <c r="F166" s="81"/>
      <c r="G166" s="82" t="s">
        <v>24</v>
      </c>
      <c r="H166" s="83" t="s">
        <v>25</v>
      </c>
      <c r="I166" s="81"/>
      <c r="J166" s="82" t="s">
        <v>24</v>
      </c>
      <c r="K166" s="83" t="s">
        <v>26</v>
      </c>
    </row>
    <row r="167" spans="1:13" x14ac:dyDescent="0.2">
      <c r="A167" s="77" t="s">
        <v>17</v>
      </c>
      <c r="B167" s="77" t="s">
        <v>17</v>
      </c>
      <c r="C167" s="77" t="s">
        <v>17</v>
      </c>
      <c r="D167" s="77" t="s">
        <v>17</v>
      </c>
      <c r="E167" s="77" t="s">
        <v>17</v>
      </c>
      <c r="F167" s="77" t="s">
        <v>17</v>
      </c>
      <c r="G167" s="78" t="s">
        <v>17</v>
      </c>
      <c r="H167" s="79" t="s">
        <v>17</v>
      </c>
      <c r="I167" s="77" t="s">
        <v>17</v>
      </c>
      <c r="J167" s="78" t="s">
        <v>17</v>
      </c>
      <c r="K167" s="79" t="s">
        <v>17</v>
      </c>
    </row>
    <row r="168" spans="1:13" x14ac:dyDescent="0.2">
      <c r="A168" s="56">
        <v>1</v>
      </c>
      <c r="B168" s="77"/>
      <c r="C168" s="68" t="s">
        <v>96</v>
      </c>
      <c r="D168" s="77"/>
      <c r="E168" s="56">
        <v>1</v>
      </c>
      <c r="F168" s="77"/>
      <c r="G168" s="127">
        <f>G208</f>
        <v>0</v>
      </c>
      <c r="H168" s="128">
        <f>H208</f>
        <v>0</v>
      </c>
      <c r="I168" s="129"/>
      <c r="J168" s="127">
        <f>J208</f>
        <v>0</v>
      </c>
      <c r="K168" s="128">
        <f>K208</f>
        <v>0</v>
      </c>
    </row>
    <row r="169" spans="1:13" x14ac:dyDescent="0.2">
      <c r="A169" s="56">
        <v>2</v>
      </c>
      <c r="B169" s="77"/>
      <c r="C169" s="68" t="s">
        <v>97</v>
      </c>
      <c r="D169" s="77"/>
      <c r="E169" s="56">
        <v>2</v>
      </c>
      <c r="F169" s="77"/>
      <c r="G169" s="130"/>
      <c r="H169" s="128">
        <f t="shared" ref="H169:H171" si="0">H209</f>
        <v>0</v>
      </c>
      <c r="I169" s="77"/>
      <c r="J169" s="130"/>
      <c r="K169" s="128">
        <f t="shared" ref="K169:K171" si="1">K209</f>
        <v>0</v>
      </c>
    </row>
    <row r="170" spans="1:13" x14ac:dyDescent="0.2">
      <c r="A170" s="56">
        <v>3</v>
      </c>
      <c r="C170" s="68" t="s">
        <v>98</v>
      </c>
      <c r="E170" s="56">
        <v>3</v>
      </c>
      <c r="F170" s="69"/>
      <c r="G170" s="127">
        <f>G210</f>
        <v>0</v>
      </c>
      <c r="H170" s="128">
        <f t="shared" si="0"/>
        <v>0</v>
      </c>
      <c r="I170" s="131"/>
      <c r="J170" s="188">
        <f>J210</f>
        <v>0</v>
      </c>
      <c r="K170" s="128">
        <f t="shared" si="1"/>
        <v>0</v>
      </c>
    </row>
    <row r="171" spans="1:13" x14ac:dyDescent="0.2">
      <c r="A171" s="56">
        <v>4</v>
      </c>
      <c r="C171" s="68" t="s">
        <v>99</v>
      </c>
      <c r="E171" s="56">
        <v>4</v>
      </c>
      <c r="F171" s="69"/>
      <c r="G171" s="129"/>
      <c r="H171" s="128">
        <f t="shared" si="0"/>
        <v>0</v>
      </c>
      <c r="I171" s="131"/>
      <c r="J171" s="129"/>
      <c r="K171" s="128">
        <f t="shared" si="1"/>
        <v>0</v>
      </c>
    </row>
    <row r="172" spans="1:13" x14ac:dyDescent="0.2">
      <c r="A172" s="56">
        <v>5</v>
      </c>
      <c r="C172" s="68" t="s">
        <v>100</v>
      </c>
      <c r="E172" s="56">
        <v>5</v>
      </c>
      <c r="F172" s="69"/>
      <c r="G172" s="129">
        <f>G168+G170</f>
        <v>0</v>
      </c>
      <c r="H172" s="132">
        <f>SUM(H168:H171)</f>
        <v>0</v>
      </c>
      <c r="I172" s="131"/>
      <c r="J172" s="129">
        <f>J168+J170</f>
        <v>0</v>
      </c>
      <c r="K172" s="132">
        <f>SUM(K168:K171)</f>
        <v>0</v>
      </c>
    </row>
    <row r="173" spans="1:13" x14ac:dyDescent="0.2">
      <c r="A173" s="56">
        <v>6</v>
      </c>
      <c r="C173" s="68" t="s">
        <v>101</v>
      </c>
      <c r="E173" s="56">
        <v>6</v>
      </c>
      <c r="F173" s="69"/>
      <c r="G173" s="127">
        <f>G213</f>
        <v>0</v>
      </c>
      <c r="H173" s="128">
        <f t="shared" ref="H173:K174" si="2">H213</f>
        <v>0</v>
      </c>
      <c r="I173" s="129"/>
      <c r="J173" s="127">
        <f t="shared" si="2"/>
        <v>0</v>
      </c>
      <c r="K173" s="128">
        <f t="shared" si="2"/>
        <v>0</v>
      </c>
    </row>
    <row r="174" spans="1:13" x14ac:dyDescent="0.2">
      <c r="A174" s="56">
        <v>7</v>
      </c>
      <c r="C174" s="68" t="s">
        <v>102</v>
      </c>
      <c r="E174" s="56">
        <v>7</v>
      </c>
      <c r="F174" s="69"/>
      <c r="G174" s="127">
        <f>G214</f>
        <v>0</v>
      </c>
      <c r="H174" s="128">
        <f>H214</f>
        <v>0</v>
      </c>
      <c r="I174" s="131"/>
      <c r="J174" s="127">
        <f t="shared" si="2"/>
        <v>0</v>
      </c>
      <c r="K174" s="128">
        <f t="shared" si="2"/>
        <v>0</v>
      </c>
    </row>
    <row r="175" spans="1:13" x14ac:dyDescent="0.2">
      <c r="A175" s="56">
        <v>8</v>
      </c>
      <c r="C175" s="68" t="s">
        <v>103</v>
      </c>
      <c r="E175" s="56">
        <v>8</v>
      </c>
      <c r="F175" s="69"/>
      <c r="G175" s="129">
        <f>G172+G173+G174</f>
        <v>0</v>
      </c>
      <c r="H175" s="129">
        <f>H172+H173+H174</f>
        <v>0</v>
      </c>
      <c r="I175" s="129"/>
      <c r="J175" s="129">
        <f>J172+J173+J174</f>
        <v>0</v>
      </c>
      <c r="K175" s="132">
        <f>K172+K173+K174</f>
        <v>0</v>
      </c>
    </row>
    <row r="176" spans="1:13" x14ac:dyDescent="0.2">
      <c r="A176" s="56">
        <v>9</v>
      </c>
      <c r="E176" s="56">
        <v>9</v>
      </c>
      <c r="F176" s="69"/>
      <c r="G176" s="129"/>
      <c r="H176" s="132"/>
      <c r="I176" s="133"/>
      <c r="J176" s="129"/>
      <c r="K176" s="132"/>
    </row>
    <row r="177" spans="1:11" x14ac:dyDescent="0.2">
      <c r="A177" s="56">
        <v>10</v>
      </c>
      <c r="C177" s="68" t="s">
        <v>104</v>
      </c>
      <c r="E177" s="56">
        <v>10</v>
      </c>
      <c r="F177" s="69"/>
      <c r="G177" s="127">
        <f>G217</f>
        <v>0</v>
      </c>
      <c r="H177" s="128">
        <f>H217</f>
        <v>0</v>
      </c>
      <c r="I177" s="131"/>
      <c r="J177" s="127">
        <f>J217</f>
        <v>0</v>
      </c>
      <c r="K177" s="128">
        <f>K217</f>
        <v>0</v>
      </c>
    </row>
    <row r="178" spans="1:11" x14ac:dyDescent="0.2">
      <c r="A178" s="56">
        <v>11</v>
      </c>
      <c r="C178" s="68" t="s">
        <v>105</v>
      </c>
      <c r="E178" s="56">
        <v>11</v>
      </c>
      <c r="F178" s="69"/>
      <c r="G178" s="127">
        <f>G218</f>
        <v>0</v>
      </c>
      <c r="H178" s="128">
        <f t="shared" ref="H178:H179" si="3">H218</f>
        <v>0</v>
      </c>
      <c r="I178" s="131"/>
      <c r="J178" s="127">
        <f>J218</f>
        <v>0</v>
      </c>
      <c r="K178" s="128">
        <f t="shared" ref="J178:L179" si="4">K218</f>
        <v>0</v>
      </c>
    </row>
    <row r="179" spans="1:11" x14ac:dyDescent="0.2">
      <c r="A179" s="56">
        <v>12</v>
      </c>
      <c r="C179" s="68" t="s">
        <v>106</v>
      </c>
      <c r="E179" s="56">
        <v>12</v>
      </c>
      <c r="F179" s="69"/>
      <c r="G179" s="127">
        <f>G219</f>
        <v>0</v>
      </c>
      <c r="H179" s="128">
        <f t="shared" si="3"/>
        <v>0</v>
      </c>
      <c r="I179" s="131"/>
      <c r="J179" s="128">
        <f t="shared" si="4"/>
        <v>0</v>
      </c>
      <c r="K179" s="128">
        <f t="shared" si="4"/>
        <v>0</v>
      </c>
    </row>
    <row r="180" spans="1:11" x14ac:dyDescent="0.2">
      <c r="A180" s="56">
        <v>13</v>
      </c>
      <c r="C180" s="68" t="s">
        <v>107</v>
      </c>
      <c r="E180" s="56">
        <v>13</v>
      </c>
      <c r="F180" s="69"/>
      <c r="G180" s="129">
        <f>SUM(G177:G179)</f>
        <v>0</v>
      </c>
      <c r="H180" s="132">
        <f>SUM(H177:H179)</f>
        <v>0</v>
      </c>
      <c r="I180" s="134"/>
      <c r="J180" s="129">
        <f>SUM(J177:J179)</f>
        <v>0</v>
      </c>
      <c r="K180" s="132">
        <f>SUM(K177:K179)</f>
        <v>0</v>
      </c>
    </row>
    <row r="181" spans="1:11" x14ac:dyDescent="0.2">
      <c r="A181" s="56">
        <v>14</v>
      </c>
      <c r="E181" s="56">
        <v>14</v>
      </c>
      <c r="F181" s="69"/>
      <c r="G181" s="135"/>
      <c r="H181" s="132"/>
      <c r="I181" s="133"/>
      <c r="J181" s="135"/>
      <c r="K181" s="132"/>
    </row>
    <row r="182" spans="1:11" x14ac:dyDescent="0.2">
      <c r="A182" s="56">
        <v>15</v>
      </c>
      <c r="C182" s="68" t="s">
        <v>108</v>
      </c>
      <c r="E182" s="56">
        <v>15</v>
      </c>
      <c r="G182" s="136">
        <f>SUM(G175+G180)</f>
        <v>0</v>
      </c>
      <c r="H182" s="137">
        <f>SUM(H175+H180)</f>
        <v>0</v>
      </c>
      <c r="I182" s="133"/>
      <c r="J182" s="136">
        <f>SUM(J175+J180)</f>
        <v>0</v>
      </c>
      <c r="K182" s="137">
        <f>SUM(K175+K180)</f>
        <v>0</v>
      </c>
    </row>
    <row r="183" spans="1:11" x14ac:dyDescent="0.2">
      <c r="A183" s="56">
        <v>16</v>
      </c>
      <c r="E183" s="56">
        <v>16</v>
      </c>
      <c r="G183" s="136"/>
      <c r="H183" s="137"/>
      <c r="I183" s="133"/>
      <c r="J183" s="136"/>
      <c r="K183" s="137"/>
    </row>
    <row r="184" spans="1:11" x14ac:dyDescent="0.2">
      <c r="A184" s="56">
        <v>17</v>
      </c>
      <c r="C184" s="68" t="s">
        <v>109</v>
      </c>
      <c r="E184" s="56">
        <v>17</v>
      </c>
      <c r="F184" s="69"/>
      <c r="G184" s="128">
        <f>G224</f>
        <v>0</v>
      </c>
      <c r="H184" s="128">
        <f>H224</f>
        <v>0</v>
      </c>
      <c r="I184" s="131"/>
      <c r="J184" s="128">
        <f t="shared" ref="J184:K184" si="5">J224</f>
        <v>0</v>
      </c>
      <c r="K184" s="128">
        <f t="shared" si="5"/>
        <v>0</v>
      </c>
    </row>
    <row r="185" spans="1:11" x14ac:dyDescent="0.2">
      <c r="A185" s="56">
        <v>18</v>
      </c>
      <c r="E185" s="56">
        <v>18</v>
      </c>
      <c r="F185" s="69"/>
      <c r="G185" s="129"/>
      <c r="H185" s="132"/>
      <c r="I185" s="131"/>
      <c r="J185" s="129"/>
      <c r="K185" s="132"/>
    </row>
    <row r="186" spans="1:11" x14ac:dyDescent="0.2">
      <c r="A186" s="56">
        <v>19</v>
      </c>
      <c r="C186" s="68" t="s">
        <v>110</v>
      </c>
      <c r="E186" s="56">
        <v>19</v>
      </c>
      <c r="F186" s="69"/>
      <c r="G186" s="129"/>
      <c r="H186" s="132">
        <v>0</v>
      </c>
      <c r="I186" s="131"/>
      <c r="J186" s="129"/>
      <c r="K186" s="132"/>
    </row>
    <row r="187" spans="1:11" x14ac:dyDescent="0.2">
      <c r="A187" s="56">
        <v>20</v>
      </c>
      <c r="C187" s="138" t="s">
        <v>111</v>
      </c>
      <c r="E187" s="56">
        <v>20</v>
      </c>
      <c r="F187" s="69"/>
      <c r="G187" s="129"/>
      <c r="H187" s="132">
        <v>0</v>
      </c>
      <c r="I187" s="131"/>
      <c r="J187" s="129"/>
      <c r="K187" s="132">
        <v>0</v>
      </c>
    </row>
    <row r="188" spans="1:11" x14ac:dyDescent="0.2">
      <c r="A188" s="56">
        <v>21</v>
      </c>
      <c r="C188" s="138"/>
      <c r="E188" s="56">
        <v>21</v>
      </c>
      <c r="F188" s="69"/>
      <c r="G188" s="129"/>
      <c r="H188" s="132"/>
      <c r="I188" s="131"/>
      <c r="J188" s="129"/>
      <c r="K188" s="132"/>
    </row>
    <row r="189" spans="1:11" x14ac:dyDescent="0.2">
      <c r="A189" s="56">
        <v>22</v>
      </c>
      <c r="C189" s="68"/>
      <c r="E189" s="56">
        <v>22</v>
      </c>
      <c r="G189" s="129"/>
      <c r="H189" s="132"/>
      <c r="I189" s="131"/>
      <c r="J189" s="129"/>
      <c r="K189" s="132"/>
    </row>
    <row r="190" spans="1:11" x14ac:dyDescent="0.2">
      <c r="A190" s="56">
        <v>23</v>
      </c>
      <c r="C190" s="68" t="s">
        <v>112</v>
      </c>
      <c r="E190" s="56">
        <v>23</v>
      </c>
      <c r="G190" s="129"/>
      <c r="H190" s="132">
        <v>0</v>
      </c>
      <c r="I190" s="131"/>
      <c r="J190" s="129"/>
      <c r="K190" s="132">
        <v>0</v>
      </c>
    </row>
    <row r="191" spans="1:11" x14ac:dyDescent="0.2">
      <c r="A191" s="56">
        <v>24</v>
      </c>
      <c r="C191" s="68"/>
      <c r="E191" s="56">
        <v>24</v>
      </c>
      <c r="G191" s="129"/>
      <c r="H191" s="132"/>
      <c r="I191" s="131"/>
      <c r="J191" s="129"/>
      <c r="K191" s="132"/>
    </row>
    <row r="192" spans="1:11" x14ac:dyDescent="0.2">
      <c r="F192" s="139" t="s">
        <v>17</v>
      </c>
      <c r="G192" s="130"/>
      <c r="H192" s="88"/>
      <c r="I192" s="139"/>
      <c r="J192" s="130"/>
      <c r="K192" s="79"/>
    </row>
    <row r="193" spans="1:11" x14ac:dyDescent="0.2">
      <c r="A193" s="56">
        <v>25</v>
      </c>
      <c r="C193" s="68" t="s">
        <v>113</v>
      </c>
      <c r="E193" s="56">
        <v>25</v>
      </c>
      <c r="G193" s="133">
        <f>SUM(G182:G191)</f>
        <v>0</v>
      </c>
      <c r="H193" s="137">
        <f>SUM(H182:H191)</f>
        <v>0</v>
      </c>
      <c r="I193" s="141"/>
      <c r="J193" s="136">
        <f>SUM(J182:J191)</f>
        <v>0</v>
      </c>
      <c r="K193" s="133">
        <f>SUM(K182:K191)</f>
        <v>0</v>
      </c>
    </row>
    <row r="194" spans="1:11" x14ac:dyDescent="0.2">
      <c r="F194" s="139" t="s">
        <v>17</v>
      </c>
      <c r="G194" s="78"/>
      <c r="H194" s="79"/>
      <c r="I194" s="139"/>
      <c r="J194" s="130"/>
      <c r="K194" s="79"/>
    </row>
    <row r="195" spans="1:11" x14ac:dyDescent="0.2">
      <c r="F195" s="139"/>
      <c r="G195" s="78"/>
      <c r="H195" s="79"/>
      <c r="I195" s="139"/>
      <c r="J195" s="78"/>
      <c r="K195" s="79"/>
    </row>
    <row r="196" spans="1:11" ht="15.75" x14ac:dyDescent="0.25">
      <c r="C196" s="142"/>
      <c r="D196" s="142"/>
      <c r="E196" s="142"/>
      <c r="F196" s="139"/>
      <c r="G196" s="78"/>
      <c r="H196" s="79"/>
      <c r="I196" s="139"/>
      <c r="J196" s="78"/>
      <c r="K196" s="79"/>
    </row>
    <row r="197" spans="1:11" x14ac:dyDescent="0.2">
      <c r="C197" s="56" t="s">
        <v>64</v>
      </c>
      <c r="F197" s="139"/>
      <c r="G197" s="78"/>
      <c r="H197" s="79"/>
      <c r="I197" s="139"/>
      <c r="J197" s="78"/>
      <c r="K197" s="79"/>
    </row>
    <row r="198" spans="1:11" x14ac:dyDescent="0.2">
      <c r="A198" s="68"/>
    </row>
    <row r="199" spans="1:11" x14ac:dyDescent="0.2">
      <c r="E199" s="108"/>
    </row>
    <row r="200" spans="1:11" ht="30" customHeight="1" x14ac:dyDescent="0.2">
      <c r="E200" s="108"/>
    </row>
    <row r="201" spans="1:11" x14ac:dyDescent="0.2">
      <c r="A201" s="74" t="str">
        <f>$A$83</f>
        <v xml:space="preserve">Institution No.:  </v>
      </c>
      <c r="B201" s="95"/>
      <c r="C201" s="95"/>
      <c r="D201" s="95"/>
      <c r="E201" s="109"/>
      <c r="F201" s="95"/>
      <c r="G201" s="110"/>
      <c r="H201" s="111"/>
      <c r="I201" s="95"/>
      <c r="J201" s="110"/>
      <c r="K201" s="59" t="s">
        <v>114</v>
      </c>
    </row>
    <row r="202" spans="1:11" x14ac:dyDescent="0.2">
      <c r="A202" s="123" t="s">
        <v>115</v>
      </c>
      <c r="B202" s="123"/>
      <c r="C202" s="123"/>
      <c r="D202" s="123"/>
      <c r="E202" s="123"/>
      <c r="F202" s="123"/>
      <c r="G202" s="123"/>
      <c r="H202" s="123"/>
      <c r="I202" s="123"/>
      <c r="J202" s="123"/>
      <c r="K202" s="123"/>
    </row>
    <row r="203" spans="1:11" x14ac:dyDescent="0.2">
      <c r="A203" s="74" t="str">
        <f>$A$42</f>
        <v xml:space="preserve">NAME: </v>
      </c>
      <c r="C203" s="56" t="str">
        <f>$D$20</f>
        <v>University of Colorado</v>
      </c>
      <c r="G203" s="126"/>
      <c r="K203" s="76" t="str">
        <f>$K$3</f>
        <v>Due Date: October 18, 2022</v>
      </c>
    </row>
    <row r="204" spans="1:11" x14ac:dyDescent="0.2">
      <c r="A204" s="77" t="s">
        <v>17</v>
      </c>
      <c r="B204" s="77" t="s">
        <v>17</v>
      </c>
      <c r="C204" s="77" t="s">
        <v>17</v>
      </c>
      <c r="D204" s="77" t="s">
        <v>17</v>
      </c>
      <c r="E204" s="77" t="s">
        <v>17</v>
      </c>
      <c r="F204" s="77" t="s">
        <v>17</v>
      </c>
      <c r="G204" s="78" t="s">
        <v>17</v>
      </c>
      <c r="H204" s="79" t="s">
        <v>17</v>
      </c>
      <c r="I204" s="77" t="s">
        <v>17</v>
      </c>
      <c r="J204" s="78" t="s">
        <v>17</v>
      </c>
      <c r="K204" s="79" t="s">
        <v>17</v>
      </c>
    </row>
    <row r="205" spans="1:11" x14ac:dyDescent="0.2">
      <c r="A205" s="80" t="s">
        <v>18</v>
      </c>
      <c r="E205" s="80" t="s">
        <v>18</v>
      </c>
      <c r="F205" s="81"/>
      <c r="G205" s="82"/>
      <c r="H205" s="83" t="str">
        <f>H165</f>
        <v>2021-22</v>
      </c>
      <c r="I205" s="81"/>
      <c r="J205" s="82"/>
      <c r="K205" s="83" t="str">
        <f>K165</f>
        <v>2022-23</v>
      </c>
    </row>
    <row r="206" spans="1:11" x14ac:dyDescent="0.2">
      <c r="A206" s="80" t="s">
        <v>22</v>
      </c>
      <c r="C206" s="81" t="s">
        <v>68</v>
      </c>
      <c r="E206" s="80" t="s">
        <v>22</v>
      </c>
      <c r="F206" s="81"/>
      <c r="G206" s="82" t="s">
        <v>24</v>
      </c>
      <c r="H206" s="83" t="s">
        <v>25</v>
      </c>
      <c r="I206" s="81"/>
      <c r="J206" s="82" t="s">
        <v>24</v>
      </c>
      <c r="K206" s="83" t="s">
        <v>26</v>
      </c>
    </row>
    <row r="207" spans="1:11" x14ac:dyDescent="0.2">
      <c r="A207" s="77" t="s">
        <v>17</v>
      </c>
      <c r="B207" s="77" t="s">
        <v>17</v>
      </c>
      <c r="C207" s="77" t="s">
        <v>17</v>
      </c>
      <c r="D207" s="77" t="s">
        <v>17</v>
      </c>
      <c r="E207" s="77" t="s">
        <v>17</v>
      </c>
      <c r="F207" s="77" t="s">
        <v>17</v>
      </c>
      <c r="G207" s="78" t="s">
        <v>17</v>
      </c>
      <c r="H207" s="79" t="s">
        <v>17</v>
      </c>
      <c r="I207" s="77" t="s">
        <v>17</v>
      </c>
      <c r="J207" s="78" t="s">
        <v>17</v>
      </c>
      <c r="K207" s="79" t="s">
        <v>17</v>
      </c>
    </row>
    <row r="208" spans="1:11" x14ac:dyDescent="0.2">
      <c r="A208" s="56">
        <v>1</v>
      </c>
      <c r="B208" s="77"/>
      <c r="C208" s="68" t="s">
        <v>96</v>
      </c>
      <c r="D208" s="77"/>
      <c r="E208" s="56">
        <v>1</v>
      </c>
      <c r="F208" s="77"/>
      <c r="G208" s="127">
        <f>SUM(G544+G583)</f>
        <v>0</v>
      </c>
      <c r="H208" s="128">
        <f>SUM(H544+H583)</f>
        <v>0</v>
      </c>
      <c r="I208" s="129"/>
      <c r="J208" s="127">
        <f>SUM(J544+J583)</f>
        <v>0</v>
      </c>
      <c r="K208" s="128">
        <f t="shared" ref="K208:K211" si="6">SUM(K544+K583)</f>
        <v>0</v>
      </c>
    </row>
    <row r="209" spans="1:13" x14ac:dyDescent="0.2">
      <c r="A209" s="56">
        <v>2</v>
      </c>
      <c r="B209" s="77"/>
      <c r="C209" s="68" t="s">
        <v>97</v>
      </c>
      <c r="D209" s="77"/>
      <c r="E209" s="56">
        <v>2</v>
      </c>
      <c r="F209" s="77"/>
      <c r="G209" s="129"/>
      <c r="H209" s="128">
        <f>SUM(H545+H584)</f>
        <v>0</v>
      </c>
      <c r="I209" s="77"/>
      <c r="J209" s="129"/>
      <c r="K209" s="128">
        <f t="shared" si="6"/>
        <v>0</v>
      </c>
    </row>
    <row r="210" spans="1:13" x14ac:dyDescent="0.2">
      <c r="A210" s="56">
        <v>3</v>
      </c>
      <c r="C210" s="68" t="s">
        <v>98</v>
      </c>
      <c r="E210" s="56">
        <v>3</v>
      </c>
      <c r="F210" s="69"/>
      <c r="G210" s="127">
        <f>SUM(G546+G585)</f>
        <v>0</v>
      </c>
      <c r="H210" s="128">
        <f>SUM(H546+H585)</f>
        <v>0</v>
      </c>
      <c r="I210" s="131"/>
      <c r="J210" s="127">
        <f t="shared" ref="J210" si="7">SUM(J546+J585)</f>
        <v>0</v>
      </c>
      <c r="K210" s="128">
        <f t="shared" si="6"/>
        <v>0</v>
      </c>
    </row>
    <row r="211" spans="1:13" x14ac:dyDescent="0.2">
      <c r="A211" s="56">
        <v>4</v>
      </c>
      <c r="C211" s="68" t="s">
        <v>99</v>
      </c>
      <c r="E211" s="56">
        <v>4</v>
      </c>
      <c r="F211" s="69"/>
      <c r="G211" s="129"/>
      <c r="H211" s="128">
        <f>SUM(H547+H586)</f>
        <v>0</v>
      </c>
      <c r="I211" s="131"/>
      <c r="J211" s="129"/>
      <c r="K211" s="128">
        <f t="shared" si="6"/>
        <v>0</v>
      </c>
      <c r="M211" s="122"/>
    </row>
    <row r="212" spans="1:13" x14ac:dyDescent="0.2">
      <c r="A212" s="56">
        <v>5</v>
      </c>
      <c r="C212" s="68" t="s">
        <v>100</v>
      </c>
      <c r="E212" s="56">
        <v>5</v>
      </c>
      <c r="F212" s="69"/>
      <c r="G212" s="129">
        <f>G208+G210</f>
        <v>0</v>
      </c>
      <c r="H212" s="132">
        <f>SUM(H208:H211)</f>
        <v>0</v>
      </c>
      <c r="I212" s="131"/>
      <c r="J212" s="129">
        <f>J208+J210</f>
        <v>0</v>
      </c>
      <c r="K212" s="132">
        <f>SUM(K208:K211)</f>
        <v>0</v>
      </c>
    </row>
    <row r="213" spans="1:13" x14ac:dyDescent="0.2">
      <c r="A213" s="56">
        <v>6</v>
      </c>
      <c r="C213" s="68" t="s">
        <v>101</v>
      </c>
      <c r="E213" s="56">
        <v>6</v>
      </c>
      <c r="F213" s="69"/>
      <c r="G213" s="143">
        <f>(SUM(G549+G588+G625+G662+G699+G736+G773+G848))</f>
        <v>0</v>
      </c>
      <c r="H213" s="143">
        <f>(SUM(H549+H588+H625+H662+H699+H736+H773+H848))</f>
        <v>0</v>
      </c>
      <c r="I213" s="131"/>
      <c r="J213" s="143">
        <f t="shared" ref="J213:K214" si="8">(SUM(J549+J588+J625+J662+J699+J736+J773+J848))</f>
        <v>0</v>
      </c>
      <c r="K213" s="143">
        <f t="shared" si="8"/>
        <v>0</v>
      </c>
    </row>
    <row r="214" spans="1:13" x14ac:dyDescent="0.2">
      <c r="A214" s="56">
        <v>7</v>
      </c>
      <c r="C214" s="68" t="s">
        <v>102</v>
      </c>
      <c r="E214" s="56">
        <v>7</v>
      </c>
      <c r="F214" s="69"/>
      <c r="G214" s="132"/>
      <c r="H214" s="128">
        <f>(SUM(H550+H589+H626+H663+H700+H737+H774+H849))</f>
        <v>0</v>
      </c>
      <c r="I214" s="131"/>
      <c r="J214" s="131"/>
      <c r="K214" s="128">
        <f t="shared" si="8"/>
        <v>0</v>
      </c>
    </row>
    <row r="215" spans="1:13" x14ac:dyDescent="0.2">
      <c r="A215" s="56">
        <v>8</v>
      </c>
      <c r="C215" s="68" t="s">
        <v>103</v>
      </c>
      <c r="E215" s="56">
        <v>8</v>
      </c>
      <c r="F215" s="69"/>
      <c r="G215" s="129">
        <f>G212+G213+G214</f>
        <v>0</v>
      </c>
      <c r="H215" s="129">
        <f>H212+H213+H214</f>
        <v>0</v>
      </c>
      <c r="I215" s="129"/>
      <c r="J215" s="129">
        <f>J212+J213+J214</f>
        <v>0</v>
      </c>
      <c r="K215" s="132">
        <f>K212+K213+K214</f>
        <v>0</v>
      </c>
    </row>
    <row r="216" spans="1:13" x14ac:dyDescent="0.2">
      <c r="A216" s="56">
        <v>9</v>
      </c>
      <c r="E216" s="56">
        <v>9</v>
      </c>
      <c r="F216" s="69"/>
      <c r="G216" s="129"/>
      <c r="H216" s="132"/>
      <c r="I216" s="133"/>
      <c r="J216" s="129"/>
      <c r="K216" s="132"/>
    </row>
    <row r="217" spans="1:13" x14ac:dyDescent="0.2">
      <c r="A217" s="56">
        <v>10</v>
      </c>
      <c r="C217" s="68" t="s">
        <v>104</v>
      </c>
      <c r="E217" s="56">
        <v>10</v>
      </c>
      <c r="F217" s="69"/>
      <c r="G217" s="143">
        <f>SUM(G553+G592)</f>
        <v>0</v>
      </c>
      <c r="H217" s="128">
        <f>SUM(H553+H592)</f>
        <v>0</v>
      </c>
      <c r="I217" s="131"/>
      <c r="J217" s="143">
        <f t="shared" ref="J217:K217" si="9">SUM(J553+J592)</f>
        <v>0</v>
      </c>
      <c r="K217" s="128">
        <f t="shared" si="9"/>
        <v>0</v>
      </c>
    </row>
    <row r="218" spans="1:13" x14ac:dyDescent="0.2">
      <c r="A218" s="56">
        <v>11</v>
      </c>
      <c r="C218" s="68" t="s">
        <v>105</v>
      </c>
      <c r="E218" s="56">
        <v>11</v>
      </c>
      <c r="F218" s="69"/>
      <c r="G218" s="143">
        <f>SUM(G554+G593+G630+G667+G704+G741+G778+G853)</f>
        <v>0</v>
      </c>
      <c r="H218" s="128">
        <f>SUM(H554+H593+H630+H667+H704+H741+H778+H853)</f>
        <v>0</v>
      </c>
      <c r="I218" s="131"/>
      <c r="J218" s="128">
        <f>SUM(J554+J593+J630+J667+J704+J741+J778+J853)</f>
        <v>0</v>
      </c>
      <c r="K218" s="128">
        <f>SUM(K554+K593+K625+K662+K704+K736+K773+K853)</f>
        <v>0</v>
      </c>
    </row>
    <row r="219" spans="1:13" x14ac:dyDescent="0.2">
      <c r="A219" s="56">
        <v>12</v>
      </c>
      <c r="C219" s="68" t="s">
        <v>106</v>
      </c>
      <c r="E219" s="56">
        <v>12</v>
      </c>
      <c r="F219" s="69"/>
      <c r="G219" s="131"/>
      <c r="H219" s="128">
        <f>SUM(H555+H594+H631+H668+H705+H742+H779+H854)</f>
        <v>0</v>
      </c>
      <c r="I219" s="131"/>
      <c r="J219" s="132"/>
      <c r="K219" s="128">
        <f>SUM(K555+K594+K631+K668+K705+K742+K779+K854)</f>
        <v>0</v>
      </c>
    </row>
    <row r="220" spans="1:13" x14ac:dyDescent="0.2">
      <c r="A220" s="56">
        <v>13</v>
      </c>
      <c r="C220" s="68" t="s">
        <v>107</v>
      </c>
      <c r="E220" s="56">
        <v>13</v>
      </c>
      <c r="F220" s="69"/>
      <c r="G220" s="129">
        <f>SUM(G217:G219)</f>
        <v>0</v>
      </c>
      <c r="H220" s="132">
        <f>SUM(H217:H219)</f>
        <v>0</v>
      </c>
      <c r="I220" s="134"/>
      <c r="J220" s="129">
        <f>SUM(J217:J219)</f>
        <v>0</v>
      </c>
      <c r="K220" s="132">
        <f>SUM(K217:K219)</f>
        <v>0</v>
      </c>
    </row>
    <row r="221" spans="1:13" x14ac:dyDescent="0.2">
      <c r="A221" s="56">
        <v>14</v>
      </c>
      <c r="E221" s="56">
        <v>14</v>
      </c>
      <c r="F221" s="69"/>
      <c r="G221" s="135"/>
      <c r="H221" s="132"/>
      <c r="I221" s="133"/>
      <c r="J221" s="135"/>
      <c r="K221" s="132"/>
    </row>
    <row r="222" spans="1:13" x14ac:dyDescent="0.2">
      <c r="A222" s="56">
        <v>15</v>
      </c>
      <c r="C222" s="68" t="s">
        <v>108</v>
      </c>
      <c r="E222" s="56">
        <v>15</v>
      </c>
      <c r="G222" s="133">
        <f>SUM(G558+G597+G634+G671+G708+G745+G782+G857)</f>
        <v>0</v>
      </c>
      <c r="H222" s="137">
        <f>SUM(H558+H597+H634+H671+H708+H745+H782+H857)</f>
        <v>0</v>
      </c>
      <c r="I222" s="133"/>
      <c r="J222" s="133">
        <f t="shared" ref="J222:K222" si="10">SUM(J558+J597+J634+J671+J708+J745+J782+J857)</f>
        <v>0</v>
      </c>
      <c r="K222" s="137">
        <f t="shared" si="10"/>
        <v>0</v>
      </c>
    </row>
    <row r="223" spans="1:13" x14ac:dyDescent="0.2">
      <c r="A223" s="56">
        <v>16</v>
      </c>
      <c r="E223" s="56">
        <v>16</v>
      </c>
      <c r="G223" s="136"/>
      <c r="H223" s="137"/>
      <c r="I223" s="133"/>
      <c r="J223" s="136"/>
      <c r="K223" s="137"/>
    </row>
    <row r="224" spans="1:13" x14ac:dyDescent="0.2">
      <c r="A224" s="56">
        <v>17</v>
      </c>
      <c r="C224" s="68" t="s">
        <v>109</v>
      </c>
      <c r="E224" s="56">
        <v>17</v>
      </c>
      <c r="F224" s="69"/>
      <c r="G224" s="133">
        <f t="shared" ref="G224:K224" si="11">SUM(G560+G599+G636+G673+G710+G747+G784+G859)</f>
        <v>0</v>
      </c>
      <c r="H224" s="137">
        <f t="shared" si="11"/>
        <v>0</v>
      </c>
      <c r="I224" s="133"/>
      <c r="J224" s="133">
        <f t="shared" si="11"/>
        <v>0</v>
      </c>
      <c r="K224" s="137">
        <f t="shared" si="11"/>
        <v>0</v>
      </c>
    </row>
    <row r="225" spans="1:11" x14ac:dyDescent="0.2">
      <c r="A225" s="56">
        <v>18</v>
      </c>
      <c r="E225" s="56">
        <v>18</v>
      </c>
      <c r="F225" s="69"/>
      <c r="G225" s="129"/>
      <c r="H225" s="132"/>
      <c r="I225" s="131"/>
      <c r="J225" s="129"/>
      <c r="K225" s="132"/>
    </row>
    <row r="226" spans="1:11" x14ac:dyDescent="0.2">
      <c r="A226" s="56">
        <v>19</v>
      </c>
      <c r="C226" s="68" t="s">
        <v>110</v>
      </c>
      <c r="E226" s="56">
        <v>19</v>
      </c>
      <c r="F226" s="69"/>
      <c r="G226" s="129"/>
      <c r="H226" s="132">
        <v>0</v>
      </c>
      <c r="I226" s="131"/>
      <c r="J226" s="129"/>
      <c r="K226" s="132"/>
    </row>
    <row r="227" spans="1:11" x14ac:dyDescent="0.2">
      <c r="A227" s="56">
        <v>20</v>
      </c>
      <c r="C227" s="138" t="s">
        <v>111</v>
      </c>
      <c r="E227" s="56">
        <v>20</v>
      </c>
      <c r="F227" s="69"/>
      <c r="G227" s="129"/>
      <c r="H227" s="132">
        <v>0</v>
      </c>
      <c r="I227" s="131"/>
      <c r="J227" s="129"/>
      <c r="K227" s="132">
        <v>0</v>
      </c>
    </row>
    <row r="228" spans="1:11" x14ac:dyDescent="0.2">
      <c r="A228" s="56">
        <v>21</v>
      </c>
      <c r="C228" s="138"/>
      <c r="E228" s="56">
        <v>21</v>
      </c>
      <c r="F228" s="69"/>
      <c r="G228" s="129"/>
      <c r="H228" s="132"/>
      <c r="I228" s="131"/>
      <c r="J228" s="129"/>
      <c r="K228" s="132"/>
    </row>
    <row r="229" spans="1:11" x14ac:dyDescent="0.2">
      <c r="A229" s="56">
        <v>22</v>
      </c>
      <c r="C229" s="68"/>
      <c r="E229" s="56">
        <v>22</v>
      </c>
      <c r="G229" s="129"/>
      <c r="H229" s="132"/>
      <c r="I229" s="131"/>
      <c r="J229" s="129"/>
      <c r="K229" s="132"/>
    </row>
    <row r="230" spans="1:11" x14ac:dyDescent="0.2">
      <c r="A230" s="56">
        <v>23</v>
      </c>
      <c r="C230" s="68" t="s">
        <v>112</v>
      </c>
      <c r="E230" s="56">
        <v>23</v>
      </c>
      <c r="G230" s="129"/>
      <c r="H230" s="132">
        <v>0</v>
      </c>
      <c r="I230" s="131"/>
      <c r="J230" s="129"/>
      <c r="K230" s="132">
        <v>0</v>
      </c>
    </row>
    <row r="231" spans="1:11" x14ac:dyDescent="0.2">
      <c r="A231" s="56">
        <v>24</v>
      </c>
      <c r="C231" s="68"/>
      <c r="E231" s="56">
        <v>24</v>
      </c>
      <c r="G231" s="129"/>
      <c r="H231" s="132"/>
      <c r="I231" s="131"/>
      <c r="J231" s="129"/>
      <c r="K231" s="132"/>
    </row>
    <row r="232" spans="1:11" x14ac:dyDescent="0.2">
      <c r="F232" s="139" t="s">
        <v>17</v>
      </c>
      <c r="G232" s="130"/>
      <c r="H232" s="88"/>
      <c r="I232" s="139"/>
      <c r="J232" s="130"/>
      <c r="K232" s="88"/>
    </row>
    <row r="233" spans="1:11" x14ac:dyDescent="0.2">
      <c r="A233" s="56">
        <v>25</v>
      </c>
      <c r="C233" s="68" t="s">
        <v>113</v>
      </c>
      <c r="E233" s="56">
        <v>25</v>
      </c>
      <c r="G233" s="133">
        <f>SUM(G222:G231)</f>
        <v>0</v>
      </c>
      <c r="H233" s="137">
        <f>SUM(H222:H231)</f>
        <v>0</v>
      </c>
      <c r="I233" s="141"/>
      <c r="J233" s="133">
        <f>SUM(J222:J231)</f>
        <v>0</v>
      </c>
      <c r="K233" s="137">
        <f>SUM(K222:K231)</f>
        <v>0</v>
      </c>
    </row>
    <row r="234" spans="1:11" x14ac:dyDescent="0.2">
      <c r="F234" s="139" t="s">
        <v>17</v>
      </c>
      <c r="G234" s="78"/>
      <c r="H234" s="88"/>
      <c r="I234" s="139"/>
      <c r="J234" s="78"/>
      <c r="K234" s="79"/>
    </row>
    <row r="235" spans="1:11" x14ac:dyDescent="0.2">
      <c r="F235" s="139"/>
      <c r="G235" s="78"/>
      <c r="H235" s="79"/>
      <c r="I235" s="139"/>
      <c r="J235" s="78"/>
      <c r="K235" s="79"/>
    </row>
    <row r="236" spans="1:11" ht="15.75" x14ac:dyDescent="0.25">
      <c r="C236" s="142"/>
      <c r="D236" s="142"/>
      <c r="E236" s="142"/>
      <c r="F236" s="139"/>
      <c r="G236" s="78"/>
      <c r="H236" s="79"/>
      <c r="I236" s="139"/>
      <c r="J236" s="78"/>
      <c r="K236" s="79"/>
    </row>
    <row r="237" spans="1:11" x14ac:dyDescent="0.2">
      <c r="C237" s="56" t="s">
        <v>64</v>
      </c>
      <c r="F237" s="139"/>
      <c r="G237" s="78"/>
      <c r="H237" s="79"/>
      <c r="I237" s="139"/>
      <c r="J237" s="78"/>
      <c r="K237" s="79"/>
    </row>
    <row r="238" spans="1:11" x14ac:dyDescent="0.2">
      <c r="A238" s="68"/>
    </row>
    <row r="239" spans="1:11" x14ac:dyDescent="0.2">
      <c r="E239" s="108"/>
    </row>
    <row r="240" spans="1:11" x14ac:dyDescent="0.2">
      <c r="A240" s="74" t="str">
        <f>$A$83</f>
        <v xml:space="preserve">Institution No.:  </v>
      </c>
      <c r="E240" s="108"/>
      <c r="K240" s="59" t="s">
        <v>116</v>
      </c>
    </row>
    <row r="241" spans="1:11" x14ac:dyDescent="0.2">
      <c r="A241" s="112" t="s">
        <v>117</v>
      </c>
      <c r="B241" s="112"/>
      <c r="C241" s="112"/>
      <c r="D241" s="112"/>
      <c r="E241" s="112"/>
      <c r="F241" s="112"/>
      <c r="G241" s="112"/>
      <c r="H241" s="112"/>
      <c r="I241" s="112"/>
      <c r="J241" s="112"/>
      <c r="K241" s="112"/>
    </row>
    <row r="242" spans="1:11" x14ac:dyDescent="0.2">
      <c r="A242" s="74" t="str">
        <f>$A$42</f>
        <v xml:space="preserve">NAME: </v>
      </c>
      <c r="C242" s="56" t="str">
        <f>$D$20</f>
        <v>University of Colorado</v>
      </c>
      <c r="K242" s="76" t="str">
        <f>$K$3</f>
        <v>Due Date: October 18, 2022</v>
      </c>
    </row>
    <row r="243" spans="1:11" x14ac:dyDescent="0.2">
      <c r="A243" s="77" t="s">
        <v>17</v>
      </c>
      <c r="B243" s="77" t="s">
        <v>17</v>
      </c>
      <c r="C243" s="77" t="s">
        <v>17</v>
      </c>
      <c r="D243" s="77" t="s">
        <v>17</v>
      </c>
      <c r="E243" s="77" t="s">
        <v>17</v>
      </c>
      <c r="F243" s="77" t="s">
        <v>17</v>
      </c>
      <c r="G243" s="78" t="s">
        <v>17</v>
      </c>
      <c r="H243" s="79" t="s">
        <v>17</v>
      </c>
      <c r="I243" s="77" t="s">
        <v>17</v>
      </c>
      <c r="J243" s="78" t="s">
        <v>17</v>
      </c>
      <c r="K243" s="79" t="s">
        <v>17</v>
      </c>
    </row>
    <row r="244" spans="1:11" x14ac:dyDescent="0.2">
      <c r="A244" s="80" t="s">
        <v>18</v>
      </c>
      <c r="E244" s="80" t="s">
        <v>18</v>
      </c>
      <c r="G244" s="82"/>
      <c r="H244" s="83" t="str">
        <f>H131</f>
        <v>2021-22</v>
      </c>
      <c r="I244" s="81"/>
      <c r="J244" s="56"/>
      <c r="K244" s="83" t="str">
        <f>K205</f>
        <v>2022-23</v>
      </c>
    </row>
    <row r="245" spans="1:11" x14ac:dyDescent="0.2">
      <c r="A245" s="80" t="s">
        <v>22</v>
      </c>
      <c r="E245" s="80" t="s">
        <v>22</v>
      </c>
      <c r="G245" s="82"/>
      <c r="H245" s="83" t="s">
        <v>25</v>
      </c>
      <c r="I245" s="81"/>
      <c r="J245" s="56"/>
      <c r="K245" s="83" t="str">
        <f>K132</f>
        <v>Estimate</v>
      </c>
    </row>
    <row r="246" spans="1:11" x14ac:dyDescent="0.2">
      <c r="A246" s="77" t="s">
        <v>17</v>
      </c>
      <c r="B246" s="77" t="s">
        <v>17</v>
      </c>
      <c r="C246" s="77" t="s">
        <v>17</v>
      </c>
      <c r="D246" s="77" t="s">
        <v>17</v>
      </c>
      <c r="E246" s="77" t="s">
        <v>17</v>
      </c>
      <c r="F246" s="77" t="s">
        <v>17</v>
      </c>
      <c r="G246" s="78" t="s">
        <v>17</v>
      </c>
      <c r="H246" s="79" t="s">
        <v>17</v>
      </c>
      <c r="I246" s="77" t="s">
        <v>17</v>
      </c>
      <c r="J246" s="78" t="s">
        <v>17</v>
      </c>
      <c r="K246" s="78" t="s">
        <v>17</v>
      </c>
    </row>
    <row r="247" spans="1:11" x14ac:dyDescent="0.2">
      <c r="A247" s="56">
        <v>1</v>
      </c>
      <c r="C247" s="68" t="s">
        <v>118</v>
      </c>
      <c r="E247" s="56">
        <v>1</v>
      </c>
      <c r="H247" s="86"/>
      <c r="J247" s="56"/>
      <c r="K247" s="56"/>
    </row>
    <row r="248" spans="1:11" x14ac:dyDescent="0.2">
      <c r="A248" s="84" t="s">
        <v>119</v>
      </c>
      <c r="C248" s="68" t="s">
        <v>120</v>
      </c>
      <c r="E248" s="84" t="s">
        <v>119</v>
      </c>
      <c r="F248" s="144"/>
      <c r="G248" s="145"/>
      <c r="H248" s="146">
        <v>0</v>
      </c>
      <c r="I248" s="145"/>
      <c r="J248" s="56"/>
      <c r="K248" s="146">
        <v>0</v>
      </c>
    </row>
    <row r="249" spans="1:11" x14ac:dyDescent="0.2">
      <c r="A249" s="84" t="s">
        <v>121</v>
      </c>
      <c r="C249" s="68" t="s">
        <v>122</v>
      </c>
      <c r="E249" s="84" t="s">
        <v>121</v>
      </c>
      <c r="F249" s="144"/>
      <c r="G249" s="145"/>
      <c r="H249" s="147"/>
      <c r="I249" s="145"/>
      <c r="J249" s="56"/>
      <c r="K249" s="147"/>
    </row>
    <row r="250" spans="1:11" x14ac:dyDescent="0.2">
      <c r="A250" s="84" t="s">
        <v>123</v>
      </c>
      <c r="C250" s="68" t="s">
        <v>124</v>
      </c>
      <c r="E250" s="84" t="s">
        <v>123</v>
      </c>
      <c r="F250" s="144"/>
      <c r="G250" s="145"/>
      <c r="H250" s="146">
        <f>SUM(H248:H249)</f>
        <v>0</v>
      </c>
      <c r="I250" s="145"/>
      <c r="J250" s="56"/>
      <c r="K250" s="146">
        <f>SUM(K248:K249)</f>
        <v>0</v>
      </c>
    </row>
    <row r="251" spans="1:11" x14ac:dyDescent="0.2">
      <c r="A251" s="56">
        <v>3</v>
      </c>
      <c r="C251" s="68" t="s">
        <v>125</v>
      </c>
      <c r="E251" s="56">
        <v>3</v>
      </c>
      <c r="F251" s="144"/>
      <c r="G251" s="145"/>
      <c r="H251" s="146">
        <v>0</v>
      </c>
      <c r="I251" s="145"/>
      <c r="J251" s="56"/>
      <c r="K251" s="146">
        <v>0</v>
      </c>
    </row>
    <row r="252" spans="1:11" x14ac:dyDescent="0.2">
      <c r="A252" s="56">
        <v>4</v>
      </c>
      <c r="C252" s="68" t="s">
        <v>126</v>
      </c>
      <c r="E252" s="56">
        <v>4</v>
      </c>
      <c r="F252" s="144"/>
      <c r="G252" s="145"/>
      <c r="H252" s="146">
        <f>SUM(H250:H251)</f>
        <v>0</v>
      </c>
      <c r="I252" s="145"/>
      <c r="J252" s="56"/>
      <c r="K252" s="146">
        <f>SUM(K250:K251)</f>
        <v>0</v>
      </c>
    </row>
    <row r="253" spans="1:11" x14ac:dyDescent="0.2">
      <c r="A253" s="56">
        <v>5</v>
      </c>
      <c r="E253" s="56">
        <v>5</v>
      </c>
      <c r="F253" s="144"/>
      <c r="G253" s="145"/>
      <c r="H253" s="146"/>
      <c r="I253" s="145"/>
      <c r="J253" s="56"/>
      <c r="K253" s="146"/>
    </row>
    <row r="254" spans="1:11" x14ac:dyDescent="0.2">
      <c r="A254" s="56">
        <v>6</v>
      </c>
      <c r="C254" s="68" t="s">
        <v>127</v>
      </c>
      <c r="E254" s="56">
        <v>6</v>
      </c>
      <c r="F254" s="144"/>
      <c r="G254" s="145"/>
      <c r="H254" s="146">
        <v>0</v>
      </c>
      <c r="I254" s="145"/>
      <c r="J254" s="56"/>
      <c r="K254" s="146">
        <v>0</v>
      </c>
    </row>
    <row r="255" spans="1:11" x14ac:dyDescent="0.2">
      <c r="A255" s="56">
        <v>7</v>
      </c>
      <c r="C255" s="68" t="s">
        <v>128</v>
      </c>
      <c r="E255" s="56">
        <v>7</v>
      </c>
      <c r="F255" s="144"/>
      <c r="G255" s="145"/>
      <c r="H255" s="146">
        <v>0</v>
      </c>
      <c r="I255" s="145"/>
      <c r="J255" s="56"/>
      <c r="K255" s="146">
        <v>0</v>
      </c>
    </row>
    <row r="256" spans="1:11" x14ac:dyDescent="0.2">
      <c r="A256" s="56">
        <v>8</v>
      </c>
      <c r="C256" s="68" t="s">
        <v>129</v>
      </c>
      <c r="E256" s="56">
        <v>8</v>
      </c>
      <c r="F256" s="144"/>
      <c r="G256" s="145"/>
      <c r="H256" s="146">
        <f>SUM(H254:H255)</f>
        <v>0</v>
      </c>
      <c r="I256" s="145"/>
      <c r="J256" s="56"/>
      <c r="K256" s="146">
        <f>SUM(K254:K255)</f>
        <v>0</v>
      </c>
    </row>
    <row r="257" spans="1:11" x14ac:dyDescent="0.2">
      <c r="A257" s="56">
        <v>9</v>
      </c>
      <c r="E257" s="56">
        <v>9</v>
      </c>
      <c r="F257" s="144"/>
      <c r="G257" s="145"/>
      <c r="H257" s="146"/>
      <c r="I257" s="145"/>
      <c r="J257" s="56"/>
      <c r="K257" s="146"/>
    </row>
    <row r="258" spans="1:11" x14ac:dyDescent="0.2">
      <c r="A258" s="56">
        <v>10</v>
      </c>
      <c r="C258" s="68" t="s">
        <v>130</v>
      </c>
      <c r="E258" s="56">
        <v>10</v>
      </c>
      <c r="F258" s="144"/>
      <c r="G258" s="145"/>
      <c r="H258" s="146">
        <f>H250+H254</f>
        <v>0</v>
      </c>
      <c r="I258" s="145"/>
      <c r="J258" s="56"/>
      <c r="K258" s="146">
        <f>K250+K254</f>
        <v>0</v>
      </c>
    </row>
    <row r="259" spans="1:11" x14ac:dyDescent="0.2">
      <c r="A259" s="56">
        <v>11</v>
      </c>
      <c r="C259" s="68" t="s">
        <v>131</v>
      </c>
      <c r="E259" s="56">
        <v>11</v>
      </c>
      <c r="F259" s="144"/>
      <c r="G259" s="145"/>
      <c r="H259" s="146">
        <f>H251+H255</f>
        <v>0</v>
      </c>
      <c r="I259" s="145"/>
      <c r="J259" s="56"/>
      <c r="K259" s="146">
        <f>K251+K255</f>
        <v>0</v>
      </c>
    </row>
    <row r="260" spans="1:11" x14ac:dyDescent="0.2">
      <c r="A260" s="56">
        <v>12</v>
      </c>
      <c r="C260" s="68" t="s">
        <v>132</v>
      </c>
      <c r="E260" s="56">
        <v>12</v>
      </c>
      <c r="F260" s="144"/>
      <c r="G260" s="145"/>
      <c r="H260" s="146">
        <f>H258+H259</f>
        <v>0</v>
      </c>
      <c r="I260" s="145"/>
      <c r="J260" s="56"/>
      <c r="K260" s="146">
        <f>K258+K259</f>
        <v>0</v>
      </c>
    </row>
    <row r="261" spans="1:11" x14ac:dyDescent="0.2">
      <c r="A261" s="56">
        <v>13</v>
      </c>
      <c r="E261" s="56">
        <v>13</v>
      </c>
      <c r="G261" s="145"/>
      <c r="H261" s="148"/>
      <c r="I261" s="149"/>
      <c r="J261" s="56"/>
      <c r="K261" s="148"/>
    </row>
    <row r="262" spans="1:11" s="95" customFormat="1" x14ac:dyDescent="0.2">
      <c r="A262" s="56">
        <v>15</v>
      </c>
      <c r="B262" s="56"/>
      <c r="C262" s="68" t="s">
        <v>133</v>
      </c>
      <c r="D262" s="56"/>
      <c r="E262" s="56">
        <v>15</v>
      </c>
      <c r="F262" s="56"/>
      <c r="G262" s="145"/>
      <c r="H262" s="150"/>
      <c r="I262" s="149"/>
      <c r="J262" s="56"/>
      <c r="K262" s="150"/>
    </row>
    <row r="263" spans="1:11" s="95" customFormat="1" x14ac:dyDescent="0.2">
      <c r="A263" s="56">
        <v>16</v>
      </c>
      <c r="B263" s="56"/>
      <c r="C263" s="68" t="s">
        <v>134</v>
      </c>
      <c r="D263" s="56"/>
      <c r="E263" s="56">
        <v>16</v>
      </c>
      <c r="F263" s="56"/>
      <c r="G263" s="145"/>
      <c r="H263" s="346" t="e">
        <f>(H119-H411)/H260</f>
        <v>#DIV/0!</v>
      </c>
      <c r="I263" s="152"/>
      <c r="J263" s="56"/>
      <c r="K263" s="148"/>
    </row>
    <row r="264" spans="1:11" x14ac:dyDescent="0.2">
      <c r="A264" s="56">
        <v>17</v>
      </c>
      <c r="C264" s="68" t="s">
        <v>135</v>
      </c>
      <c r="E264" s="56">
        <v>17</v>
      </c>
      <c r="G264" s="145"/>
      <c r="H264" s="153"/>
      <c r="I264" s="149"/>
      <c r="J264" s="56"/>
      <c r="K264" s="149"/>
    </row>
    <row r="265" spans="1:11" x14ac:dyDescent="0.2">
      <c r="A265" s="56">
        <v>18</v>
      </c>
      <c r="E265" s="56">
        <v>18</v>
      </c>
      <c r="G265" s="145"/>
      <c r="H265" s="149"/>
      <c r="I265" s="149"/>
      <c r="J265" s="56"/>
      <c r="K265" s="149"/>
    </row>
    <row r="266" spans="1:11" x14ac:dyDescent="0.2">
      <c r="A266" s="56">
        <v>19</v>
      </c>
      <c r="C266" s="68" t="s">
        <v>136</v>
      </c>
      <c r="E266" s="56">
        <v>19</v>
      </c>
      <c r="G266" s="145"/>
      <c r="H266" s="149"/>
      <c r="I266" s="149"/>
      <c r="J266" s="56"/>
      <c r="K266" s="149"/>
    </row>
    <row r="267" spans="1:11" ht="21" customHeight="1" x14ac:dyDescent="0.2">
      <c r="A267" s="56">
        <v>20</v>
      </c>
      <c r="C267" s="68" t="s">
        <v>137</v>
      </c>
      <c r="E267" s="56">
        <v>20</v>
      </c>
      <c r="F267" s="69"/>
      <c r="G267" s="154"/>
      <c r="H267" s="155">
        <f>G548+G587</f>
        <v>0</v>
      </c>
      <c r="I267" s="154"/>
      <c r="J267" s="56"/>
      <c r="K267" s="155"/>
    </row>
    <row r="268" spans="1:11" x14ac:dyDescent="0.2">
      <c r="A268" s="56">
        <v>21</v>
      </c>
      <c r="C268" s="68" t="s">
        <v>138</v>
      </c>
      <c r="E268" s="56">
        <v>21</v>
      </c>
      <c r="F268" s="69"/>
      <c r="G268" s="154"/>
      <c r="H268" s="155">
        <f>G544+G583</f>
        <v>0</v>
      </c>
      <c r="I268" s="154"/>
      <c r="J268" s="56"/>
      <c r="K268" s="155"/>
    </row>
    <row r="269" spans="1:11" x14ac:dyDescent="0.2">
      <c r="A269" s="56">
        <v>22</v>
      </c>
      <c r="C269" s="68" t="s">
        <v>139</v>
      </c>
      <c r="E269" s="56">
        <v>22</v>
      </c>
      <c r="F269" s="69"/>
      <c r="G269" s="154"/>
      <c r="H269" s="155">
        <f>G546+G585</f>
        <v>0</v>
      </c>
      <c r="I269" s="154"/>
      <c r="J269" s="56"/>
      <c r="K269" s="155"/>
    </row>
    <row r="270" spans="1:11" x14ac:dyDescent="0.2">
      <c r="A270" s="56">
        <v>23</v>
      </c>
      <c r="E270" s="56">
        <v>23</v>
      </c>
      <c r="F270" s="69"/>
      <c r="G270" s="154"/>
      <c r="H270" s="155"/>
      <c r="I270" s="154"/>
      <c r="J270" s="56"/>
      <c r="K270" s="155"/>
    </row>
    <row r="271" spans="1:11" x14ac:dyDescent="0.2">
      <c r="A271" s="56">
        <v>24</v>
      </c>
      <c r="C271" s="68" t="s">
        <v>140</v>
      </c>
      <c r="E271" s="56">
        <v>24</v>
      </c>
      <c r="F271" s="69"/>
      <c r="G271" s="154"/>
      <c r="H271" s="154"/>
      <c r="I271" s="154"/>
      <c r="K271" s="154"/>
    </row>
    <row r="272" spans="1:11" ht="15" x14ac:dyDescent="0.2">
      <c r="A272" s="56">
        <v>25</v>
      </c>
      <c r="C272" s="68" t="s">
        <v>141</v>
      </c>
      <c r="E272" s="56">
        <v>25</v>
      </c>
      <c r="G272" s="145"/>
      <c r="H272" s="156">
        <f>IF(OR(G548&gt;0,G587&gt;0),(H587+H548)/(G587+G548),0)</f>
        <v>0</v>
      </c>
      <c r="I272" s="149"/>
      <c r="K272" s="156"/>
    </row>
    <row r="273" spans="1:11" x14ac:dyDescent="0.2">
      <c r="A273" s="56">
        <v>26</v>
      </c>
      <c r="C273" s="68" t="s">
        <v>142</v>
      </c>
      <c r="E273" s="56">
        <v>26</v>
      </c>
      <c r="G273" s="145"/>
      <c r="H273" s="149">
        <f>IF(H268=0,0,(H544+H545+H583+H584)/H268)</f>
        <v>0</v>
      </c>
      <c r="I273" s="149"/>
      <c r="J273" s="56"/>
      <c r="K273" s="149"/>
    </row>
    <row r="274" spans="1:11" x14ac:dyDescent="0.2">
      <c r="A274" s="56">
        <v>27</v>
      </c>
      <c r="C274" s="68" t="s">
        <v>143</v>
      </c>
      <c r="E274" s="56">
        <v>27</v>
      </c>
      <c r="G274" s="145"/>
      <c r="H274" s="149">
        <f>IF(H269=0,0,(H546+H547+H585+H586)/H269)</f>
        <v>0</v>
      </c>
      <c r="I274" s="149"/>
      <c r="J274" s="56"/>
      <c r="K274" s="149"/>
    </row>
    <row r="275" spans="1:11" x14ac:dyDescent="0.2">
      <c r="A275" s="56">
        <v>28</v>
      </c>
      <c r="E275" s="56">
        <v>28</v>
      </c>
      <c r="G275" s="145"/>
      <c r="H275" s="149"/>
      <c r="I275" s="149"/>
      <c r="J275" s="56"/>
      <c r="K275" s="149"/>
    </row>
    <row r="276" spans="1:11" x14ac:dyDescent="0.2">
      <c r="A276" s="56">
        <v>29</v>
      </c>
      <c r="C276" s="68" t="s">
        <v>144</v>
      </c>
      <c r="E276" s="56">
        <v>29</v>
      </c>
      <c r="F276" s="157"/>
      <c r="G276" s="145"/>
      <c r="H276" s="146">
        <f>G101</f>
        <v>0</v>
      </c>
      <c r="I276" s="145"/>
      <c r="J276" s="56"/>
      <c r="K276" s="146"/>
    </row>
    <row r="277" spans="1:11" x14ac:dyDescent="0.2">
      <c r="A277" s="68"/>
      <c r="J277" s="56"/>
      <c r="K277" s="56"/>
    </row>
    <row r="278" spans="1:11" x14ac:dyDescent="0.2">
      <c r="A278" s="68"/>
    </row>
    <row r="279" spans="1:11" x14ac:dyDescent="0.2">
      <c r="A279" s="68"/>
      <c r="C279" s="158" t="s">
        <v>145</v>
      </c>
      <c r="D279" s="158"/>
      <c r="E279" s="158"/>
      <c r="F279" s="158"/>
      <c r="G279" s="158"/>
      <c r="H279" s="158"/>
      <c r="I279" s="158"/>
    </row>
    <row r="280" spans="1:11" x14ac:dyDescent="0.2">
      <c r="A280" s="68"/>
    </row>
    <row r="281" spans="1:11" x14ac:dyDescent="0.2">
      <c r="A281" s="68"/>
    </row>
    <row r="282" spans="1:11" x14ac:dyDescent="0.2">
      <c r="E282" s="108"/>
      <c r="I282" s="75"/>
    </row>
    <row r="283" spans="1:11" x14ac:dyDescent="0.2">
      <c r="A283" s="68"/>
    </row>
    <row r="284" spans="1:11" x14ac:dyDescent="0.2">
      <c r="A284" s="74" t="str">
        <f>$A$83</f>
        <v xml:space="preserve">Institution No.:  </v>
      </c>
      <c r="C284" s="159"/>
      <c r="G284" s="56"/>
      <c r="H284" s="56"/>
      <c r="I284" s="90" t="s">
        <v>146</v>
      </c>
      <c r="J284" s="56"/>
      <c r="K284" s="56"/>
    </row>
    <row r="285" spans="1:11" x14ac:dyDescent="0.2">
      <c r="A285" s="160"/>
      <c r="B285" s="161" t="s">
        <v>147</v>
      </c>
      <c r="C285" s="161"/>
      <c r="D285" s="161"/>
      <c r="E285" s="161"/>
      <c r="F285" s="161"/>
      <c r="G285" s="161"/>
      <c r="H285" s="161"/>
      <c r="I285" s="161"/>
      <c r="J285" s="161"/>
      <c r="K285" s="161"/>
    </row>
    <row r="286" spans="1:11" x14ac:dyDescent="0.2">
      <c r="A286" s="74" t="str">
        <f>$A$42</f>
        <v xml:space="preserve">NAME: </v>
      </c>
      <c r="C286" s="56" t="str">
        <f>$D$20</f>
        <v>University of Colorado</v>
      </c>
      <c r="G286" s="56"/>
      <c r="H286" s="56"/>
      <c r="I286" s="76" t="str">
        <f>$K$3</f>
        <v>Due Date: October 18, 2022</v>
      </c>
      <c r="J286" s="56"/>
      <c r="K286" s="56"/>
    </row>
    <row r="287" spans="1:11" x14ac:dyDescent="0.2">
      <c r="A287" s="77"/>
      <c r="C287" s="77" t="s">
        <v>17</v>
      </c>
      <c r="D287" s="77" t="s">
        <v>17</v>
      </c>
      <c r="E287" s="77" t="s">
        <v>17</v>
      </c>
      <c r="F287" s="77" t="s">
        <v>17</v>
      </c>
      <c r="G287" s="77" t="s">
        <v>17</v>
      </c>
      <c r="H287" s="77" t="s">
        <v>17</v>
      </c>
      <c r="I287" s="77" t="s">
        <v>17</v>
      </c>
      <c r="J287" s="77" t="s">
        <v>17</v>
      </c>
      <c r="K287" s="56"/>
    </row>
    <row r="288" spans="1:11" x14ac:dyDescent="0.2">
      <c r="A288" s="80"/>
      <c r="D288" s="81" t="s">
        <v>20</v>
      </c>
      <c r="G288" s="56"/>
      <c r="H288" s="56"/>
      <c r="J288" s="56"/>
      <c r="K288" s="56"/>
    </row>
    <row r="289" spans="1:11" x14ac:dyDescent="0.2">
      <c r="A289" s="80"/>
      <c r="D289" s="81" t="s">
        <v>25</v>
      </c>
      <c r="G289" s="56"/>
      <c r="H289" s="56"/>
      <c r="J289" s="56"/>
      <c r="K289" s="56"/>
    </row>
    <row r="290" spans="1:11" x14ac:dyDescent="0.2">
      <c r="A290" s="77"/>
      <c r="D290" s="81" t="s">
        <v>148</v>
      </c>
      <c r="E290" s="81" t="s">
        <v>148</v>
      </c>
      <c r="F290" s="81" t="s">
        <v>149</v>
      </c>
      <c r="G290" s="81"/>
      <c r="H290" s="56"/>
      <c r="J290" s="56"/>
      <c r="K290" s="56"/>
    </row>
    <row r="291" spans="1:11" x14ac:dyDescent="0.2">
      <c r="A291" s="68"/>
      <c r="C291" s="81" t="s">
        <v>150</v>
      </c>
      <c r="D291" s="81" t="s">
        <v>151</v>
      </c>
      <c r="E291" s="81" t="s">
        <v>152</v>
      </c>
      <c r="F291" s="81" t="s">
        <v>153</v>
      </c>
      <c r="G291" s="81"/>
      <c r="H291" s="56"/>
      <c r="J291" s="56"/>
      <c r="K291" s="56"/>
    </row>
    <row r="292" spans="1:11" x14ac:dyDescent="0.2">
      <c r="A292" s="68"/>
      <c r="C292" s="77" t="s">
        <v>17</v>
      </c>
      <c r="D292" s="77" t="s">
        <v>17</v>
      </c>
      <c r="E292" s="77" t="s">
        <v>17</v>
      </c>
      <c r="F292" s="77" t="s">
        <v>17</v>
      </c>
      <c r="G292" s="77" t="s">
        <v>17</v>
      </c>
      <c r="H292" s="56"/>
      <c r="J292" s="56"/>
      <c r="K292" s="56"/>
    </row>
    <row r="293" spans="1:11" x14ac:dyDescent="0.2">
      <c r="A293" s="68"/>
      <c r="G293" s="56"/>
      <c r="H293" s="56"/>
      <c r="J293" s="56"/>
      <c r="K293" s="56"/>
    </row>
    <row r="294" spans="1:11" x14ac:dyDescent="0.2">
      <c r="A294" s="68"/>
      <c r="C294" s="68" t="s">
        <v>154</v>
      </c>
      <c r="D294" s="162">
        <v>0</v>
      </c>
      <c r="E294" s="162">
        <v>0</v>
      </c>
      <c r="F294" s="146" t="e">
        <f>D294/E294</f>
        <v>#DIV/0!</v>
      </c>
      <c r="G294" s="56"/>
      <c r="H294" s="56"/>
      <c r="J294" s="56"/>
      <c r="K294" s="56"/>
    </row>
    <row r="295" spans="1:11" x14ac:dyDescent="0.2">
      <c r="A295" s="68"/>
      <c r="D295" s="163"/>
      <c r="E295" s="163"/>
      <c r="F295" s="163"/>
      <c r="G295" s="56"/>
      <c r="H295" s="56"/>
      <c r="J295" s="56"/>
      <c r="K295" s="56"/>
    </row>
    <row r="296" spans="1:11" x14ac:dyDescent="0.2">
      <c r="A296" s="68"/>
      <c r="C296" s="68" t="s">
        <v>155</v>
      </c>
      <c r="D296" s="162">
        <v>0</v>
      </c>
      <c r="E296" s="162">
        <v>0</v>
      </c>
      <c r="F296" s="146" t="e">
        <f>D296/E296</f>
        <v>#DIV/0!</v>
      </c>
      <c r="G296" s="56"/>
      <c r="H296" s="56"/>
      <c r="J296" s="56"/>
      <c r="K296" s="56"/>
    </row>
    <row r="297" spans="1:11" x14ac:dyDescent="0.2">
      <c r="A297" s="68"/>
      <c r="D297" s="148"/>
      <c r="E297" s="148"/>
      <c r="F297" s="148"/>
      <c r="G297" s="56"/>
      <c r="H297" s="56"/>
      <c r="J297" s="56"/>
      <c r="K297" s="56"/>
    </row>
    <row r="298" spans="1:11" x14ac:dyDescent="0.2">
      <c r="A298" s="68"/>
      <c r="C298" s="68" t="s">
        <v>156</v>
      </c>
      <c r="D298" s="162">
        <v>0</v>
      </c>
      <c r="E298" s="162">
        <v>0</v>
      </c>
      <c r="F298" s="146" t="e">
        <f>D298/E298</f>
        <v>#DIV/0!</v>
      </c>
      <c r="G298" s="56"/>
      <c r="H298" s="56"/>
      <c r="J298" s="56"/>
      <c r="K298" s="56"/>
    </row>
    <row r="299" spans="1:11" x14ac:dyDescent="0.2">
      <c r="A299" s="68"/>
      <c r="D299" s="148"/>
      <c r="E299" s="148"/>
      <c r="F299" s="148"/>
      <c r="G299" s="56"/>
      <c r="H299" s="56"/>
      <c r="J299" s="56"/>
      <c r="K299" s="56"/>
    </row>
    <row r="300" spans="1:11" ht="36" customHeight="1" x14ac:dyDescent="0.2">
      <c r="A300" s="68"/>
      <c r="C300" s="68" t="s">
        <v>157</v>
      </c>
      <c r="D300" s="146">
        <f>SUM(D294:D298)</f>
        <v>0</v>
      </c>
      <c r="E300" s="146">
        <f>SUM(E294:E298)</f>
        <v>0</v>
      </c>
      <c r="F300" s="146" t="e">
        <f>D300/E300</f>
        <v>#DIV/0!</v>
      </c>
      <c r="G300" s="86"/>
      <c r="H300" s="164"/>
      <c r="J300" s="56"/>
      <c r="K300" s="56"/>
    </row>
    <row r="301" spans="1:11" x14ac:dyDescent="0.2">
      <c r="A301" s="68"/>
      <c r="D301" s="165"/>
      <c r="E301" s="165"/>
      <c r="F301" s="165"/>
      <c r="G301" s="56"/>
      <c r="H301" s="56"/>
      <c r="J301" s="56"/>
      <c r="K301" s="56"/>
    </row>
    <row r="302" spans="1:11" x14ac:dyDescent="0.2">
      <c r="A302" s="68"/>
      <c r="D302" s="165"/>
      <c r="E302" s="165"/>
      <c r="F302" s="165"/>
      <c r="G302" s="56"/>
      <c r="H302" s="56"/>
      <c r="J302" s="56"/>
      <c r="K302" s="56"/>
    </row>
    <row r="303" spans="1:11" x14ac:dyDescent="0.2">
      <c r="A303" s="68"/>
      <c r="C303" s="68" t="s">
        <v>158</v>
      </c>
      <c r="D303" s="162">
        <v>0</v>
      </c>
      <c r="E303" s="162">
        <v>0</v>
      </c>
      <c r="F303" s="146" t="e">
        <f>D303/E303</f>
        <v>#DIV/0!</v>
      </c>
      <c r="G303" s="56"/>
      <c r="H303" s="56"/>
      <c r="J303" s="56"/>
      <c r="K303" s="56"/>
    </row>
    <row r="304" spans="1:11" s="95" customFormat="1" x14ac:dyDescent="0.2">
      <c r="A304" s="68"/>
      <c r="B304" s="56"/>
      <c r="C304" s="56"/>
      <c r="D304" s="148"/>
      <c r="E304" s="148"/>
      <c r="F304" s="146"/>
      <c r="G304" s="56"/>
      <c r="H304" s="56"/>
      <c r="I304" s="56"/>
      <c r="J304" s="56"/>
      <c r="K304" s="56"/>
    </row>
    <row r="305" spans="1:11" s="95" customFormat="1" x14ac:dyDescent="0.2">
      <c r="A305" s="68"/>
      <c r="B305" s="68" t="s">
        <v>45</v>
      </c>
      <c r="C305" s="68" t="s">
        <v>159</v>
      </c>
      <c r="D305" s="162">
        <v>0</v>
      </c>
      <c r="E305" s="162">
        <v>0</v>
      </c>
      <c r="F305" s="146" t="e">
        <f>D305/E305</f>
        <v>#DIV/0!</v>
      </c>
      <c r="G305" s="56"/>
      <c r="H305" s="56"/>
      <c r="I305" s="56"/>
      <c r="J305" s="56"/>
      <c r="K305" s="56"/>
    </row>
    <row r="306" spans="1:11" x14ac:dyDescent="0.2">
      <c r="A306" s="68"/>
      <c r="D306" s="163"/>
      <c r="E306" s="163"/>
      <c r="F306" s="146"/>
      <c r="G306" s="56"/>
      <c r="H306" s="56"/>
      <c r="J306" s="56"/>
      <c r="K306" s="56"/>
    </row>
    <row r="307" spans="1:11" x14ac:dyDescent="0.2">
      <c r="A307" s="68"/>
      <c r="C307" s="68" t="s">
        <v>160</v>
      </c>
      <c r="D307" s="148">
        <f>SUM(D303:D305)</f>
        <v>0</v>
      </c>
      <c r="E307" s="148">
        <f>SUM(E303:E305)</f>
        <v>0</v>
      </c>
      <c r="F307" s="146" t="e">
        <f>D307/E307</f>
        <v>#DIV/0!</v>
      </c>
      <c r="G307" s="56"/>
      <c r="H307" s="56"/>
      <c r="J307" s="56"/>
      <c r="K307" s="56"/>
    </row>
    <row r="308" spans="1:11" x14ac:dyDescent="0.2">
      <c r="A308" s="68"/>
      <c r="D308" s="84"/>
      <c r="E308" s="84"/>
      <c r="F308" s="146"/>
      <c r="G308" s="56"/>
      <c r="H308" s="56"/>
      <c r="J308" s="56"/>
      <c r="K308" s="56"/>
    </row>
    <row r="309" spans="1:11" x14ac:dyDescent="0.2">
      <c r="A309" s="68"/>
      <c r="C309" s="68" t="s">
        <v>161</v>
      </c>
      <c r="D309" s="166">
        <f>SUM(D300,D307)</f>
        <v>0</v>
      </c>
      <c r="E309" s="166">
        <f>SUM(E300,E307)</f>
        <v>0</v>
      </c>
      <c r="F309" s="146" t="e">
        <f>D309/E309</f>
        <v>#DIV/0!</v>
      </c>
      <c r="G309" s="56"/>
      <c r="H309" s="56"/>
      <c r="J309" s="56"/>
      <c r="K309" s="56"/>
    </row>
    <row r="310" spans="1:11" x14ac:dyDescent="0.2">
      <c r="A310" s="68"/>
      <c r="G310" s="56"/>
      <c r="H310" s="56"/>
      <c r="J310" s="56"/>
      <c r="K310" s="56"/>
    </row>
    <row r="311" spans="1:11" x14ac:dyDescent="0.2">
      <c r="A311" s="68"/>
      <c r="G311" s="56"/>
      <c r="H311" s="56"/>
      <c r="J311" s="56"/>
      <c r="K311" s="56"/>
    </row>
    <row r="312" spans="1:11" x14ac:dyDescent="0.2">
      <c r="A312" s="68"/>
      <c r="G312" s="56"/>
      <c r="H312" s="56"/>
      <c r="J312" s="56"/>
      <c r="K312" s="56"/>
    </row>
    <row r="313" spans="1:11" x14ac:dyDescent="0.2">
      <c r="A313" s="68"/>
      <c r="G313" s="56"/>
      <c r="H313" s="56"/>
      <c r="J313" s="56"/>
      <c r="K313" s="56"/>
    </row>
    <row r="314" spans="1:11" x14ac:dyDescent="0.2">
      <c r="A314" s="68"/>
      <c r="C314" s="68" t="s">
        <v>162</v>
      </c>
      <c r="G314" s="56"/>
      <c r="H314" s="56"/>
      <c r="J314" s="56"/>
      <c r="K314" s="56"/>
    </row>
    <row r="315" spans="1:11" x14ac:dyDescent="0.2">
      <c r="A315" s="68"/>
      <c r="C315" s="68" t="s">
        <v>163</v>
      </c>
      <c r="G315" s="56"/>
      <c r="H315" s="56"/>
      <c r="J315" s="56"/>
      <c r="K315" s="56"/>
    </row>
    <row r="316" spans="1:11" x14ac:dyDescent="0.2">
      <c r="A316" s="68"/>
    </row>
    <row r="317" spans="1:11" x14ac:dyDescent="0.2">
      <c r="A317" s="68"/>
    </row>
    <row r="318" spans="1:11" x14ac:dyDescent="0.2">
      <c r="A318" s="68"/>
    </row>
    <row r="319" spans="1:11" x14ac:dyDescent="0.2">
      <c r="A319" s="74" t="str">
        <f>$A$83</f>
        <v xml:space="preserve">Institution No.:  </v>
      </c>
      <c r="B319" s="95"/>
      <c r="C319" s="95"/>
      <c r="D319" s="95"/>
      <c r="E319" s="109"/>
      <c r="F319" s="95"/>
      <c r="G319" s="110"/>
      <c r="H319" s="111"/>
      <c r="I319" s="95"/>
      <c r="J319" s="110"/>
      <c r="K319" s="59" t="s">
        <v>164</v>
      </c>
    </row>
    <row r="320" spans="1:11" x14ac:dyDescent="0.2">
      <c r="A320" s="95"/>
      <c r="B320" s="95"/>
      <c r="C320" s="95"/>
      <c r="D320" s="95"/>
      <c r="E320" s="109" t="s">
        <v>165</v>
      </c>
      <c r="F320" s="95"/>
      <c r="G320" s="110"/>
      <c r="H320" s="111"/>
      <c r="I320" s="95"/>
      <c r="J320" s="110"/>
      <c r="K320" s="111"/>
    </row>
    <row r="321" spans="1:11" x14ac:dyDescent="0.2">
      <c r="A321" s="74" t="str">
        <f>$A$42</f>
        <v xml:space="preserve">NAME: </v>
      </c>
      <c r="C321" s="56" t="str">
        <f>$D$20</f>
        <v>University of Colorado</v>
      </c>
      <c r="F321" s="91"/>
      <c r="G321" s="167"/>
      <c r="H321" s="168"/>
      <c r="K321" s="76" t="str">
        <f>$K$3</f>
        <v>Due Date: October 18, 2022</v>
      </c>
    </row>
    <row r="322" spans="1:11" x14ac:dyDescent="0.2">
      <c r="A322" s="77" t="s">
        <v>17</v>
      </c>
      <c r="B322" s="77" t="s">
        <v>17</v>
      </c>
      <c r="C322" s="77" t="s">
        <v>17</v>
      </c>
      <c r="D322" s="77" t="s">
        <v>17</v>
      </c>
      <c r="E322" s="77" t="s">
        <v>17</v>
      </c>
      <c r="F322" s="77" t="s">
        <v>17</v>
      </c>
      <c r="G322" s="78" t="s">
        <v>17</v>
      </c>
      <c r="H322" s="79" t="s">
        <v>17</v>
      </c>
      <c r="I322" s="77"/>
      <c r="J322" s="56"/>
      <c r="K322" s="79"/>
    </row>
    <row r="323" spans="1:11" s="95" customFormat="1" x14ac:dyDescent="0.2">
      <c r="A323" s="80" t="s">
        <v>18</v>
      </c>
      <c r="B323" s="56"/>
      <c r="C323" s="56"/>
      <c r="D323" s="56"/>
      <c r="E323" s="80" t="s">
        <v>18</v>
      </c>
      <c r="F323" s="81"/>
      <c r="G323" s="82"/>
      <c r="H323" s="83" t="str">
        <f>H244</f>
        <v>2021-22</v>
      </c>
      <c r="I323" s="81"/>
      <c r="J323" s="56"/>
      <c r="K323" s="83"/>
    </row>
    <row r="324" spans="1:11" s="95" customFormat="1" x14ac:dyDescent="0.2">
      <c r="A324" s="80" t="s">
        <v>22</v>
      </c>
      <c r="B324" s="56"/>
      <c r="C324" s="81" t="s">
        <v>68</v>
      </c>
      <c r="D324" s="169" t="s">
        <v>166</v>
      </c>
      <c r="E324" s="80" t="s">
        <v>22</v>
      </c>
      <c r="F324" s="81"/>
      <c r="G324" s="82" t="s">
        <v>24</v>
      </c>
      <c r="H324" s="83" t="s">
        <v>25</v>
      </c>
      <c r="I324" s="81"/>
      <c r="J324" s="56"/>
      <c r="K324" s="81"/>
    </row>
    <row r="325" spans="1:11" x14ac:dyDescent="0.2">
      <c r="A325" s="77" t="s">
        <v>17</v>
      </c>
      <c r="B325" s="77" t="s">
        <v>17</v>
      </c>
      <c r="C325" s="77" t="s">
        <v>17</v>
      </c>
      <c r="D325" s="77" t="s">
        <v>17</v>
      </c>
      <c r="E325" s="77" t="s">
        <v>17</v>
      </c>
      <c r="F325" s="77" t="s">
        <v>17</v>
      </c>
      <c r="G325" s="78" t="s">
        <v>17</v>
      </c>
      <c r="H325" s="79" t="s">
        <v>17</v>
      </c>
      <c r="I325" s="77"/>
      <c r="J325" s="56"/>
      <c r="K325" s="77"/>
    </row>
    <row r="326" spans="1:11" x14ac:dyDescent="0.2">
      <c r="A326" s="56">
        <v>1</v>
      </c>
      <c r="C326" s="68" t="s">
        <v>167</v>
      </c>
      <c r="E326" s="56">
        <v>1</v>
      </c>
      <c r="J326" s="56"/>
      <c r="K326" s="56"/>
    </row>
    <row r="327" spans="1:11" x14ac:dyDescent="0.2">
      <c r="A327" s="56">
        <f>(A326+1)</f>
        <v>2</v>
      </c>
      <c r="C327" s="68" t="s">
        <v>168</v>
      </c>
      <c r="D327" s="68" t="s">
        <v>169</v>
      </c>
      <c r="E327" s="56">
        <f>(E326+1)</f>
        <v>2</v>
      </c>
      <c r="F327" s="69"/>
      <c r="G327" s="170">
        <v>0</v>
      </c>
      <c r="H327" s="170">
        <v>0</v>
      </c>
      <c r="I327" s="154"/>
      <c r="J327" s="56"/>
      <c r="K327" s="56"/>
    </row>
    <row r="328" spans="1:11" x14ac:dyDescent="0.2">
      <c r="A328" s="56">
        <f>(A327+1)</f>
        <v>3</v>
      </c>
      <c r="D328" s="68" t="s">
        <v>170</v>
      </c>
      <c r="E328" s="56">
        <f>(E327+1)</f>
        <v>3</v>
      </c>
      <c r="F328" s="69"/>
      <c r="G328" s="170">
        <v>0</v>
      </c>
      <c r="H328" s="170">
        <v>0</v>
      </c>
      <c r="I328" s="154"/>
      <c r="J328" s="56"/>
      <c r="K328" s="56"/>
    </row>
    <row r="329" spans="1:11" x14ac:dyDescent="0.2">
      <c r="A329" s="56">
        <v>4</v>
      </c>
      <c r="C329" s="68" t="s">
        <v>171</v>
      </c>
      <c r="D329" s="68" t="s">
        <v>172</v>
      </c>
      <c r="E329" s="56">
        <v>4</v>
      </c>
      <c r="F329" s="69"/>
      <c r="G329" s="170">
        <v>0</v>
      </c>
      <c r="H329" s="170">
        <v>0</v>
      </c>
      <c r="I329" s="154"/>
      <c r="J329" s="56"/>
      <c r="K329" s="56"/>
    </row>
    <row r="330" spans="1:11" x14ac:dyDescent="0.2">
      <c r="A330" s="56">
        <f>(A329+1)</f>
        <v>5</v>
      </c>
      <c r="D330" s="68" t="s">
        <v>173</v>
      </c>
      <c r="E330" s="56">
        <f>(E329+1)</f>
        <v>5</v>
      </c>
      <c r="F330" s="69"/>
      <c r="G330" s="170">
        <v>0</v>
      </c>
      <c r="H330" s="170">
        <v>0</v>
      </c>
      <c r="I330" s="154"/>
      <c r="J330" s="56"/>
      <c r="K330" s="56"/>
    </row>
    <row r="331" spans="1:11" x14ac:dyDescent="0.2">
      <c r="A331" s="56">
        <f>(A330+1)</f>
        <v>6</v>
      </c>
      <c r="C331" s="68" t="s">
        <v>174</v>
      </c>
      <c r="E331" s="56">
        <f>(E330+1)</f>
        <v>6</v>
      </c>
      <c r="G331" s="149">
        <f>SUM(G327:G330)</f>
        <v>0</v>
      </c>
      <c r="H331" s="149">
        <f>SUM(H327:H330)</f>
        <v>0</v>
      </c>
      <c r="I331" s="149"/>
      <c r="J331" s="56"/>
      <c r="K331" s="56"/>
    </row>
    <row r="332" spans="1:11" x14ac:dyDescent="0.2">
      <c r="A332" s="56">
        <f>(A331+1)</f>
        <v>7</v>
      </c>
      <c r="C332" s="68" t="s">
        <v>175</v>
      </c>
      <c r="E332" s="56">
        <f>(E331+1)</f>
        <v>7</v>
      </c>
      <c r="G332" s="146"/>
      <c r="H332" s="145"/>
      <c r="I332" s="149"/>
      <c r="J332" s="56"/>
      <c r="K332" s="56"/>
    </row>
    <row r="333" spans="1:11" x14ac:dyDescent="0.2">
      <c r="A333" s="56">
        <f>(A332+1)</f>
        <v>8</v>
      </c>
      <c r="C333" s="68" t="s">
        <v>168</v>
      </c>
      <c r="D333" s="68" t="s">
        <v>169</v>
      </c>
      <c r="E333" s="56">
        <f>(E332+1)</f>
        <v>8</v>
      </c>
      <c r="F333" s="69"/>
      <c r="G333" s="170">
        <v>0</v>
      </c>
      <c r="H333" s="170">
        <v>0</v>
      </c>
      <c r="I333" s="154"/>
      <c r="J333" s="56"/>
      <c r="K333" s="56"/>
    </row>
    <row r="334" spans="1:11" x14ac:dyDescent="0.2">
      <c r="A334" s="56">
        <v>9</v>
      </c>
      <c r="D334" s="68" t="s">
        <v>170</v>
      </c>
      <c r="E334" s="56">
        <v>9</v>
      </c>
      <c r="F334" s="69"/>
      <c r="G334" s="170">
        <v>0</v>
      </c>
      <c r="H334" s="170">
        <v>0</v>
      </c>
      <c r="I334" s="154"/>
      <c r="J334" s="56"/>
      <c r="K334" s="56"/>
    </row>
    <row r="335" spans="1:11" x14ac:dyDescent="0.2">
      <c r="A335" s="56">
        <v>10</v>
      </c>
      <c r="C335" s="68" t="s">
        <v>171</v>
      </c>
      <c r="D335" s="68" t="s">
        <v>172</v>
      </c>
      <c r="E335" s="56">
        <v>10</v>
      </c>
      <c r="F335" s="69"/>
      <c r="G335" s="170">
        <v>0</v>
      </c>
      <c r="H335" s="170">
        <v>0</v>
      </c>
      <c r="I335" s="154"/>
      <c r="J335" s="56"/>
      <c r="K335" s="56"/>
    </row>
    <row r="336" spans="1:11" x14ac:dyDescent="0.2">
      <c r="A336" s="56">
        <f>(A335+1)</f>
        <v>11</v>
      </c>
      <c r="D336" s="68" t="s">
        <v>173</v>
      </c>
      <c r="E336" s="56">
        <f>(E335+1)</f>
        <v>11</v>
      </c>
      <c r="F336" s="69"/>
      <c r="G336" s="170">
        <v>0</v>
      </c>
      <c r="H336" s="170">
        <v>0</v>
      </c>
      <c r="I336" s="154"/>
      <c r="J336" s="56"/>
      <c r="K336" s="56"/>
    </row>
    <row r="337" spans="1:11" x14ac:dyDescent="0.2">
      <c r="A337" s="56">
        <f>(A336+1)</f>
        <v>12</v>
      </c>
      <c r="C337" s="68" t="s">
        <v>176</v>
      </c>
      <c r="E337" s="56">
        <f>(E336+1)</f>
        <v>12</v>
      </c>
      <c r="G337" s="148">
        <f>SUM(G333:G336)</f>
        <v>0</v>
      </c>
      <c r="H337" s="149">
        <f>SUM(H333:H336)</f>
        <v>0</v>
      </c>
      <c r="I337" s="149"/>
      <c r="J337" s="56"/>
      <c r="K337" s="56"/>
    </row>
    <row r="338" spans="1:11" x14ac:dyDescent="0.2">
      <c r="A338" s="56">
        <f>(A337+1)</f>
        <v>13</v>
      </c>
      <c r="C338" s="68" t="s">
        <v>177</v>
      </c>
      <c r="E338" s="56">
        <f>(E337+1)</f>
        <v>13</v>
      </c>
      <c r="G338" s="146"/>
      <c r="H338" s="145"/>
      <c r="I338" s="149"/>
      <c r="J338" s="56"/>
      <c r="K338" s="56"/>
    </row>
    <row r="339" spans="1:11" x14ac:dyDescent="0.2">
      <c r="A339" s="56">
        <f>(A338+1)</f>
        <v>14</v>
      </c>
      <c r="C339" s="68" t="s">
        <v>168</v>
      </c>
      <c r="D339" s="68" t="s">
        <v>169</v>
      </c>
      <c r="E339" s="56">
        <f>(E338+1)</f>
        <v>14</v>
      </c>
      <c r="F339" s="69"/>
      <c r="G339" s="170"/>
      <c r="H339" s="170">
        <v>0</v>
      </c>
      <c r="I339" s="154"/>
      <c r="J339" s="56"/>
      <c r="K339" s="56"/>
    </row>
    <row r="340" spans="1:11" x14ac:dyDescent="0.2">
      <c r="A340" s="56">
        <v>15</v>
      </c>
      <c r="C340" s="68"/>
      <c r="D340" s="68" t="s">
        <v>170</v>
      </c>
      <c r="E340" s="56">
        <v>15</v>
      </c>
      <c r="F340" s="69"/>
      <c r="G340" s="170"/>
      <c r="H340" s="170">
        <v>0</v>
      </c>
      <c r="I340" s="154"/>
      <c r="J340" s="56"/>
      <c r="K340" s="56"/>
    </row>
    <row r="341" spans="1:11" x14ac:dyDescent="0.2">
      <c r="A341" s="56">
        <v>16</v>
      </c>
      <c r="C341" s="68" t="s">
        <v>171</v>
      </c>
      <c r="D341" s="68" t="s">
        <v>172</v>
      </c>
      <c r="E341" s="56">
        <v>16</v>
      </c>
      <c r="F341" s="69"/>
      <c r="G341" s="170"/>
      <c r="H341" s="170">
        <v>0</v>
      </c>
      <c r="I341" s="154"/>
      <c r="J341" s="56"/>
      <c r="K341" s="56"/>
    </row>
    <row r="342" spans="1:11" x14ac:dyDescent="0.2">
      <c r="A342" s="56">
        <v>17</v>
      </c>
      <c r="C342" s="68"/>
      <c r="D342" s="68" t="s">
        <v>173</v>
      </c>
      <c r="E342" s="56">
        <v>17</v>
      </c>
      <c r="G342" s="153"/>
      <c r="H342" s="153">
        <v>0</v>
      </c>
      <c r="I342" s="149"/>
      <c r="J342" s="56"/>
      <c r="K342" s="56"/>
    </row>
    <row r="343" spans="1:11" x14ac:dyDescent="0.2">
      <c r="A343" s="56">
        <v>18</v>
      </c>
      <c r="C343" s="68" t="s">
        <v>178</v>
      </c>
      <c r="D343" s="68"/>
      <c r="E343" s="56">
        <v>18</v>
      </c>
      <c r="G343" s="148">
        <f>SUM(G339:G342)</f>
        <v>0</v>
      </c>
      <c r="H343" s="149">
        <f>SUM(H339:H342)</f>
        <v>0</v>
      </c>
      <c r="I343" s="149"/>
      <c r="J343" s="56"/>
      <c r="K343" s="56"/>
    </row>
    <row r="344" spans="1:11" x14ac:dyDescent="0.2">
      <c r="A344" s="56">
        <v>19</v>
      </c>
      <c r="C344" s="68" t="s">
        <v>179</v>
      </c>
      <c r="D344" s="68"/>
      <c r="E344" s="56">
        <v>19</v>
      </c>
      <c r="G344" s="148"/>
      <c r="H344" s="149"/>
      <c r="I344" s="149"/>
      <c r="J344" s="56"/>
      <c r="K344" s="56"/>
    </row>
    <row r="345" spans="1:11" x14ac:dyDescent="0.2">
      <c r="A345" s="56">
        <v>20</v>
      </c>
      <c r="C345" s="68" t="s">
        <v>168</v>
      </c>
      <c r="D345" s="68" t="s">
        <v>169</v>
      </c>
      <c r="E345" s="56">
        <v>20</v>
      </c>
      <c r="F345" s="171"/>
      <c r="G345" s="170">
        <v>0</v>
      </c>
      <c r="H345" s="170">
        <v>0</v>
      </c>
      <c r="I345" s="154"/>
      <c r="J345" s="56"/>
      <c r="K345" s="56"/>
    </row>
    <row r="346" spans="1:11" x14ac:dyDescent="0.2">
      <c r="A346" s="56">
        <v>21</v>
      </c>
      <c r="C346" s="68"/>
      <c r="D346" s="68" t="s">
        <v>170</v>
      </c>
      <c r="E346" s="56">
        <v>21</v>
      </c>
      <c r="F346" s="171"/>
      <c r="G346" s="170">
        <v>0</v>
      </c>
      <c r="H346" s="170">
        <v>0</v>
      </c>
      <c r="I346" s="154"/>
      <c r="J346" s="56"/>
      <c r="K346" s="56"/>
    </row>
    <row r="347" spans="1:11" x14ac:dyDescent="0.2">
      <c r="A347" s="56">
        <v>22</v>
      </c>
      <c r="C347" s="68" t="s">
        <v>171</v>
      </c>
      <c r="D347" s="68" t="s">
        <v>172</v>
      </c>
      <c r="E347" s="56">
        <v>22</v>
      </c>
      <c r="F347" s="171"/>
      <c r="G347" s="170">
        <v>0</v>
      </c>
      <c r="H347" s="170">
        <v>0</v>
      </c>
      <c r="I347" s="154"/>
      <c r="J347" s="56"/>
      <c r="K347" s="56"/>
    </row>
    <row r="348" spans="1:11" x14ac:dyDescent="0.2">
      <c r="A348" s="56">
        <v>23</v>
      </c>
      <c r="D348" s="68" t="s">
        <v>173</v>
      </c>
      <c r="E348" s="56">
        <v>23</v>
      </c>
      <c r="F348" s="171"/>
      <c r="G348" s="170">
        <v>0</v>
      </c>
      <c r="H348" s="170">
        <v>0</v>
      </c>
      <c r="I348" s="154"/>
      <c r="J348" s="56"/>
      <c r="K348" s="56"/>
    </row>
    <row r="349" spans="1:11" x14ac:dyDescent="0.2">
      <c r="A349" s="56">
        <v>24</v>
      </c>
      <c r="C349" s="68" t="s">
        <v>180</v>
      </c>
      <c r="E349" s="56">
        <v>24</v>
      </c>
      <c r="F349" s="122"/>
      <c r="G349" s="146">
        <f>SUM(G345:G348)</f>
        <v>0</v>
      </c>
      <c r="H349" s="145">
        <f>SUM(H345:H348)</f>
        <v>0</v>
      </c>
      <c r="I349" s="145"/>
      <c r="J349" s="56"/>
      <c r="K349" s="56"/>
    </row>
    <row r="350" spans="1:11" x14ac:dyDescent="0.2">
      <c r="A350" s="56">
        <v>25</v>
      </c>
      <c r="C350" s="68" t="s">
        <v>181</v>
      </c>
      <c r="E350" s="56">
        <v>25</v>
      </c>
      <c r="G350" s="148"/>
      <c r="H350" s="149"/>
      <c r="I350" s="149"/>
      <c r="J350" s="56"/>
      <c r="K350" s="56"/>
    </row>
    <row r="351" spans="1:11" x14ac:dyDescent="0.2">
      <c r="A351" s="56">
        <v>26</v>
      </c>
      <c r="C351" s="68" t="s">
        <v>168</v>
      </c>
      <c r="D351" s="68" t="s">
        <v>169</v>
      </c>
      <c r="E351" s="56">
        <v>26</v>
      </c>
      <c r="G351" s="148">
        <f t="shared" ref="G351:H354" si="12">G327+G333+G339+G345</f>
        <v>0</v>
      </c>
      <c r="H351" s="149">
        <f t="shared" si="12"/>
        <v>0</v>
      </c>
      <c r="I351" s="149"/>
      <c r="J351" s="56"/>
      <c r="K351" s="148"/>
    </row>
    <row r="352" spans="1:11" x14ac:dyDescent="0.2">
      <c r="A352" s="56">
        <v>27</v>
      </c>
      <c r="C352" s="68"/>
      <c r="D352" s="68" t="s">
        <v>170</v>
      </c>
      <c r="E352" s="56">
        <v>27</v>
      </c>
      <c r="G352" s="148">
        <f t="shared" si="12"/>
        <v>0</v>
      </c>
      <c r="H352" s="149">
        <f t="shared" si="12"/>
        <v>0</v>
      </c>
      <c r="I352" s="149"/>
      <c r="J352" s="56"/>
      <c r="K352" s="148"/>
    </row>
    <row r="353" spans="1:11" x14ac:dyDescent="0.2">
      <c r="A353" s="56">
        <v>28</v>
      </c>
      <c r="C353" s="68" t="s">
        <v>171</v>
      </c>
      <c r="D353" s="68" t="s">
        <v>172</v>
      </c>
      <c r="E353" s="56">
        <v>28</v>
      </c>
      <c r="G353" s="148">
        <f t="shared" si="12"/>
        <v>0</v>
      </c>
      <c r="H353" s="149">
        <f t="shared" si="12"/>
        <v>0</v>
      </c>
      <c r="I353" s="149"/>
      <c r="J353" s="56"/>
      <c r="K353" s="148"/>
    </row>
    <row r="354" spans="1:11" x14ac:dyDescent="0.2">
      <c r="A354" s="56">
        <v>29</v>
      </c>
      <c r="D354" s="68" t="s">
        <v>173</v>
      </c>
      <c r="E354" s="56">
        <v>29</v>
      </c>
      <c r="G354" s="148">
        <f t="shared" si="12"/>
        <v>0</v>
      </c>
      <c r="H354" s="149">
        <f t="shared" si="12"/>
        <v>0</v>
      </c>
      <c r="I354" s="149"/>
      <c r="J354" s="56"/>
      <c r="K354" s="148"/>
    </row>
    <row r="355" spans="1:11" x14ac:dyDescent="0.2">
      <c r="A355" s="56">
        <v>30</v>
      </c>
      <c r="E355" s="56">
        <v>30</v>
      </c>
      <c r="G355" s="146"/>
      <c r="H355" s="145"/>
      <c r="I355" s="149"/>
      <c r="J355" s="56"/>
      <c r="K355" s="146"/>
    </row>
    <row r="356" spans="1:11" x14ac:dyDescent="0.2">
      <c r="A356" s="56">
        <v>31</v>
      </c>
      <c r="C356" s="68" t="s">
        <v>182</v>
      </c>
      <c r="E356" s="56">
        <v>31</v>
      </c>
      <c r="G356" s="148">
        <f>SUM(G351:G352)</f>
        <v>0</v>
      </c>
      <c r="H356" s="149">
        <f>SUM(H351:H352)</f>
        <v>0</v>
      </c>
      <c r="I356" s="149"/>
      <c r="J356" s="56"/>
      <c r="K356" s="148"/>
    </row>
    <row r="357" spans="1:11" x14ac:dyDescent="0.2">
      <c r="A357" s="56">
        <v>32</v>
      </c>
      <c r="C357" s="68" t="s">
        <v>183</v>
      </c>
      <c r="E357" s="56">
        <v>32</v>
      </c>
      <c r="G357" s="148">
        <f>SUM(G353:G354)</f>
        <v>0</v>
      </c>
      <c r="H357" s="149">
        <f>SUM(H353:H354)</f>
        <v>0</v>
      </c>
      <c r="I357" s="149"/>
      <c r="J357" s="56"/>
      <c r="K357" s="148"/>
    </row>
    <row r="358" spans="1:11" x14ac:dyDescent="0.2">
      <c r="A358" s="56">
        <v>33</v>
      </c>
      <c r="C358" s="68" t="s">
        <v>184</v>
      </c>
      <c r="E358" s="56">
        <v>33</v>
      </c>
      <c r="F358" s="122"/>
      <c r="G358" s="146">
        <f>SUM(G351,G353)</f>
        <v>0</v>
      </c>
      <c r="H358" s="145">
        <f>SUM(H351,H353)</f>
        <v>0</v>
      </c>
      <c r="I358" s="145"/>
      <c r="J358" s="56"/>
      <c r="K358" s="146"/>
    </row>
    <row r="359" spans="1:11" x14ac:dyDescent="0.2">
      <c r="A359" s="56">
        <v>34</v>
      </c>
      <c r="C359" s="68" t="s">
        <v>185</v>
      </c>
      <c r="E359" s="56">
        <v>34</v>
      </c>
      <c r="F359" s="122"/>
      <c r="G359" s="146">
        <f>SUM(G352,G354)</f>
        <v>0</v>
      </c>
      <c r="H359" s="145">
        <f>SUM(H352,H354)</f>
        <v>0</v>
      </c>
      <c r="I359" s="145"/>
      <c r="J359" s="56"/>
      <c r="K359" s="146"/>
    </row>
    <row r="360" spans="1:11" x14ac:dyDescent="0.2">
      <c r="A360" s="68"/>
      <c r="C360" s="77" t="s">
        <v>17</v>
      </c>
      <c r="D360" s="77" t="s">
        <v>17</v>
      </c>
      <c r="E360" s="77" t="s">
        <v>17</v>
      </c>
      <c r="F360" s="77" t="s">
        <v>17</v>
      </c>
      <c r="G360" s="77" t="s">
        <v>17</v>
      </c>
      <c r="H360" s="77" t="s">
        <v>17</v>
      </c>
      <c r="I360" s="77"/>
      <c r="J360" s="77"/>
      <c r="K360" s="77"/>
    </row>
    <row r="361" spans="1:11" x14ac:dyDescent="0.2">
      <c r="A361" s="56">
        <v>35</v>
      </c>
      <c r="C361" s="56" t="s">
        <v>186</v>
      </c>
      <c r="E361" s="56">
        <v>35</v>
      </c>
      <c r="G361" s="148">
        <f>SUM(G358:G359)</f>
        <v>0</v>
      </c>
      <c r="H361" s="149">
        <f>SUM(H358:H359)</f>
        <v>0</v>
      </c>
      <c r="I361" s="149"/>
      <c r="J361" s="149"/>
      <c r="K361" s="148"/>
    </row>
    <row r="362" spans="1:11" x14ac:dyDescent="0.2">
      <c r="C362" s="68" t="s">
        <v>187</v>
      </c>
      <c r="F362" s="139" t="s">
        <v>17</v>
      </c>
      <c r="G362" s="78"/>
      <c r="H362" s="79"/>
      <c r="I362" s="139"/>
      <c r="J362" s="139"/>
      <c r="K362" s="78"/>
    </row>
    <row r="363" spans="1:11" x14ac:dyDescent="0.2">
      <c r="C363" s="68"/>
      <c r="F363" s="139"/>
      <c r="G363" s="78"/>
      <c r="H363" s="79"/>
      <c r="I363" s="139"/>
      <c r="J363" s="56"/>
      <c r="K363" s="56"/>
    </row>
    <row r="364" spans="1:11" x14ac:dyDescent="0.2">
      <c r="J364" s="56"/>
      <c r="K364" s="56"/>
    </row>
    <row r="365" spans="1:11" x14ac:dyDescent="0.2">
      <c r="A365" s="56">
        <v>36</v>
      </c>
      <c r="B365" s="92"/>
      <c r="C365" s="93" t="s">
        <v>63</v>
      </c>
      <c r="D365" s="93"/>
      <c r="E365" s="93"/>
      <c r="F365" s="93"/>
      <c r="G365" s="93"/>
      <c r="H365" s="93"/>
      <c r="I365" s="93"/>
      <c r="J365" s="93"/>
      <c r="K365" s="56"/>
    </row>
    <row r="366" spans="1:11" x14ac:dyDescent="0.2">
      <c r="C366" s="56" t="s">
        <v>188</v>
      </c>
      <c r="F366" s="139"/>
      <c r="G366" s="78"/>
      <c r="I366" s="139"/>
      <c r="J366" s="78"/>
    </row>
    <row r="367" spans="1:11" x14ac:dyDescent="0.2">
      <c r="C367" s="56" t="s">
        <v>12</v>
      </c>
      <c r="F367" s="139"/>
      <c r="G367" s="78"/>
      <c r="I367" s="139"/>
      <c r="J367" s="78"/>
    </row>
    <row r="368" spans="1:11" x14ac:dyDescent="0.2">
      <c r="A368" s="68"/>
    </row>
    <row r="369" spans="1:11" x14ac:dyDescent="0.2">
      <c r="A369" s="74" t="str">
        <f>$A$83</f>
        <v xml:space="preserve">Institution No.:  </v>
      </c>
      <c r="B369" s="95"/>
      <c r="C369" s="95"/>
      <c r="D369" s="95"/>
      <c r="E369" s="109"/>
      <c r="F369" s="95"/>
      <c r="G369" s="110"/>
      <c r="H369" s="111"/>
      <c r="I369" s="95"/>
      <c r="J369" s="110"/>
      <c r="K369" s="172" t="s">
        <v>189</v>
      </c>
    </row>
    <row r="370" spans="1:11" ht="14.25" x14ac:dyDescent="0.2">
      <c r="A370" s="95"/>
      <c r="B370" s="95"/>
      <c r="C370" s="95"/>
      <c r="D370" s="124" t="s">
        <v>190</v>
      </c>
      <c r="E370" s="109"/>
      <c r="F370" s="95"/>
      <c r="G370" s="110"/>
      <c r="H370" s="111"/>
      <c r="I370" s="95"/>
      <c r="J370" s="110"/>
      <c r="K370" s="111"/>
    </row>
    <row r="371" spans="1:11" x14ac:dyDescent="0.2">
      <c r="A371" s="74" t="str">
        <f>$A$42</f>
        <v xml:space="preserve">NAME: </v>
      </c>
      <c r="C371" s="56" t="str">
        <f>$D$20</f>
        <v>University of Colorado</v>
      </c>
      <c r="F371" s="173"/>
      <c r="G371" s="167"/>
      <c r="H371" s="168"/>
      <c r="K371" s="76" t="str">
        <f>$K$3</f>
        <v>Due Date: October 18, 2022</v>
      </c>
    </row>
    <row r="372" spans="1:11" x14ac:dyDescent="0.2">
      <c r="A372" s="77" t="s">
        <v>17</v>
      </c>
      <c r="B372" s="77" t="s">
        <v>17</v>
      </c>
      <c r="C372" s="77" t="s">
        <v>17</v>
      </c>
      <c r="D372" s="77" t="s">
        <v>17</v>
      </c>
      <c r="E372" s="77" t="s">
        <v>17</v>
      </c>
      <c r="F372" s="77" t="s">
        <v>17</v>
      </c>
      <c r="G372" s="78" t="s">
        <v>17</v>
      </c>
      <c r="H372" s="79" t="s">
        <v>17</v>
      </c>
      <c r="I372" s="77" t="s">
        <v>17</v>
      </c>
      <c r="J372" s="78" t="s">
        <v>17</v>
      </c>
      <c r="K372" s="79" t="s">
        <v>17</v>
      </c>
    </row>
    <row r="373" spans="1:11" ht="9.75" customHeight="1" x14ac:dyDescent="0.2">
      <c r="A373" s="80" t="s">
        <v>18</v>
      </c>
      <c r="E373" s="80" t="s">
        <v>18</v>
      </c>
      <c r="G373" s="82"/>
      <c r="H373" s="83" t="str">
        <f>H323</f>
        <v>2021-22</v>
      </c>
      <c r="I373" s="81"/>
      <c r="J373" s="82"/>
      <c r="K373" s="83" t="str">
        <f>K244</f>
        <v>2022-23</v>
      </c>
    </row>
    <row r="374" spans="1:11" ht="13.5" customHeight="1" x14ac:dyDescent="0.2">
      <c r="A374" s="80" t="s">
        <v>22</v>
      </c>
      <c r="C374" s="81" t="s">
        <v>68</v>
      </c>
      <c r="E374" s="80" t="s">
        <v>22</v>
      </c>
      <c r="H374" s="83" t="s">
        <v>25</v>
      </c>
      <c r="K374" s="83" t="s">
        <v>26</v>
      </c>
    </row>
    <row r="375" spans="1:11" x14ac:dyDescent="0.2">
      <c r="A375" s="77" t="s">
        <v>17</v>
      </c>
      <c r="B375" s="77" t="s">
        <v>17</v>
      </c>
      <c r="C375" s="77" t="s">
        <v>17</v>
      </c>
      <c r="D375" s="77" t="s">
        <v>17</v>
      </c>
      <c r="E375" s="77" t="s">
        <v>17</v>
      </c>
      <c r="F375" s="77" t="s">
        <v>17</v>
      </c>
      <c r="G375" s="78" t="s">
        <v>17</v>
      </c>
      <c r="H375" s="79" t="s">
        <v>17</v>
      </c>
      <c r="I375" s="77" t="s">
        <v>17</v>
      </c>
      <c r="J375" s="78" t="s">
        <v>17</v>
      </c>
      <c r="K375" s="79" t="s">
        <v>17</v>
      </c>
    </row>
    <row r="376" spans="1:11" ht="13.5" x14ac:dyDescent="0.2">
      <c r="A376" s="174">
        <v>1</v>
      </c>
      <c r="C376" s="68" t="s">
        <v>191</v>
      </c>
      <c r="E376" s="174">
        <v>1</v>
      </c>
      <c r="H376" s="58" t="s">
        <v>192</v>
      </c>
      <c r="K376" s="58" t="s">
        <v>192</v>
      </c>
    </row>
    <row r="377" spans="1:11" s="95" customFormat="1" x14ac:dyDescent="0.2">
      <c r="A377" s="174">
        <v>2</v>
      </c>
      <c r="B377" s="56"/>
      <c r="C377" s="68"/>
      <c r="D377" s="56"/>
      <c r="E377" s="174">
        <v>2</v>
      </c>
      <c r="F377" s="56"/>
      <c r="G377" s="57"/>
      <c r="H377" s="175">
        <v>0</v>
      </c>
      <c r="I377" s="56"/>
      <c r="J377" s="57"/>
      <c r="K377" s="175">
        <v>0</v>
      </c>
    </row>
    <row r="378" spans="1:11" ht="12.75" customHeight="1" x14ac:dyDescent="0.2">
      <c r="A378" s="56">
        <v>3</v>
      </c>
      <c r="C378" s="56" t="s">
        <v>193</v>
      </c>
      <c r="E378" s="56">
        <v>3</v>
      </c>
      <c r="F378" s="58"/>
      <c r="G378" s="58"/>
      <c r="H378" s="58" t="s">
        <v>192</v>
      </c>
      <c r="I378" s="58"/>
      <c r="J378" s="58"/>
      <c r="K378" s="58" t="s">
        <v>192</v>
      </c>
    </row>
    <row r="379" spans="1:11" x14ac:dyDescent="0.2">
      <c r="A379" s="174">
        <v>4</v>
      </c>
      <c r="C379" s="56" t="s">
        <v>194</v>
      </c>
      <c r="E379" s="174">
        <v>4</v>
      </c>
      <c r="F379" s="58"/>
      <c r="G379" s="58"/>
      <c r="H379" s="175"/>
      <c r="I379" s="58"/>
      <c r="J379" s="58"/>
      <c r="K379" s="175"/>
    </row>
    <row r="380" spans="1:11" x14ac:dyDescent="0.2">
      <c r="A380" s="174">
        <v>5</v>
      </c>
      <c r="C380" s="56" t="s">
        <v>195</v>
      </c>
      <c r="E380" s="174">
        <v>5</v>
      </c>
      <c r="F380" s="58"/>
      <c r="G380" s="58"/>
      <c r="H380" s="175"/>
      <c r="I380" s="58"/>
      <c r="J380" s="58"/>
      <c r="K380" s="175"/>
    </row>
    <row r="381" spans="1:11" x14ac:dyDescent="0.2">
      <c r="A381" s="174">
        <v>6</v>
      </c>
      <c r="E381" s="174">
        <v>6</v>
      </c>
      <c r="F381" s="58"/>
      <c r="G381" s="58"/>
      <c r="H381" s="175"/>
      <c r="I381" s="58"/>
      <c r="J381" s="58"/>
      <c r="K381" s="175"/>
    </row>
    <row r="382" spans="1:11" x14ac:dyDescent="0.2">
      <c r="A382" s="174">
        <v>7</v>
      </c>
      <c r="E382" s="174">
        <v>7</v>
      </c>
      <c r="F382" s="58"/>
      <c r="G382" s="58"/>
      <c r="H382" s="175"/>
      <c r="I382" s="58"/>
      <c r="J382" s="58"/>
      <c r="K382" s="175"/>
    </row>
    <row r="383" spans="1:11" x14ac:dyDescent="0.2">
      <c r="A383" s="174">
        <v>8</v>
      </c>
      <c r="E383" s="174">
        <v>8</v>
      </c>
      <c r="F383" s="58"/>
      <c r="G383" s="58"/>
      <c r="H383" s="175"/>
      <c r="I383" s="58"/>
      <c r="J383" s="58"/>
      <c r="K383" s="175"/>
    </row>
    <row r="384" spans="1:11" x14ac:dyDescent="0.2">
      <c r="A384" s="174">
        <v>9</v>
      </c>
      <c r="E384" s="174">
        <v>9</v>
      </c>
      <c r="F384" s="58"/>
      <c r="G384" s="58"/>
      <c r="H384" s="175"/>
      <c r="I384" s="58"/>
      <c r="J384" s="58"/>
      <c r="K384" s="175"/>
    </row>
    <row r="385" spans="1:11" x14ac:dyDescent="0.2">
      <c r="A385" s="174">
        <v>10</v>
      </c>
      <c r="E385" s="174">
        <v>10</v>
      </c>
      <c r="F385" s="58"/>
      <c r="G385" s="58"/>
      <c r="H385" s="175"/>
      <c r="I385" s="58"/>
      <c r="J385" s="58"/>
      <c r="K385" s="175"/>
    </row>
    <row r="386" spans="1:11" x14ac:dyDescent="0.2">
      <c r="A386" s="174">
        <v>11</v>
      </c>
      <c r="E386" s="174">
        <v>11</v>
      </c>
      <c r="F386" s="58"/>
      <c r="G386" s="58"/>
      <c r="H386" s="175"/>
      <c r="I386" s="58"/>
      <c r="J386" s="58"/>
      <c r="K386" s="175"/>
    </row>
    <row r="387" spans="1:11" x14ac:dyDescent="0.2">
      <c r="A387" s="174">
        <v>12</v>
      </c>
      <c r="E387" s="174">
        <v>12</v>
      </c>
      <c r="F387" s="58"/>
      <c r="G387" s="58"/>
      <c r="H387" s="175"/>
      <c r="I387" s="58"/>
      <c r="J387" s="58"/>
      <c r="K387" s="175"/>
    </row>
    <row r="388" spans="1:11" x14ac:dyDescent="0.2">
      <c r="A388" s="174">
        <v>13</v>
      </c>
      <c r="E388" s="174">
        <v>13</v>
      </c>
      <c r="F388" s="58"/>
      <c r="G388" s="58"/>
      <c r="H388" s="175"/>
      <c r="I388" s="58"/>
      <c r="J388" s="58"/>
      <c r="K388" s="175"/>
    </row>
    <row r="389" spans="1:11" x14ac:dyDescent="0.2">
      <c r="A389" s="174">
        <v>14</v>
      </c>
      <c r="C389" s="68" t="s">
        <v>45</v>
      </c>
      <c r="E389" s="174">
        <v>14</v>
      </c>
      <c r="F389" s="58"/>
      <c r="G389" s="58"/>
      <c r="H389" s="175"/>
      <c r="I389" s="58"/>
      <c r="J389" s="58"/>
      <c r="K389" s="175"/>
    </row>
    <row r="390" spans="1:11" x14ac:dyDescent="0.2">
      <c r="A390" s="174">
        <v>15</v>
      </c>
      <c r="C390" s="68"/>
      <c r="E390" s="174">
        <v>15</v>
      </c>
      <c r="F390" s="58"/>
      <c r="G390" s="58"/>
      <c r="H390" s="175"/>
      <c r="I390" s="58"/>
      <c r="J390" s="58"/>
      <c r="K390" s="175"/>
    </row>
    <row r="391" spans="1:11" x14ac:dyDescent="0.2">
      <c r="A391" s="174">
        <v>16</v>
      </c>
      <c r="E391" s="174">
        <v>16</v>
      </c>
      <c r="F391" s="58"/>
      <c r="G391" s="58"/>
      <c r="H391" s="175"/>
      <c r="I391" s="58"/>
      <c r="J391" s="58"/>
      <c r="K391" s="175"/>
    </row>
    <row r="392" spans="1:11" x14ac:dyDescent="0.2">
      <c r="A392" s="174">
        <v>17</v>
      </c>
      <c r="C392" s="68" t="s">
        <v>45</v>
      </c>
      <c r="E392" s="174">
        <v>17</v>
      </c>
      <c r="F392" s="58"/>
      <c r="G392" s="58"/>
      <c r="H392" s="175"/>
      <c r="I392" s="58"/>
      <c r="J392" s="58"/>
      <c r="K392" s="175"/>
    </row>
    <row r="393" spans="1:11" x14ac:dyDescent="0.2">
      <c r="A393" s="174">
        <v>18</v>
      </c>
      <c r="E393" s="174">
        <v>18</v>
      </c>
      <c r="F393" s="58"/>
      <c r="G393" s="58"/>
      <c r="H393" s="175"/>
      <c r="I393" s="58"/>
      <c r="J393" s="58" t="s">
        <v>45</v>
      </c>
      <c r="K393" s="175"/>
    </row>
    <row r="394" spans="1:11" x14ac:dyDescent="0.2">
      <c r="A394" s="174">
        <v>19</v>
      </c>
      <c r="E394" s="174">
        <v>19</v>
      </c>
      <c r="F394" s="58"/>
      <c r="G394" s="58"/>
      <c r="H394" s="175"/>
      <c r="I394" s="58"/>
      <c r="J394" s="58"/>
      <c r="K394" s="175"/>
    </row>
    <row r="395" spans="1:11" x14ac:dyDescent="0.2">
      <c r="A395" s="174"/>
      <c r="C395" s="68"/>
      <c r="E395" s="174"/>
      <c r="F395" s="139" t="s">
        <v>17</v>
      </c>
      <c r="G395" s="78" t="s">
        <v>17</v>
      </c>
      <c r="H395" s="79" t="s">
        <v>17</v>
      </c>
      <c r="I395" s="139" t="s">
        <v>17</v>
      </c>
      <c r="J395" s="78" t="s">
        <v>17</v>
      </c>
      <c r="K395" s="79" t="s">
        <v>17</v>
      </c>
    </row>
    <row r="396" spans="1:11" x14ac:dyDescent="0.2">
      <c r="A396" s="174">
        <v>20</v>
      </c>
      <c r="C396" s="68" t="s">
        <v>196</v>
      </c>
      <c r="E396" s="174">
        <v>20</v>
      </c>
      <c r="G396" s="145"/>
      <c r="H396" s="149">
        <f>SUM(H376:H394)</f>
        <v>0</v>
      </c>
      <c r="I396" s="149"/>
      <c r="J396" s="145"/>
      <c r="K396" s="149">
        <f>SUM(K376:K394)</f>
        <v>0</v>
      </c>
    </row>
    <row r="397" spans="1:11" x14ac:dyDescent="0.2">
      <c r="A397" s="174"/>
      <c r="C397" s="68"/>
      <c r="E397" s="108"/>
      <c r="F397" s="139" t="s">
        <v>17</v>
      </c>
      <c r="G397" s="78" t="s">
        <v>17</v>
      </c>
      <c r="H397" s="79" t="s">
        <v>17</v>
      </c>
      <c r="I397" s="139" t="s">
        <v>17</v>
      </c>
      <c r="J397" s="78" t="s">
        <v>17</v>
      </c>
      <c r="K397" s="79" t="s">
        <v>17</v>
      </c>
    </row>
    <row r="398" spans="1:11" ht="13.5" x14ac:dyDescent="0.2">
      <c r="C398" s="56" t="s">
        <v>197</v>
      </c>
      <c r="F398" s="139"/>
      <c r="G398" s="78"/>
      <c r="I398" s="139"/>
      <c r="J398" s="78"/>
    </row>
    <row r="399" spans="1:11" ht="13.5" x14ac:dyDescent="0.2">
      <c r="C399" s="56" t="s">
        <v>198</v>
      </c>
      <c r="F399" s="139"/>
      <c r="G399" s="78"/>
      <c r="I399" s="139"/>
      <c r="J399" s="78"/>
    </row>
    <row r="400" spans="1:11" ht="13.5" x14ac:dyDescent="0.2">
      <c r="A400" s="68"/>
      <c r="C400" s="56" t="s">
        <v>199</v>
      </c>
    </row>
    <row r="401" spans="1:11" x14ac:dyDescent="0.2">
      <c r="A401" s="68"/>
      <c r="C401" s="56" t="s">
        <v>200</v>
      </c>
    </row>
    <row r="402" spans="1:11" x14ac:dyDescent="0.2">
      <c r="A402" s="74" t="str">
        <f>$A$83</f>
        <v xml:space="preserve">Institution No.:  </v>
      </c>
      <c r="B402" s="95"/>
      <c r="C402" s="95"/>
      <c r="D402" s="95"/>
      <c r="E402" s="109"/>
      <c r="F402" s="95"/>
      <c r="G402" s="110"/>
      <c r="H402" s="111"/>
      <c r="I402" s="95"/>
      <c r="J402" s="110"/>
      <c r="K402" s="59" t="s">
        <v>201</v>
      </c>
    </row>
    <row r="403" spans="1:11" ht="14.25" x14ac:dyDescent="0.2">
      <c r="A403" s="95"/>
      <c r="B403" s="95"/>
      <c r="C403" s="95"/>
      <c r="D403" s="124" t="s">
        <v>202</v>
      </c>
      <c r="E403" s="109"/>
      <c r="F403" s="95"/>
      <c r="G403" s="110"/>
      <c r="H403" s="111"/>
      <c r="I403" s="95"/>
      <c r="J403" s="110"/>
      <c r="K403" s="111"/>
    </row>
    <row r="404" spans="1:11" x14ac:dyDescent="0.2">
      <c r="A404" s="74" t="str">
        <f>$A$42</f>
        <v xml:space="preserve">NAME: </v>
      </c>
      <c r="C404" s="56" t="str">
        <f>$D$20</f>
        <v>University of Colorado</v>
      </c>
      <c r="F404" s="173"/>
      <c r="G404" s="167"/>
      <c r="K404" s="76" t="str">
        <f>$K$3</f>
        <v>Due Date: October 18, 2022</v>
      </c>
    </row>
    <row r="405" spans="1:11" x14ac:dyDescent="0.2">
      <c r="A405" s="77" t="s">
        <v>17</v>
      </c>
      <c r="B405" s="77" t="s">
        <v>17</v>
      </c>
      <c r="C405" s="77" t="s">
        <v>17</v>
      </c>
      <c r="D405" s="77" t="s">
        <v>17</v>
      </c>
      <c r="E405" s="77" t="s">
        <v>17</v>
      </c>
      <c r="F405" s="77" t="s">
        <v>17</v>
      </c>
      <c r="G405" s="78" t="s">
        <v>17</v>
      </c>
      <c r="H405" s="79" t="s">
        <v>17</v>
      </c>
      <c r="I405" s="77" t="s">
        <v>17</v>
      </c>
      <c r="J405" s="78" t="s">
        <v>17</v>
      </c>
      <c r="K405" s="79" t="s">
        <v>17</v>
      </c>
    </row>
    <row r="406" spans="1:11" x14ac:dyDescent="0.2">
      <c r="A406" s="80" t="s">
        <v>18</v>
      </c>
      <c r="E406" s="80" t="s">
        <v>18</v>
      </c>
      <c r="G406" s="82"/>
      <c r="H406" s="83" t="str">
        <f>H373</f>
        <v>2021-22</v>
      </c>
      <c r="I406" s="81"/>
      <c r="J406" s="82"/>
      <c r="K406" s="83" t="str">
        <f>K373</f>
        <v>2022-23</v>
      </c>
    </row>
    <row r="407" spans="1:11" x14ac:dyDescent="0.2">
      <c r="A407" s="80" t="s">
        <v>22</v>
      </c>
      <c r="C407" s="81" t="s">
        <v>68</v>
      </c>
      <c r="E407" s="80" t="s">
        <v>22</v>
      </c>
      <c r="H407" s="83" t="s">
        <v>25</v>
      </c>
      <c r="K407" s="83" t="s">
        <v>26</v>
      </c>
    </row>
    <row r="408" spans="1:11" x14ac:dyDescent="0.2">
      <c r="A408" s="77" t="s">
        <v>17</v>
      </c>
      <c r="B408" s="77" t="s">
        <v>17</v>
      </c>
      <c r="C408" s="77" t="s">
        <v>17</v>
      </c>
      <c r="D408" s="77" t="s">
        <v>17</v>
      </c>
      <c r="E408" s="77" t="s">
        <v>17</v>
      </c>
      <c r="F408" s="77" t="s">
        <v>17</v>
      </c>
      <c r="G408" s="78" t="s">
        <v>17</v>
      </c>
      <c r="H408" s="79" t="s">
        <v>17</v>
      </c>
      <c r="I408" s="77" t="s">
        <v>17</v>
      </c>
      <c r="J408" s="78" t="s">
        <v>17</v>
      </c>
      <c r="K408" s="79" t="s">
        <v>17</v>
      </c>
    </row>
    <row r="409" spans="1:11" x14ac:dyDescent="0.2">
      <c r="A409" s="174"/>
      <c r="C409" s="90" t="s">
        <v>203</v>
      </c>
      <c r="E409" s="174"/>
      <c r="G409" s="145"/>
      <c r="H409" s="145"/>
      <c r="I409" s="149"/>
      <c r="J409" s="145"/>
      <c r="K409" s="145"/>
    </row>
    <row r="410" spans="1:11" ht="13.5" x14ac:dyDescent="0.2">
      <c r="A410" s="174">
        <v>1</v>
      </c>
      <c r="C410" s="68" t="s">
        <v>204</v>
      </c>
      <c r="E410" s="174">
        <v>1</v>
      </c>
      <c r="G410" s="145"/>
      <c r="H410" s="176"/>
      <c r="I410" s="149"/>
      <c r="J410" s="145"/>
      <c r="K410" s="176"/>
    </row>
    <row r="411" spans="1:11" x14ac:dyDescent="0.2">
      <c r="A411" s="174">
        <v>2</v>
      </c>
      <c r="C411" s="69" t="s">
        <v>205</v>
      </c>
      <c r="E411" s="174">
        <v>2</v>
      </c>
      <c r="F411" s="69"/>
      <c r="G411" s="154"/>
      <c r="H411" s="176">
        <v>0</v>
      </c>
      <c r="I411" s="149"/>
      <c r="J411" s="145"/>
      <c r="K411" s="176">
        <v>43595</v>
      </c>
    </row>
    <row r="412" spans="1:11" x14ac:dyDescent="0.2">
      <c r="A412" s="174">
        <v>3</v>
      </c>
      <c r="C412" s="69" t="s">
        <v>206</v>
      </c>
      <c r="E412" s="174">
        <v>3</v>
      </c>
      <c r="F412" s="69"/>
      <c r="G412" s="154"/>
      <c r="H412" s="176">
        <v>161427</v>
      </c>
      <c r="I412" s="149"/>
      <c r="J412" s="145"/>
      <c r="K412" s="176">
        <v>277223</v>
      </c>
    </row>
    <row r="413" spans="1:11" ht="13.5" x14ac:dyDescent="0.2">
      <c r="A413" s="174">
        <v>4</v>
      </c>
      <c r="C413" s="69" t="s">
        <v>207</v>
      </c>
      <c r="E413" s="174">
        <v>4</v>
      </c>
      <c r="F413" s="69"/>
      <c r="G413" s="154"/>
      <c r="H413" s="176"/>
      <c r="I413" s="149"/>
      <c r="J413" s="145"/>
      <c r="K413" s="176"/>
    </row>
    <row r="414" spans="1:11" x14ac:dyDescent="0.2">
      <c r="A414" s="174">
        <v>5</v>
      </c>
      <c r="C414" s="69" t="s">
        <v>208</v>
      </c>
      <c r="E414" s="174">
        <v>5</v>
      </c>
      <c r="F414" s="69"/>
      <c r="G414" s="154"/>
      <c r="H414" s="176">
        <v>0</v>
      </c>
      <c r="I414" s="149"/>
      <c r="J414" s="145"/>
      <c r="K414" s="176">
        <v>0</v>
      </c>
    </row>
    <row r="415" spans="1:11" s="95" customFormat="1" x14ac:dyDescent="0.2">
      <c r="A415" s="174">
        <v>6</v>
      </c>
      <c r="B415" s="56"/>
      <c r="C415" s="69" t="s">
        <v>209</v>
      </c>
      <c r="D415" s="56"/>
      <c r="E415" s="174">
        <v>6</v>
      </c>
      <c r="F415" s="69"/>
      <c r="G415" s="154"/>
      <c r="H415" s="176"/>
      <c r="I415" s="149"/>
      <c r="J415" s="145"/>
      <c r="K415" s="176"/>
    </row>
    <row r="416" spans="1:11" s="95" customFormat="1" x14ac:dyDescent="0.2">
      <c r="A416" s="174">
        <v>7</v>
      </c>
      <c r="B416" s="56"/>
      <c r="C416" s="69" t="s">
        <v>210</v>
      </c>
      <c r="D416" s="56"/>
      <c r="E416" s="174">
        <v>7</v>
      </c>
      <c r="F416" s="69"/>
      <c r="G416" s="154"/>
      <c r="H416" s="176"/>
      <c r="I416" s="149"/>
      <c r="J416" s="145"/>
      <c r="K416" s="176"/>
    </row>
    <row r="417" spans="1:11" x14ac:dyDescent="0.2">
      <c r="A417" s="174">
        <v>8</v>
      </c>
      <c r="C417" s="69" t="s">
        <v>211</v>
      </c>
      <c r="E417" s="174">
        <v>8</v>
      </c>
      <c r="F417" s="139"/>
      <c r="G417" s="78"/>
      <c r="H417" s="176"/>
      <c r="I417" s="149"/>
      <c r="J417" s="145"/>
      <c r="K417" s="176"/>
    </row>
    <row r="418" spans="1:11" ht="13.5" x14ac:dyDescent="0.2">
      <c r="A418" s="174">
        <v>9</v>
      </c>
      <c r="C418" s="56" t="s">
        <v>212</v>
      </c>
      <c r="E418" s="174">
        <v>9</v>
      </c>
      <c r="F418" s="139"/>
      <c r="G418" s="78"/>
      <c r="H418" s="176"/>
      <c r="I418" s="149"/>
      <c r="J418" s="145"/>
      <c r="K418" s="176"/>
    </row>
    <row r="419" spans="1:11" x14ac:dyDescent="0.2">
      <c r="A419" s="174">
        <v>10</v>
      </c>
      <c r="C419" s="69"/>
      <c r="E419" s="174">
        <v>10</v>
      </c>
      <c r="F419" s="139"/>
      <c r="G419" s="78"/>
      <c r="H419" s="178"/>
      <c r="I419" s="179"/>
      <c r="J419" s="179"/>
      <c r="K419" s="178"/>
    </row>
    <row r="420" spans="1:11" x14ac:dyDescent="0.2">
      <c r="A420" s="174">
        <v>11</v>
      </c>
      <c r="C420" s="69"/>
      <c r="E420" s="174">
        <v>11</v>
      </c>
      <c r="F420" s="139"/>
      <c r="G420" s="78"/>
      <c r="H420" s="180"/>
      <c r="I420" s="139"/>
      <c r="J420" s="78"/>
      <c r="K420" s="181"/>
    </row>
    <row r="421" spans="1:11" x14ac:dyDescent="0.2">
      <c r="A421" s="174">
        <v>12</v>
      </c>
      <c r="C421" s="69"/>
      <c r="E421" s="174">
        <v>12</v>
      </c>
      <c r="F421" s="139"/>
      <c r="G421" s="78"/>
      <c r="H421" s="181"/>
      <c r="I421" s="139"/>
      <c r="J421" s="78"/>
      <c r="K421" s="181"/>
    </row>
    <row r="422" spans="1:11" x14ac:dyDescent="0.2">
      <c r="A422" s="174">
        <v>13</v>
      </c>
      <c r="C422" s="69"/>
      <c r="E422" s="174">
        <v>13</v>
      </c>
      <c r="F422" s="139"/>
      <c r="G422" s="78"/>
      <c r="H422" s="181"/>
      <c r="I422" s="139"/>
      <c r="J422" s="78"/>
      <c r="K422" s="181"/>
    </row>
    <row r="423" spans="1:11" x14ac:dyDescent="0.2">
      <c r="A423" s="174">
        <v>14</v>
      </c>
      <c r="C423" s="69"/>
      <c r="E423" s="174">
        <v>14</v>
      </c>
      <c r="F423" s="139"/>
      <c r="G423" s="78"/>
      <c r="H423" s="181"/>
      <c r="I423" s="139"/>
      <c r="J423" s="78"/>
      <c r="K423" s="181"/>
    </row>
    <row r="424" spans="1:11" x14ac:dyDescent="0.2">
      <c r="A424" s="174">
        <v>15</v>
      </c>
      <c r="E424" s="174">
        <v>15</v>
      </c>
      <c r="F424" s="69"/>
      <c r="G424" s="154"/>
      <c r="H424" s="170"/>
      <c r="I424" s="154"/>
      <c r="J424" s="154"/>
      <c r="K424" s="170"/>
    </row>
    <row r="425" spans="1:11" x14ac:dyDescent="0.2">
      <c r="A425" s="174"/>
      <c r="C425" s="69"/>
      <c r="E425" s="174"/>
      <c r="F425" s="69"/>
      <c r="G425" s="154"/>
      <c r="H425" s="170"/>
      <c r="I425" s="154"/>
      <c r="J425" s="154"/>
      <c r="K425" s="170"/>
    </row>
    <row r="426" spans="1:11" x14ac:dyDescent="0.2">
      <c r="A426" s="174">
        <v>16</v>
      </c>
      <c r="C426" s="69" t="s">
        <v>213</v>
      </c>
      <c r="E426" s="174">
        <v>16</v>
      </c>
      <c r="F426" s="69"/>
      <c r="G426" s="154"/>
      <c r="H426" s="170"/>
      <c r="I426" s="154"/>
      <c r="J426" s="154"/>
      <c r="K426" s="170"/>
    </row>
    <row r="427" spans="1:11" x14ac:dyDescent="0.2">
      <c r="A427" s="174">
        <v>17</v>
      </c>
      <c r="C427" s="69" t="s">
        <v>214</v>
      </c>
      <c r="E427" s="174">
        <v>17</v>
      </c>
      <c r="F427" s="69"/>
      <c r="G427" s="154"/>
      <c r="H427" s="170">
        <v>49486305</v>
      </c>
      <c r="I427" s="154"/>
      <c r="J427" s="154"/>
      <c r="K427" s="170">
        <v>33580037</v>
      </c>
    </row>
    <row r="428" spans="1:11" x14ac:dyDescent="0.2">
      <c r="A428" s="174">
        <v>18</v>
      </c>
      <c r="C428" s="69" t="s">
        <v>215</v>
      </c>
      <c r="E428" s="174">
        <v>18</v>
      </c>
      <c r="F428" s="69"/>
      <c r="G428" s="154"/>
      <c r="H428" s="170"/>
      <c r="I428" s="154"/>
      <c r="J428" s="154"/>
      <c r="K428" s="170"/>
    </row>
    <row r="429" spans="1:11" x14ac:dyDescent="0.2">
      <c r="A429" s="174">
        <v>19</v>
      </c>
      <c r="C429" s="69" t="s">
        <v>45</v>
      </c>
      <c r="E429" s="174">
        <v>19</v>
      </c>
      <c r="F429" s="69"/>
      <c r="G429" s="154"/>
      <c r="H429" s="170"/>
      <c r="I429" s="154"/>
      <c r="J429" s="154"/>
      <c r="K429" s="170"/>
    </row>
    <row r="430" spans="1:11" x14ac:dyDescent="0.2">
      <c r="A430" s="56">
        <v>20</v>
      </c>
      <c r="C430" s="69"/>
      <c r="E430" s="56">
        <v>20</v>
      </c>
      <c r="F430" s="139"/>
      <c r="G430" s="78"/>
      <c r="H430" s="181"/>
      <c r="I430" s="139"/>
      <c r="J430" s="78"/>
      <c r="K430" s="181"/>
    </row>
    <row r="431" spans="1:11" x14ac:dyDescent="0.2">
      <c r="A431" s="56">
        <v>21</v>
      </c>
      <c r="C431" s="69"/>
      <c r="E431" s="56">
        <v>21</v>
      </c>
      <c r="F431" s="139"/>
      <c r="G431" s="78"/>
      <c r="H431" s="181"/>
      <c r="I431" s="139"/>
      <c r="J431" s="78"/>
      <c r="K431" s="181"/>
    </row>
    <row r="432" spans="1:11" x14ac:dyDescent="0.2">
      <c r="A432" s="56">
        <v>22</v>
      </c>
      <c r="C432" s="69"/>
      <c r="E432" s="56">
        <v>22</v>
      </c>
      <c r="F432" s="139"/>
      <c r="G432" s="78"/>
      <c r="H432" s="181"/>
      <c r="I432" s="139"/>
      <c r="J432" s="78"/>
      <c r="K432" s="181"/>
    </row>
    <row r="433" spans="1:11" x14ac:dyDescent="0.2">
      <c r="A433" s="56">
        <v>23</v>
      </c>
      <c r="C433" s="69"/>
      <c r="E433" s="56">
        <v>23</v>
      </c>
      <c r="F433" s="139"/>
      <c r="G433" s="78"/>
      <c r="H433" s="181"/>
      <c r="I433" s="139"/>
      <c r="J433" s="78"/>
      <c r="K433" s="181"/>
    </row>
    <row r="434" spans="1:11" x14ac:dyDescent="0.2">
      <c r="A434" s="56">
        <v>24</v>
      </c>
      <c r="C434" s="69"/>
      <c r="E434" s="56">
        <v>24</v>
      </c>
      <c r="F434" s="139"/>
      <c r="G434" s="78"/>
      <c r="H434" s="181"/>
      <c r="I434" s="139"/>
      <c r="J434" s="78"/>
      <c r="K434" s="181"/>
    </row>
    <row r="435" spans="1:11" x14ac:dyDescent="0.2">
      <c r="A435" s="174"/>
      <c r="C435" s="69"/>
      <c r="E435" s="174"/>
      <c r="F435" s="139" t="s">
        <v>17</v>
      </c>
      <c r="G435" s="78" t="s">
        <v>17</v>
      </c>
      <c r="H435" s="79"/>
      <c r="I435" s="139"/>
      <c r="J435" s="78"/>
      <c r="K435" s="79"/>
    </row>
    <row r="436" spans="1:11" x14ac:dyDescent="0.2">
      <c r="A436" s="174">
        <v>25</v>
      </c>
      <c r="C436" s="68" t="s">
        <v>216</v>
      </c>
      <c r="E436" s="174">
        <v>25</v>
      </c>
      <c r="G436" s="145"/>
      <c r="H436" s="149">
        <f>SUM(H410:H434)</f>
        <v>49647732</v>
      </c>
      <c r="I436" s="149"/>
      <c r="J436" s="145"/>
      <c r="K436" s="149">
        <f>SUM(K410:K434)</f>
        <v>33900855</v>
      </c>
    </row>
    <row r="437" spans="1:11" x14ac:dyDescent="0.2">
      <c r="A437" s="174"/>
      <c r="C437" s="68"/>
      <c r="E437" s="174"/>
      <c r="F437" s="139" t="s">
        <v>17</v>
      </c>
      <c r="G437" s="78" t="s">
        <v>17</v>
      </c>
      <c r="H437" s="79"/>
      <c r="I437" s="139"/>
      <c r="J437" s="78"/>
      <c r="K437" s="79"/>
    </row>
    <row r="438" spans="1:11" ht="13.5" x14ac:dyDescent="0.2">
      <c r="A438" s="174">
        <v>26</v>
      </c>
      <c r="C438" s="68" t="s">
        <v>217</v>
      </c>
      <c r="E438" s="174">
        <v>26</v>
      </c>
      <c r="G438" s="145"/>
      <c r="H438" s="145">
        <v>2366530</v>
      </c>
      <c r="I438" s="149"/>
      <c r="J438" s="145"/>
      <c r="K438" s="145">
        <v>5162387</v>
      </c>
    </row>
    <row r="439" spans="1:11" x14ac:dyDescent="0.2">
      <c r="A439" s="174">
        <v>27</v>
      </c>
      <c r="E439" s="174">
        <v>27</v>
      </c>
      <c r="G439" s="145"/>
      <c r="H439" s="145"/>
      <c r="I439" s="149"/>
      <c r="J439" s="145"/>
      <c r="K439" s="145"/>
    </row>
    <row r="440" spans="1:11" x14ac:dyDescent="0.2">
      <c r="A440" s="174">
        <v>28</v>
      </c>
      <c r="E440" s="174">
        <v>28</v>
      </c>
      <c r="G440" s="149"/>
      <c r="H440" s="149"/>
      <c r="I440" s="149"/>
      <c r="J440" s="149"/>
      <c r="K440" s="149"/>
    </row>
    <row r="441" spans="1:11" ht="12" customHeight="1" x14ac:dyDescent="0.2">
      <c r="A441" s="174">
        <v>29</v>
      </c>
      <c r="C441" s="56" t="s">
        <v>45</v>
      </c>
      <c r="E441" s="174">
        <v>29</v>
      </c>
      <c r="G441" s="149"/>
      <c r="H441" s="149"/>
      <c r="I441" s="149"/>
      <c r="J441" s="149"/>
      <c r="K441" s="149"/>
    </row>
    <row r="442" spans="1:11" s="182" customFormat="1" ht="12" customHeight="1" x14ac:dyDescent="0.2">
      <c r="A442" s="174"/>
      <c r="B442" s="56"/>
      <c r="C442" s="68"/>
      <c r="D442" s="56"/>
      <c r="E442" s="174"/>
      <c r="F442" s="139" t="s">
        <v>17</v>
      </c>
      <c r="G442" s="78" t="s">
        <v>17</v>
      </c>
      <c r="H442" s="79"/>
      <c r="I442" s="139"/>
      <c r="J442" s="78"/>
      <c r="K442" s="79"/>
    </row>
    <row r="443" spans="1:11" x14ac:dyDescent="0.2">
      <c r="A443" s="174">
        <v>30</v>
      </c>
      <c r="C443" s="68" t="s">
        <v>218</v>
      </c>
      <c r="E443" s="174">
        <v>30</v>
      </c>
      <c r="G443" s="145"/>
      <c r="H443" s="149">
        <f>SUM(H436:H441)</f>
        <v>52014262</v>
      </c>
      <c r="I443" s="149"/>
      <c r="J443" s="145"/>
      <c r="K443" s="149">
        <f>SUM(K436:K441)</f>
        <v>39063242</v>
      </c>
    </row>
    <row r="444" spans="1:11" x14ac:dyDescent="0.2">
      <c r="A444" s="174"/>
      <c r="C444" s="68"/>
      <c r="E444" s="108"/>
      <c r="F444" s="139" t="s">
        <v>17</v>
      </c>
      <c r="G444" s="78" t="s">
        <v>17</v>
      </c>
      <c r="H444" s="79" t="s">
        <v>17</v>
      </c>
      <c r="I444" s="139" t="s">
        <v>17</v>
      </c>
      <c r="J444" s="78" t="s">
        <v>17</v>
      </c>
      <c r="K444" s="79" t="s">
        <v>17</v>
      </c>
    </row>
    <row r="445" spans="1:11" ht="13.5" x14ac:dyDescent="0.2">
      <c r="C445" s="56" t="s">
        <v>197</v>
      </c>
      <c r="F445" s="139"/>
      <c r="G445" s="78"/>
      <c r="I445" s="139"/>
      <c r="J445" s="78"/>
    </row>
    <row r="446" spans="1:11" ht="13.5" x14ac:dyDescent="0.2">
      <c r="C446" s="56" t="s">
        <v>198</v>
      </c>
      <c r="F446" s="139"/>
      <c r="G446" s="78"/>
      <c r="I446" s="139"/>
      <c r="J446" s="78"/>
    </row>
    <row r="447" spans="1:11" ht="13.5" x14ac:dyDescent="0.2">
      <c r="C447" s="56" t="s">
        <v>219</v>
      </c>
      <c r="F447" s="139"/>
      <c r="G447" s="78"/>
      <c r="I447" s="139"/>
      <c r="J447" s="78"/>
    </row>
    <row r="448" spans="1:11" x14ac:dyDescent="0.2">
      <c r="C448" s="56" t="s">
        <v>220</v>
      </c>
      <c r="F448" s="139"/>
      <c r="G448" s="78"/>
      <c r="I448" s="139"/>
      <c r="J448" s="78"/>
    </row>
    <row r="449" spans="1:11" ht="13.5" x14ac:dyDescent="0.2">
      <c r="C449" s="56" t="s">
        <v>221</v>
      </c>
      <c r="F449" s="139"/>
      <c r="G449" s="78"/>
      <c r="I449" s="139"/>
      <c r="J449" s="78"/>
    </row>
    <row r="450" spans="1:11" ht="20.25" customHeight="1" x14ac:dyDescent="0.2">
      <c r="C450" s="56" t="s">
        <v>222</v>
      </c>
      <c r="F450" s="139"/>
      <c r="G450" s="78"/>
      <c r="I450" s="139"/>
      <c r="J450" s="78"/>
    </row>
    <row r="451" spans="1:11" ht="13.5" x14ac:dyDescent="0.2">
      <c r="C451" s="56" t="s">
        <v>223</v>
      </c>
      <c r="F451" s="139"/>
      <c r="G451" s="78"/>
      <c r="I451" s="139"/>
      <c r="J451" s="78"/>
    </row>
    <row r="452" spans="1:11" x14ac:dyDescent="0.2">
      <c r="A452" s="174"/>
      <c r="C452" s="56" t="s">
        <v>200</v>
      </c>
      <c r="E452" s="108"/>
      <c r="F452" s="139"/>
      <c r="G452" s="78"/>
      <c r="H452" s="79"/>
      <c r="I452" s="139"/>
      <c r="J452" s="78"/>
      <c r="K452" s="79"/>
    </row>
    <row r="454" spans="1:11" s="95" customFormat="1" x14ac:dyDescent="0.2">
      <c r="A454" s="74" t="str">
        <f>$A$83</f>
        <v xml:space="preserve">Institution No.:  </v>
      </c>
      <c r="E454" s="109"/>
      <c r="G454" s="110"/>
      <c r="H454" s="111"/>
      <c r="J454" s="110"/>
      <c r="K454" s="59" t="s">
        <v>224</v>
      </c>
    </row>
    <row r="455" spans="1:11" s="95" customFormat="1" x14ac:dyDescent="0.2">
      <c r="D455" s="124" t="s">
        <v>225</v>
      </c>
      <c r="E455" s="109"/>
      <c r="G455" s="110"/>
      <c r="H455" s="111"/>
      <c r="J455" s="110"/>
      <c r="K455" s="111"/>
    </row>
    <row r="456" spans="1:11" x14ac:dyDescent="0.2">
      <c r="A456" s="74" t="str">
        <f>$A$42</f>
        <v xml:space="preserve">NAME: </v>
      </c>
      <c r="C456" s="56" t="str">
        <f>$D$20</f>
        <v>University of Colorado</v>
      </c>
      <c r="F456" s="173"/>
      <c r="G456" s="167"/>
      <c r="K456" s="76" t="str">
        <f>$K$3</f>
        <v>Due Date: October 18, 2022</v>
      </c>
    </row>
    <row r="457" spans="1:11" x14ac:dyDescent="0.2">
      <c r="A457" s="77" t="s">
        <v>17</v>
      </c>
      <c r="B457" s="77" t="s">
        <v>17</v>
      </c>
      <c r="C457" s="77" t="s">
        <v>17</v>
      </c>
      <c r="D457" s="77" t="s">
        <v>17</v>
      </c>
      <c r="E457" s="77" t="s">
        <v>17</v>
      </c>
      <c r="F457" s="77" t="s">
        <v>17</v>
      </c>
      <c r="G457" s="78" t="s">
        <v>17</v>
      </c>
      <c r="H457" s="79" t="s">
        <v>17</v>
      </c>
      <c r="I457" s="77" t="s">
        <v>17</v>
      </c>
      <c r="J457" s="78" t="s">
        <v>17</v>
      </c>
      <c r="K457" s="79" t="s">
        <v>17</v>
      </c>
    </row>
    <row r="458" spans="1:11" x14ac:dyDescent="0.2">
      <c r="A458" s="80" t="s">
        <v>18</v>
      </c>
      <c r="E458" s="80" t="s">
        <v>18</v>
      </c>
      <c r="G458" s="82"/>
      <c r="H458" s="83" t="str">
        <f>H406</f>
        <v>2021-22</v>
      </c>
      <c r="I458" s="81"/>
      <c r="J458" s="82"/>
      <c r="K458" s="83" t="str">
        <f>K406</f>
        <v>2022-23</v>
      </c>
    </row>
    <row r="459" spans="1:11" x14ac:dyDescent="0.2">
      <c r="A459" s="80" t="s">
        <v>22</v>
      </c>
      <c r="C459" s="81" t="s">
        <v>68</v>
      </c>
      <c r="E459" s="80" t="s">
        <v>22</v>
      </c>
      <c r="H459" s="83" t="s">
        <v>25</v>
      </c>
      <c r="K459" s="83" t="s">
        <v>26</v>
      </c>
    </row>
    <row r="460" spans="1:11" x14ac:dyDescent="0.2">
      <c r="A460" s="77" t="s">
        <v>17</v>
      </c>
      <c r="B460" s="77" t="s">
        <v>17</v>
      </c>
      <c r="C460" s="77" t="s">
        <v>17</v>
      </c>
      <c r="D460" s="77" t="s">
        <v>17</v>
      </c>
      <c r="E460" s="77" t="s">
        <v>17</v>
      </c>
      <c r="F460" s="77" t="s">
        <v>17</v>
      </c>
      <c r="G460" s="78" t="s">
        <v>17</v>
      </c>
      <c r="H460" s="79" t="s">
        <v>17</v>
      </c>
      <c r="I460" s="77" t="s">
        <v>17</v>
      </c>
      <c r="J460" s="78" t="s">
        <v>17</v>
      </c>
      <c r="K460" s="79" t="s">
        <v>17</v>
      </c>
    </row>
    <row r="461" spans="1:11" x14ac:dyDescent="0.2">
      <c r="A461" s="174"/>
      <c r="C461" s="90" t="s">
        <v>226</v>
      </c>
      <c r="E461" s="174"/>
      <c r="G461" s="145"/>
      <c r="H461" s="145"/>
      <c r="I461" s="149"/>
      <c r="J461" s="145"/>
      <c r="K461" s="145"/>
    </row>
    <row r="462" spans="1:11" x14ac:dyDescent="0.2">
      <c r="A462" s="174">
        <v>1</v>
      </c>
      <c r="C462" s="68" t="s">
        <v>227</v>
      </c>
      <c r="E462" s="174">
        <v>1</v>
      </c>
      <c r="G462" s="145"/>
      <c r="H462" s="176"/>
      <c r="I462" s="149"/>
      <c r="J462" s="145"/>
      <c r="K462" s="176"/>
    </row>
    <row r="463" spans="1:11" x14ac:dyDescent="0.2">
      <c r="A463" s="174">
        <v>2</v>
      </c>
      <c r="C463" s="69"/>
      <c r="E463" s="174">
        <v>2</v>
      </c>
      <c r="F463" s="69"/>
      <c r="G463" s="154"/>
      <c r="H463" s="170"/>
      <c r="I463" s="154"/>
      <c r="J463" s="154"/>
      <c r="K463" s="170"/>
    </row>
    <row r="464" spans="1:11" x14ac:dyDescent="0.2">
      <c r="A464" s="174">
        <v>3</v>
      </c>
      <c r="C464" s="69"/>
      <c r="E464" s="174">
        <v>3</v>
      </c>
      <c r="F464" s="69"/>
      <c r="G464" s="154"/>
      <c r="H464" s="170"/>
      <c r="I464" s="154"/>
      <c r="J464" s="154"/>
      <c r="K464" s="170"/>
    </row>
    <row r="465" spans="1:11" x14ac:dyDescent="0.2">
      <c r="A465" s="174">
        <v>4</v>
      </c>
      <c r="C465" s="69"/>
      <c r="E465" s="174">
        <v>4</v>
      </c>
      <c r="F465" s="69"/>
      <c r="G465" s="154"/>
      <c r="H465" s="170"/>
      <c r="I465" s="154"/>
      <c r="J465" s="154"/>
      <c r="K465" s="170"/>
    </row>
    <row r="466" spans="1:11" x14ac:dyDescent="0.2">
      <c r="A466" s="174">
        <v>5</v>
      </c>
      <c r="C466" s="69"/>
      <c r="E466" s="174">
        <v>5</v>
      </c>
      <c r="F466" s="69"/>
      <c r="G466" s="154"/>
      <c r="H466" s="170"/>
      <c r="I466" s="154"/>
      <c r="J466" s="154"/>
      <c r="K466" s="170"/>
    </row>
    <row r="467" spans="1:11" x14ac:dyDescent="0.2">
      <c r="A467" s="174">
        <v>6</v>
      </c>
      <c r="C467" s="69"/>
      <c r="E467" s="174">
        <v>6</v>
      </c>
      <c r="F467" s="69"/>
      <c r="G467" s="154"/>
      <c r="H467" s="170"/>
      <c r="I467" s="154"/>
      <c r="J467" s="154"/>
      <c r="K467" s="170"/>
    </row>
    <row r="468" spans="1:11" x14ac:dyDescent="0.2">
      <c r="A468" s="174">
        <v>7</v>
      </c>
      <c r="C468" s="69"/>
      <c r="E468" s="174">
        <v>7</v>
      </c>
      <c r="F468" s="69"/>
      <c r="G468" s="154"/>
      <c r="H468" s="170"/>
      <c r="I468" s="154"/>
      <c r="J468" s="154"/>
      <c r="K468" s="170"/>
    </row>
    <row r="469" spans="1:11" ht="12.75" customHeight="1" x14ac:dyDescent="0.2">
      <c r="A469" s="174">
        <v>8</v>
      </c>
      <c r="C469" s="69"/>
      <c r="E469" s="174">
        <v>8</v>
      </c>
      <c r="F469" s="139"/>
      <c r="G469" s="78"/>
      <c r="H469" s="181"/>
      <c r="I469" s="139"/>
      <c r="J469" s="78"/>
      <c r="K469" s="181"/>
    </row>
    <row r="470" spans="1:11" x14ac:dyDescent="0.2">
      <c r="A470" s="174">
        <v>9</v>
      </c>
      <c r="E470" s="174">
        <v>9</v>
      </c>
      <c r="F470" s="139"/>
      <c r="G470" s="78"/>
      <c r="H470" s="181"/>
      <c r="I470" s="139"/>
      <c r="J470" s="78"/>
      <c r="K470" s="181"/>
    </row>
    <row r="471" spans="1:11" x14ac:dyDescent="0.2">
      <c r="A471" s="174">
        <v>10</v>
      </c>
      <c r="C471" s="69"/>
      <c r="E471" s="174">
        <v>10</v>
      </c>
      <c r="F471" s="139"/>
      <c r="G471" s="78"/>
      <c r="H471" s="181"/>
      <c r="I471" s="139"/>
      <c r="J471" s="78"/>
      <c r="K471" s="181"/>
    </row>
    <row r="472" spans="1:11" x14ac:dyDescent="0.2">
      <c r="A472" s="174">
        <v>11</v>
      </c>
      <c r="C472" s="69"/>
      <c r="E472" s="174">
        <v>11</v>
      </c>
      <c r="F472" s="139"/>
      <c r="G472" s="78"/>
      <c r="H472" s="181"/>
      <c r="I472" s="139"/>
      <c r="J472" s="78"/>
      <c r="K472" s="181"/>
    </row>
    <row r="473" spans="1:11" x14ac:dyDescent="0.2">
      <c r="A473" s="174">
        <v>12</v>
      </c>
      <c r="C473" s="69"/>
      <c r="E473" s="174">
        <v>12</v>
      </c>
      <c r="F473" s="139"/>
      <c r="G473" s="78"/>
      <c r="H473" s="181"/>
      <c r="I473" s="139"/>
      <c r="J473" s="78"/>
      <c r="K473" s="181"/>
    </row>
    <row r="474" spans="1:11" x14ac:dyDescent="0.2">
      <c r="A474" s="174">
        <v>13</v>
      </c>
      <c r="C474" s="69"/>
      <c r="E474" s="174">
        <v>13</v>
      </c>
      <c r="F474" s="139"/>
      <c r="G474" s="78"/>
      <c r="H474" s="181"/>
      <c r="I474" s="139"/>
      <c r="J474" s="78"/>
      <c r="K474" s="181"/>
    </row>
    <row r="475" spans="1:11" x14ac:dyDescent="0.2">
      <c r="A475" s="174">
        <v>14</v>
      </c>
      <c r="C475" s="69"/>
      <c r="E475" s="174">
        <v>14</v>
      </c>
      <c r="F475" s="139"/>
      <c r="G475" s="78"/>
      <c r="H475" s="181"/>
      <c r="I475" s="139"/>
      <c r="J475" s="78"/>
      <c r="K475" s="181"/>
    </row>
    <row r="476" spans="1:11" x14ac:dyDescent="0.2">
      <c r="A476" s="174">
        <v>15</v>
      </c>
      <c r="E476" s="174">
        <v>15</v>
      </c>
      <c r="F476" s="69"/>
      <c r="G476" s="154"/>
      <c r="H476" s="170"/>
      <c r="I476" s="154"/>
      <c r="J476" s="154"/>
      <c r="K476" s="170"/>
    </row>
    <row r="477" spans="1:11" x14ac:dyDescent="0.2">
      <c r="A477" s="174"/>
      <c r="C477" s="69"/>
      <c r="E477" s="174"/>
      <c r="F477" s="69"/>
      <c r="G477" s="154"/>
      <c r="H477" s="170"/>
      <c r="I477" s="154"/>
      <c r="J477" s="154"/>
      <c r="K477" s="170"/>
    </row>
    <row r="478" spans="1:11" x14ac:dyDescent="0.2">
      <c r="A478" s="174">
        <v>16</v>
      </c>
      <c r="C478" s="69"/>
      <c r="E478" s="174">
        <v>16</v>
      </c>
      <c r="F478" s="69"/>
      <c r="G478" s="154"/>
      <c r="H478" s="170"/>
      <c r="I478" s="154"/>
      <c r="J478" s="154"/>
      <c r="K478" s="170"/>
    </row>
    <row r="479" spans="1:11" x14ac:dyDescent="0.2">
      <c r="A479" s="174">
        <v>17</v>
      </c>
      <c r="C479" s="69"/>
      <c r="E479" s="174">
        <v>17</v>
      </c>
      <c r="F479" s="69"/>
      <c r="G479" s="154"/>
      <c r="H479" s="170"/>
      <c r="I479" s="154"/>
      <c r="J479" s="154"/>
      <c r="K479" s="170"/>
    </row>
    <row r="480" spans="1:11" ht="12" customHeight="1" x14ac:dyDescent="0.2">
      <c r="A480" s="174">
        <v>18</v>
      </c>
      <c r="C480" s="69"/>
      <c r="E480" s="174">
        <v>18</v>
      </c>
      <c r="F480" s="69"/>
      <c r="G480" s="154"/>
      <c r="H480" s="170"/>
      <c r="I480" s="154"/>
      <c r="J480" s="154"/>
      <c r="K480" s="170"/>
    </row>
    <row r="481" spans="1:11" s="182" customFormat="1" ht="12" customHeight="1" x14ac:dyDescent="0.2">
      <c r="A481" s="174">
        <v>19</v>
      </c>
      <c r="B481" s="56"/>
      <c r="C481" s="69" t="s">
        <v>45</v>
      </c>
      <c r="D481" s="56"/>
      <c r="E481" s="174">
        <v>19</v>
      </c>
      <c r="F481" s="69"/>
      <c r="G481" s="154"/>
      <c r="H481" s="170"/>
      <c r="I481" s="154"/>
      <c r="J481" s="154"/>
      <c r="K481" s="170"/>
    </row>
    <row r="482" spans="1:11" x14ac:dyDescent="0.2">
      <c r="A482" s="56">
        <v>20</v>
      </c>
      <c r="C482" s="69"/>
      <c r="E482" s="56">
        <v>20</v>
      </c>
      <c r="F482" s="139"/>
      <c r="G482" s="78"/>
      <c r="H482" s="181"/>
      <c r="I482" s="139"/>
      <c r="J482" s="78"/>
      <c r="K482" s="181"/>
    </row>
    <row r="483" spans="1:11" x14ac:dyDescent="0.2">
      <c r="A483" s="56">
        <v>21</v>
      </c>
      <c r="C483" s="69"/>
      <c r="E483" s="56">
        <v>21</v>
      </c>
      <c r="F483" s="139"/>
      <c r="G483" s="78"/>
      <c r="H483" s="181"/>
      <c r="I483" s="139"/>
      <c r="J483" s="78"/>
      <c r="K483" s="181"/>
    </row>
    <row r="484" spans="1:11" x14ac:dyDescent="0.2">
      <c r="A484" s="56">
        <v>22</v>
      </c>
      <c r="C484" s="69"/>
      <c r="E484" s="56">
        <v>22</v>
      </c>
      <c r="F484" s="139"/>
      <c r="G484" s="78"/>
      <c r="H484" s="181"/>
      <c r="I484" s="139"/>
      <c r="J484" s="78"/>
      <c r="K484" s="181"/>
    </row>
    <row r="485" spans="1:11" x14ac:dyDescent="0.2">
      <c r="A485" s="56">
        <v>23</v>
      </c>
      <c r="C485" s="69"/>
      <c r="E485" s="56">
        <v>23</v>
      </c>
      <c r="F485" s="139"/>
      <c r="G485" s="78"/>
      <c r="H485" s="181"/>
      <c r="I485" s="139"/>
      <c r="J485" s="78"/>
      <c r="K485" s="181"/>
    </row>
    <row r="486" spans="1:11" x14ac:dyDescent="0.2">
      <c r="A486" s="56">
        <v>24</v>
      </c>
      <c r="C486" s="69"/>
      <c r="E486" s="56">
        <v>24</v>
      </c>
      <c r="F486" s="139"/>
      <c r="G486" s="78"/>
      <c r="H486" s="181"/>
      <c r="I486" s="139"/>
      <c r="J486" s="78"/>
      <c r="K486" s="181"/>
    </row>
    <row r="487" spans="1:11" x14ac:dyDescent="0.2">
      <c r="A487" s="174"/>
      <c r="C487" s="69"/>
      <c r="E487" s="174"/>
      <c r="F487" s="139" t="s">
        <v>17</v>
      </c>
      <c r="G487" s="78" t="s">
        <v>17</v>
      </c>
      <c r="H487" s="79"/>
      <c r="I487" s="139"/>
      <c r="J487" s="78"/>
      <c r="K487" s="79"/>
    </row>
    <row r="488" spans="1:11" x14ac:dyDescent="0.2">
      <c r="A488" s="174">
        <v>25</v>
      </c>
      <c r="C488" s="68"/>
      <c r="E488" s="174">
        <v>25</v>
      </c>
      <c r="G488" s="145"/>
      <c r="H488" s="149">
        <f>SUM(H462:H486)</f>
        <v>0</v>
      </c>
      <c r="I488" s="149"/>
      <c r="J488" s="145"/>
      <c r="K488" s="149">
        <f>SUM(K462:K486)</f>
        <v>0</v>
      </c>
    </row>
    <row r="489" spans="1:11" x14ac:dyDescent="0.2">
      <c r="A489" s="174"/>
      <c r="C489" s="68"/>
      <c r="E489" s="174"/>
      <c r="F489" s="139" t="s">
        <v>17</v>
      </c>
      <c r="G489" s="78" t="s">
        <v>17</v>
      </c>
      <c r="H489" s="79"/>
      <c r="I489" s="139"/>
      <c r="J489" s="78"/>
      <c r="K489" s="79"/>
    </row>
    <row r="490" spans="1:11" x14ac:dyDescent="0.2">
      <c r="A490" s="174">
        <v>26</v>
      </c>
      <c r="C490" s="68"/>
      <c r="E490" s="174">
        <v>26</v>
      </c>
      <c r="G490" s="145"/>
      <c r="H490" s="145">
        <v>0</v>
      </c>
      <c r="I490" s="149"/>
      <c r="J490" s="145"/>
      <c r="K490" s="145">
        <v>0</v>
      </c>
    </row>
    <row r="491" spans="1:11" s="95" customFormat="1" x14ac:dyDescent="0.2">
      <c r="A491" s="174">
        <v>27</v>
      </c>
      <c r="B491" s="56"/>
      <c r="C491" s="56"/>
      <c r="D491" s="56"/>
      <c r="E491" s="174">
        <v>27</v>
      </c>
      <c r="F491" s="56"/>
      <c r="G491" s="145"/>
      <c r="H491" s="145"/>
      <c r="I491" s="149"/>
      <c r="J491" s="145"/>
      <c r="K491" s="145"/>
    </row>
    <row r="492" spans="1:11" s="95" customFormat="1" x14ac:dyDescent="0.2">
      <c r="A492" s="174">
        <v>28</v>
      </c>
      <c r="B492" s="56"/>
      <c r="C492" s="56"/>
      <c r="D492" s="56"/>
      <c r="E492" s="174">
        <v>28</v>
      </c>
      <c r="F492" s="56"/>
      <c r="G492" s="149"/>
      <c r="H492" s="149"/>
      <c r="I492" s="149"/>
      <c r="J492" s="149"/>
      <c r="K492" s="149"/>
    </row>
    <row r="493" spans="1:11" x14ac:dyDescent="0.2">
      <c r="A493" s="174">
        <v>29</v>
      </c>
      <c r="C493" s="56" t="s">
        <v>45</v>
      </c>
      <c r="E493" s="174">
        <v>29</v>
      </c>
      <c r="G493" s="149"/>
      <c r="H493" s="149"/>
      <c r="I493" s="149"/>
      <c r="J493" s="149"/>
      <c r="K493" s="149"/>
    </row>
    <row r="494" spans="1:11" x14ac:dyDescent="0.2">
      <c r="A494" s="174"/>
      <c r="C494" s="68"/>
      <c r="E494" s="174"/>
      <c r="F494" s="139" t="s">
        <v>17</v>
      </c>
      <c r="G494" s="78" t="s">
        <v>17</v>
      </c>
      <c r="H494" s="79"/>
      <c r="I494" s="139"/>
      <c r="J494" s="78"/>
      <c r="K494" s="79"/>
    </row>
    <row r="495" spans="1:11" x14ac:dyDescent="0.2">
      <c r="A495" s="174">
        <v>30</v>
      </c>
      <c r="C495" s="68" t="s">
        <v>228</v>
      </c>
      <c r="E495" s="174">
        <v>30</v>
      </c>
      <c r="G495" s="145"/>
      <c r="H495" s="149"/>
      <c r="I495" s="149"/>
      <c r="J495" s="145"/>
      <c r="K495" s="149">
        <f>SUM(K488:K493)</f>
        <v>0</v>
      </c>
    </row>
    <row r="496" spans="1:11" x14ac:dyDescent="0.2">
      <c r="A496" s="174"/>
      <c r="C496" s="68"/>
      <c r="E496" s="108"/>
      <c r="F496" s="139" t="s">
        <v>17</v>
      </c>
      <c r="G496" s="78" t="s">
        <v>17</v>
      </c>
      <c r="H496" s="79" t="s">
        <v>17</v>
      </c>
      <c r="I496" s="139" t="s">
        <v>17</v>
      </c>
      <c r="J496" s="78" t="s">
        <v>17</v>
      </c>
      <c r="K496" s="79" t="s">
        <v>17</v>
      </c>
    </row>
    <row r="498" spans="1:13" x14ac:dyDescent="0.2">
      <c r="M498" s="56" t="s">
        <v>45</v>
      </c>
    </row>
    <row r="499" spans="1:13" x14ac:dyDescent="0.2">
      <c r="A499" s="74" t="str">
        <f>$A$83</f>
        <v xml:space="preserve">Institution No.:  </v>
      </c>
      <c r="B499" s="95"/>
      <c r="C499" s="95"/>
      <c r="D499" s="95"/>
      <c r="E499" s="109"/>
      <c r="F499" s="95"/>
      <c r="G499" s="110"/>
      <c r="H499" s="111"/>
      <c r="I499" s="95"/>
      <c r="J499" s="110"/>
      <c r="K499" s="59" t="s">
        <v>229</v>
      </c>
    </row>
    <row r="500" spans="1:13" x14ac:dyDescent="0.2">
      <c r="A500" s="112" t="s">
        <v>230</v>
      </c>
      <c r="B500" s="112"/>
      <c r="C500" s="112"/>
      <c r="D500" s="112"/>
      <c r="E500" s="112"/>
      <c r="F500" s="112"/>
      <c r="G500" s="112"/>
      <c r="H500" s="112"/>
      <c r="I500" s="112"/>
      <c r="J500" s="112"/>
      <c r="K500" s="112"/>
    </row>
    <row r="501" spans="1:13" x14ac:dyDescent="0.2">
      <c r="A501" s="74" t="str">
        <f>$A$42</f>
        <v xml:space="preserve">NAME: </v>
      </c>
      <c r="C501" s="56" t="str">
        <f>$D$20</f>
        <v>University of Colorado</v>
      </c>
      <c r="K501" s="76" t="str">
        <f>$K$3</f>
        <v>Due Date: October 18, 2022</v>
      </c>
    </row>
    <row r="502" spans="1:13" x14ac:dyDescent="0.2">
      <c r="A502" s="77" t="s">
        <v>17</v>
      </c>
      <c r="B502" s="77" t="s">
        <v>17</v>
      </c>
      <c r="C502" s="77" t="s">
        <v>17</v>
      </c>
      <c r="D502" s="77" t="s">
        <v>17</v>
      </c>
      <c r="E502" s="77" t="s">
        <v>17</v>
      </c>
      <c r="F502" s="77" t="s">
        <v>17</v>
      </c>
      <c r="G502" s="78" t="s">
        <v>17</v>
      </c>
      <c r="H502" s="79" t="s">
        <v>17</v>
      </c>
      <c r="I502" s="77" t="s">
        <v>17</v>
      </c>
      <c r="J502" s="78" t="s">
        <v>17</v>
      </c>
      <c r="K502" s="79" t="s">
        <v>17</v>
      </c>
    </row>
    <row r="503" spans="1:13" x14ac:dyDescent="0.2">
      <c r="A503" s="80" t="s">
        <v>18</v>
      </c>
      <c r="E503" s="80" t="s">
        <v>18</v>
      </c>
      <c r="F503" s="81"/>
      <c r="G503" s="82"/>
      <c r="H503" s="83" t="str">
        <f>H406</f>
        <v>2021-22</v>
      </c>
      <c r="I503" s="81"/>
      <c r="J503" s="82"/>
      <c r="K503" s="83" t="str">
        <f>K458</f>
        <v>2022-23</v>
      </c>
    </row>
    <row r="504" spans="1:13" x14ac:dyDescent="0.2">
      <c r="A504" s="80" t="s">
        <v>22</v>
      </c>
      <c r="C504" s="81" t="s">
        <v>68</v>
      </c>
      <c r="E504" s="80" t="s">
        <v>22</v>
      </c>
      <c r="F504" s="81"/>
      <c r="G504" s="82"/>
      <c r="H504" s="83" t="s">
        <v>25</v>
      </c>
      <c r="I504" s="81"/>
      <c r="J504" s="82"/>
      <c r="K504" s="83" t="s">
        <v>26</v>
      </c>
    </row>
    <row r="505" spans="1:13" x14ac:dyDescent="0.2">
      <c r="A505" s="77" t="s">
        <v>17</v>
      </c>
      <c r="B505" s="77" t="s">
        <v>17</v>
      </c>
      <c r="C505" s="77" t="s">
        <v>17</v>
      </c>
      <c r="D505" s="77" t="s">
        <v>17</v>
      </c>
      <c r="E505" s="77" t="s">
        <v>17</v>
      </c>
      <c r="F505" s="77" t="s">
        <v>17</v>
      </c>
      <c r="G505" s="78" t="s">
        <v>17</v>
      </c>
      <c r="H505" s="79" t="s">
        <v>17</v>
      </c>
      <c r="I505" s="77" t="s">
        <v>17</v>
      </c>
      <c r="J505" s="78" t="s">
        <v>17</v>
      </c>
      <c r="K505" s="79" t="s">
        <v>17</v>
      </c>
    </row>
    <row r="506" spans="1:13" x14ac:dyDescent="0.2">
      <c r="A506" s="183">
        <v>1</v>
      </c>
      <c r="C506" s="68" t="s">
        <v>231</v>
      </c>
      <c r="E506" s="183">
        <v>1</v>
      </c>
      <c r="F506" s="69"/>
      <c r="G506" s="70"/>
      <c r="H506" s="175"/>
      <c r="I506" s="69"/>
      <c r="J506" s="70"/>
      <c r="K506" s="184"/>
    </row>
    <row r="507" spans="1:13" x14ac:dyDescent="0.2">
      <c r="A507" s="183">
        <f t="shared" ref="A507:A529" si="13">(A506+1)</f>
        <v>2</v>
      </c>
      <c r="C507" s="68" t="s">
        <v>232</v>
      </c>
      <c r="E507" s="183">
        <f t="shared" ref="E507:E529" si="14">(E506+1)</f>
        <v>2</v>
      </c>
      <c r="F507" s="69"/>
      <c r="G507" s="185"/>
      <c r="H507" s="186"/>
      <c r="I507" s="185"/>
      <c r="J507" s="185"/>
      <c r="K507" s="186"/>
    </row>
    <row r="508" spans="1:13" x14ac:dyDescent="0.2">
      <c r="A508" s="183">
        <f t="shared" si="13"/>
        <v>3</v>
      </c>
      <c r="C508" s="68"/>
      <c r="E508" s="183">
        <f t="shared" si="14"/>
        <v>3</v>
      </c>
      <c r="F508" s="69"/>
      <c r="G508" s="185"/>
      <c r="H508" s="186"/>
      <c r="I508" s="185"/>
      <c r="J508" s="185"/>
      <c r="K508" s="186"/>
    </row>
    <row r="509" spans="1:13" x14ac:dyDescent="0.2">
      <c r="A509" s="183">
        <f t="shared" si="13"/>
        <v>4</v>
      </c>
      <c r="C509" s="68"/>
      <c r="E509" s="183">
        <f t="shared" si="14"/>
        <v>4</v>
      </c>
      <c r="F509" s="69"/>
      <c r="G509" s="185"/>
      <c r="H509" s="186"/>
      <c r="I509" s="185"/>
      <c r="J509" s="185"/>
      <c r="K509" s="186"/>
    </row>
    <row r="510" spans="1:13" x14ac:dyDescent="0.2">
      <c r="A510" s="183">
        <f>(A509+1)</f>
        <v>5</v>
      </c>
      <c r="C510" s="69"/>
      <c r="E510" s="183">
        <f>(E509+1)</f>
        <v>5</v>
      </c>
      <c r="F510" s="69"/>
      <c r="G510" s="185"/>
      <c r="H510" s="186"/>
      <c r="I510" s="185"/>
      <c r="J510" s="185"/>
      <c r="K510" s="186"/>
    </row>
    <row r="511" spans="1:13" x14ac:dyDescent="0.2">
      <c r="A511" s="183">
        <f t="shared" si="13"/>
        <v>6</v>
      </c>
      <c r="C511" s="69"/>
      <c r="E511" s="183">
        <f t="shared" si="14"/>
        <v>6</v>
      </c>
      <c r="F511" s="69"/>
      <c r="G511" s="185"/>
      <c r="H511" s="186"/>
      <c r="I511" s="185"/>
      <c r="J511" s="185"/>
      <c r="K511" s="186"/>
    </row>
    <row r="512" spans="1:13" x14ac:dyDescent="0.2">
      <c r="A512" s="183">
        <f>(A511+1)</f>
        <v>7</v>
      </c>
      <c r="C512" s="68"/>
      <c r="E512" s="183">
        <f>(E511+1)</f>
        <v>7</v>
      </c>
      <c r="F512" s="69"/>
      <c r="G512" s="185"/>
      <c r="H512" s="186"/>
      <c r="I512" s="185"/>
      <c r="J512" s="185"/>
      <c r="K512" s="186"/>
    </row>
    <row r="513" spans="1:11" x14ac:dyDescent="0.2">
      <c r="A513" s="183">
        <f>(A512+1)</f>
        <v>8</v>
      </c>
      <c r="C513" s="69"/>
      <c r="E513" s="183">
        <f>(E512+1)</f>
        <v>8</v>
      </c>
      <c r="F513" s="69"/>
      <c r="G513" s="185"/>
      <c r="H513" s="186"/>
      <c r="I513" s="185"/>
      <c r="J513" s="185"/>
      <c r="K513" s="186"/>
    </row>
    <row r="514" spans="1:11" x14ac:dyDescent="0.2">
      <c r="A514" s="183">
        <f t="shared" si="13"/>
        <v>9</v>
      </c>
      <c r="C514" s="69"/>
      <c r="E514" s="183">
        <f t="shared" si="14"/>
        <v>9</v>
      </c>
      <c r="F514" s="69"/>
      <c r="G514" s="185"/>
      <c r="H514" s="186"/>
      <c r="I514" s="185"/>
      <c r="J514" s="185"/>
      <c r="K514" s="186"/>
    </row>
    <row r="515" spans="1:11" x14ac:dyDescent="0.2">
      <c r="A515" s="183">
        <f t="shared" si="13"/>
        <v>10</v>
      </c>
      <c r="E515" s="183">
        <f t="shared" si="14"/>
        <v>10</v>
      </c>
      <c r="F515" s="69"/>
      <c r="G515" s="185"/>
      <c r="H515" s="186"/>
      <c r="I515" s="185"/>
      <c r="J515" s="185"/>
      <c r="K515" s="186"/>
    </row>
    <row r="516" spans="1:11" x14ac:dyDescent="0.2">
      <c r="A516" s="183">
        <f t="shared" si="13"/>
        <v>11</v>
      </c>
      <c r="E516" s="183">
        <f t="shared" si="14"/>
        <v>11</v>
      </c>
      <c r="F516" s="69"/>
      <c r="G516" s="185"/>
      <c r="H516" s="186"/>
      <c r="I516" s="185"/>
      <c r="J516" s="185"/>
      <c r="K516" s="186"/>
    </row>
    <row r="517" spans="1:11" x14ac:dyDescent="0.2">
      <c r="A517" s="183">
        <f t="shared" si="13"/>
        <v>12</v>
      </c>
      <c r="E517" s="183">
        <f t="shared" si="14"/>
        <v>12</v>
      </c>
      <c r="F517" s="69"/>
      <c r="G517" s="185"/>
      <c r="H517" s="186"/>
      <c r="I517" s="185"/>
      <c r="J517" s="185"/>
      <c r="K517" s="186"/>
    </row>
    <row r="518" spans="1:11" x14ac:dyDescent="0.2">
      <c r="A518" s="183">
        <f t="shared" si="13"/>
        <v>13</v>
      </c>
      <c r="C518" s="69"/>
      <c r="E518" s="183">
        <f t="shared" si="14"/>
        <v>13</v>
      </c>
      <c r="F518" s="69"/>
      <c r="G518" s="185"/>
      <c r="H518" s="186"/>
      <c r="I518" s="185"/>
      <c r="J518" s="185"/>
      <c r="K518" s="186"/>
    </row>
    <row r="519" spans="1:11" x14ac:dyDescent="0.2">
      <c r="A519" s="183">
        <f t="shared" si="13"/>
        <v>14</v>
      </c>
      <c r="C519" s="69" t="s">
        <v>233</v>
      </c>
      <c r="E519" s="183">
        <f t="shared" si="14"/>
        <v>14</v>
      </c>
      <c r="F519" s="69"/>
      <c r="G519" s="185"/>
      <c r="H519" s="186"/>
      <c r="I519" s="185"/>
      <c r="J519" s="185"/>
      <c r="K519" s="186"/>
    </row>
    <row r="520" spans="1:11" s="95" customFormat="1" x14ac:dyDescent="0.2">
      <c r="A520" s="183">
        <f t="shared" si="13"/>
        <v>15</v>
      </c>
      <c r="B520" s="56"/>
      <c r="C520" s="69"/>
      <c r="D520" s="56"/>
      <c r="E520" s="183">
        <f t="shared" si="14"/>
        <v>15</v>
      </c>
      <c r="F520" s="69"/>
      <c r="G520" s="185"/>
      <c r="H520" s="186"/>
      <c r="I520" s="185"/>
      <c r="J520" s="185"/>
      <c r="K520" s="186"/>
    </row>
    <row r="521" spans="1:11" s="95" customFormat="1" x14ac:dyDescent="0.2">
      <c r="A521" s="183">
        <f t="shared" si="13"/>
        <v>16</v>
      </c>
      <c r="B521" s="56"/>
      <c r="C521" s="69"/>
      <c r="D521" s="56"/>
      <c r="E521" s="183">
        <f t="shared" si="14"/>
        <v>16</v>
      </c>
      <c r="F521" s="69"/>
      <c r="G521" s="185"/>
      <c r="H521" s="186"/>
      <c r="I521" s="185"/>
      <c r="J521" s="185"/>
      <c r="K521" s="186"/>
    </row>
    <row r="522" spans="1:11" x14ac:dyDescent="0.2">
      <c r="A522" s="183">
        <f t="shared" si="13"/>
        <v>17</v>
      </c>
      <c r="C522" s="69"/>
      <c r="E522" s="183">
        <f t="shared" si="14"/>
        <v>17</v>
      </c>
      <c r="F522" s="69"/>
      <c r="G522" s="185"/>
      <c r="H522" s="186"/>
      <c r="I522" s="185"/>
      <c r="J522" s="185"/>
      <c r="K522" s="186"/>
    </row>
    <row r="523" spans="1:11" x14ac:dyDescent="0.2">
      <c r="A523" s="183">
        <f t="shared" si="13"/>
        <v>18</v>
      </c>
      <c r="C523" s="69"/>
      <c r="E523" s="183">
        <f t="shared" si="14"/>
        <v>18</v>
      </c>
      <c r="F523" s="69"/>
      <c r="G523" s="185"/>
      <c r="H523" s="186"/>
      <c r="I523" s="185"/>
      <c r="J523" s="185"/>
      <c r="K523" s="186"/>
    </row>
    <row r="524" spans="1:11" x14ac:dyDescent="0.2">
      <c r="A524" s="183">
        <f t="shared" si="13"/>
        <v>19</v>
      </c>
      <c r="C524" s="69"/>
      <c r="E524" s="183">
        <f t="shared" si="14"/>
        <v>19</v>
      </c>
      <c r="F524" s="69"/>
      <c r="G524" s="185"/>
      <c r="H524" s="186"/>
      <c r="I524" s="185"/>
      <c r="J524" s="185"/>
      <c r="K524" s="186"/>
    </row>
    <row r="525" spans="1:11" x14ac:dyDescent="0.2">
      <c r="A525" s="183">
        <f t="shared" si="13"/>
        <v>20</v>
      </c>
      <c r="C525" s="69"/>
      <c r="E525" s="183">
        <f t="shared" si="14"/>
        <v>20</v>
      </c>
      <c r="F525" s="69"/>
      <c r="G525" s="185"/>
      <c r="H525" s="186"/>
      <c r="I525" s="185"/>
      <c r="J525" s="185"/>
      <c r="K525" s="186"/>
    </row>
    <row r="526" spans="1:11" x14ac:dyDescent="0.2">
      <c r="A526" s="183">
        <f t="shared" si="13"/>
        <v>21</v>
      </c>
      <c r="C526" s="69"/>
      <c r="E526" s="183">
        <f t="shared" si="14"/>
        <v>21</v>
      </c>
      <c r="F526" s="69"/>
      <c r="G526" s="185"/>
      <c r="H526" s="186"/>
      <c r="I526" s="185"/>
      <c r="J526" s="185"/>
      <c r="K526" s="186"/>
    </row>
    <row r="527" spans="1:11" x14ac:dyDescent="0.2">
      <c r="A527" s="183">
        <f t="shared" si="13"/>
        <v>22</v>
      </c>
      <c r="C527" s="69"/>
      <c r="E527" s="183">
        <f t="shared" si="14"/>
        <v>22</v>
      </c>
      <c r="F527" s="69"/>
      <c r="G527" s="185"/>
      <c r="H527" s="186"/>
      <c r="I527" s="185"/>
      <c r="J527" s="185"/>
      <c r="K527" s="186"/>
    </row>
    <row r="528" spans="1:11" x14ac:dyDescent="0.2">
      <c r="A528" s="183">
        <f t="shared" si="13"/>
        <v>23</v>
      </c>
      <c r="C528" s="69"/>
      <c r="E528" s="183">
        <f t="shared" si="14"/>
        <v>23</v>
      </c>
      <c r="F528" s="69"/>
      <c r="G528" s="185"/>
      <c r="H528" s="186"/>
      <c r="I528" s="185"/>
      <c r="J528" s="185"/>
      <c r="K528" s="186"/>
    </row>
    <row r="529" spans="1:11" x14ac:dyDescent="0.2">
      <c r="A529" s="183">
        <f t="shared" si="13"/>
        <v>24</v>
      </c>
      <c r="C529" s="69"/>
      <c r="E529" s="183">
        <f t="shared" si="14"/>
        <v>24</v>
      </c>
      <c r="F529" s="69"/>
      <c r="G529" s="185"/>
      <c r="H529" s="186"/>
      <c r="I529" s="185"/>
      <c r="J529" s="185"/>
      <c r="K529" s="186"/>
    </row>
    <row r="530" spans="1:11" x14ac:dyDescent="0.2">
      <c r="A530" s="183"/>
      <c r="E530" s="183"/>
      <c r="F530" s="139" t="s">
        <v>17</v>
      </c>
      <c r="G530" s="78" t="s">
        <v>17</v>
      </c>
      <c r="H530" s="79"/>
      <c r="I530" s="139"/>
      <c r="J530" s="78"/>
      <c r="K530" s="79"/>
    </row>
    <row r="531" spans="1:11" x14ac:dyDescent="0.2">
      <c r="A531" s="183">
        <f>(A529+1)</f>
        <v>25</v>
      </c>
      <c r="C531" s="68" t="s">
        <v>234</v>
      </c>
      <c r="E531" s="183">
        <f>(E529+1)</f>
        <v>25</v>
      </c>
      <c r="G531" s="134"/>
      <c r="H531" s="133">
        <f>SUM(H506:H529)</f>
        <v>0</v>
      </c>
      <c r="I531" s="133"/>
      <c r="J531" s="134"/>
      <c r="K531" s="133">
        <f>SUM(K506:K529)</f>
        <v>0</v>
      </c>
    </row>
    <row r="532" spans="1:11" x14ac:dyDescent="0.2">
      <c r="A532" s="183"/>
      <c r="C532" s="68"/>
      <c r="E532" s="183"/>
      <c r="F532" s="139" t="s">
        <v>17</v>
      </c>
      <c r="G532" s="78" t="s">
        <v>17</v>
      </c>
      <c r="H532" s="79"/>
      <c r="I532" s="139"/>
      <c r="J532" s="78"/>
      <c r="K532" s="79"/>
    </row>
    <row r="533" spans="1:11" x14ac:dyDescent="0.2">
      <c r="E533" s="108"/>
    </row>
    <row r="534" spans="1:11" x14ac:dyDescent="0.2">
      <c r="E534" s="108"/>
    </row>
    <row r="536" spans="1:11" x14ac:dyDescent="0.2">
      <c r="E536" s="108"/>
    </row>
    <row r="537" spans="1:11" x14ac:dyDescent="0.2">
      <c r="A537" s="74" t="str">
        <f>$A$83</f>
        <v xml:space="preserve">Institution No.:  </v>
      </c>
      <c r="B537" s="95"/>
      <c r="C537" s="95"/>
      <c r="D537" s="95"/>
      <c r="E537" s="109"/>
      <c r="F537" s="95"/>
      <c r="G537" s="110"/>
      <c r="H537" s="111"/>
      <c r="I537" s="95"/>
      <c r="J537" s="110"/>
      <c r="K537" s="59" t="s">
        <v>235</v>
      </c>
    </row>
    <row r="538" spans="1:11" x14ac:dyDescent="0.2">
      <c r="A538" s="123" t="s">
        <v>236</v>
      </c>
      <c r="B538" s="123"/>
      <c r="C538" s="123"/>
      <c r="D538" s="123"/>
      <c r="E538" s="123"/>
      <c r="F538" s="123"/>
      <c r="G538" s="123"/>
      <c r="H538" s="123"/>
      <c r="I538" s="123"/>
      <c r="J538" s="123"/>
      <c r="K538" s="123"/>
    </row>
    <row r="539" spans="1:11" x14ac:dyDescent="0.2">
      <c r="A539" s="74" t="str">
        <f>$A$42</f>
        <v xml:space="preserve">NAME: </v>
      </c>
      <c r="C539" s="56" t="str">
        <f>$D$20</f>
        <v>University of Colorado</v>
      </c>
      <c r="G539" s="126"/>
      <c r="K539" s="76" t="str">
        <f>$K$3</f>
        <v>Due Date: October 18, 2022</v>
      </c>
    </row>
    <row r="540" spans="1:11" x14ac:dyDescent="0.2">
      <c r="A540" s="77" t="s">
        <v>17</v>
      </c>
      <c r="B540" s="77" t="s">
        <v>17</v>
      </c>
      <c r="C540" s="77" t="s">
        <v>17</v>
      </c>
      <c r="D540" s="77" t="s">
        <v>17</v>
      </c>
      <c r="E540" s="77" t="s">
        <v>17</v>
      </c>
      <c r="F540" s="77" t="s">
        <v>17</v>
      </c>
      <c r="G540" s="78" t="s">
        <v>17</v>
      </c>
      <c r="H540" s="79" t="s">
        <v>17</v>
      </c>
      <c r="I540" s="77" t="s">
        <v>17</v>
      </c>
      <c r="J540" s="78" t="s">
        <v>17</v>
      </c>
      <c r="K540" s="79" t="s">
        <v>17</v>
      </c>
    </row>
    <row r="541" spans="1:11" x14ac:dyDescent="0.2">
      <c r="A541" s="80" t="s">
        <v>18</v>
      </c>
      <c r="E541" s="80" t="s">
        <v>18</v>
      </c>
      <c r="F541" s="81"/>
      <c r="G541" s="82"/>
      <c r="H541" s="83" t="str">
        <f>H503</f>
        <v>2021-22</v>
      </c>
      <c r="I541" s="81"/>
      <c r="J541" s="82"/>
      <c r="K541" s="83" t="str">
        <f>K503</f>
        <v>2022-23</v>
      </c>
    </row>
    <row r="542" spans="1:11" x14ac:dyDescent="0.2">
      <c r="A542" s="80" t="s">
        <v>22</v>
      </c>
      <c r="C542" s="81" t="s">
        <v>68</v>
      </c>
      <c r="E542" s="80" t="s">
        <v>22</v>
      </c>
      <c r="F542" s="81"/>
      <c r="G542" s="82" t="s">
        <v>24</v>
      </c>
      <c r="H542" s="83" t="s">
        <v>25</v>
      </c>
      <c r="I542" s="81"/>
      <c r="J542" s="82" t="s">
        <v>24</v>
      </c>
      <c r="K542" s="83" t="s">
        <v>26</v>
      </c>
    </row>
    <row r="543" spans="1:11" x14ac:dyDescent="0.2">
      <c r="A543" s="77" t="s">
        <v>17</v>
      </c>
      <c r="B543" s="77" t="s">
        <v>17</v>
      </c>
      <c r="C543" s="77" t="s">
        <v>17</v>
      </c>
      <c r="D543" s="77" t="s">
        <v>17</v>
      </c>
      <c r="E543" s="77" t="s">
        <v>17</v>
      </c>
      <c r="F543" s="77" t="s">
        <v>17</v>
      </c>
      <c r="G543" s="78" t="s">
        <v>17</v>
      </c>
      <c r="H543" s="79" t="s">
        <v>17</v>
      </c>
      <c r="I543" s="77" t="s">
        <v>17</v>
      </c>
      <c r="J543" s="78" t="s">
        <v>17</v>
      </c>
      <c r="K543" s="79" t="s">
        <v>17</v>
      </c>
    </row>
    <row r="544" spans="1:11" x14ac:dyDescent="0.2">
      <c r="A544" s="56">
        <v>1</v>
      </c>
      <c r="B544" s="77"/>
      <c r="C544" s="68" t="s">
        <v>96</v>
      </c>
      <c r="D544" s="77"/>
      <c r="E544" s="56">
        <v>1</v>
      </c>
      <c r="F544" s="77"/>
      <c r="G544" s="127">
        <v>0</v>
      </c>
      <c r="H544" s="128">
        <v>0</v>
      </c>
      <c r="I544" s="129"/>
      <c r="J544" s="127">
        <v>0</v>
      </c>
      <c r="K544" s="128">
        <v>0</v>
      </c>
    </row>
    <row r="545" spans="1:12" x14ac:dyDescent="0.2">
      <c r="A545" s="56">
        <v>2</v>
      </c>
      <c r="B545" s="77"/>
      <c r="C545" s="68" t="s">
        <v>97</v>
      </c>
      <c r="D545" s="77"/>
      <c r="E545" s="56">
        <v>2</v>
      </c>
      <c r="F545" s="77"/>
      <c r="G545" s="78"/>
      <c r="H545" s="128">
        <v>0</v>
      </c>
      <c r="I545" s="77"/>
      <c r="J545" s="78"/>
      <c r="K545" s="187">
        <v>0</v>
      </c>
    </row>
    <row r="546" spans="1:12" x14ac:dyDescent="0.2">
      <c r="A546" s="56">
        <v>3</v>
      </c>
      <c r="C546" s="68" t="s">
        <v>98</v>
      </c>
      <c r="E546" s="56">
        <v>3</v>
      </c>
      <c r="F546" s="69"/>
      <c r="G546" s="127">
        <v>0</v>
      </c>
      <c r="H546" s="128">
        <v>0</v>
      </c>
      <c r="I546" s="131"/>
      <c r="J546" s="188">
        <v>0</v>
      </c>
      <c r="K546" s="128">
        <v>0</v>
      </c>
    </row>
    <row r="547" spans="1:12" x14ac:dyDescent="0.2">
      <c r="A547" s="56">
        <v>4</v>
      </c>
      <c r="C547" s="68" t="s">
        <v>99</v>
      </c>
      <c r="E547" s="56">
        <v>4</v>
      </c>
      <c r="F547" s="69"/>
      <c r="G547" s="129"/>
      <c r="H547" s="128">
        <v>0</v>
      </c>
      <c r="I547" s="131"/>
      <c r="J547" s="129"/>
      <c r="K547" s="128">
        <v>0</v>
      </c>
    </row>
    <row r="548" spans="1:12" x14ac:dyDescent="0.2">
      <c r="A548" s="56">
        <v>5</v>
      </c>
      <c r="C548" s="68" t="s">
        <v>100</v>
      </c>
      <c r="E548" s="56">
        <v>5</v>
      </c>
      <c r="F548" s="69"/>
      <c r="G548" s="129">
        <f>G544+G546</f>
        <v>0</v>
      </c>
      <c r="H548" s="132">
        <f>SUM(H544:H547)</f>
        <v>0</v>
      </c>
      <c r="I548" s="131"/>
      <c r="J548" s="129">
        <f>SUM(J544:J547)</f>
        <v>0</v>
      </c>
      <c r="K548" s="132">
        <f>SUM(K544:K547)</f>
        <v>0</v>
      </c>
    </row>
    <row r="549" spans="1:12" x14ac:dyDescent="0.2">
      <c r="A549" s="56">
        <v>6</v>
      </c>
      <c r="C549" s="68" t="s">
        <v>101</v>
      </c>
      <c r="E549" s="56">
        <v>6</v>
      </c>
      <c r="F549" s="69"/>
      <c r="G549" s="127">
        <v>0</v>
      </c>
      <c r="H549" s="128">
        <v>0</v>
      </c>
      <c r="I549" s="131"/>
      <c r="J549" s="129"/>
      <c r="K549" s="132"/>
    </row>
    <row r="550" spans="1:12" x14ac:dyDescent="0.2">
      <c r="A550" s="56">
        <v>7</v>
      </c>
      <c r="C550" s="68" t="s">
        <v>102</v>
      </c>
      <c r="E550" s="56">
        <v>7</v>
      </c>
      <c r="F550" s="69"/>
      <c r="G550" s="129"/>
      <c r="H550" s="128"/>
      <c r="I550" s="131"/>
      <c r="J550" s="129"/>
      <c r="K550" s="132"/>
    </row>
    <row r="551" spans="1:12" x14ac:dyDescent="0.2">
      <c r="A551" s="56">
        <v>8</v>
      </c>
      <c r="C551" s="68" t="s">
        <v>103</v>
      </c>
      <c r="E551" s="56">
        <v>8</v>
      </c>
      <c r="F551" s="69"/>
      <c r="G551" s="129">
        <f>G548+G549+G550</f>
        <v>0</v>
      </c>
      <c r="H551" s="132">
        <f>H548+H549+H550</f>
        <v>0</v>
      </c>
      <c r="I551" s="129"/>
      <c r="J551" s="129">
        <f>J548+J549+J550</f>
        <v>0</v>
      </c>
      <c r="K551" s="132">
        <f>K548+K549+K550</f>
        <v>0</v>
      </c>
    </row>
    <row r="552" spans="1:12" x14ac:dyDescent="0.2">
      <c r="A552" s="56">
        <v>9</v>
      </c>
      <c r="E552" s="56">
        <v>9</v>
      </c>
      <c r="F552" s="69"/>
      <c r="G552" s="129"/>
      <c r="H552" s="132"/>
      <c r="I552" s="133"/>
      <c r="J552" s="129"/>
      <c r="K552" s="132"/>
    </row>
    <row r="553" spans="1:12" x14ac:dyDescent="0.2">
      <c r="A553" s="56">
        <v>10</v>
      </c>
      <c r="C553" s="68" t="s">
        <v>104</v>
      </c>
      <c r="E553" s="56">
        <v>10</v>
      </c>
      <c r="F553" s="69"/>
      <c r="G553" s="127">
        <v>0</v>
      </c>
      <c r="H553" s="128">
        <v>0</v>
      </c>
      <c r="I553" s="131"/>
      <c r="J553" s="127">
        <v>0</v>
      </c>
      <c r="K553" s="128">
        <v>0</v>
      </c>
    </row>
    <row r="554" spans="1:12" x14ac:dyDescent="0.2">
      <c r="A554" s="56">
        <v>11</v>
      </c>
      <c r="C554" s="68" t="s">
        <v>105</v>
      </c>
      <c r="E554" s="56">
        <v>11</v>
      </c>
      <c r="F554" s="69"/>
      <c r="G554" s="127">
        <v>0</v>
      </c>
      <c r="H554" s="128">
        <v>0</v>
      </c>
      <c r="I554" s="131"/>
      <c r="J554" s="127">
        <v>0</v>
      </c>
      <c r="K554" s="128">
        <v>0</v>
      </c>
    </row>
    <row r="555" spans="1:12" x14ac:dyDescent="0.2">
      <c r="A555" s="56">
        <v>12</v>
      </c>
      <c r="C555" s="68" t="s">
        <v>106</v>
      </c>
      <c r="E555" s="56">
        <v>12</v>
      </c>
      <c r="F555" s="69"/>
      <c r="G555" s="129"/>
      <c r="H555" s="128">
        <v>0</v>
      </c>
      <c r="I555" s="131"/>
      <c r="J555" s="129"/>
      <c r="K555" s="128">
        <v>0</v>
      </c>
    </row>
    <row r="556" spans="1:12" x14ac:dyDescent="0.2">
      <c r="A556" s="56">
        <v>13</v>
      </c>
      <c r="C556" s="68" t="s">
        <v>107</v>
      </c>
      <c r="E556" s="56">
        <v>13</v>
      </c>
      <c r="F556" s="69"/>
      <c r="G556" s="129">
        <f>SUM(G553:G555)</f>
        <v>0</v>
      </c>
      <c r="H556" s="132">
        <f>SUM(H553:H555)</f>
        <v>0</v>
      </c>
      <c r="I556" s="134"/>
      <c r="J556" s="129">
        <f>SUM(J553:J555)</f>
        <v>0</v>
      </c>
      <c r="K556" s="132">
        <f>SUM(K553:K555)</f>
        <v>0</v>
      </c>
      <c r="L556" s="56" t="s">
        <v>45</v>
      </c>
    </row>
    <row r="557" spans="1:12" s="95" customFormat="1" x14ac:dyDescent="0.2">
      <c r="A557" s="56">
        <v>14</v>
      </c>
      <c r="B557" s="56"/>
      <c r="C557" s="56"/>
      <c r="D557" s="56"/>
      <c r="E557" s="56">
        <v>14</v>
      </c>
      <c r="F557" s="69"/>
      <c r="G557" s="135"/>
      <c r="H557" s="132"/>
      <c r="I557" s="133"/>
      <c r="J557" s="135"/>
      <c r="K557" s="132"/>
    </row>
    <row r="558" spans="1:12" s="95" customFormat="1" x14ac:dyDescent="0.2">
      <c r="A558" s="56">
        <v>15</v>
      </c>
      <c r="B558" s="56"/>
      <c r="C558" s="68" t="s">
        <v>108</v>
      </c>
      <c r="D558" s="56"/>
      <c r="E558" s="56">
        <v>15</v>
      </c>
      <c r="F558" s="56"/>
      <c r="G558" s="136">
        <f>SUM(G551+G556)</f>
        <v>0</v>
      </c>
      <c r="H558" s="137">
        <f>SUM(H551+H556)</f>
        <v>0</v>
      </c>
      <c r="I558" s="133"/>
      <c r="J558" s="136">
        <f>SUM(J551+J556)</f>
        <v>0</v>
      </c>
      <c r="K558" s="137">
        <f>SUM(K551+K556)</f>
        <v>0</v>
      </c>
    </row>
    <row r="559" spans="1:12" x14ac:dyDescent="0.2">
      <c r="A559" s="56">
        <v>16</v>
      </c>
      <c r="E559" s="56">
        <v>16</v>
      </c>
      <c r="G559" s="136"/>
      <c r="H559" s="137"/>
      <c r="I559" s="133"/>
      <c r="J559" s="136"/>
      <c r="K559" s="137"/>
    </row>
    <row r="560" spans="1:12" x14ac:dyDescent="0.2">
      <c r="A560" s="56">
        <v>17</v>
      </c>
      <c r="C560" s="68" t="s">
        <v>109</v>
      </c>
      <c r="E560" s="56">
        <v>17</v>
      </c>
      <c r="F560" s="69"/>
      <c r="G560" s="129"/>
      <c r="H560" s="128">
        <v>0</v>
      </c>
      <c r="I560" s="131"/>
      <c r="J560" s="129"/>
      <c r="K560" s="128">
        <v>0</v>
      </c>
    </row>
    <row r="561" spans="1:11" x14ac:dyDescent="0.2">
      <c r="A561" s="56">
        <v>18</v>
      </c>
      <c r="E561" s="56">
        <v>18</v>
      </c>
      <c r="F561" s="69"/>
      <c r="G561" s="129"/>
      <c r="H561" s="132"/>
      <c r="I561" s="131"/>
      <c r="J561" s="129"/>
      <c r="K561" s="132"/>
    </row>
    <row r="562" spans="1:11" x14ac:dyDescent="0.2">
      <c r="A562" s="56">
        <v>19</v>
      </c>
      <c r="C562" s="68" t="s">
        <v>110</v>
      </c>
      <c r="E562" s="56">
        <v>19</v>
      </c>
      <c r="F562" s="69"/>
      <c r="G562" s="129"/>
      <c r="H562" s="128">
        <v>0</v>
      </c>
      <c r="I562" s="131"/>
      <c r="J562" s="129"/>
      <c r="K562" s="128"/>
    </row>
    <row r="563" spans="1:11" x14ac:dyDescent="0.2">
      <c r="A563" s="56">
        <v>20</v>
      </c>
      <c r="C563" s="138" t="s">
        <v>111</v>
      </c>
      <c r="E563" s="56">
        <v>20</v>
      </c>
      <c r="F563" s="69"/>
      <c r="G563" s="129"/>
      <c r="H563" s="128">
        <v>0</v>
      </c>
      <c r="I563" s="131"/>
      <c r="J563" s="129"/>
      <c r="K563" s="128">
        <v>0</v>
      </c>
    </row>
    <row r="564" spans="1:11" x14ac:dyDescent="0.2">
      <c r="A564" s="56">
        <v>21</v>
      </c>
      <c r="C564" s="138"/>
      <c r="E564" s="56">
        <v>21</v>
      </c>
      <c r="F564" s="69"/>
      <c r="G564" s="129"/>
      <c r="H564" s="132"/>
      <c r="I564" s="131"/>
      <c r="J564" s="129"/>
      <c r="K564" s="132"/>
    </row>
    <row r="565" spans="1:11" x14ac:dyDescent="0.2">
      <c r="A565" s="56">
        <v>22</v>
      </c>
      <c r="C565" s="68"/>
      <c r="E565" s="56">
        <v>22</v>
      </c>
      <c r="G565" s="129"/>
      <c r="H565" s="132"/>
      <c r="I565" s="131"/>
      <c r="J565" s="129"/>
      <c r="K565" s="132"/>
    </row>
    <row r="566" spans="1:11" x14ac:dyDescent="0.2">
      <c r="A566" s="56">
        <v>23</v>
      </c>
      <c r="C566" s="68" t="s">
        <v>112</v>
      </c>
      <c r="E566" s="56">
        <v>23</v>
      </c>
      <c r="G566" s="129"/>
      <c r="H566" s="128">
        <v>0</v>
      </c>
      <c r="I566" s="131"/>
      <c r="J566" s="129"/>
      <c r="K566" s="128">
        <v>0</v>
      </c>
    </row>
    <row r="567" spans="1:11" x14ac:dyDescent="0.2">
      <c r="A567" s="56">
        <v>24</v>
      </c>
      <c r="C567" s="68"/>
      <c r="E567" s="56">
        <v>24</v>
      </c>
      <c r="G567" s="129"/>
      <c r="H567" s="132"/>
      <c r="I567" s="131"/>
      <c r="J567" s="129"/>
      <c r="K567" s="132"/>
    </row>
    <row r="568" spans="1:11" x14ac:dyDescent="0.2">
      <c r="F568" s="139" t="s">
        <v>17</v>
      </c>
      <c r="G568" s="130"/>
      <c r="H568" s="88"/>
      <c r="I568" s="139"/>
      <c r="J568" s="130"/>
      <c r="K568" s="88"/>
    </row>
    <row r="569" spans="1:11" x14ac:dyDescent="0.2">
      <c r="A569" s="56">
        <v>25</v>
      </c>
      <c r="C569" s="68" t="s">
        <v>113</v>
      </c>
      <c r="E569" s="56">
        <v>25</v>
      </c>
      <c r="G569" s="133">
        <f>SUM(G558:G567)</f>
        <v>0</v>
      </c>
      <c r="H569" s="137">
        <f>SUM(H558:H567)</f>
        <v>0</v>
      </c>
      <c r="I569" s="141"/>
      <c r="J569" s="133">
        <f>SUM(J558:J567)</f>
        <v>0</v>
      </c>
      <c r="K569" s="137">
        <f>SUM(K558:K567)</f>
        <v>0</v>
      </c>
    </row>
    <row r="570" spans="1:11" x14ac:dyDescent="0.2">
      <c r="F570" s="139" t="s">
        <v>17</v>
      </c>
      <c r="G570" s="78"/>
      <c r="H570" s="79"/>
      <c r="I570" s="139"/>
      <c r="J570" s="78"/>
      <c r="K570" s="79"/>
    </row>
    <row r="571" spans="1:11" x14ac:dyDescent="0.2">
      <c r="F571" s="139"/>
      <c r="G571" s="78"/>
      <c r="H571" s="79"/>
      <c r="I571" s="139"/>
      <c r="J571" s="78"/>
      <c r="K571" s="79"/>
    </row>
    <row r="572" spans="1:11" ht="15.75" x14ac:dyDescent="0.25">
      <c r="C572" s="142"/>
      <c r="D572" s="142"/>
      <c r="E572" s="142"/>
      <c r="F572" s="139"/>
      <c r="G572" s="78"/>
      <c r="H572" s="79"/>
      <c r="I572" s="139"/>
      <c r="J572" s="78"/>
      <c r="K572" s="79"/>
    </row>
    <row r="573" spans="1:11" x14ac:dyDescent="0.2">
      <c r="C573" s="56" t="s">
        <v>64</v>
      </c>
      <c r="F573" s="139"/>
      <c r="G573" s="78"/>
      <c r="H573" s="79"/>
      <c r="I573" s="139"/>
      <c r="J573" s="78"/>
      <c r="K573" s="79"/>
    </row>
    <row r="574" spans="1:11" x14ac:dyDescent="0.2">
      <c r="A574" s="68"/>
    </row>
    <row r="575" spans="1:11" x14ac:dyDescent="0.2">
      <c r="E575" s="108"/>
    </row>
    <row r="576" spans="1:11" x14ac:dyDescent="0.2">
      <c r="A576" s="74" t="str">
        <f>$A$83</f>
        <v xml:space="preserve">Institution No.:  </v>
      </c>
      <c r="B576" s="95"/>
      <c r="C576" s="95"/>
      <c r="D576" s="95"/>
      <c r="E576" s="109"/>
      <c r="F576" s="95"/>
      <c r="G576" s="110"/>
      <c r="H576" s="111"/>
      <c r="I576" s="95"/>
      <c r="J576" s="110"/>
      <c r="K576" s="59" t="s">
        <v>237</v>
      </c>
    </row>
    <row r="577" spans="1:11" x14ac:dyDescent="0.2">
      <c r="A577" s="123" t="s">
        <v>238</v>
      </c>
      <c r="B577" s="123"/>
      <c r="C577" s="123"/>
      <c r="D577" s="123"/>
      <c r="E577" s="123"/>
      <c r="F577" s="123"/>
      <c r="G577" s="123"/>
      <c r="H577" s="123"/>
      <c r="I577" s="123"/>
      <c r="J577" s="123"/>
      <c r="K577" s="123"/>
    </row>
    <row r="578" spans="1:11" x14ac:dyDescent="0.2">
      <c r="A578" s="74" t="str">
        <f>$A$42</f>
        <v xml:space="preserve">NAME: </v>
      </c>
      <c r="C578" s="56" t="str">
        <f>$D$20</f>
        <v>University of Colorado</v>
      </c>
      <c r="G578" s="126"/>
      <c r="K578" s="76" t="str">
        <f>$K$3</f>
        <v>Due Date: October 18, 2022</v>
      </c>
    </row>
    <row r="579" spans="1:11" x14ac:dyDescent="0.2">
      <c r="A579" s="77" t="s">
        <v>17</v>
      </c>
      <c r="B579" s="77" t="s">
        <v>17</v>
      </c>
      <c r="C579" s="77" t="s">
        <v>17</v>
      </c>
      <c r="D579" s="77" t="s">
        <v>17</v>
      </c>
      <c r="E579" s="77" t="s">
        <v>17</v>
      </c>
      <c r="F579" s="77" t="s">
        <v>17</v>
      </c>
      <c r="G579" s="78" t="s">
        <v>17</v>
      </c>
      <c r="H579" s="79" t="s">
        <v>17</v>
      </c>
      <c r="I579" s="77" t="s">
        <v>17</v>
      </c>
      <c r="J579" s="78" t="s">
        <v>17</v>
      </c>
      <c r="K579" s="79" t="s">
        <v>17</v>
      </c>
    </row>
    <row r="580" spans="1:11" x14ac:dyDescent="0.2">
      <c r="A580" s="80" t="s">
        <v>18</v>
      </c>
      <c r="E580" s="80" t="s">
        <v>18</v>
      </c>
      <c r="F580" s="81"/>
      <c r="G580" s="82"/>
      <c r="H580" s="83" t="str">
        <f>H541</f>
        <v>2021-22</v>
      </c>
      <c r="I580" s="81"/>
      <c r="J580" s="82"/>
      <c r="K580" s="83" t="str">
        <f>K541</f>
        <v>2022-23</v>
      </c>
    </row>
    <row r="581" spans="1:11" x14ac:dyDescent="0.2">
      <c r="A581" s="80" t="s">
        <v>22</v>
      </c>
      <c r="C581" s="81" t="s">
        <v>68</v>
      </c>
      <c r="E581" s="80" t="s">
        <v>22</v>
      </c>
      <c r="F581" s="81"/>
      <c r="G581" s="82" t="s">
        <v>24</v>
      </c>
      <c r="H581" s="83" t="s">
        <v>25</v>
      </c>
      <c r="I581" s="81"/>
      <c r="J581" s="82" t="s">
        <v>24</v>
      </c>
      <c r="K581" s="83" t="s">
        <v>26</v>
      </c>
    </row>
    <row r="582" spans="1:11" x14ac:dyDescent="0.2">
      <c r="A582" s="77" t="s">
        <v>17</v>
      </c>
      <c r="B582" s="77" t="s">
        <v>17</v>
      </c>
      <c r="C582" s="77" t="s">
        <v>17</v>
      </c>
      <c r="D582" s="77" t="s">
        <v>17</v>
      </c>
      <c r="E582" s="77" t="s">
        <v>17</v>
      </c>
      <c r="F582" s="77" t="s">
        <v>17</v>
      </c>
      <c r="G582" s="78" t="s">
        <v>17</v>
      </c>
      <c r="H582" s="79" t="s">
        <v>17</v>
      </c>
      <c r="I582" s="77" t="s">
        <v>17</v>
      </c>
      <c r="J582" s="78" t="s">
        <v>17</v>
      </c>
      <c r="K582" s="79" t="s">
        <v>17</v>
      </c>
    </row>
    <row r="583" spans="1:11" x14ac:dyDescent="0.2">
      <c r="A583" s="56">
        <v>1</v>
      </c>
      <c r="B583" s="77"/>
      <c r="C583" s="68" t="s">
        <v>96</v>
      </c>
      <c r="D583" s="77"/>
      <c r="E583" s="56">
        <v>1</v>
      </c>
      <c r="F583" s="77"/>
      <c r="G583" s="127">
        <v>0</v>
      </c>
      <c r="H583" s="128">
        <v>0</v>
      </c>
      <c r="I583" s="77"/>
      <c r="J583" s="127">
        <v>0</v>
      </c>
      <c r="K583" s="187">
        <v>0</v>
      </c>
    </row>
    <row r="584" spans="1:11" x14ac:dyDescent="0.2">
      <c r="A584" s="56">
        <v>2</v>
      </c>
      <c r="B584" s="77"/>
      <c r="C584" s="68" t="s">
        <v>97</v>
      </c>
      <c r="D584" s="77"/>
      <c r="E584" s="56">
        <v>2</v>
      </c>
      <c r="F584" s="77"/>
      <c r="G584" s="129"/>
      <c r="H584" s="128">
        <v>0</v>
      </c>
      <c r="I584" s="129"/>
      <c r="J584" s="129"/>
      <c r="K584" s="187">
        <v>0</v>
      </c>
    </row>
    <row r="585" spans="1:11" x14ac:dyDescent="0.2">
      <c r="A585" s="56">
        <v>3</v>
      </c>
      <c r="C585" s="68" t="s">
        <v>98</v>
      </c>
      <c r="E585" s="56">
        <v>3</v>
      </c>
      <c r="F585" s="69"/>
      <c r="G585" s="127"/>
      <c r="H585" s="128">
        <v>0</v>
      </c>
      <c r="I585" s="131"/>
      <c r="J585" s="127">
        <v>0</v>
      </c>
      <c r="K585" s="128"/>
    </row>
    <row r="586" spans="1:11" x14ac:dyDescent="0.2">
      <c r="A586" s="56">
        <v>4</v>
      </c>
      <c r="C586" s="68" t="s">
        <v>99</v>
      </c>
      <c r="E586" s="56">
        <v>4</v>
      </c>
      <c r="F586" s="69"/>
      <c r="G586" s="129"/>
      <c r="H586" s="128">
        <v>0</v>
      </c>
      <c r="I586" s="131"/>
      <c r="J586" s="129"/>
      <c r="K586" s="128"/>
    </row>
    <row r="587" spans="1:11" x14ac:dyDescent="0.2">
      <c r="A587" s="56">
        <v>5</v>
      </c>
      <c r="C587" s="68" t="s">
        <v>100</v>
      </c>
      <c r="E587" s="56">
        <v>5</v>
      </c>
      <c r="F587" s="69"/>
      <c r="G587" s="129">
        <f>SUM(G583:G586)</f>
        <v>0</v>
      </c>
      <c r="H587" s="132">
        <f>SUM(H583:H586)</f>
        <v>0</v>
      </c>
      <c r="I587" s="131"/>
      <c r="J587" s="129">
        <f>SUM(J583:J586)</f>
        <v>0</v>
      </c>
      <c r="K587" s="132">
        <f>SUM(K583:K586)</f>
        <v>0</v>
      </c>
    </row>
    <row r="588" spans="1:11" x14ac:dyDescent="0.2">
      <c r="A588" s="56">
        <v>6</v>
      </c>
      <c r="C588" s="68" t="s">
        <v>101</v>
      </c>
      <c r="E588" s="56">
        <v>6</v>
      </c>
      <c r="F588" s="69"/>
      <c r="G588" s="129"/>
      <c r="H588" s="132"/>
      <c r="I588" s="131"/>
      <c r="J588" s="129"/>
      <c r="K588" s="132"/>
    </row>
    <row r="589" spans="1:11" x14ac:dyDescent="0.2">
      <c r="A589" s="56">
        <v>7</v>
      </c>
      <c r="C589" s="68" t="s">
        <v>102</v>
      </c>
      <c r="E589" s="56">
        <v>7</v>
      </c>
      <c r="F589" s="69"/>
      <c r="G589" s="129"/>
      <c r="H589" s="132"/>
      <c r="I589" s="131"/>
      <c r="J589" s="129"/>
      <c r="K589" s="132"/>
    </row>
    <row r="590" spans="1:11" x14ac:dyDescent="0.2">
      <c r="A590" s="56">
        <v>8</v>
      </c>
      <c r="C590" s="68" t="s">
        <v>239</v>
      </c>
      <c r="E590" s="56">
        <v>8</v>
      </c>
      <c r="F590" s="69"/>
      <c r="G590" s="129">
        <f>G587+G588+G589</f>
        <v>0</v>
      </c>
      <c r="H590" s="132">
        <f>H587+H588+H589</f>
        <v>0</v>
      </c>
      <c r="I590" s="129"/>
      <c r="J590" s="129">
        <f>J587+J588+J589</f>
        <v>0</v>
      </c>
      <c r="K590" s="132">
        <f>K587+K588+K589</f>
        <v>0</v>
      </c>
    </row>
    <row r="591" spans="1:11" x14ac:dyDescent="0.2">
      <c r="A591" s="56">
        <v>9</v>
      </c>
      <c r="E591" s="56">
        <v>9</v>
      </c>
      <c r="F591" s="69"/>
      <c r="G591" s="129"/>
      <c r="H591" s="132"/>
      <c r="I591" s="133"/>
      <c r="J591" s="129"/>
      <c r="K591" s="132"/>
    </row>
    <row r="592" spans="1:11" x14ac:dyDescent="0.2">
      <c r="A592" s="56">
        <v>10</v>
      </c>
      <c r="C592" s="68" t="s">
        <v>104</v>
      </c>
      <c r="E592" s="56">
        <v>10</v>
      </c>
      <c r="F592" s="69"/>
      <c r="G592" s="127">
        <v>0</v>
      </c>
      <c r="H592" s="128">
        <v>0</v>
      </c>
      <c r="I592" s="131"/>
      <c r="J592" s="127">
        <v>0</v>
      </c>
      <c r="K592" s="128">
        <v>0</v>
      </c>
    </row>
    <row r="593" spans="1:11" x14ac:dyDescent="0.2">
      <c r="A593" s="56">
        <v>11</v>
      </c>
      <c r="C593" s="68" t="s">
        <v>105</v>
      </c>
      <c r="E593" s="56">
        <v>11</v>
      </c>
      <c r="F593" s="69"/>
      <c r="G593" s="127">
        <v>0</v>
      </c>
      <c r="H593" s="128">
        <v>0</v>
      </c>
      <c r="I593" s="131"/>
      <c r="J593" s="127">
        <v>0</v>
      </c>
      <c r="K593" s="128"/>
    </row>
    <row r="594" spans="1:11" s="95" customFormat="1" x14ac:dyDescent="0.2">
      <c r="A594" s="56">
        <v>12</v>
      </c>
      <c r="B594" s="56"/>
      <c r="C594" s="68" t="s">
        <v>106</v>
      </c>
      <c r="D594" s="56"/>
      <c r="E594" s="56">
        <v>12</v>
      </c>
      <c r="F594" s="69"/>
      <c r="G594" s="129"/>
      <c r="H594" s="128">
        <v>0</v>
      </c>
      <c r="I594" s="131"/>
      <c r="J594" s="129"/>
      <c r="K594" s="128"/>
    </row>
    <row r="595" spans="1:11" s="95" customFormat="1" x14ac:dyDescent="0.2">
      <c r="A595" s="56">
        <v>13</v>
      </c>
      <c r="B595" s="56"/>
      <c r="C595" s="68" t="s">
        <v>240</v>
      </c>
      <c r="D595" s="56"/>
      <c r="E595" s="56">
        <v>13</v>
      </c>
      <c r="F595" s="69"/>
      <c r="G595" s="129">
        <f>SUM(G592:G594)</f>
        <v>0</v>
      </c>
      <c r="H595" s="132">
        <f>SUM(H592:H594)</f>
        <v>0</v>
      </c>
      <c r="I595" s="134"/>
      <c r="J595" s="129">
        <f>SUM(J592:J594)</f>
        <v>0</v>
      </c>
      <c r="K595" s="132">
        <f>SUM(K592:K594)</f>
        <v>0</v>
      </c>
    </row>
    <row r="596" spans="1:11" x14ac:dyDescent="0.2">
      <c r="A596" s="56">
        <v>14</v>
      </c>
      <c r="E596" s="56">
        <v>14</v>
      </c>
      <c r="F596" s="69"/>
      <c r="G596" s="135"/>
      <c r="H596" s="132"/>
      <c r="I596" s="133"/>
      <c r="J596" s="135"/>
      <c r="K596" s="132"/>
    </row>
    <row r="597" spans="1:11" x14ac:dyDescent="0.2">
      <c r="A597" s="56">
        <v>15</v>
      </c>
      <c r="C597" s="68" t="s">
        <v>108</v>
      </c>
      <c r="E597" s="56">
        <v>15</v>
      </c>
      <c r="G597" s="136">
        <f>SUM(G590+G595)</f>
        <v>0</v>
      </c>
      <c r="H597" s="137">
        <f>SUM(H590+H595)</f>
        <v>0</v>
      </c>
      <c r="I597" s="133"/>
      <c r="J597" s="136">
        <f>SUM(J590+J595)</f>
        <v>0</v>
      </c>
      <c r="K597" s="137">
        <f>SUM(K590+K595)</f>
        <v>0</v>
      </c>
    </row>
    <row r="598" spans="1:11" x14ac:dyDescent="0.2">
      <c r="A598" s="56">
        <v>16</v>
      </c>
      <c r="E598" s="56">
        <v>16</v>
      </c>
      <c r="G598" s="136"/>
      <c r="H598" s="137"/>
      <c r="I598" s="133"/>
      <c r="J598" s="136"/>
      <c r="K598" s="137"/>
    </row>
    <row r="599" spans="1:11" x14ac:dyDescent="0.2">
      <c r="A599" s="56">
        <v>17</v>
      </c>
      <c r="C599" s="68" t="s">
        <v>109</v>
      </c>
      <c r="E599" s="56">
        <v>17</v>
      </c>
      <c r="F599" s="69"/>
      <c r="G599" s="129"/>
      <c r="H599" s="128">
        <v>0</v>
      </c>
      <c r="I599" s="131"/>
      <c r="J599" s="129"/>
      <c r="K599" s="128"/>
    </row>
    <row r="600" spans="1:11" x14ac:dyDescent="0.2">
      <c r="A600" s="56">
        <v>18</v>
      </c>
      <c r="E600" s="56">
        <v>18</v>
      </c>
      <c r="F600" s="69"/>
      <c r="G600" s="129"/>
      <c r="H600" s="132"/>
      <c r="I600" s="131"/>
      <c r="J600" s="129"/>
      <c r="K600" s="132"/>
    </row>
    <row r="601" spans="1:11" x14ac:dyDescent="0.2">
      <c r="A601" s="56">
        <v>19</v>
      </c>
      <c r="C601" s="68" t="s">
        <v>110</v>
      </c>
      <c r="E601" s="56">
        <v>19</v>
      </c>
      <c r="F601" s="69"/>
      <c r="G601" s="129"/>
      <c r="H601" s="128">
        <v>0</v>
      </c>
      <c r="I601" s="131"/>
      <c r="J601" s="129"/>
      <c r="K601" s="128"/>
    </row>
    <row r="602" spans="1:11" x14ac:dyDescent="0.2">
      <c r="A602" s="56">
        <v>20</v>
      </c>
      <c r="C602" s="138" t="s">
        <v>111</v>
      </c>
      <c r="E602" s="56">
        <v>20</v>
      </c>
      <c r="F602" s="69"/>
      <c r="G602" s="129"/>
      <c r="H602" s="128">
        <v>0</v>
      </c>
      <c r="I602" s="131"/>
      <c r="J602" s="129"/>
      <c r="K602" s="128">
        <v>0</v>
      </c>
    </row>
    <row r="603" spans="1:11" x14ac:dyDescent="0.2">
      <c r="A603" s="56">
        <v>21</v>
      </c>
      <c r="C603" s="138"/>
      <c r="E603" s="56">
        <v>21</v>
      </c>
      <c r="F603" s="69"/>
      <c r="G603" s="129"/>
      <c r="H603" s="132"/>
      <c r="I603" s="131"/>
      <c r="J603" s="129"/>
      <c r="K603" s="132"/>
    </row>
    <row r="604" spans="1:11" x14ac:dyDescent="0.2">
      <c r="A604" s="56">
        <v>22</v>
      </c>
      <c r="C604" s="68"/>
      <c r="E604" s="56">
        <v>22</v>
      </c>
      <c r="G604" s="129"/>
      <c r="H604" s="132"/>
      <c r="I604" s="131"/>
      <c r="J604" s="129"/>
      <c r="K604" s="132"/>
    </row>
    <row r="605" spans="1:11" x14ac:dyDescent="0.2">
      <c r="A605" s="56">
        <v>23</v>
      </c>
      <c r="C605" s="68" t="s">
        <v>112</v>
      </c>
      <c r="E605" s="56">
        <v>23</v>
      </c>
      <c r="G605" s="129"/>
      <c r="H605" s="128">
        <v>0</v>
      </c>
      <c r="I605" s="131"/>
      <c r="J605" s="129"/>
      <c r="K605" s="128">
        <v>0</v>
      </c>
    </row>
    <row r="606" spans="1:11" x14ac:dyDescent="0.2">
      <c r="A606" s="56">
        <v>24</v>
      </c>
      <c r="C606" s="68"/>
      <c r="E606" s="56">
        <v>24</v>
      </c>
      <c r="G606" s="129"/>
      <c r="H606" s="132"/>
      <c r="I606" s="131"/>
      <c r="J606" s="129"/>
      <c r="K606" s="132"/>
    </row>
    <row r="607" spans="1:11" x14ac:dyDescent="0.2">
      <c r="F607" s="139" t="s">
        <v>17</v>
      </c>
      <c r="G607" s="130"/>
      <c r="H607" s="88"/>
      <c r="I607" s="139"/>
      <c r="J607" s="130"/>
      <c r="K607" s="88"/>
    </row>
    <row r="608" spans="1:11" x14ac:dyDescent="0.2">
      <c r="A608" s="56">
        <v>25</v>
      </c>
      <c r="C608" s="68" t="s">
        <v>241</v>
      </c>
      <c r="E608" s="56">
        <v>25</v>
      </c>
      <c r="G608" s="133">
        <f>SUM(G597:G606)</f>
        <v>0</v>
      </c>
      <c r="H608" s="137">
        <f>SUM(H597:H606)</f>
        <v>0</v>
      </c>
      <c r="I608" s="141"/>
      <c r="J608" s="133">
        <f>SUM(J597:J606)</f>
        <v>0</v>
      </c>
      <c r="K608" s="137">
        <f>SUM(K597:K606)</f>
        <v>0</v>
      </c>
    </row>
    <row r="609" spans="1:11" x14ac:dyDescent="0.2">
      <c r="F609" s="139" t="s">
        <v>17</v>
      </c>
      <c r="G609" s="78"/>
      <c r="H609" s="79"/>
      <c r="I609" s="139"/>
      <c r="J609" s="78"/>
      <c r="K609" s="79"/>
    </row>
    <row r="610" spans="1:11" x14ac:dyDescent="0.2">
      <c r="C610" s="56" t="s">
        <v>64</v>
      </c>
      <c r="F610" s="139"/>
      <c r="G610" s="78"/>
      <c r="H610" s="79"/>
      <c r="I610" s="139"/>
      <c r="J610" s="78"/>
      <c r="K610" s="79"/>
    </row>
    <row r="611" spans="1:11" x14ac:dyDescent="0.2">
      <c r="A611" s="68"/>
    </row>
    <row r="613" spans="1:11" x14ac:dyDescent="0.2">
      <c r="A613" s="74" t="str">
        <f>$A$83</f>
        <v xml:space="preserve">Institution No.:  </v>
      </c>
      <c r="B613" s="95"/>
      <c r="C613" s="95"/>
      <c r="D613" s="95"/>
      <c r="E613" s="109"/>
      <c r="F613" s="95"/>
      <c r="G613" s="110"/>
      <c r="H613" s="111"/>
      <c r="I613" s="95"/>
      <c r="J613" s="110"/>
      <c r="K613" s="59" t="s">
        <v>242</v>
      </c>
    </row>
    <row r="614" spans="1:11" x14ac:dyDescent="0.2">
      <c r="A614" s="123" t="s">
        <v>243</v>
      </c>
      <c r="B614" s="123"/>
      <c r="C614" s="123"/>
      <c r="D614" s="123"/>
      <c r="E614" s="123"/>
      <c r="F614" s="123"/>
      <c r="G614" s="123"/>
      <c r="H614" s="123"/>
      <c r="I614" s="123"/>
      <c r="J614" s="123"/>
      <c r="K614" s="123"/>
    </row>
    <row r="615" spans="1:11" x14ac:dyDescent="0.2">
      <c r="A615" s="74" t="str">
        <f>$A$42</f>
        <v xml:space="preserve">NAME: </v>
      </c>
      <c r="C615" s="56" t="str">
        <f>$D$20</f>
        <v>University of Colorado</v>
      </c>
      <c r="G615" s="126"/>
      <c r="H615" s="168"/>
      <c r="K615" s="76" t="str">
        <f>$K$3</f>
        <v>Due Date: October 18, 2022</v>
      </c>
    </row>
    <row r="616" spans="1:11" x14ac:dyDescent="0.2">
      <c r="A616" s="77" t="s">
        <v>17</v>
      </c>
      <c r="B616" s="77" t="s">
        <v>17</v>
      </c>
      <c r="C616" s="77" t="s">
        <v>17</v>
      </c>
      <c r="D616" s="77" t="s">
        <v>17</v>
      </c>
      <c r="E616" s="77" t="s">
        <v>17</v>
      </c>
      <c r="F616" s="77" t="s">
        <v>17</v>
      </c>
      <c r="G616" s="78" t="s">
        <v>17</v>
      </c>
      <c r="H616" s="79" t="s">
        <v>17</v>
      </c>
      <c r="I616" s="77" t="s">
        <v>17</v>
      </c>
      <c r="J616" s="78" t="s">
        <v>17</v>
      </c>
      <c r="K616" s="79" t="s">
        <v>17</v>
      </c>
    </row>
    <row r="617" spans="1:11" x14ac:dyDescent="0.2">
      <c r="A617" s="80" t="s">
        <v>18</v>
      </c>
      <c r="E617" s="80" t="s">
        <v>18</v>
      </c>
      <c r="F617" s="81"/>
      <c r="G617" s="82"/>
      <c r="H617" s="83" t="str">
        <f>H580</f>
        <v>2021-22</v>
      </c>
      <c r="I617" s="81"/>
      <c r="J617" s="82"/>
      <c r="K617" s="83" t="str">
        <f>K580</f>
        <v>2022-23</v>
      </c>
    </row>
    <row r="618" spans="1:11" x14ac:dyDescent="0.2">
      <c r="A618" s="80" t="s">
        <v>22</v>
      </c>
      <c r="C618" s="81" t="s">
        <v>68</v>
      </c>
      <c r="E618" s="80" t="s">
        <v>22</v>
      </c>
      <c r="F618" s="81"/>
      <c r="G618" s="82" t="s">
        <v>24</v>
      </c>
      <c r="H618" s="83" t="s">
        <v>25</v>
      </c>
      <c r="I618" s="81"/>
      <c r="J618" s="82" t="s">
        <v>24</v>
      </c>
      <c r="K618" s="83" t="s">
        <v>26</v>
      </c>
    </row>
    <row r="619" spans="1:11" x14ac:dyDescent="0.2">
      <c r="A619" s="77" t="s">
        <v>17</v>
      </c>
      <c r="B619" s="77" t="s">
        <v>17</v>
      </c>
      <c r="C619" s="77" t="s">
        <v>17</v>
      </c>
      <c r="D619" s="77" t="s">
        <v>17</v>
      </c>
      <c r="E619" s="77" t="s">
        <v>17</v>
      </c>
      <c r="F619" s="77" t="s">
        <v>17</v>
      </c>
      <c r="G619" s="78" t="s">
        <v>17</v>
      </c>
      <c r="H619" s="79" t="s">
        <v>17</v>
      </c>
      <c r="I619" s="77" t="s">
        <v>17</v>
      </c>
      <c r="J619" s="78" t="s">
        <v>17</v>
      </c>
      <c r="K619" s="79" t="s">
        <v>17</v>
      </c>
    </row>
    <row r="620" spans="1:11" x14ac:dyDescent="0.2">
      <c r="A620" s="189">
        <v>1</v>
      </c>
      <c r="B620" s="189"/>
      <c r="C620" s="189" t="s">
        <v>244</v>
      </c>
      <c r="D620" s="189"/>
      <c r="E620" s="189">
        <v>1</v>
      </c>
      <c r="F620" s="190"/>
      <c r="G620" s="191"/>
      <c r="H620" s="192"/>
      <c r="I620" s="193"/>
      <c r="J620" s="194"/>
      <c r="K620" s="195"/>
    </row>
    <row r="621" spans="1:11" x14ac:dyDescent="0.2">
      <c r="A621" s="189">
        <v>2</v>
      </c>
      <c r="B621" s="189"/>
      <c r="C621" s="189" t="s">
        <v>244</v>
      </c>
      <c r="D621" s="189"/>
      <c r="E621" s="189">
        <v>2</v>
      </c>
      <c r="F621" s="190"/>
      <c r="G621" s="191"/>
      <c r="H621" s="192"/>
      <c r="I621" s="193"/>
      <c r="J621" s="194"/>
      <c r="K621" s="192"/>
    </row>
    <row r="622" spans="1:11" x14ac:dyDescent="0.2">
      <c r="A622" s="189">
        <v>3</v>
      </c>
      <c r="B622" s="189"/>
      <c r="C622" s="189" t="s">
        <v>244</v>
      </c>
      <c r="D622" s="189"/>
      <c r="E622" s="189">
        <v>3</v>
      </c>
      <c r="F622" s="190"/>
      <c r="G622" s="191"/>
      <c r="H622" s="192"/>
      <c r="I622" s="193"/>
      <c r="J622" s="194"/>
      <c r="K622" s="192"/>
    </row>
    <row r="623" spans="1:11" x14ac:dyDescent="0.2">
      <c r="A623" s="189">
        <v>4</v>
      </c>
      <c r="B623" s="189"/>
      <c r="C623" s="189" t="s">
        <v>244</v>
      </c>
      <c r="D623" s="189"/>
      <c r="E623" s="189">
        <v>4</v>
      </c>
      <c r="F623" s="190"/>
      <c r="G623" s="191"/>
      <c r="H623" s="192"/>
      <c r="I623" s="196"/>
      <c r="J623" s="194"/>
      <c r="K623" s="192"/>
    </row>
    <row r="624" spans="1:11" x14ac:dyDescent="0.2">
      <c r="A624" s="189">
        <v>5</v>
      </c>
      <c r="B624" s="189"/>
      <c r="C624" s="189" t="s">
        <v>244</v>
      </c>
      <c r="D624" s="189"/>
      <c r="E624" s="189">
        <v>5</v>
      </c>
      <c r="F624" s="190"/>
      <c r="G624" s="191"/>
      <c r="H624" s="192"/>
      <c r="I624" s="196"/>
      <c r="J624" s="194"/>
      <c r="K624" s="192"/>
    </row>
    <row r="625" spans="1:11" x14ac:dyDescent="0.2">
      <c r="A625" s="56">
        <v>6</v>
      </c>
      <c r="C625" s="68" t="s">
        <v>245</v>
      </c>
      <c r="E625" s="56">
        <v>6</v>
      </c>
      <c r="F625" s="69"/>
      <c r="G625" s="197"/>
      <c r="H625" s="198"/>
      <c r="I625" s="86"/>
      <c r="J625" s="199"/>
      <c r="K625" s="198"/>
    </row>
    <row r="626" spans="1:11" x14ac:dyDescent="0.2">
      <c r="A626" s="56">
        <v>7</v>
      </c>
      <c r="C626" s="68" t="s">
        <v>246</v>
      </c>
      <c r="E626" s="56">
        <v>7</v>
      </c>
      <c r="F626" s="69"/>
      <c r="G626" s="200"/>
      <c r="H626" s="198"/>
      <c r="I626" s="201"/>
      <c r="J626" s="155"/>
      <c r="K626" s="198"/>
    </row>
    <row r="627" spans="1:11" x14ac:dyDescent="0.2">
      <c r="A627" s="56">
        <v>8</v>
      </c>
      <c r="C627" s="68" t="s">
        <v>247</v>
      </c>
      <c r="E627" s="56">
        <v>8</v>
      </c>
      <c r="F627" s="69"/>
      <c r="G627" s="200">
        <f>SUM(G625:G626)</f>
        <v>0</v>
      </c>
      <c r="H627" s="202">
        <f>SUM(H625:H626)</f>
        <v>0</v>
      </c>
      <c r="I627" s="201"/>
      <c r="J627" s="200">
        <f>SUM(J625:J626)</f>
        <v>0</v>
      </c>
      <c r="K627" s="202">
        <f>SUM(K625:K626)</f>
        <v>0</v>
      </c>
    </row>
    <row r="628" spans="1:11" x14ac:dyDescent="0.2">
      <c r="A628" s="56">
        <v>9</v>
      </c>
      <c r="C628" s="68"/>
      <c r="E628" s="56">
        <v>9</v>
      </c>
      <c r="F628" s="69"/>
      <c r="G628" s="200"/>
      <c r="H628" s="202"/>
      <c r="I628" s="86"/>
      <c r="J628" s="155"/>
      <c r="K628" s="202"/>
    </row>
    <row r="629" spans="1:11" x14ac:dyDescent="0.2">
      <c r="A629" s="56">
        <v>10</v>
      </c>
      <c r="C629" s="68"/>
      <c r="E629" s="56">
        <v>10</v>
      </c>
      <c r="F629" s="69"/>
      <c r="G629" s="200"/>
      <c r="H629" s="202"/>
      <c r="I629" s="86"/>
      <c r="J629" s="155"/>
      <c r="K629" s="202"/>
    </row>
    <row r="630" spans="1:11" x14ac:dyDescent="0.2">
      <c r="A630" s="56">
        <v>11</v>
      </c>
      <c r="C630" s="68" t="s">
        <v>105</v>
      </c>
      <c r="E630" s="56">
        <v>11</v>
      </c>
      <c r="G630" s="203"/>
      <c r="H630" s="204"/>
      <c r="I630" s="86"/>
      <c r="J630" s="203"/>
      <c r="K630" s="204"/>
    </row>
    <row r="631" spans="1:11" s="95" customFormat="1" x14ac:dyDescent="0.2">
      <c r="A631" s="56">
        <v>12</v>
      </c>
      <c r="B631" s="56"/>
      <c r="C631" s="68" t="s">
        <v>106</v>
      </c>
      <c r="D631" s="56"/>
      <c r="E631" s="56">
        <v>12</v>
      </c>
      <c r="F631" s="56"/>
      <c r="G631" s="205"/>
      <c r="H631" s="204"/>
      <c r="I631" s="86"/>
      <c r="J631" s="148"/>
      <c r="K631" s="204"/>
    </row>
    <row r="632" spans="1:11" s="95" customFormat="1" x14ac:dyDescent="0.2">
      <c r="A632" s="56">
        <v>13</v>
      </c>
      <c r="B632" s="56"/>
      <c r="C632" s="68" t="s">
        <v>248</v>
      </c>
      <c r="D632" s="56"/>
      <c r="E632" s="56">
        <v>13</v>
      </c>
      <c r="F632" s="69"/>
      <c r="G632" s="200">
        <f>SUM(G630:G631)</f>
        <v>0</v>
      </c>
      <c r="H632" s="202">
        <f>SUM(H630:H631)</f>
        <v>0</v>
      </c>
      <c r="I632" s="201"/>
      <c r="J632" s="200">
        <f>SUM(J630:J631)</f>
        <v>0</v>
      </c>
      <c r="K632" s="202">
        <f>SUM(K630:K631)</f>
        <v>0</v>
      </c>
    </row>
    <row r="633" spans="1:11" x14ac:dyDescent="0.2">
      <c r="A633" s="56">
        <v>14</v>
      </c>
      <c r="E633" s="56">
        <v>14</v>
      </c>
      <c r="F633" s="69"/>
      <c r="G633" s="200"/>
      <c r="H633" s="202"/>
      <c r="I633" s="201"/>
      <c r="J633" s="155"/>
      <c r="K633" s="202"/>
    </row>
    <row r="634" spans="1:11" x14ac:dyDescent="0.2">
      <c r="A634" s="56">
        <v>15</v>
      </c>
      <c r="C634" s="68" t="s">
        <v>108</v>
      </c>
      <c r="E634" s="56">
        <v>15</v>
      </c>
      <c r="F634" s="69"/>
      <c r="G634" s="200">
        <f>G627+G632</f>
        <v>0</v>
      </c>
      <c r="H634" s="202">
        <f>H627+H632</f>
        <v>0</v>
      </c>
      <c r="I634" s="201"/>
      <c r="J634" s="200">
        <f>J627+J632</f>
        <v>0</v>
      </c>
      <c r="K634" s="202">
        <f>K627+K632</f>
        <v>0</v>
      </c>
    </row>
    <row r="635" spans="1:11" x14ac:dyDescent="0.2">
      <c r="A635" s="56">
        <v>16</v>
      </c>
      <c r="E635" s="56">
        <v>16</v>
      </c>
      <c r="F635" s="69"/>
      <c r="G635" s="200"/>
      <c r="H635" s="202"/>
      <c r="I635" s="201"/>
      <c r="J635" s="155"/>
      <c r="K635" s="202"/>
    </row>
    <row r="636" spans="1:11" x14ac:dyDescent="0.2">
      <c r="A636" s="56">
        <v>17</v>
      </c>
      <c r="C636" s="68" t="s">
        <v>109</v>
      </c>
      <c r="E636" s="56">
        <v>17</v>
      </c>
      <c r="F636" s="69"/>
      <c r="G636" s="197"/>
      <c r="H636" s="198"/>
      <c r="I636" s="201"/>
      <c r="J636" s="199"/>
      <c r="K636" s="198"/>
    </row>
    <row r="637" spans="1:11" x14ac:dyDescent="0.2">
      <c r="A637" s="56">
        <v>18</v>
      </c>
      <c r="C637" s="68"/>
      <c r="E637" s="56">
        <v>18</v>
      </c>
      <c r="F637" s="69"/>
      <c r="G637" s="200"/>
      <c r="H637" s="202"/>
      <c r="I637" s="201"/>
      <c r="J637" s="155"/>
      <c r="K637" s="202"/>
    </row>
    <row r="638" spans="1:11" x14ac:dyDescent="0.2">
      <c r="A638" s="56">
        <v>19</v>
      </c>
      <c r="C638" s="68" t="s">
        <v>110</v>
      </c>
      <c r="E638" s="56">
        <v>19</v>
      </c>
      <c r="F638" s="69"/>
      <c r="G638" s="197"/>
      <c r="H638" s="198"/>
      <c r="I638" s="201"/>
      <c r="J638" s="199"/>
      <c r="K638" s="198"/>
    </row>
    <row r="639" spans="1:11" x14ac:dyDescent="0.2">
      <c r="A639" s="56">
        <v>20</v>
      </c>
      <c r="C639" s="68" t="s">
        <v>111</v>
      </c>
      <c r="E639" s="56">
        <v>20</v>
      </c>
      <c r="F639" s="69"/>
      <c r="G639" s="197"/>
      <c r="H639" s="198"/>
      <c r="I639" s="201"/>
      <c r="J639" s="199"/>
      <c r="K639" s="198"/>
    </row>
    <row r="640" spans="1:11" x14ac:dyDescent="0.2">
      <c r="A640" s="56">
        <v>21</v>
      </c>
      <c r="C640" s="68"/>
      <c r="E640" s="56">
        <v>21</v>
      </c>
      <c r="F640" s="69"/>
      <c r="G640" s="200"/>
      <c r="H640" s="202"/>
      <c r="I640" s="201"/>
      <c r="J640" s="155"/>
      <c r="K640" s="202"/>
    </row>
    <row r="641" spans="1:11" x14ac:dyDescent="0.2">
      <c r="A641" s="56">
        <v>22</v>
      </c>
      <c r="C641" s="68"/>
      <c r="E641" s="56">
        <v>22</v>
      </c>
      <c r="F641" s="69"/>
      <c r="G641" s="200"/>
      <c r="H641" s="202"/>
      <c r="I641" s="201"/>
      <c r="J641" s="155"/>
      <c r="K641" s="202"/>
    </row>
    <row r="642" spans="1:11" x14ac:dyDescent="0.2">
      <c r="A642" s="56">
        <v>23</v>
      </c>
      <c r="C642" s="68" t="s">
        <v>249</v>
      </c>
      <c r="E642" s="56">
        <v>23</v>
      </c>
      <c r="F642" s="69"/>
      <c r="G642" s="197"/>
      <c r="H642" s="198"/>
      <c r="I642" s="201"/>
      <c r="J642" s="199"/>
      <c r="K642" s="198"/>
    </row>
    <row r="643" spans="1:11" x14ac:dyDescent="0.2">
      <c r="A643" s="56">
        <v>24</v>
      </c>
      <c r="C643" s="68"/>
      <c r="E643" s="56">
        <v>24</v>
      </c>
      <c r="F643" s="69"/>
      <c r="G643" s="200"/>
      <c r="H643" s="202"/>
      <c r="I643" s="201"/>
      <c r="J643" s="155"/>
      <c r="K643" s="202"/>
    </row>
    <row r="644" spans="1:11" x14ac:dyDescent="0.2">
      <c r="E644" s="108"/>
      <c r="F644" s="139" t="s">
        <v>17</v>
      </c>
      <c r="G644" s="79" t="s">
        <v>17</v>
      </c>
      <c r="H644" s="79" t="s">
        <v>17</v>
      </c>
      <c r="I644" s="139" t="s">
        <v>17</v>
      </c>
      <c r="J644" s="79" t="s">
        <v>17</v>
      </c>
      <c r="K644" s="79" t="s">
        <v>17</v>
      </c>
    </row>
    <row r="645" spans="1:11" x14ac:dyDescent="0.2">
      <c r="A645" s="56">
        <v>25</v>
      </c>
      <c r="C645" s="68" t="s">
        <v>250</v>
      </c>
      <c r="E645" s="56">
        <v>25</v>
      </c>
      <c r="G645" s="148">
        <f>SUM(G634:G644)</f>
        <v>0</v>
      </c>
      <c r="H645" s="148">
        <f>SUM(H634:H644)</f>
        <v>0</v>
      </c>
      <c r="I645" s="149"/>
      <c r="J645" s="148">
        <f>SUM(J634:J644)</f>
        <v>0</v>
      </c>
      <c r="K645" s="148">
        <f>SUM(K634:K644)</f>
        <v>0</v>
      </c>
    </row>
    <row r="646" spans="1:11" x14ac:dyDescent="0.2">
      <c r="E646" s="108"/>
      <c r="F646" s="139" t="s">
        <v>17</v>
      </c>
      <c r="G646" s="78" t="s">
        <v>17</v>
      </c>
      <c r="H646" s="79" t="s">
        <v>17</v>
      </c>
      <c r="I646" s="139" t="s">
        <v>17</v>
      </c>
      <c r="J646" s="78" t="s">
        <v>17</v>
      </c>
      <c r="K646" s="79" t="s">
        <v>17</v>
      </c>
    </row>
    <row r="647" spans="1:11" x14ac:dyDescent="0.2">
      <c r="C647" s="56" t="s">
        <v>64</v>
      </c>
      <c r="E647" s="108"/>
      <c r="F647" s="139"/>
      <c r="G647" s="78"/>
      <c r="H647" s="79"/>
      <c r="I647" s="139"/>
      <c r="J647" s="78"/>
      <c r="K647" s="79"/>
    </row>
    <row r="648" spans="1:11" x14ac:dyDescent="0.2">
      <c r="A648" s="68"/>
    </row>
    <row r="650" spans="1:11" x14ac:dyDescent="0.2">
      <c r="A650" s="74" t="str">
        <f>$A$83</f>
        <v xml:space="preserve">Institution No.:  </v>
      </c>
      <c r="B650" s="95"/>
      <c r="C650" s="95"/>
      <c r="D650" s="95"/>
      <c r="E650" s="109"/>
      <c r="F650" s="95"/>
      <c r="G650" s="110"/>
      <c r="H650" s="111"/>
      <c r="I650" s="95"/>
      <c r="J650" s="110"/>
      <c r="K650" s="59" t="s">
        <v>251</v>
      </c>
    </row>
    <row r="651" spans="1:11" x14ac:dyDescent="0.2">
      <c r="A651" s="123" t="s">
        <v>252</v>
      </c>
      <c r="B651" s="123"/>
      <c r="C651" s="123"/>
      <c r="D651" s="123"/>
      <c r="E651" s="123"/>
      <c r="F651" s="123"/>
      <c r="G651" s="123"/>
      <c r="H651" s="123"/>
      <c r="I651" s="123"/>
      <c r="J651" s="123"/>
      <c r="K651" s="123"/>
    </row>
    <row r="652" spans="1:11" x14ac:dyDescent="0.2">
      <c r="A652" s="74" t="str">
        <f>$A$42</f>
        <v xml:space="preserve">NAME: </v>
      </c>
      <c r="B652" s="74"/>
      <c r="C652" s="56" t="str">
        <f>$D$20</f>
        <v>University of Colorado</v>
      </c>
      <c r="G652" s="126"/>
      <c r="H652" s="168"/>
      <c r="K652" s="76" t="str">
        <f>$K$3</f>
        <v>Due Date: October 18, 2022</v>
      </c>
    </row>
    <row r="653" spans="1:11" x14ac:dyDescent="0.2">
      <c r="A653" s="77" t="s">
        <v>17</v>
      </c>
      <c r="B653" s="77" t="s">
        <v>17</v>
      </c>
      <c r="C653" s="77" t="s">
        <v>17</v>
      </c>
      <c r="D653" s="77" t="s">
        <v>17</v>
      </c>
      <c r="E653" s="77" t="s">
        <v>17</v>
      </c>
      <c r="F653" s="77" t="s">
        <v>17</v>
      </c>
      <c r="G653" s="78" t="s">
        <v>17</v>
      </c>
      <c r="H653" s="79" t="s">
        <v>17</v>
      </c>
      <c r="I653" s="77" t="s">
        <v>17</v>
      </c>
      <c r="J653" s="78" t="s">
        <v>17</v>
      </c>
      <c r="K653" s="79" t="s">
        <v>17</v>
      </c>
    </row>
    <row r="654" spans="1:11" x14ac:dyDescent="0.2">
      <c r="A654" s="80" t="s">
        <v>18</v>
      </c>
      <c r="E654" s="80" t="s">
        <v>18</v>
      </c>
      <c r="F654" s="81"/>
      <c r="G654" s="82"/>
      <c r="H654" s="83" t="str">
        <f>+H617</f>
        <v>2021-22</v>
      </c>
      <c r="I654" s="81"/>
      <c r="J654" s="82"/>
      <c r="K654" s="83" t="str">
        <f>K617</f>
        <v>2022-23</v>
      </c>
    </row>
    <row r="655" spans="1:11" x14ac:dyDescent="0.2">
      <c r="A655" s="80" t="s">
        <v>22</v>
      </c>
      <c r="C655" s="81" t="s">
        <v>68</v>
      </c>
      <c r="E655" s="80" t="s">
        <v>22</v>
      </c>
      <c r="F655" s="81"/>
      <c r="G655" s="82" t="s">
        <v>24</v>
      </c>
      <c r="H655" s="83" t="s">
        <v>25</v>
      </c>
      <c r="I655" s="81"/>
      <c r="J655" s="82" t="s">
        <v>24</v>
      </c>
      <c r="K655" s="83" t="s">
        <v>26</v>
      </c>
    </row>
    <row r="656" spans="1:11" x14ac:dyDescent="0.2">
      <c r="A656" s="77" t="s">
        <v>17</v>
      </c>
      <c r="B656" s="77" t="s">
        <v>17</v>
      </c>
      <c r="C656" s="77" t="s">
        <v>17</v>
      </c>
      <c r="D656" s="77" t="s">
        <v>17</v>
      </c>
      <c r="E656" s="77" t="s">
        <v>17</v>
      </c>
      <c r="F656" s="77" t="s">
        <v>17</v>
      </c>
      <c r="G656" s="78" t="s">
        <v>17</v>
      </c>
      <c r="H656" s="79" t="s">
        <v>17</v>
      </c>
      <c r="I656" s="77" t="s">
        <v>17</v>
      </c>
      <c r="J656" s="206" t="s">
        <v>17</v>
      </c>
      <c r="K656" s="79" t="s">
        <v>17</v>
      </c>
    </row>
    <row r="657" spans="1:11" x14ac:dyDescent="0.2">
      <c r="A657" s="189">
        <v>1</v>
      </c>
      <c r="B657" s="189"/>
      <c r="C657" s="189" t="s">
        <v>244</v>
      </c>
      <c r="D657" s="189"/>
      <c r="E657" s="189">
        <v>1</v>
      </c>
      <c r="F657" s="190"/>
      <c r="G657" s="191"/>
      <c r="H657" s="192"/>
      <c r="I657" s="193"/>
      <c r="J657" s="194"/>
      <c r="K657" s="195"/>
    </row>
    <row r="658" spans="1:11" x14ac:dyDescent="0.2">
      <c r="A658" s="189">
        <v>2</v>
      </c>
      <c r="B658" s="189"/>
      <c r="C658" s="189" t="s">
        <v>244</v>
      </c>
      <c r="D658" s="189"/>
      <c r="E658" s="189">
        <v>2</v>
      </c>
      <c r="F658" s="190"/>
      <c r="G658" s="191"/>
      <c r="H658" s="192"/>
      <c r="I658" s="193"/>
      <c r="J658" s="194"/>
      <c r="K658" s="192"/>
    </row>
    <row r="659" spans="1:11" x14ac:dyDescent="0.2">
      <c r="A659" s="189">
        <v>3</v>
      </c>
      <c r="B659" s="189"/>
      <c r="C659" s="189" t="s">
        <v>244</v>
      </c>
      <c r="D659" s="189"/>
      <c r="E659" s="189">
        <v>3</v>
      </c>
      <c r="F659" s="190"/>
      <c r="G659" s="191"/>
      <c r="H659" s="192"/>
      <c r="I659" s="193"/>
      <c r="J659" s="194"/>
      <c r="K659" s="192"/>
    </row>
    <row r="660" spans="1:11" x14ac:dyDescent="0.2">
      <c r="A660" s="189">
        <v>4</v>
      </c>
      <c r="B660" s="189"/>
      <c r="C660" s="189" t="s">
        <v>244</v>
      </c>
      <c r="D660" s="189"/>
      <c r="E660" s="189">
        <v>4</v>
      </c>
      <c r="F660" s="190"/>
      <c r="G660" s="191"/>
      <c r="H660" s="192"/>
      <c r="I660" s="196"/>
      <c r="J660" s="194"/>
      <c r="K660" s="192"/>
    </row>
    <row r="661" spans="1:11" x14ac:dyDescent="0.2">
      <c r="A661" s="189">
        <v>5</v>
      </c>
      <c r="B661" s="189"/>
      <c r="C661" s="189" t="s">
        <v>244</v>
      </c>
      <c r="D661" s="189"/>
      <c r="E661" s="189">
        <v>5</v>
      </c>
      <c r="F661" s="190"/>
      <c r="G661" s="194"/>
      <c r="H661" s="192"/>
      <c r="I661" s="196"/>
      <c r="J661" s="194"/>
      <c r="K661" s="192"/>
    </row>
    <row r="662" spans="1:11" x14ac:dyDescent="0.2">
      <c r="A662" s="56">
        <v>6</v>
      </c>
      <c r="C662" s="68" t="s">
        <v>245</v>
      </c>
      <c r="E662" s="56">
        <v>6</v>
      </c>
      <c r="F662" s="69"/>
      <c r="G662" s="199">
        <v>0</v>
      </c>
      <c r="H662" s="198">
        <v>0</v>
      </c>
      <c r="I662" s="86"/>
      <c r="J662" s="199">
        <v>0</v>
      </c>
      <c r="K662" s="198">
        <v>0</v>
      </c>
    </row>
    <row r="663" spans="1:11" x14ac:dyDescent="0.2">
      <c r="A663" s="56">
        <v>7</v>
      </c>
      <c r="C663" s="68" t="s">
        <v>246</v>
      </c>
      <c r="E663" s="56">
        <v>7</v>
      </c>
      <c r="F663" s="69"/>
      <c r="G663" s="155"/>
      <c r="H663" s="198">
        <v>0</v>
      </c>
      <c r="I663" s="201"/>
      <c r="J663" s="155"/>
      <c r="K663" s="198">
        <v>0</v>
      </c>
    </row>
    <row r="664" spans="1:11" x14ac:dyDescent="0.2">
      <c r="A664" s="56">
        <v>8</v>
      </c>
      <c r="C664" s="68" t="s">
        <v>247</v>
      </c>
      <c r="E664" s="56">
        <v>8</v>
      </c>
      <c r="F664" s="69"/>
      <c r="G664" s="155">
        <f>SUM(G662:G663)</f>
        <v>0</v>
      </c>
      <c r="H664" s="202">
        <f>SUM(H662:H663)</f>
        <v>0</v>
      </c>
      <c r="I664" s="201"/>
      <c r="J664" s="200">
        <f>SUM(J662:J663)</f>
        <v>0</v>
      </c>
      <c r="K664" s="202">
        <f>SUM(K662:K663)</f>
        <v>0</v>
      </c>
    </row>
    <row r="665" spans="1:11" x14ac:dyDescent="0.2">
      <c r="A665" s="56">
        <v>9</v>
      </c>
      <c r="C665" s="68"/>
      <c r="E665" s="56">
        <v>9</v>
      </c>
      <c r="F665" s="69"/>
      <c r="G665" s="155"/>
      <c r="H665" s="202"/>
      <c r="I665" s="86"/>
      <c r="J665" s="155"/>
      <c r="K665" s="202"/>
    </row>
    <row r="666" spans="1:11" x14ac:dyDescent="0.2">
      <c r="A666" s="56">
        <v>10</v>
      </c>
      <c r="C666" s="68"/>
      <c r="E666" s="56">
        <v>10</v>
      </c>
      <c r="F666" s="69"/>
      <c r="G666" s="155"/>
      <c r="H666" s="202"/>
      <c r="I666" s="86"/>
      <c r="J666" s="155"/>
      <c r="K666" s="202"/>
    </row>
    <row r="667" spans="1:11" x14ac:dyDescent="0.2">
      <c r="A667" s="56">
        <v>11</v>
      </c>
      <c r="C667" s="68" t="s">
        <v>105</v>
      </c>
      <c r="E667" s="56">
        <v>11</v>
      </c>
      <c r="G667" s="203">
        <v>0</v>
      </c>
      <c r="H667" s="204">
        <v>0</v>
      </c>
      <c r="I667" s="86"/>
      <c r="J667" s="203">
        <v>0</v>
      </c>
      <c r="K667" s="204">
        <v>0</v>
      </c>
    </row>
    <row r="668" spans="1:11" s="95" customFormat="1" x14ac:dyDescent="0.2">
      <c r="A668" s="56">
        <v>12</v>
      </c>
      <c r="B668" s="56"/>
      <c r="C668" s="68" t="s">
        <v>106</v>
      </c>
      <c r="D668" s="56"/>
      <c r="E668" s="56">
        <v>12</v>
      </c>
      <c r="F668" s="56"/>
      <c r="G668" s="148"/>
      <c r="H668" s="204">
        <v>0</v>
      </c>
      <c r="I668" s="86"/>
      <c r="J668" s="148"/>
      <c r="K668" s="204">
        <v>0</v>
      </c>
    </row>
    <row r="669" spans="1:11" s="95" customFormat="1" x14ac:dyDescent="0.2">
      <c r="A669" s="56">
        <v>13</v>
      </c>
      <c r="B669" s="56"/>
      <c r="C669" s="68" t="s">
        <v>248</v>
      </c>
      <c r="D669" s="56"/>
      <c r="E669" s="56">
        <v>13</v>
      </c>
      <c r="F669" s="69"/>
      <c r="G669" s="155">
        <f>SUM(G667:G668)</f>
        <v>0</v>
      </c>
      <c r="H669" s="202">
        <f>SUM(H667:H668)</f>
        <v>0</v>
      </c>
      <c r="I669" s="201"/>
      <c r="J669" s="200">
        <f>SUM(J667:J668)</f>
        <v>0</v>
      </c>
      <c r="K669" s="202">
        <f>SUM(K667:K668)</f>
        <v>0</v>
      </c>
    </row>
    <row r="670" spans="1:11" x14ac:dyDescent="0.2">
      <c r="A670" s="56">
        <v>14</v>
      </c>
      <c r="E670" s="56">
        <v>14</v>
      </c>
      <c r="F670" s="69"/>
      <c r="G670" s="155"/>
      <c r="H670" s="202"/>
      <c r="I670" s="201"/>
      <c r="J670" s="155"/>
      <c r="K670" s="202"/>
    </row>
    <row r="671" spans="1:11" x14ac:dyDescent="0.2">
      <c r="A671" s="56">
        <v>15</v>
      </c>
      <c r="C671" s="68" t="s">
        <v>108</v>
      </c>
      <c r="E671" s="56">
        <v>15</v>
      </c>
      <c r="F671" s="69"/>
      <c r="G671" s="155">
        <f>G664+G669</f>
        <v>0</v>
      </c>
      <c r="H671" s="202">
        <f>H664+H669</f>
        <v>0</v>
      </c>
      <c r="I671" s="201"/>
      <c r="J671" s="200">
        <f>J664+J669</f>
        <v>0</v>
      </c>
      <c r="K671" s="202">
        <f>K664+K669</f>
        <v>0</v>
      </c>
    </row>
    <row r="672" spans="1:11" x14ac:dyDescent="0.2">
      <c r="A672" s="56">
        <v>16</v>
      </c>
      <c r="E672" s="56">
        <v>16</v>
      </c>
      <c r="F672" s="69"/>
      <c r="G672" s="155"/>
      <c r="H672" s="202"/>
      <c r="I672" s="201"/>
      <c r="J672" s="155"/>
      <c r="K672" s="202"/>
    </row>
    <row r="673" spans="1:11" x14ac:dyDescent="0.2">
      <c r="A673" s="56">
        <v>17</v>
      </c>
      <c r="C673" s="68" t="s">
        <v>109</v>
      </c>
      <c r="E673" s="56">
        <v>17</v>
      </c>
      <c r="F673" s="69"/>
      <c r="G673" s="197"/>
      <c r="H673" s="198">
        <v>0</v>
      </c>
      <c r="I673" s="201"/>
      <c r="J673" s="199"/>
      <c r="K673" s="198">
        <v>0</v>
      </c>
    </row>
    <row r="674" spans="1:11" x14ac:dyDescent="0.2">
      <c r="A674" s="56">
        <v>18</v>
      </c>
      <c r="C674" s="68"/>
      <c r="E674" s="56">
        <v>18</v>
      </c>
      <c r="F674" s="69"/>
      <c r="G674" s="200"/>
      <c r="H674" s="202"/>
      <c r="I674" s="201"/>
      <c r="J674" s="155"/>
      <c r="K674" s="202"/>
    </row>
    <row r="675" spans="1:11" x14ac:dyDescent="0.2">
      <c r="A675" s="56">
        <v>19</v>
      </c>
      <c r="C675" s="68" t="s">
        <v>110</v>
      </c>
      <c r="E675" s="56">
        <v>19</v>
      </c>
      <c r="F675" s="69"/>
      <c r="G675" s="200"/>
      <c r="H675" s="198">
        <v>0</v>
      </c>
      <c r="I675" s="201"/>
      <c r="J675" s="155"/>
      <c r="K675" s="198"/>
    </row>
    <row r="676" spans="1:11" x14ac:dyDescent="0.2">
      <c r="A676" s="56">
        <v>20</v>
      </c>
      <c r="C676" s="68" t="s">
        <v>111</v>
      </c>
      <c r="E676" s="56">
        <v>20</v>
      </c>
      <c r="F676" s="69"/>
      <c r="G676" s="200"/>
      <c r="H676" s="198">
        <v>0</v>
      </c>
      <c r="I676" s="201"/>
      <c r="J676" s="155"/>
      <c r="K676" s="198">
        <v>0</v>
      </c>
    </row>
    <row r="677" spans="1:11" x14ac:dyDescent="0.2">
      <c r="A677" s="56">
        <v>21</v>
      </c>
      <c r="C677" s="68"/>
      <c r="E677" s="56">
        <v>21</v>
      </c>
      <c r="F677" s="69"/>
      <c r="G677" s="200"/>
      <c r="H677" s="202"/>
      <c r="I677" s="201"/>
      <c r="J677" s="155"/>
      <c r="K677" s="202"/>
    </row>
    <row r="678" spans="1:11" x14ac:dyDescent="0.2">
      <c r="A678" s="56">
        <v>22</v>
      </c>
      <c r="C678" s="68"/>
      <c r="E678" s="56">
        <v>22</v>
      </c>
      <c r="F678" s="69"/>
      <c r="G678" s="200"/>
      <c r="H678" s="202"/>
      <c r="I678" s="201"/>
      <c r="J678" s="155"/>
      <c r="K678" s="202"/>
    </row>
    <row r="679" spans="1:11" x14ac:dyDescent="0.2">
      <c r="A679" s="56">
        <v>23</v>
      </c>
      <c r="C679" s="68" t="s">
        <v>249</v>
      </c>
      <c r="E679" s="56">
        <v>23</v>
      </c>
      <c r="F679" s="69"/>
      <c r="G679" s="200"/>
      <c r="H679" s="198">
        <v>0</v>
      </c>
      <c r="I679" s="201"/>
      <c r="J679" s="155"/>
      <c r="K679" s="198">
        <v>0</v>
      </c>
    </row>
    <row r="680" spans="1:11" x14ac:dyDescent="0.2">
      <c r="A680" s="56">
        <v>24</v>
      </c>
      <c r="C680" s="68"/>
      <c r="E680" s="56">
        <v>24</v>
      </c>
      <c r="F680" s="69"/>
      <c r="G680" s="200"/>
      <c r="H680" s="202"/>
      <c r="I680" s="201"/>
      <c r="J680" s="155"/>
      <c r="K680" s="202"/>
    </row>
    <row r="681" spans="1:11" x14ac:dyDescent="0.2">
      <c r="E681" s="108"/>
      <c r="F681" s="139" t="s">
        <v>17</v>
      </c>
      <c r="G681" s="79" t="s">
        <v>17</v>
      </c>
      <c r="H681" s="79" t="s">
        <v>17</v>
      </c>
      <c r="I681" s="139" t="s">
        <v>17</v>
      </c>
      <c r="J681" s="79" t="s">
        <v>17</v>
      </c>
      <c r="K681" s="79" t="s">
        <v>17</v>
      </c>
    </row>
    <row r="682" spans="1:11" x14ac:dyDescent="0.2">
      <c r="A682" s="56">
        <v>25</v>
      </c>
      <c r="C682" s="68" t="s">
        <v>253</v>
      </c>
      <c r="E682" s="56">
        <v>25</v>
      </c>
      <c r="G682" s="148">
        <f>SUM(G671:G681)</f>
        <v>0</v>
      </c>
      <c r="H682" s="148">
        <f>SUM(H671:H681)</f>
        <v>0</v>
      </c>
      <c r="I682" s="149"/>
      <c r="J682" s="148">
        <f>SUM(J671:J681)</f>
        <v>0</v>
      </c>
      <c r="K682" s="148">
        <f>SUM(K671:K681)</f>
        <v>0</v>
      </c>
    </row>
    <row r="683" spans="1:11" x14ac:dyDescent="0.2">
      <c r="C683" s="68"/>
      <c r="F683" s="139" t="s">
        <v>17</v>
      </c>
      <c r="G683" s="78" t="s">
        <v>17</v>
      </c>
      <c r="H683" s="79" t="s">
        <v>17</v>
      </c>
      <c r="I683" s="139" t="s">
        <v>17</v>
      </c>
      <c r="J683" s="78" t="s">
        <v>17</v>
      </c>
      <c r="K683" s="79" t="s">
        <v>17</v>
      </c>
    </row>
    <row r="684" spans="1:11" x14ac:dyDescent="0.2">
      <c r="C684" s="56" t="s">
        <v>64</v>
      </c>
      <c r="G684" s="148"/>
      <c r="H684" s="148"/>
      <c r="I684" s="149"/>
      <c r="J684" s="148"/>
      <c r="K684" s="148"/>
    </row>
    <row r="685" spans="1:11" x14ac:dyDescent="0.2">
      <c r="E685" s="108"/>
      <c r="F685" s="139"/>
      <c r="G685" s="78"/>
      <c r="H685" s="79"/>
      <c r="I685" s="139"/>
      <c r="J685" s="78"/>
      <c r="K685" s="79"/>
    </row>
    <row r="686" spans="1:11" x14ac:dyDescent="0.2">
      <c r="A686" s="68"/>
    </row>
    <row r="687" spans="1:11" x14ac:dyDescent="0.2">
      <c r="A687" s="74" t="str">
        <f>$A$83</f>
        <v xml:space="preserve">Institution No.:  </v>
      </c>
      <c r="B687" s="95"/>
      <c r="C687" s="95"/>
      <c r="D687" s="95"/>
      <c r="E687" s="109"/>
      <c r="F687" s="95"/>
      <c r="G687" s="110"/>
      <c r="H687" s="111"/>
      <c r="I687" s="95"/>
      <c r="J687" s="110"/>
      <c r="K687" s="59" t="s">
        <v>254</v>
      </c>
    </row>
    <row r="688" spans="1:11" x14ac:dyDescent="0.2">
      <c r="A688" s="123" t="s">
        <v>255</v>
      </c>
      <c r="B688" s="123"/>
      <c r="C688" s="123"/>
      <c r="D688" s="123"/>
      <c r="E688" s="123"/>
      <c r="F688" s="123"/>
      <c r="G688" s="123"/>
      <c r="H688" s="123"/>
      <c r="I688" s="123"/>
      <c r="J688" s="123"/>
      <c r="K688" s="123"/>
    </row>
    <row r="689" spans="1:11" x14ac:dyDescent="0.2">
      <c r="A689" s="74" t="str">
        <f>$A$42</f>
        <v xml:space="preserve">NAME: </v>
      </c>
      <c r="C689" s="56" t="str">
        <f>$D$20</f>
        <v>University of Colorado</v>
      </c>
      <c r="G689" s="126"/>
      <c r="H689" s="168"/>
      <c r="K689" s="76" t="str">
        <f>$K$3</f>
        <v>Due Date: October 18, 2022</v>
      </c>
    </row>
    <row r="690" spans="1:11" x14ac:dyDescent="0.2">
      <c r="A690" s="77" t="s">
        <v>17</v>
      </c>
      <c r="B690" s="77" t="s">
        <v>17</v>
      </c>
      <c r="C690" s="77" t="s">
        <v>17</v>
      </c>
      <c r="D690" s="77" t="s">
        <v>17</v>
      </c>
      <c r="E690" s="77" t="s">
        <v>17</v>
      </c>
      <c r="F690" s="77" t="s">
        <v>17</v>
      </c>
      <c r="G690" s="78" t="s">
        <v>17</v>
      </c>
      <c r="H690" s="79" t="s">
        <v>17</v>
      </c>
      <c r="I690" s="77" t="s">
        <v>17</v>
      </c>
      <c r="J690" s="78" t="s">
        <v>17</v>
      </c>
      <c r="K690" s="79" t="s">
        <v>17</v>
      </c>
    </row>
    <row r="691" spans="1:11" x14ac:dyDescent="0.2">
      <c r="A691" s="80" t="s">
        <v>18</v>
      </c>
      <c r="E691" s="80" t="s">
        <v>18</v>
      </c>
      <c r="F691" s="81"/>
      <c r="G691" s="82"/>
      <c r="H691" s="83" t="str">
        <f>+H654</f>
        <v>2021-22</v>
      </c>
      <c r="I691" s="81"/>
      <c r="J691" s="82"/>
      <c r="K691" s="83" t="str">
        <f>K654</f>
        <v>2022-23</v>
      </c>
    </row>
    <row r="692" spans="1:11" x14ac:dyDescent="0.2">
      <c r="A692" s="80" t="s">
        <v>22</v>
      </c>
      <c r="C692" s="81" t="s">
        <v>68</v>
      </c>
      <c r="E692" s="80" t="s">
        <v>22</v>
      </c>
      <c r="F692" s="81"/>
      <c r="G692" s="82" t="s">
        <v>24</v>
      </c>
      <c r="H692" s="83" t="s">
        <v>25</v>
      </c>
      <c r="I692" s="81"/>
      <c r="J692" s="82" t="s">
        <v>24</v>
      </c>
      <c r="K692" s="83" t="s">
        <v>26</v>
      </c>
    </row>
    <row r="693" spans="1:11" x14ac:dyDescent="0.2">
      <c r="A693" s="77" t="s">
        <v>17</v>
      </c>
      <c r="B693" s="77" t="s">
        <v>17</v>
      </c>
      <c r="C693" s="77" t="s">
        <v>17</v>
      </c>
      <c r="D693" s="77" t="s">
        <v>17</v>
      </c>
      <c r="E693" s="77" t="s">
        <v>17</v>
      </c>
      <c r="F693" s="77" t="s">
        <v>17</v>
      </c>
      <c r="G693" s="78" t="s">
        <v>17</v>
      </c>
      <c r="H693" s="79" t="s">
        <v>17</v>
      </c>
      <c r="I693" s="77" t="s">
        <v>17</v>
      </c>
      <c r="J693" s="78" t="s">
        <v>17</v>
      </c>
      <c r="K693" s="79" t="s">
        <v>17</v>
      </c>
    </row>
    <row r="694" spans="1:11" x14ac:dyDescent="0.2">
      <c r="A694" s="189">
        <v>1</v>
      </c>
      <c r="B694" s="189"/>
      <c r="C694" s="189" t="s">
        <v>244</v>
      </c>
      <c r="D694" s="189"/>
      <c r="E694" s="189">
        <v>1</v>
      </c>
      <c r="F694" s="190"/>
      <c r="G694" s="191"/>
      <c r="H694" s="192"/>
      <c r="I694" s="193"/>
      <c r="J694" s="194"/>
      <c r="K694" s="195"/>
    </row>
    <row r="695" spans="1:11" x14ac:dyDescent="0.2">
      <c r="A695" s="189">
        <v>2</v>
      </c>
      <c r="B695" s="189"/>
      <c r="C695" s="189" t="s">
        <v>244</v>
      </c>
      <c r="D695" s="189"/>
      <c r="E695" s="189">
        <v>2</v>
      </c>
      <c r="F695" s="190"/>
      <c r="G695" s="191"/>
      <c r="H695" s="192"/>
      <c r="I695" s="193"/>
      <c r="J695" s="194"/>
      <c r="K695" s="192"/>
    </row>
    <row r="696" spans="1:11" x14ac:dyDescent="0.2">
      <c r="A696" s="189">
        <v>3</v>
      </c>
      <c r="B696" s="189"/>
      <c r="C696" s="189" t="s">
        <v>244</v>
      </c>
      <c r="D696" s="189"/>
      <c r="E696" s="189">
        <v>3</v>
      </c>
      <c r="F696" s="190"/>
      <c r="G696" s="191"/>
      <c r="H696" s="192"/>
      <c r="I696" s="193"/>
      <c r="J696" s="194"/>
      <c r="K696" s="192"/>
    </row>
    <row r="697" spans="1:11" x14ac:dyDescent="0.2">
      <c r="A697" s="189">
        <v>4</v>
      </c>
      <c r="B697" s="189"/>
      <c r="C697" s="189" t="s">
        <v>244</v>
      </c>
      <c r="D697" s="189"/>
      <c r="E697" s="189">
        <v>4</v>
      </c>
      <c r="F697" s="190"/>
      <c r="G697" s="191"/>
      <c r="H697" s="192"/>
      <c r="I697" s="196"/>
      <c r="J697" s="194"/>
      <c r="K697" s="192"/>
    </row>
    <row r="698" spans="1:11" x14ac:dyDescent="0.2">
      <c r="A698" s="189">
        <v>5</v>
      </c>
      <c r="B698" s="189"/>
      <c r="C698" s="189" t="s">
        <v>244</v>
      </c>
      <c r="D698" s="189"/>
      <c r="E698" s="189">
        <v>5</v>
      </c>
      <c r="F698" s="190"/>
      <c r="G698" s="191"/>
      <c r="H698" s="192"/>
      <c r="I698" s="196"/>
      <c r="J698" s="194"/>
      <c r="K698" s="192"/>
    </row>
    <row r="699" spans="1:11" x14ac:dyDescent="0.2">
      <c r="A699" s="56">
        <v>6</v>
      </c>
      <c r="C699" s="68" t="s">
        <v>245</v>
      </c>
      <c r="E699" s="56">
        <v>6</v>
      </c>
      <c r="F699" s="69"/>
      <c r="G699" s="199">
        <v>0</v>
      </c>
      <c r="H699" s="198">
        <v>0</v>
      </c>
      <c r="I699" s="86"/>
      <c r="J699" s="199">
        <v>0</v>
      </c>
      <c r="K699" s="198">
        <v>0</v>
      </c>
    </row>
    <row r="700" spans="1:11" x14ac:dyDescent="0.2">
      <c r="A700" s="56">
        <v>7</v>
      </c>
      <c r="C700" s="68" t="s">
        <v>246</v>
      </c>
      <c r="E700" s="56">
        <v>7</v>
      </c>
      <c r="F700" s="69"/>
      <c r="G700" s="155"/>
      <c r="H700" s="198">
        <v>0</v>
      </c>
      <c r="I700" s="201"/>
      <c r="J700" s="155"/>
      <c r="K700" s="198">
        <v>0</v>
      </c>
    </row>
    <row r="701" spans="1:11" x14ac:dyDescent="0.2">
      <c r="A701" s="56">
        <v>8</v>
      </c>
      <c r="C701" s="68" t="s">
        <v>247</v>
      </c>
      <c r="E701" s="56">
        <v>8</v>
      </c>
      <c r="F701" s="69"/>
      <c r="G701" s="155">
        <f>SUM(G699:G700)</f>
        <v>0</v>
      </c>
      <c r="H701" s="202">
        <f>SUM(H699:H700)</f>
        <v>0</v>
      </c>
      <c r="I701" s="201"/>
      <c r="J701" s="200">
        <f>SUM(J699:J700)</f>
        <v>0</v>
      </c>
      <c r="K701" s="202">
        <f>SUM(K699:K700)</f>
        <v>0</v>
      </c>
    </row>
    <row r="702" spans="1:11" x14ac:dyDescent="0.2">
      <c r="A702" s="56">
        <v>9</v>
      </c>
      <c r="C702" s="68"/>
      <c r="E702" s="56">
        <v>9</v>
      </c>
      <c r="F702" s="69"/>
      <c r="G702" s="155"/>
      <c r="H702" s="202"/>
      <c r="I702" s="86"/>
      <c r="J702" s="155"/>
      <c r="K702" s="202"/>
    </row>
    <row r="703" spans="1:11" ht="24.75" customHeight="1" x14ac:dyDescent="0.2">
      <c r="A703" s="56">
        <v>10</v>
      </c>
      <c r="C703" s="68"/>
      <c r="E703" s="56">
        <v>10</v>
      </c>
      <c r="F703" s="69"/>
      <c r="G703" s="155"/>
      <c r="H703" s="202"/>
      <c r="I703" s="86"/>
      <c r="J703" s="155"/>
      <c r="K703" s="202"/>
    </row>
    <row r="704" spans="1:11" s="182" customFormat="1" x14ac:dyDescent="0.2">
      <c r="A704" s="56">
        <v>11</v>
      </c>
      <c r="B704" s="56"/>
      <c r="C704" s="68" t="s">
        <v>105</v>
      </c>
      <c r="D704" s="56"/>
      <c r="E704" s="56">
        <v>11</v>
      </c>
      <c r="F704" s="56"/>
      <c r="G704" s="203">
        <v>0</v>
      </c>
      <c r="H704" s="204">
        <v>0</v>
      </c>
      <c r="I704" s="86"/>
      <c r="J704" s="203">
        <v>0</v>
      </c>
      <c r="K704" s="204">
        <v>0</v>
      </c>
    </row>
    <row r="705" spans="1:11" x14ac:dyDescent="0.2">
      <c r="A705" s="56">
        <v>12</v>
      </c>
      <c r="C705" s="68" t="s">
        <v>106</v>
      </c>
      <c r="E705" s="56">
        <v>12</v>
      </c>
      <c r="G705" s="148"/>
      <c r="H705" s="204">
        <v>0</v>
      </c>
      <c r="I705" s="86"/>
      <c r="J705" s="148"/>
      <c r="K705" s="204">
        <v>0</v>
      </c>
    </row>
    <row r="706" spans="1:11" x14ac:dyDescent="0.2">
      <c r="A706" s="56">
        <v>13</v>
      </c>
      <c r="C706" s="68" t="s">
        <v>248</v>
      </c>
      <c r="E706" s="56">
        <v>13</v>
      </c>
      <c r="F706" s="69"/>
      <c r="G706" s="155">
        <f>SUM(G704:G705)</f>
        <v>0</v>
      </c>
      <c r="H706" s="202">
        <f>SUM(H704:H705)</f>
        <v>0</v>
      </c>
      <c r="I706" s="201"/>
      <c r="J706" s="200">
        <f>SUM(J704:J705)</f>
        <v>0</v>
      </c>
      <c r="K706" s="202">
        <f>SUM(K704:K705)</f>
        <v>0</v>
      </c>
    </row>
    <row r="707" spans="1:11" s="95" customFormat="1" x14ac:dyDescent="0.2">
      <c r="A707" s="56">
        <v>14</v>
      </c>
      <c r="B707" s="56"/>
      <c r="C707" s="56"/>
      <c r="D707" s="56"/>
      <c r="E707" s="56">
        <v>14</v>
      </c>
      <c r="F707" s="69"/>
      <c r="G707" s="155"/>
      <c r="H707" s="202"/>
      <c r="I707" s="201"/>
      <c r="J707" s="155"/>
      <c r="K707" s="202"/>
    </row>
    <row r="708" spans="1:11" s="95" customFormat="1" x14ac:dyDescent="0.2">
      <c r="A708" s="56">
        <v>15</v>
      </c>
      <c r="B708" s="56"/>
      <c r="C708" s="68" t="s">
        <v>108</v>
      </c>
      <c r="D708" s="56"/>
      <c r="E708" s="56">
        <v>15</v>
      </c>
      <c r="F708" s="69"/>
      <c r="G708" s="155">
        <f>G701+G706</f>
        <v>0</v>
      </c>
      <c r="H708" s="202">
        <f>H701+H706</f>
        <v>0</v>
      </c>
      <c r="I708" s="201"/>
      <c r="J708" s="200">
        <f>J701+J706</f>
        <v>0</v>
      </c>
      <c r="K708" s="202">
        <f>K701+K706</f>
        <v>0</v>
      </c>
    </row>
    <row r="709" spans="1:11" x14ac:dyDescent="0.2">
      <c r="A709" s="56">
        <v>16</v>
      </c>
      <c r="E709" s="56">
        <v>16</v>
      </c>
      <c r="F709" s="69"/>
      <c r="G709" s="155"/>
      <c r="H709" s="202"/>
      <c r="I709" s="201"/>
      <c r="J709" s="155"/>
      <c r="K709" s="202"/>
    </row>
    <row r="710" spans="1:11" x14ac:dyDescent="0.2">
      <c r="A710" s="56">
        <v>17</v>
      </c>
      <c r="C710" s="68" t="s">
        <v>109</v>
      </c>
      <c r="E710" s="56">
        <v>17</v>
      </c>
      <c r="F710" s="69"/>
      <c r="G710" s="155"/>
      <c r="H710" s="198">
        <v>0</v>
      </c>
      <c r="I710" s="201"/>
      <c r="J710" s="155"/>
      <c r="K710" s="198">
        <v>0</v>
      </c>
    </row>
    <row r="711" spans="1:11" x14ac:dyDescent="0.2">
      <c r="A711" s="56">
        <v>18</v>
      </c>
      <c r="C711" s="68"/>
      <c r="E711" s="56">
        <v>18</v>
      </c>
      <c r="F711" s="69"/>
      <c r="G711" s="155"/>
      <c r="H711" s="202"/>
      <c r="I711" s="201"/>
      <c r="J711" s="155"/>
      <c r="K711" s="202"/>
    </row>
    <row r="712" spans="1:11" x14ac:dyDescent="0.2">
      <c r="A712" s="56">
        <v>19</v>
      </c>
      <c r="C712" s="68" t="s">
        <v>110</v>
      </c>
      <c r="E712" s="56">
        <v>19</v>
      </c>
      <c r="F712" s="69"/>
      <c r="G712" s="155"/>
      <c r="H712" s="198">
        <v>0</v>
      </c>
      <c r="I712" s="201"/>
      <c r="J712" s="155"/>
      <c r="K712" s="198"/>
    </row>
    <row r="713" spans="1:11" x14ac:dyDescent="0.2">
      <c r="A713" s="56">
        <v>20</v>
      </c>
      <c r="C713" s="68" t="s">
        <v>111</v>
      </c>
      <c r="E713" s="56">
        <v>20</v>
      </c>
      <c r="F713" s="69"/>
      <c r="G713" s="155"/>
      <c r="H713" s="198">
        <v>0</v>
      </c>
      <c r="I713" s="201"/>
      <c r="J713" s="155"/>
      <c r="K713" s="198">
        <v>0</v>
      </c>
    </row>
    <row r="714" spans="1:11" x14ac:dyDescent="0.2">
      <c r="A714" s="56">
        <v>21</v>
      </c>
      <c r="C714" s="68"/>
      <c r="E714" s="56">
        <v>21</v>
      </c>
      <c r="F714" s="69"/>
      <c r="G714" s="155"/>
      <c r="H714" s="202"/>
      <c r="I714" s="201"/>
      <c r="J714" s="155"/>
      <c r="K714" s="202"/>
    </row>
    <row r="715" spans="1:11" x14ac:dyDescent="0.2">
      <c r="A715" s="56">
        <v>22</v>
      </c>
      <c r="C715" s="68"/>
      <c r="E715" s="56">
        <v>22</v>
      </c>
      <c r="F715" s="69"/>
      <c r="G715" s="200"/>
      <c r="H715" s="202"/>
      <c r="I715" s="201"/>
      <c r="J715" s="155"/>
      <c r="K715" s="202"/>
    </row>
    <row r="716" spans="1:11" x14ac:dyDescent="0.2">
      <c r="A716" s="56">
        <v>23</v>
      </c>
      <c r="C716" s="68" t="s">
        <v>249</v>
      </c>
      <c r="E716" s="56">
        <v>23</v>
      </c>
      <c r="F716" s="69"/>
      <c r="G716" s="200"/>
      <c r="H716" s="198"/>
      <c r="I716" s="201"/>
      <c r="J716" s="155"/>
      <c r="K716" s="198"/>
    </row>
    <row r="717" spans="1:11" x14ac:dyDescent="0.2">
      <c r="A717" s="56">
        <v>24</v>
      </c>
      <c r="C717" s="68"/>
      <c r="E717" s="56">
        <v>24</v>
      </c>
      <c r="F717" s="69"/>
      <c r="G717" s="200"/>
      <c r="H717" s="202"/>
      <c r="I717" s="201"/>
      <c r="J717" s="155"/>
      <c r="K717" s="154"/>
    </row>
    <row r="718" spans="1:11" x14ac:dyDescent="0.2">
      <c r="E718" s="108"/>
      <c r="F718" s="139" t="s">
        <v>17</v>
      </c>
      <c r="G718" s="79" t="s">
        <v>17</v>
      </c>
      <c r="H718" s="79" t="s">
        <v>17</v>
      </c>
      <c r="I718" s="139" t="s">
        <v>17</v>
      </c>
      <c r="J718" s="79" t="s">
        <v>17</v>
      </c>
      <c r="K718" s="79" t="s">
        <v>17</v>
      </c>
    </row>
    <row r="719" spans="1:11" x14ac:dyDescent="0.2">
      <c r="A719" s="56">
        <v>25</v>
      </c>
      <c r="C719" s="68" t="s">
        <v>256</v>
      </c>
      <c r="E719" s="56">
        <v>25</v>
      </c>
      <c r="G719" s="148">
        <f>SUM(G708:G718)</f>
        <v>0</v>
      </c>
      <c r="H719" s="148">
        <f>SUM(H708:H718)</f>
        <v>0</v>
      </c>
      <c r="I719" s="149"/>
      <c r="J719" s="148">
        <f>SUM(J708:J718)</f>
        <v>0</v>
      </c>
      <c r="K719" s="148">
        <f>SUM(K708:K718)</f>
        <v>0</v>
      </c>
    </row>
    <row r="720" spans="1:11" x14ac:dyDescent="0.2">
      <c r="E720" s="108"/>
      <c r="F720" s="139" t="s">
        <v>17</v>
      </c>
      <c r="G720" s="78" t="s">
        <v>17</v>
      </c>
      <c r="H720" s="79" t="s">
        <v>17</v>
      </c>
      <c r="I720" s="139" t="s">
        <v>17</v>
      </c>
      <c r="J720" s="78" t="s">
        <v>17</v>
      </c>
      <c r="K720" s="79" t="s">
        <v>17</v>
      </c>
    </row>
    <row r="721" spans="1:16" x14ac:dyDescent="0.2">
      <c r="C721" s="56" t="s">
        <v>64</v>
      </c>
      <c r="E721" s="108"/>
      <c r="F721" s="139"/>
      <c r="G721" s="78"/>
      <c r="H721" s="79"/>
      <c r="I721" s="139"/>
      <c r="J721" s="78"/>
      <c r="K721" s="79"/>
    </row>
    <row r="723" spans="1:16" x14ac:dyDescent="0.2">
      <c r="A723" s="68"/>
    </row>
    <row r="724" spans="1:16" x14ac:dyDescent="0.2">
      <c r="A724" s="74" t="str">
        <f>$A$83</f>
        <v xml:space="preserve">Institution No.:  </v>
      </c>
      <c r="B724" s="95"/>
      <c r="C724" s="95"/>
      <c r="D724" s="95"/>
      <c r="E724" s="109"/>
      <c r="F724" s="95"/>
      <c r="G724" s="110"/>
      <c r="H724" s="111"/>
      <c r="I724" s="95"/>
      <c r="J724" s="110"/>
      <c r="K724" s="59" t="s">
        <v>257</v>
      </c>
    </row>
    <row r="725" spans="1:16" x14ac:dyDescent="0.2">
      <c r="A725" s="123" t="s">
        <v>258</v>
      </c>
      <c r="B725" s="123"/>
      <c r="C725" s="123"/>
      <c r="D725" s="123"/>
      <c r="E725" s="123"/>
      <c r="F725" s="123"/>
      <c r="G725" s="123"/>
      <c r="H725" s="123"/>
      <c r="I725" s="123"/>
      <c r="J725" s="123"/>
      <c r="K725" s="123"/>
    </row>
    <row r="726" spans="1:16" x14ac:dyDescent="0.2">
      <c r="A726" s="74" t="str">
        <f>$A$42</f>
        <v xml:space="preserve">NAME: </v>
      </c>
      <c r="C726" s="56" t="str">
        <f>$D$20</f>
        <v>University of Colorado</v>
      </c>
      <c r="F726" s="173"/>
      <c r="G726" s="167"/>
      <c r="K726" s="76" t="str">
        <f>$K$3</f>
        <v>Due Date: October 18, 2022</v>
      </c>
    </row>
    <row r="727" spans="1:16" x14ac:dyDescent="0.2">
      <c r="A727" s="77" t="s">
        <v>17</v>
      </c>
      <c r="B727" s="77" t="s">
        <v>17</v>
      </c>
      <c r="C727" s="77" t="s">
        <v>17</v>
      </c>
      <c r="D727" s="77" t="s">
        <v>17</v>
      </c>
      <c r="E727" s="77" t="s">
        <v>17</v>
      </c>
      <c r="F727" s="77" t="s">
        <v>17</v>
      </c>
      <c r="G727" s="78" t="s">
        <v>17</v>
      </c>
      <c r="H727" s="79" t="s">
        <v>17</v>
      </c>
      <c r="I727" s="77" t="s">
        <v>17</v>
      </c>
      <c r="J727" s="78" t="s">
        <v>17</v>
      </c>
      <c r="K727" s="79" t="s">
        <v>17</v>
      </c>
    </row>
    <row r="728" spans="1:16" x14ac:dyDescent="0.2">
      <c r="A728" s="80" t="s">
        <v>18</v>
      </c>
      <c r="E728" s="80" t="s">
        <v>18</v>
      </c>
      <c r="F728" s="81"/>
      <c r="G728" s="82"/>
      <c r="H728" s="83" t="str">
        <f>H691</f>
        <v>2021-22</v>
      </c>
      <c r="I728" s="81"/>
      <c r="J728" s="82"/>
      <c r="K728" s="83" t="str">
        <f>K691</f>
        <v>2022-23</v>
      </c>
      <c r="P728" s="56" t="s">
        <v>45</v>
      </c>
    </row>
    <row r="729" spans="1:16" x14ac:dyDescent="0.2">
      <c r="A729" s="80" t="s">
        <v>22</v>
      </c>
      <c r="C729" s="81" t="s">
        <v>68</v>
      </c>
      <c r="E729" s="80" t="s">
        <v>22</v>
      </c>
      <c r="F729" s="81"/>
      <c r="G729" s="82" t="s">
        <v>24</v>
      </c>
      <c r="H729" s="83" t="s">
        <v>25</v>
      </c>
      <c r="I729" s="81"/>
      <c r="J729" s="82" t="s">
        <v>24</v>
      </c>
      <c r="K729" s="83" t="s">
        <v>26</v>
      </c>
    </row>
    <row r="730" spans="1:16" x14ac:dyDescent="0.2">
      <c r="A730" s="77" t="s">
        <v>17</v>
      </c>
      <c r="B730" s="77" t="s">
        <v>17</v>
      </c>
      <c r="C730" s="77" t="s">
        <v>17</v>
      </c>
      <c r="D730" s="77" t="s">
        <v>17</v>
      </c>
      <c r="E730" s="77" t="s">
        <v>17</v>
      </c>
      <c r="F730" s="77" t="s">
        <v>17</v>
      </c>
      <c r="G730" s="78" t="s">
        <v>17</v>
      </c>
      <c r="H730" s="79" t="s">
        <v>17</v>
      </c>
      <c r="I730" s="77" t="s">
        <v>17</v>
      </c>
      <c r="J730" s="78" t="s">
        <v>17</v>
      </c>
      <c r="K730" s="79" t="s">
        <v>17</v>
      </c>
    </row>
    <row r="731" spans="1:16" x14ac:dyDescent="0.2">
      <c r="A731" s="189">
        <v>1</v>
      </c>
      <c r="B731" s="189"/>
      <c r="C731" s="189" t="s">
        <v>244</v>
      </c>
      <c r="D731" s="189"/>
      <c r="E731" s="189">
        <v>1</v>
      </c>
      <c r="F731" s="190"/>
      <c r="G731" s="191"/>
      <c r="H731" s="192"/>
      <c r="I731" s="193"/>
      <c r="J731" s="194"/>
      <c r="K731" s="195"/>
    </row>
    <row r="732" spans="1:16" x14ac:dyDescent="0.2">
      <c r="A732" s="189">
        <v>2</v>
      </c>
      <c r="B732" s="189"/>
      <c r="C732" s="189" t="s">
        <v>244</v>
      </c>
      <c r="D732" s="189"/>
      <c r="E732" s="189">
        <v>2</v>
      </c>
      <c r="F732" s="190"/>
      <c r="G732" s="191"/>
      <c r="H732" s="192"/>
      <c r="I732" s="193"/>
      <c r="J732" s="194"/>
      <c r="K732" s="192"/>
    </row>
    <row r="733" spans="1:16" x14ac:dyDescent="0.2">
      <c r="A733" s="189">
        <v>3</v>
      </c>
      <c r="B733" s="189"/>
      <c r="C733" s="189" t="s">
        <v>244</v>
      </c>
      <c r="D733" s="189"/>
      <c r="E733" s="189">
        <v>3</v>
      </c>
      <c r="F733" s="190"/>
      <c r="G733" s="191"/>
      <c r="H733" s="192"/>
      <c r="I733" s="193"/>
      <c r="J733" s="194"/>
      <c r="K733" s="192"/>
    </row>
    <row r="734" spans="1:16" x14ac:dyDescent="0.2">
      <c r="A734" s="189">
        <v>4</v>
      </c>
      <c r="B734" s="189"/>
      <c r="C734" s="189" t="s">
        <v>244</v>
      </c>
      <c r="D734" s="189"/>
      <c r="E734" s="189">
        <v>4</v>
      </c>
      <c r="F734" s="190"/>
      <c r="G734" s="191"/>
      <c r="H734" s="192"/>
      <c r="I734" s="196"/>
      <c r="J734" s="194"/>
      <c r="K734" s="192"/>
    </row>
    <row r="735" spans="1:16" x14ac:dyDescent="0.2">
      <c r="A735" s="189">
        <v>5</v>
      </c>
      <c r="B735" s="189"/>
      <c r="C735" s="189" t="s">
        <v>244</v>
      </c>
      <c r="D735" s="189"/>
      <c r="E735" s="189">
        <v>5</v>
      </c>
      <c r="F735" s="190"/>
      <c r="G735" s="194"/>
      <c r="H735" s="192"/>
      <c r="I735" s="196"/>
      <c r="J735" s="194"/>
      <c r="K735" s="192"/>
    </row>
    <row r="736" spans="1:16" x14ac:dyDescent="0.2">
      <c r="A736" s="56">
        <v>6</v>
      </c>
      <c r="C736" s="68" t="s">
        <v>245</v>
      </c>
      <c r="E736" s="56">
        <v>6</v>
      </c>
      <c r="F736" s="69"/>
      <c r="G736" s="199">
        <v>0</v>
      </c>
      <c r="H736" s="198">
        <v>0</v>
      </c>
      <c r="I736" s="86"/>
      <c r="J736" s="199">
        <v>0</v>
      </c>
      <c r="K736" s="198">
        <v>0</v>
      </c>
    </row>
    <row r="737" spans="1:11" x14ac:dyDescent="0.2">
      <c r="A737" s="56">
        <v>7</v>
      </c>
      <c r="C737" s="68" t="s">
        <v>246</v>
      </c>
      <c r="E737" s="56">
        <v>7</v>
      </c>
      <c r="F737" s="69"/>
      <c r="G737" s="155"/>
      <c r="H737" s="198">
        <v>0</v>
      </c>
      <c r="I737" s="201"/>
      <c r="J737" s="155"/>
      <c r="K737" s="198">
        <v>0</v>
      </c>
    </row>
    <row r="738" spans="1:11" x14ac:dyDescent="0.2">
      <c r="A738" s="56">
        <v>8</v>
      </c>
      <c r="C738" s="68" t="s">
        <v>247</v>
      </c>
      <c r="E738" s="56">
        <v>8</v>
      </c>
      <c r="F738" s="69"/>
      <c r="G738" s="155">
        <f>SUM(G736:G737)</f>
        <v>0</v>
      </c>
      <c r="H738" s="202">
        <f>SUM(H736:H737)</f>
        <v>0</v>
      </c>
      <c r="I738" s="201"/>
      <c r="J738" s="200">
        <f>SUM(J736:J737)</f>
        <v>0</v>
      </c>
      <c r="K738" s="202">
        <f>SUM(K736:K737)</f>
        <v>0</v>
      </c>
    </row>
    <row r="739" spans="1:11" x14ac:dyDescent="0.2">
      <c r="A739" s="56">
        <v>9</v>
      </c>
      <c r="C739" s="68"/>
      <c r="E739" s="56">
        <v>9</v>
      </c>
      <c r="F739" s="69"/>
      <c r="G739" s="200"/>
      <c r="H739" s="202"/>
      <c r="I739" s="86"/>
      <c r="J739" s="155"/>
      <c r="K739" s="202"/>
    </row>
    <row r="740" spans="1:11" x14ac:dyDescent="0.2">
      <c r="A740" s="56">
        <v>10</v>
      </c>
      <c r="C740" s="68"/>
      <c r="E740" s="56">
        <v>10</v>
      </c>
      <c r="F740" s="69"/>
      <c r="G740" s="200"/>
      <c r="H740" s="202"/>
      <c r="I740" s="86"/>
      <c r="J740" s="155"/>
      <c r="K740" s="202"/>
    </row>
    <row r="741" spans="1:11" x14ac:dyDescent="0.2">
      <c r="A741" s="56">
        <v>11</v>
      </c>
      <c r="C741" s="68" t="s">
        <v>105</v>
      </c>
      <c r="E741" s="56">
        <v>11</v>
      </c>
      <c r="G741" s="203">
        <v>0</v>
      </c>
      <c r="H741" s="204">
        <v>0</v>
      </c>
      <c r="I741" s="86"/>
      <c r="J741" s="203">
        <v>0</v>
      </c>
      <c r="K741" s="204">
        <v>0</v>
      </c>
    </row>
    <row r="742" spans="1:11" x14ac:dyDescent="0.2">
      <c r="A742" s="56">
        <v>12</v>
      </c>
      <c r="C742" s="68" t="s">
        <v>106</v>
      </c>
      <c r="E742" s="56">
        <v>12</v>
      </c>
      <c r="G742" s="205"/>
      <c r="H742" s="204">
        <v>0</v>
      </c>
      <c r="I742" s="86"/>
      <c r="J742" s="148"/>
      <c r="K742" s="204">
        <v>0</v>
      </c>
    </row>
    <row r="743" spans="1:11" x14ac:dyDescent="0.2">
      <c r="A743" s="56">
        <v>13</v>
      </c>
      <c r="C743" s="68" t="s">
        <v>248</v>
      </c>
      <c r="E743" s="56">
        <v>13</v>
      </c>
      <c r="F743" s="69"/>
      <c r="G743" s="155">
        <f>SUM(G741:G742)</f>
        <v>0</v>
      </c>
      <c r="H743" s="202">
        <f>SUM(H741:H742)</f>
        <v>0</v>
      </c>
      <c r="I743" s="201"/>
      <c r="J743" s="200">
        <f>SUM(J741:J742)</f>
        <v>0</v>
      </c>
      <c r="K743" s="202">
        <f>SUM(K741:K742)</f>
        <v>0</v>
      </c>
    </row>
    <row r="744" spans="1:11" x14ac:dyDescent="0.2">
      <c r="A744" s="56">
        <v>14</v>
      </c>
      <c r="E744" s="56">
        <v>14</v>
      </c>
      <c r="F744" s="69"/>
      <c r="G744" s="155"/>
      <c r="H744" s="202"/>
      <c r="I744" s="201"/>
      <c r="J744" s="155"/>
      <c r="K744" s="202"/>
    </row>
    <row r="745" spans="1:11" x14ac:dyDescent="0.2">
      <c r="A745" s="56">
        <v>15</v>
      </c>
      <c r="C745" s="68" t="s">
        <v>108</v>
      </c>
      <c r="E745" s="56">
        <v>15</v>
      </c>
      <c r="F745" s="69"/>
      <c r="G745" s="155">
        <f>G738+G743</f>
        <v>0</v>
      </c>
      <c r="H745" s="202">
        <f>H738+H743</f>
        <v>0</v>
      </c>
      <c r="I745" s="201"/>
      <c r="J745" s="200">
        <f>J738+J743</f>
        <v>0</v>
      </c>
      <c r="K745" s="202">
        <f>K738+K743</f>
        <v>0</v>
      </c>
    </row>
    <row r="746" spans="1:11" x14ac:dyDescent="0.2">
      <c r="A746" s="56">
        <v>16</v>
      </c>
      <c r="E746" s="56">
        <v>16</v>
      </c>
      <c r="F746" s="69"/>
      <c r="G746" s="200"/>
      <c r="H746" s="202"/>
      <c r="I746" s="201"/>
      <c r="J746" s="155"/>
      <c r="K746" s="202"/>
    </row>
    <row r="747" spans="1:11" x14ac:dyDescent="0.2">
      <c r="A747" s="56">
        <v>17</v>
      </c>
      <c r="C747" s="68" t="s">
        <v>109</v>
      </c>
      <c r="E747" s="56">
        <v>17</v>
      </c>
      <c r="F747" s="69"/>
      <c r="G747" s="200"/>
      <c r="H747" s="198">
        <v>0</v>
      </c>
      <c r="I747" s="201"/>
      <c r="J747" s="155"/>
      <c r="K747" s="198">
        <v>0</v>
      </c>
    </row>
    <row r="748" spans="1:11" x14ac:dyDescent="0.2">
      <c r="A748" s="56">
        <v>18</v>
      </c>
      <c r="C748" s="68"/>
      <c r="E748" s="56">
        <v>18</v>
      </c>
      <c r="F748" s="69"/>
      <c r="G748" s="200"/>
      <c r="H748" s="202"/>
      <c r="I748" s="201"/>
      <c r="J748" s="155"/>
      <c r="K748" s="202"/>
    </row>
    <row r="749" spans="1:11" x14ac:dyDescent="0.2">
      <c r="A749" s="56">
        <v>19</v>
      </c>
      <c r="C749" s="68" t="s">
        <v>110</v>
      </c>
      <c r="E749" s="56">
        <v>19</v>
      </c>
      <c r="F749" s="69"/>
      <c r="G749" s="200"/>
      <c r="H749" s="198">
        <v>0</v>
      </c>
      <c r="I749" s="201"/>
      <c r="J749" s="155"/>
      <c r="K749" s="198"/>
    </row>
    <row r="750" spans="1:11" x14ac:dyDescent="0.2">
      <c r="A750" s="56">
        <v>20</v>
      </c>
      <c r="C750" s="68" t="s">
        <v>111</v>
      </c>
      <c r="E750" s="56">
        <v>20</v>
      </c>
      <c r="F750" s="69"/>
      <c r="G750" s="200"/>
      <c r="H750" s="198">
        <v>0</v>
      </c>
      <c r="I750" s="201"/>
      <c r="J750" s="155"/>
      <c r="K750" s="198">
        <v>0</v>
      </c>
    </row>
    <row r="751" spans="1:11" x14ac:dyDescent="0.2">
      <c r="A751" s="56">
        <v>21</v>
      </c>
      <c r="C751" s="68"/>
      <c r="E751" s="56">
        <v>21</v>
      </c>
      <c r="F751" s="69"/>
      <c r="G751" s="200"/>
      <c r="H751" s="202"/>
      <c r="I751" s="201"/>
      <c r="J751" s="155"/>
      <c r="K751" s="202"/>
    </row>
    <row r="752" spans="1:11" x14ac:dyDescent="0.2">
      <c r="A752" s="56">
        <v>22</v>
      </c>
      <c r="C752" s="68"/>
      <c r="E752" s="56">
        <v>22</v>
      </c>
      <c r="F752" s="69"/>
      <c r="G752" s="200"/>
      <c r="H752" s="202"/>
      <c r="I752" s="201"/>
      <c r="J752" s="155"/>
      <c r="K752" s="202"/>
    </row>
    <row r="753" spans="1:11" x14ac:dyDescent="0.2">
      <c r="A753" s="56">
        <v>23</v>
      </c>
      <c r="C753" s="68" t="s">
        <v>249</v>
      </c>
      <c r="E753" s="56">
        <v>23</v>
      </c>
      <c r="F753" s="69"/>
      <c r="G753" s="200"/>
      <c r="H753" s="198">
        <v>0</v>
      </c>
      <c r="I753" s="201"/>
      <c r="J753" s="155"/>
      <c r="K753" s="198"/>
    </row>
    <row r="754" spans="1:11" x14ac:dyDescent="0.2">
      <c r="A754" s="56">
        <v>24</v>
      </c>
      <c r="C754" s="68"/>
      <c r="E754" s="56">
        <v>24</v>
      </c>
      <c r="F754" s="69"/>
      <c r="G754" s="200"/>
      <c r="H754" s="202"/>
      <c r="I754" s="201"/>
      <c r="J754" s="155"/>
      <c r="K754" s="202"/>
    </row>
    <row r="755" spans="1:11" x14ac:dyDescent="0.2">
      <c r="E755" s="108"/>
      <c r="F755" s="139" t="s">
        <v>17</v>
      </c>
      <c r="G755" s="79" t="s">
        <v>17</v>
      </c>
      <c r="H755" s="79" t="s">
        <v>17</v>
      </c>
      <c r="I755" s="139" t="s">
        <v>17</v>
      </c>
      <c r="J755" s="79" t="s">
        <v>17</v>
      </c>
      <c r="K755" s="79" t="s">
        <v>17</v>
      </c>
    </row>
    <row r="756" spans="1:11" x14ac:dyDescent="0.2">
      <c r="A756" s="56">
        <v>25</v>
      </c>
      <c r="C756" s="68" t="s">
        <v>259</v>
      </c>
      <c r="E756" s="56">
        <v>25</v>
      </c>
      <c r="G756" s="148">
        <f>SUM(G745:G755)</f>
        <v>0</v>
      </c>
      <c r="H756" s="148">
        <f>SUM(H745:H755)</f>
        <v>0</v>
      </c>
      <c r="I756" s="149"/>
      <c r="J756" s="148">
        <f>SUM(J745:J755)</f>
        <v>0</v>
      </c>
      <c r="K756" s="148">
        <f>SUM(K745:K755)</f>
        <v>0</v>
      </c>
    </row>
    <row r="757" spans="1:11" x14ac:dyDescent="0.2">
      <c r="E757" s="108"/>
      <c r="F757" s="139" t="s">
        <v>17</v>
      </c>
      <c r="G757" s="78" t="s">
        <v>17</v>
      </c>
      <c r="H757" s="79" t="s">
        <v>17</v>
      </c>
      <c r="I757" s="139" t="s">
        <v>17</v>
      </c>
      <c r="J757" s="78" t="s">
        <v>17</v>
      </c>
      <c r="K757" s="79" t="s">
        <v>17</v>
      </c>
    </row>
    <row r="758" spans="1:11" x14ac:dyDescent="0.2">
      <c r="C758" s="56" t="s">
        <v>64</v>
      </c>
    </row>
    <row r="761" spans="1:11" x14ac:dyDescent="0.2">
      <c r="A761" s="74" t="str">
        <f>$A$83</f>
        <v xml:space="preserve">Institution No.:  </v>
      </c>
      <c r="B761" s="95"/>
      <c r="C761" s="95"/>
      <c r="D761" s="95"/>
      <c r="E761" s="109"/>
      <c r="F761" s="95"/>
      <c r="G761" s="110"/>
      <c r="H761" s="111"/>
      <c r="I761" s="95"/>
      <c r="J761" s="110"/>
      <c r="K761" s="59" t="s">
        <v>260</v>
      </c>
    </row>
    <row r="762" spans="1:11" x14ac:dyDescent="0.2">
      <c r="A762" s="123" t="s">
        <v>261</v>
      </c>
      <c r="B762" s="123"/>
      <c r="C762" s="123"/>
      <c r="D762" s="123"/>
      <c r="E762" s="123"/>
      <c r="F762" s="123"/>
      <c r="G762" s="123"/>
      <c r="H762" s="123"/>
      <c r="I762" s="123"/>
      <c r="J762" s="123"/>
      <c r="K762" s="123"/>
    </row>
    <row r="763" spans="1:11" x14ac:dyDescent="0.2">
      <c r="A763" s="74" t="str">
        <f>$A$42</f>
        <v xml:space="preserve">NAME: </v>
      </c>
      <c r="C763" s="56" t="str">
        <f>$D$20</f>
        <v>University of Colorado</v>
      </c>
      <c r="F763" s="173"/>
      <c r="G763" s="167"/>
      <c r="H763" s="168"/>
      <c r="K763" s="76" t="str">
        <f>$K$3</f>
        <v>Due Date: October 18, 2022</v>
      </c>
    </row>
    <row r="764" spans="1:11" x14ac:dyDescent="0.2">
      <c r="A764" s="77" t="s">
        <v>17</v>
      </c>
      <c r="B764" s="77" t="s">
        <v>17</v>
      </c>
      <c r="C764" s="77" t="s">
        <v>17</v>
      </c>
      <c r="D764" s="77" t="s">
        <v>17</v>
      </c>
      <c r="E764" s="77" t="s">
        <v>17</v>
      </c>
      <c r="F764" s="77" t="s">
        <v>17</v>
      </c>
      <c r="G764" s="78" t="s">
        <v>17</v>
      </c>
      <c r="H764" s="79" t="s">
        <v>17</v>
      </c>
      <c r="I764" s="77" t="s">
        <v>17</v>
      </c>
      <c r="J764" s="78" t="s">
        <v>17</v>
      </c>
      <c r="K764" s="79" t="s">
        <v>17</v>
      </c>
    </row>
    <row r="765" spans="1:11" x14ac:dyDescent="0.2">
      <c r="A765" s="80" t="s">
        <v>18</v>
      </c>
      <c r="E765" s="80" t="s">
        <v>18</v>
      </c>
      <c r="F765" s="81"/>
      <c r="G765" s="82"/>
      <c r="H765" s="83" t="str">
        <f>H728</f>
        <v>2021-22</v>
      </c>
      <c r="I765" s="81"/>
      <c r="J765" s="82"/>
      <c r="K765" s="83" t="str">
        <f>K728</f>
        <v>2022-23</v>
      </c>
    </row>
    <row r="766" spans="1:11" x14ac:dyDescent="0.2">
      <c r="A766" s="80" t="s">
        <v>22</v>
      </c>
      <c r="C766" s="81" t="s">
        <v>68</v>
      </c>
      <c r="E766" s="80" t="s">
        <v>22</v>
      </c>
      <c r="F766" s="81"/>
      <c r="G766" s="82" t="s">
        <v>24</v>
      </c>
      <c r="H766" s="83" t="s">
        <v>25</v>
      </c>
      <c r="I766" s="81"/>
      <c r="J766" s="82" t="s">
        <v>24</v>
      </c>
      <c r="K766" s="83" t="s">
        <v>26</v>
      </c>
    </row>
    <row r="767" spans="1:11" x14ac:dyDescent="0.2">
      <c r="A767" s="77" t="s">
        <v>17</v>
      </c>
      <c r="B767" s="77" t="s">
        <v>17</v>
      </c>
      <c r="C767" s="77" t="s">
        <v>17</v>
      </c>
      <c r="D767" s="77" t="s">
        <v>17</v>
      </c>
      <c r="E767" s="77" t="s">
        <v>17</v>
      </c>
      <c r="F767" s="77" t="s">
        <v>17</v>
      </c>
      <c r="G767" s="78"/>
      <c r="H767" s="79"/>
      <c r="I767" s="77"/>
      <c r="J767" s="78"/>
      <c r="K767" s="79"/>
    </row>
    <row r="768" spans="1:11" x14ac:dyDescent="0.2">
      <c r="A768" s="189">
        <v>1</v>
      </c>
      <c r="B768" s="189"/>
      <c r="C768" s="189" t="s">
        <v>244</v>
      </c>
      <c r="D768" s="189"/>
      <c r="E768" s="189">
        <v>1</v>
      </c>
      <c r="F768" s="190"/>
      <c r="G768" s="191"/>
      <c r="H768" s="192"/>
      <c r="I768" s="193"/>
      <c r="J768" s="194"/>
      <c r="K768" s="195"/>
    </row>
    <row r="769" spans="1:11" x14ac:dyDescent="0.2">
      <c r="A769" s="189">
        <v>2</v>
      </c>
      <c r="B769" s="189"/>
      <c r="C769" s="189" t="s">
        <v>244</v>
      </c>
      <c r="D769" s="189"/>
      <c r="E769" s="189">
        <v>2</v>
      </c>
      <c r="F769" s="190"/>
      <c r="G769" s="191"/>
      <c r="H769" s="192"/>
      <c r="I769" s="193"/>
      <c r="J769" s="194"/>
      <c r="K769" s="192"/>
    </row>
    <row r="770" spans="1:11" x14ac:dyDescent="0.2">
      <c r="A770" s="189">
        <v>3</v>
      </c>
      <c r="B770" s="189"/>
      <c r="C770" s="189" t="s">
        <v>244</v>
      </c>
      <c r="D770" s="189"/>
      <c r="E770" s="189">
        <v>3</v>
      </c>
      <c r="F770" s="190"/>
      <c r="G770" s="191"/>
      <c r="H770" s="192"/>
      <c r="I770" s="193"/>
      <c r="J770" s="194"/>
      <c r="K770" s="192"/>
    </row>
    <row r="771" spans="1:11" x14ac:dyDescent="0.2">
      <c r="A771" s="189">
        <v>4</v>
      </c>
      <c r="B771" s="189"/>
      <c r="C771" s="189" t="s">
        <v>244</v>
      </c>
      <c r="D771" s="189"/>
      <c r="E771" s="189">
        <v>4</v>
      </c>
      <c r="F771" s="190"/>
      <c r="G771" s="191"/>
      <c r="H771" s="192"/>
      <c r="I771" s="196"/>
      <c r="J771" s="194"/>
      <c r="K771" s="192"/>
    </row>
    <row r="772" spans="1:11" x14ac:dyDescent="0.2">
      <c r="A772" s="189">
        <v>5</v>
      </c>
      <c r="B772" s="189"/>
      <c r="C772" s="189" t="s">
        <v>244</v>
      </c>
      <c r="D772" s="189"/>
      <c r="E772" s="189">
        <v>5</v>
      </c>
      <c r="F772" s="190"/>
      <c r="G772" s="191"/>
      <c r="H772" s="192"/>
      <c r="I772" s="196"/>
      <c r="J772" s="194"/>
      <c r="K772" s="192"/>
    </row>
    <row r="773" spans="1:11" x14ac:dyDescent="0.2">
      <c r="A773" s="56">
        <v>6</v>
      </c>
      <c r="C773" s="68" t="s">
        <v>245</v>
      </c>
      <c r="E773" s="56">
        <v>6</v>
      </c>
      <c r="F773" s="69"/>
      <c r="G773" s="197">
        <v>0</v>
      </c>
      <c r="H773" s="198">
        <v>0</v>
      </c>
      <c r="I773" s="86"/>
      <c r="J773" s="199">
        <v>0</v>
      </c>
      <c r="K773" s="198">
        <v>0</v>
      </c>
    </row>
    <row r="774" spans="1:11" x14ac:dyDescent="0.2">
      <c r="A774" s="56">
        <v>7</v>
      </c>
      <c r="C774" s="68" t="s">
        <v>246</v>
      </c>
      <c r="E774" s="56">
        <v>7</v>
      </c>
      <c r="F774" s="69"/>
      <c r="G774" s="200"/>
      <c r="H774" s="198">
        <v>0</v>
      </c>
      <c r="I774" s="201"/>
      <c r="J774" s="155"/>
      <c r="K774" s="198">
        <v>0</v>
      </c>
    </row>
    <row r="775" spans="1:11" x14ac:dyDescent="0.2">
      <c r="A775" s="56">
        <v>8</v>
      </c>
      <c r="C775" s="68" t="s">
        <v>247</v>
      </c>
      <c r="E775" s="56">
        <v>8</v>
      </c>
      <c r="F775" s="69"/>
      <c r="G775" s="200">
        <f>SUM(G773:G774)</f>
        <v>0</v>
      </c>
      <c r="H775" s="202">
        <f>SUM(H773:H774)</f>
        <v>0</v>
      </c>
      <c r="I775" s="201"/>
      <c r="J775" s="200">
        <f>SUM(J773:J774)</f>
        <v>0</v>
      </c>
      <c r="K775" s="202">
        <f>SUM(K773:K774)</f>
        <v>0</v>
      </c>
    </row>
    <row r="776" spans="1:11" x14ac:dyDescent="0.2">
      <c r="A776" s="56">
        <v>9</v>
      </c>
      <c r="C776" s="68"/>
      <c r="E776" s="56">
        <v>9</v>
      </c>
      <c r="F776" s="69"/>
      <c r="G776" s="200"/>
      <c r="H776" s="202"/>
      <c r="I776" s="86"/>
      <c r="J776" s="155"/>
      <c r="K776" s="202"/>
    </row>
    <row r="777" spans="1:11" x14ac:dyDescent="0.2">
      <c r="A777" s="56">
        <v>10</v>
      </c>
      <c r="C777" s="68"/>
      <c r="E777" s="56">
        <v>10</v>
      </c>
      <c r="F777" s="69"/>
      <c r="G777" s="200"/>
      <c r="H777" s="202"/>
      <c r="I777" s="86"/>
      <c r="J777" s="155"/>
      <c r="K777" s="202"/>
    </row>
    <row r="778" spans="1:11" x14ac:dyDescent="0.2">
      <c r="A778" s="56">
        <v>11</v>
      </c>
      <c r="C778" s="68" t="s">
        <v>105</v>
      </c>
      <c r="E778" s="56">
        <v>11</v>
      </c>
      <c r="G778" s="203">
        <v>0</v>
      </c>
      <c r="H778" s="204">
        <v>0</v>
      </c>
      <c r="I778" s="86"/>
      <c r="J778" s="203">
        <v>0</v>
      </c>
      <c r="K778" s="204">
        <v>0</v>
      </c>
    </row>
    <row r="779" spans="1:11" x14ac:dyDescent="0.2">
      <c r="A779" s="56">
        <v>12</v>
      </c>
      <c r="C779" s="68" t="s">
        <v>106</v>
      </c>
      <c r="E779" s="56">
        <v>12</v>
      </c>
      <c r="G779" s="205"/>
      <c r="H779" s="204">
        <v>0</v>
      </c>
      <c r="I779" s="86"/>
      <c r="J779" s="148"/>
      <c r="K779" s="204">
        <v>0</v>
      </c>
    </row>
    <row r="780" spans="1:11" x14ac:dyDescent="0.2">
      <c r="A780" s="56">
        <v>13</v>
      </c>
      <c r="C780" s="68" t="s">
        <v>248</v>
      </c>
      <c r="E780" s="56">
        <v>13</v>
      </c>
      <c r="F780" s="69"/>
      <c r="G780" s="200">
        <f>SUM(G778:G779)</f>
        <v>0</v>
      </c>
      <c r="H780" s="202">
        <f>SUM(H778:H779)</f>
        <v>0</v>
      </c>
      <c r="I780" s="201"/>
      <c r="J780" s="200">
        <f>SUM(J778:J779)</f>
        <v>0</v>
      </c>
      <c r="K780" s="202">
        <f>SUM(K778:K779)</f>
        <v>0</v>
      </c>
    </row>
    <row r="781" spans="1:11" x14ac:dyDescent="0.2">
      <c r="A781" s="56">
        <v>14</v>
      </c>
      <c r="E781" s="56">
        <v>14</v>
      </c>
      <c r="F781" s="69"/>
      <c r="G781" s="200"/>
      <c r="H781" s="202"/>
      <c r="I781" s="201"/>
      <c r="J781" s="155"/>
      <c r="K781" s="202"/>
    </row>
    <row r="782" spans="1:11" x14ac:dyDescent="0.2">
      <c r="A782" s="56">
        <v>15</v>
      </c>
      <c r="C782" s="68" t="s">
        <v>108</v>
      </c>
      <c r="E782" s="56">
        <v>15</v>
      </c>
      <c r="F782" s="69"/>
      <c r="G782" s="200">
        <f>G775+G780</f>
        <v>0</v>
      </c>
      <c r="H782" s="202">
        <f>H775+H780</f>
        <v>0</v>
      </c>
      <c r="I782" s="201"/>
      <c r="J782" s="200">
        <f>J775+J780</f>
        <v>0</v>
      </c>
      <c r="K782" s="202">
        <f>K775+K780</f>
        <v>0</v>
      </c>
    </row>
    <row r="783" spans="1:11" x14ac:dyDescent="0.2">
      <c r="A783" s="56">
        <v>16</v>
      </c>
      <c r="E783" s="56">
        <v>16</v>
      </c>
      <c r="F783" s="69"/>
      <c r="G783" s="200"/>
      <c r="H783" s="202"/>
      <c r="I783" s="201"/>
      <c r="J783" s="155"/>
      <c r="K783" s="202"/>
    </row>
    <row r="784" spans="1:11" x14ac:dyDescent="0.2">
      <c r="A784" s="56">
        <v>17</v>
      </c>
      <c r="C784" s="68" t="s">
        <v>109</v>
      </c>
      <c r="E784" s="56">
        <v>17</v>
      </c>
      <c r="F784" s="69"/>
      <c r="G784" s="200"/>
      <c r="H784" s="198">
        <v>0</v>
      </c>
      <c r="I784" s="201"/>
      <c r="J784" s="155"/>
      <c r="K784" s="198">
        <v>0</v>
      </c>
    </row>
    <row r="785" spans="1:11" x14ac:dyDescent="0.2">
      <c r="A785" s="56">
        <v>18</v>
      </c>
      <c r="C785" s="68"/>
      <c r="E785" s="56">
        <v>18</v>
      </c>
      <c r="F785" s="69"/>
      <c r="G785" s="200"/>
      <c r="H785" s="202"/>
      <c r="I785" s="201"/>
      <c r="J785" s="155"/>
      <c r="K785" s="202"/>
    </row>
    <row r="786" spans="1:11" x14ac:dyDescent="0.2">
      <c r="A786" s="56">
        <v>19</v>
      </c>
      <c r="C786" s="68" t="s">
        <v>110</v>
      </c>
      <c r="E786" s="56">
        <v>19</v>
      </c>
      <c r="F786" s="69"/>
      <c r="G786" s="200"/>
      <c r="H786" s="198">
        <v>0</v>
      </c>
      <c r="I786" s="201"/>
      <c r="J786" s="155"/>
      <c r="K786" s="198"/>
    </row>
    <row r="787" spans="1:11" x14ac:dyDescent="0.2">
      <c r="A787" s="56">
        <v>20</v>
      </c>
      <c r="C787" s="68" t="s">
        <v>111</v>
      </c>
      <c r="E787" s="56">
        <v>20</v>
      </c>
      <c r="F787" s="69"/>
      <c r="G787" s="200"/>
      <c r="H787" s="198">
        <v>0</v>
      </c>
      <c r="I787" s="201"/>
      <c r="J787" s="155"/>
      <c r="K787" s="198">
        <v>0</v>
      </c>
    </row>
    <row r="788" spans="1:11" x14ac:dyDescent="0.2">
      <c r="A788" s="56">
        <v>21</v>
      </c>
      <c r="C788" s="68" t="s">
        <v>262</v>
      </c>
      <c r="E788" s="56">
        <v>21</v>
      </c>
      <c r="F788" s="69"/>
      <c r="G788" s="200"/>
      <c r="H788" s="198">
        <v>0</v>
      </c>
      <c r="I788" s="201"/>
      <c r="J788" s="155"/>
      <c r="K788" s="198">
        <v>0</v>
      </c>
    </row>
    <row r="789" spans="1:11" x14ac:dyDescent="0.2">
      <c r="A789" s="56">
        <v>22</v>
      </c>
      <c r="C789" s="68"/>
      <c r="E789" s="56">
        <v>22</v>
      </c>
      <c r="F789" s="69"/>
      <c r="G789" s="200"/>
      <c r="H789" s="202"/>
      <c r="I789" s="201"/>
      <c r="J789" s="155"/>
      <c r="K789" s="202"/>
    </row>
    <row r="790" spans="1:11" x14ac:dyDescent="0.2">
      <c r="A790" s="56">
        <v>23</v>
      </c>
      <c r="C790" s="68" t="s">
        <v>249</v>
      </c>
      <c r="E790" s="56">
        <v>23</v>
      </c>
      <c r="F790" s="69"/>
      <c r="G790" s="200"/>
      <c r="H790" s="198">
        <v>0</v>
      </c>
      <c r="I790" s="201"/>
      <c r="J790" s="155"/>
      <c r="K790" s="198"/>
    </row>
    <row r="791" spans="1:11" x14ac:dyDescent="0.2">
      <c r="A791" s="56">
        <v>24</v>
      </c>
      <c r="C791" s="68"/>
      <c r="E791" s="56">
        <v>24</v>
      </c>
      <c r="F791" s="69"/>
      <c r="G791" s="200"/>
      <c r="H791" s="202"/>
      <c r="I791" s="201"/>
      <c r="J791" s="155"/>
      <c r="K791" s="202"/>
    </row>
    <row r="792" spans="1:11" x14ac:dyDescent="0.2">
      <c r="E792" s="108"/>
      <c r="F792" s="139" t="s">
        <v>17</v>
      </c>
      <c r="G792" s="79" t="s">
        <v>17</v>
      </c>
      <c r="H792" s="79" t="s">
        <v>17</v>
      </c>
      <c r="I792" s="139" t="s">
        <v>17</v>
      </c>
      <c r="J792" s="79" t="s">
        <v>17</v>
      </c>
      <c r="K792" s="79" t="s">
        <v>17</v>
      </c>
    </row>
    <row r="793" spans="1:11" x14ac:dyDescent="0.2">
      <c r="A793" s="56">
        <v>25</v>
      </c>
      <c r="C793" s="68" t="s">
        <v>263</v>
      </c>
      <c r="E793" s="56">
        <v>25</v>
      </c>
      <c r="G793" s="148">
        <f>SUM(G782:G792)</f>
        <v>0</v>
      </c>
      <c r="H793" s="148">
        <f>SUM(H782:H792)</f>
        <v>0</v>
      </c>
      <c r="I793" s="149"/>
      <c r="J793" s="148">
        <f>SUM(J782:J792)</f>
        <v>0</v>
      </c>
      <c r="K793" s="148">
        <f>SUM(K782:K792)</f>
        <v>0</v>
      </c>
    </row>
    <row r="794" spans="1:11" x14ac:dyDescent="0.2">
      <c r="E794" s="108"/>
      <c r="F794" s="139" t="s">
        <v>17</v>
      </c>
      <c r="G794" s="78" t="s">
        <v>17</v>
      </c>
      <c r="H794" s="79" t="s">
        <v>17</v>
      </c>
      <c r="I794" s="139" t="s">
        <v>17</v>
      </c>
      <c r="J794" s="78" t="s">
        <v>17</v>
      </c>
      <c r="K794" s="79" t="s">
        <v>17</v>
      </c>
    </row>
    <row r="795" spans="1:11" x14ac:dyDescent="0.2">
      <c r="C795" s="56" t="s">
        <v>64</v>
      </c>
      <c r="E795" s="108"/>
      <c r="F795" s="139"/>
      <c r="G795" s="78"/>
      <c r="H795" s="79"/>
      <c r="I795" s="139"/>
      <c r="J795" s="78"/>
      <c r="K795" s="79"/>
    </row>
    <row r="797" spans="1:11" x14ac:dyDescent="0.2">
      <c r="A797" s="68"/>
    </row>
    <row r="798" spans="1:11" x14ac:dyDescent="0.2">
      <c r="A798" s="74" t="str">
        <f>$A$83</f>
        <v xml:space="preserve">Institution No.:  </v>
      </c>
      <c r="B798" s="95"/>
      <c r="C798" s="95"/>
      <c r="D798" s="95"/>
      <c r="E798" s="109"/>
      <c r="F798" s="95"/>
      <c r="G798" s="110"/>
      <c r="H798" s="111"/>
      <c r="I798" s="95"/>
      <c r="J798" s="110"/>
      <c r="K798" s="59" t="s">
        <v>264</v>
      </c>
    </row>
    <row r="799" spans="1:11" x14ac:dyDescent="0.2">
      <c r="A799" s="123" t="s">
        <v>265</v>
      </c>
      <c r="B799" s="123"/>
      <c r="C799" s="123"/>
      <c r="D799" s="123"/>
      <c r="E799" s="123"/>
      <c r="F799" s="123"/>
      <c r="G799" s="123"/>
      <c r="H799" s="123"/>
      <c r="I799" s="123"/>
      <c r="J799" s="123"/>
      <c r="K799" s="123"/>
    </row>
    <row r="800" spans="1:11" x14ac:dyDescent="0.2">
      <c r="A800" s="74" t="str">
        <f>$A$42</f>
        <v xml:space="preserve">NAME: </v>
      </c>
      <c r="C800" s="56" t="str">
        <f>$D$20</f>
        <v>University of Colorado</v>
      </c>
      <c r="F800" s="173"/>
      <c r="G800" s="167"/>
      <c r="H800" s="168"/>
      <c r="K800" s="76" t="str">
        <f>$K$3</f>
        <v>Due Date: October 18, 2022</v>
      </c>
    </row>
    <row r="801" spans="1:11" x14ac:dyDescent="0.2">
      <c r="A801" s="77" t="s">
        <v>17</v>
      </c>
      <c r="B801" s="77" t="s">
        <v>17</v>
      </c>
      <c r="C801" s="77" t="s">
        <v>17</v>
      </c>
      <c r="D801" s="77" t="s">
        <v>17</v>
      </c>
      <c r="E801" s="77" t="s">
        <v>17</v>
      </c>
      <c r="F801" s="77" t="s">
        <v>17</v>
      </c>
      <c r="G801" s="78" t="s">
        <v>17</v>
      </c>
      <c r="H801" s="79" t="s">
        <v>17</v>
      </c>
      <c r="I801" s="77" t="s">
        <v>17</v>
      </c>
      <c r="J801" s="78" t="s">
        <v>17</v>
      </c>
      <c r="K801" s="79" t="s">
        <v>17</v>
      </c>
    </row>
    <row r="802" spans="1:11" x14ac:dyDescent="0.2">
      <c r="A802" s="80" t="s">
        <v>18</v>
      </c>
      <c r="E802" s="80" t="s">
        <v>18</v>
      </c>
      <c r="F802" s="81"/>
      <c r="G802" s="82"/>
      <c r="H802" s="83" t="str">
        <f>+H765</f>
        <v>2021-22</v>
      </c>
      <c r="I802" s="81"/>
      <c r="J802" s="82"/>
      <c r="K802" s="83" t="str">
        <f>K765</f>
        <v>2022-23</v>
      </c>
    </row>
    <row r="803" spans="1:11" x14ac:dyDescent="0.2">
      <c r="A803" s="80" t="s">
        <v>22</v>
      </c>
      <c r="C803" s="81" t="s">
        <v>68</v>
      </c>
      <c r="E803" s="80" t="s">
        <v>22</v>
      </c>
      <c r="H803" s="83" t="s">
        <v>25</v>
      </c>
      <c r="K803" s="83" t="s">
        <v>26</v>
      </c>
    </row>
    <row r="804" spans="1:11" x14ac:dyDescent="0.2">
      <c r="A804" s="77" t="s">
        <v>17</v>
      </c>
      <c r="B804" s="77" t="s">
        <v>17</v>
      </c>
      <c r="C804" s="77" t="s">
        <v>17</v>
      </c>
      <c r="D804" s="77" t="s">
        <v>17</v>
      </c>
      <c r="E804" s="77" t="s">
        <v>17</v>
      </c>
      <c r="F804" s="77" t="s">
        <v>17</v>
      </c>
      <c r="G804" s="78" t="s">
        <v>17</v>
      </c>
      <c r="H804" s="79" t="s">
        <v>17</v>
      </c>
      <c r="I804" s="77" t="s">
        <v>17</v>
      </c>
      <c r="J804" s="78" t="s">
        <v>17</v>
      </c>
      <c r="K804" s="79" t="s">
        <v>17</v>
      </c>
    </row>
    <row r="805" spans="1:11" x14ac:dyDescent="0.2">
      <c r="A805" s="56">
        <v>1</v>
      </c>
      <c r="C805" s="68" t="s">
        <v>266</v>
      </c>
      <c r="E805" s="56">
        <v>1</v>
      </c>
      <c r="F805" s="69"/>
      <c r="G805" s="131"/>
      <c r="H805" s="143">
        <v>0</v>
      </c>
      <c r="I805" s="131"/>
      <c r="J805" s="131"/>
      <c r="K805" s="143">
        <v>0</v>
      </c>
    </row>
    <row r="806" spans="1:11" x14ac:dyDescent="0.2">
      <c r="A806" s="56">
        <f t="shared" ref="A806:A823" si="15">(A805+1)</f>
        <v>2</v>
      </c>
      <c r="C806" s="69"/>
      <c r="E806" s="56">
        <f t="shared" ref="E806:E823" si="16">(E805+1)</f>
        <v>2</v>
      </c>
      <c r="F806" s="69"/>
      <c r="G806" s="70"/>
      <c r="H806" s="71"/>
      <c r="I806" s="69"/>
      <c r="J806" s="70"/>
      <c r="K806" s="71"/>
    </row>
    <row r="807" spans="1:11" x14ac:dyDescent="0.2">
      <c r="A807" s="56">
        <f t="shared" si="15"/>
        <v>3</v>
      </c>
      <c r="C807" s="69"/>
      <c r="E807" s="56">
        <f t="shared" si="16"/>
        <v>3</v>
      </c>
      <c r="F807" s="69"/>
      <c r="G807" s="70"/>
      <c r="H807" s="71"/>
      <c r="I807" s="69"/>
      <c r="J807" s="70"/>
      <c r="K807" s="71"/>
    </row>
    <row r="808" spans="1:11" x14ac:dyDescent="0.2">
      <c r="A808" s="56">
        <f t="shared" si="15"/>
        <v>4</v>
      </c>
      <c r="C808" s="69"/>
      <c r="E808" s="56">
        <f t="shared" si="16"/>
        <v>4</v>
      </c>
      <c r="F808" s="69"/>
      <c r="G808" s="70"/>
      <c r="H808" s="71"/>
      <c r="I808" s="69"/>
      <c r="J808" s="70"/>
      <c r="K808" s="71"/>
    </row>
    <row r="809" spans="1:11" x14ac:dyDescent="0.2">
      <c r="A809" s="56">
        <f t="shared" si="15"/>
        <v>5</v>
      </c>
      <c r="C809" s="69"/>
      <c r="E809" s="56">
        <f t="shared" si="16"/>
        <v>5</v>
      </c>
      <c r="F809" s="69"/>
      <c r="G809" s="70"/>
      <c r="H809" s="71"/>
      <c r="I809" s="69"/>
      <c r="J809" s="70"/>
      <c r="K809" s="71"/>
    </row>
    <row r="810" spans="1:11" x14ac:dyDescent="0.2">
      <c r="A810" s="56">
        <f t="shared" si="15"/>
        <v>6</v>
      </c>
      <c r="C810" s="69"/>
      <c r="E810" s="56">
        <f t="shared" si="16"/>
        <v>6</v>
      </c>
      <c r="F810" s="69"/>
      <c r="G810" s="70"/>
      <c r="H810" s="71"/>
      <c r="I810" s="69"/>
      <c r="J810" s="70"/>
      <c r="K810" s="71"/>
    </row>
    <row r="811" spans="1:11" x14ac:dyDescent="0.2">
      <c r="A811" s="56">
        <f t="shared" si="15"/>
        <v>7</v>
      </c>
      <c r="C811" s="69"/>
      <c r="E811" s="56">
        <f t="shared" si="16"/>
        <v>7</v>
      </c>
      <c r="F811" s="69"/>
      <c r="G811" s="70"/>
      <c r="H811" s="71"/>
      <c r="I811" s="69"/>
      <c r="J811" s="70"/>
      <c r="K811" s="71"/>
    </row>
    <row r="812" spans="1:11" x14ac:dyDescent="0.2">
      <c r="A812" s="56">
        <f t="shared" si="15"/>
        <v>8</v>
      </c>
      <c r="C812" s="69"/>
      <c r="E812" s="56">
        <f t="shared" si="16"/>
        <v>8</v>
      </c>
      <c r="F812" s="69"/>
      <c r="G812" s="70"/>
      <c r="H812" s="71"/>
      <c r="I812" s="69"/>
      <c r="J812" s="70"/>
      <c r="K812" s="71"/>
    </row>
    <row r="813" spans="1:11" x14ac:dyDescent="0.2">
      <c r="A813" s="56">
        <f t="shared" si="15"/>
        <v>9</v>
      </c>
      <c r="C813" s="69"/>
      <c r="E813" s="56">
        <f t="shared" si="16"/>
        <v>9</v>
      </c>
      <c r="F813" s="69"/>
      <c r="G813" s="70"/>
      <c r="H813" s="71"/>
      <c r="I813" s="69"/>
      <c r="J813" s="70"/>
      <c r="K813" s="71"/>
    </row>
    <row r="814" spans="1:11" x14ac:dyDescent="0.2">
      <c r="A814" s="56">
        <f t="shared" si="15"/>
        <v>10</v>
      </c>
      <c r="C814" s="69"/>
      <c r="E814" s="56">
        <f t="shared" si="16"/>
        <v>10</v>
      </c>
      <c r="F814" s="69"/>
      <c r="G814" s="70"/>
      <c r="H814" s="71"/>
      <c r="I814" s="69"/>
      <c r="J814" s="70"/>
      <c r="K814" s="71"/>
    </row>
    <row r="815" spans="1:11" x14ac:dyDescent="0.2">
      <c r="A815" s="56">
        <f t="shared" si="15"/>
        <v>11</v>
      </c>
      <c r="C815" s="69"/>
      <c r="E815" s="56">
        <f t="shared" si="16"/>
        <v>11</v>
      </c>
      <c r="G815" s="70"/>
      <c r="H815" s="71"/>
      <c r="I815" s="69"/>
      <c r="J815" s="70"/>
      <c r="K815" s="71"/>
    </row>
    <row r="816" spans="1:11" x14ac:dyDescent="0.2">
      <c r="A816" s="56">
        <f t="shared" si="15"/>
        <v>12</v>
      </c>
      <c r="C816" s="69"/>
      <c r="E816" s="56">
        <f t="shared" si="16"/>
        <v>12</v>
      </c>
      <c r="G816" s="70"/>
      <c r="H816" s="71"/>
      <c r="I816" s="69"/>
      <c r="J816" s="70"/>
      <c r="K816" s="71"/>
    </row>
    <row r="817" spans="1:11" x14ac:dyDescent="0.2">
      <c r="A817" s="56">
        <f t="shared" si="15"/>
        <v>13</v>
      </c>
      <c r="C817" s="69"/>
      <c r="E817" s="56">
        <f t="shared" si="16"/>
        <v>13</v>
      </c>
      <c r="F817" s="69"/>
      <c r="G817" s="70"/>
      <c r="H817" s="71"/>
      <c r="I817" s="69"/>
      <c r="J817" s="70"/>
      <c r="K817" s="71"/>
    </row>
    <row r="818" spans="1:11" x14ac:dyDescent="0.2">
      <c r="A818" s="56">
        <f t="shared" si="15"/>
        <v>14</v>
      </c>
      <c r="C818" s="69"/>
      <c r="E818" s="56">
        <f t="shared" si="16"/>
        <v>14</v>
      </c>
      <c r="F818" s="69"/>
      <c r="G818" s="70"/>
      <c r="H818" s="71"/>
      <c r="I818" s="69"/>
      <c r="J818" s="70"/>
      <c r="K818" s="71"/>
    </row>
    <row r="819" spans="1:11" x14ac:dyDescent="0.2">
      <c r="A819" s="56">
        <f t="shared" si="15"/>
        <v>15</v>
      </c>
      <c r="C819" s="69"/>
      <c r="E819" s="56">
        <f t="shared" si="16"/>
        <v>15</v>
      </c>
      <c r="F819" s="69"/>
      <c r="G819" s="70"/>
      <c r="H819" s="71"/>
      <c r="I819" s="69"/>
      <c r="J819" s="70"/>
      <c r="K819" s="71"/>
    </row>
    <row r="820" spans="1:11" x14ac:dyDescent="0.2">
      <c r="A820" s="56">
        <f t="shared" si="15"/>
        <v>16</v>
      </c>
      <c r="C820" s="69"/>
      <c r="E820" s="56">
        <f t="shared" si="16"/>
        <v>16</v>
      </c>
      <c r="F820" s="69"/>
      <c r="G820" s="70"/>
      <c r="H820" s="71"/>
      <c r="I820" s="69"/>
      <c r="J820" s="70"/>
      <c r="K820" s="71"/>
    </row>
    <row r="821" spans="1:11" x14ac:dyDescent="0.2">
      <c r="A821" s="56">
        <f t="shared" si="15"/>
        <v>17</v>
      </c>
      <c r="C821" s="69"/>
      <c r="E821" s="56">
        <f t="shared" si="16"/>
        <v>17</v>
      </c>
      <c r="F821" s="69"/>
      <c r="G821" s="70"/>
      <c r="H821" s="71"/>
      <c r="I821" s="69"/>
      <c r="J821" s="70"/>
      <c r="K821" s="71"/>
    </row>
    <row r="822" spans="1:11" x14ac:dyDescent="0.2">
      <c r="A822" s="56">
        <f t="shared" si="15"/>
        <v>18</v>
      </c>
      <c r="C822" s="69"/>
      <c r="E822" s="56">
        <f t="shared" si="16"/>
        <v>18</v>
      </c>
      <c r="F822" s="69"/>
      <c r="G822" s="70"/>
      <c r="H822" s="71"/>
      <c r="I822" s="69"/>
      <c r="J822" s="70"/>
      <c r="K822" s="71"/>
    </row>
    <row r="823" spans="1:11" x14ac:dyDescent="0.2">
      <c r="A823" s="56">
        <f t="shared" si="15"/>
        <v>19</v>
      </c>
      <c r="C823" s="69"/>
      <c r="E823" s="56">
        <f t="shared" si="16"/>
        <v>19</v>
      </c>
      <c r="F823" s="69"/>
      <c r="G823" s="70"/>
      <c r="H823" s="71"/>
      <c r="I823" s="69"/>
      <c r="J823" s="70"/>
      <c r="K823" s="71"/>
    </row>
    <row r="824" spans="1:11" x14ac:dyDescent="0.2">
      <c r="A824" s="56">
        <v>20</v>
      </c>
      <c r="E824" s="56">
        <v>20</v>
      </c>
      <c r="F824" s="139"/>
      <c r="G824" s="78"/>
      <c r="H824" s="79"/>
      <c r="I824" s="139"/>
      <c r="J824" s="78"/>
      <c r="K824" s="79"/>
    </row>
    <row r="825" spans="1:11" x14ac:dyDescent="0.2">
      <c r="A825" s="56">
        <v>21</v>
      </c>
      <c r="E825" s="56">
        <v>21</v>
      </c>
      <c r="F825" s="139"/>
      <c r="G825" s="78"/>
      <c r="I825" s="139"/>
      <c r="J825" s="78"/>
    </row>
    <row r="826" spans="1:11" x14ac:dyDescent="0.2">
      <c r="A826" s="56">
        <v>22</v>
      </c>
      <c r="E826" s="56">
        <v>22</v>
      </c>
    </row>
    <row r="827" spans="1:11" x14ac:dyDescent="0.2">
      <c r="A827" s="56">
        <v>23</v>
      </c>
      <c r="D827" s="84"/>
      <c r="E827" s="56">
        <v>23</v>
      </c>
    </row>
    <row r="828" spans="1:11" x14ac:dyDescent="0.2">
      <c r="A828" s="56">
        <v>24</v>
      </c>
      <c r="D828" s="84"/>
      <c r="E828" s="56">
        <v>24</v>
      </c>
    </row>
    <row r="829" spans="1:11" x14ac:dyDescent="0.2">
      <c r="F829" s="139" t="s">
        <v>17</v>
      </c>
      <c r="G829" s="78" t="s">
        <v>17</v>
      </c>
      <c r="H829" s="79"/>
      <c r="I829" s="139"/>
      <c r="J829" s="78"/>
      <c r="K829" s="79"/>
    </row>
    <row r="830" spans="1:11" x14ac:dyDescent="0.2">
      <c r="A830" s="56">
        <v>25</v>
      </c>
      <c r="C830" s="68" t="s">
        <v>267</v>
      </c>
      <c r="E830" s="56">
        <v>25</v>
      </c>
      <c r="G830" s="134"/>
      <c r="H830" s="133">
        <f>SUM(H805:H828)</f>
        <v>0</v>
      </c>
      <c r="I830" s="133"/>
      <c r="J830" s="134"/>
      <c r="K830" s="133">
        <f>SUM(K805:K828)</f>
        <v>0</v>
      </c>
    </row>
    <row r="831" spans="1:11" x14ac:dyDescent="0.2">
      <c r="D831" s="84"/>
      <c r="F831" s="139" t="s">
        <v>17</v>
      </c>
      <c r="G831" s="78" t="s">
        <v>17</v>
      </c>
      <c r="H831" s="79"/>
      <c r="I831" s="139"/>
      <c r="J831" s="78"/>
      <c r="K831" s="79"/>
    </row>
    <row r="832" spans="1:11" x14ac:dyDescent="0.2">
      <c r="F832" s="139"/>
      <c r="G832" s="78"/>
      <c r="H832" s="79"/>
      <c r="I832" s="139"/>
      <c r="J832" s="78"/>
      <c r="K832" s="79"/>
    </row>
    <row r="833" spans="1:11" x14ac:dyDescent="0.2">
      <c r="C833" s="93" t="s">
        <v>268</v>
      </c>
      <c r="D833" s="93"/>
      <c r="E833" s="93"/>
      <c r="F833" s="93"/>
      <c r="G833" s="93"/>
      <c r="H833" s="93"/>
      <c r="I833" s="93"/>
      <c r="J833" s="93"/>
      <c r="K833" s="107"/>
    </row>
    <row r="835" spans="1:11" x14ac:dyDescent="0.2">
      <c r="A835" s="68"/>
    </row>
    <row r="836" spans="1:11" x14ac:dyDescent="0.2">
      <c r="A836" s="74" t="str">
        <f>$A$83</f>
        <v xml:space="preserve">Institution No.:  </v>
      </c>
      <c r="B836" s="95"/>
      <c r="C836" s="95"/>
      <c r="D836" s="95"/>
      <c r="E836" s="109"/>
      <c r="F836" s="95"/>
      <c r="G836" s="110"/>
      <c r="H836" s="111"/>
      <c r="I836" s="95"/>
      <c r="J836" s="110"/>
      <c r="K836" s="59" t="s">
        <v>269</v>
      </c>
    </row>
    <row r="837" spans="1:11" x14ac:dyDescent="0.2">
      <c r="A837" s="123" t="s">
        <v>270</v>
      </c>
      <c r="B837" s="123"/>
      <c r="C837" s="123"/>
      <c r="D837" s="123"/>
      <c r="E837" s="123"/>
      <c r="F837" s="123"/>
      <c r="G837" s="123"/>
      <c r="H837" s="123"/>
      <c r="I837" s="123"/>
      <c r="J837" s="123"/>
      <c r="K837" s="123"/>
    </row>
    <row r="838" spans="1:11" x14ac:dyDescent="0.2">
      <c r="A838" s="74" t="str">
        <f>$A$42</f>
        <v xml:space="preserve">NAME: </v>
      </c>
      <c r="C838" s="56" t="str">
        <f>$D$20</f>
        <v>University of Colorado</v>
      </c>
      <c r="G838" s="126"/>
      <c r="K838" s="76" t="str">
        <f>$K$3</f>
        <v>Due Date: October 18, 2022</v>
      </c>
    </row>
    <row r="839" spans="1:11" x14ac:dyDescent="0.2">
      <c r="A839" s="77" t="s">
        <v>17</v>
      </c>
      <c r="B839" s="77" t="s">
        <v>17</v>
      </c>
      <c r="C839" s="77" t="s">
        <v>17</v>
      </c>
      <c r="D839" s="77" t="s">
        <v>17</v>
      </c>
      <c r="E839" s="77" t="s">
        <v>17</v>
      </c>
      <c r="F839" s="77" t="s">
        <v>17</v>
      </c>
      <c r="G839" s="78" t="s">
        <v>17</v>
      </c>
      <c r="H839" s="79" t="s">
        <v>17</v>
      </c>
      <c r="I839" s="77" t="s">
        <v>17</v>
      </c>
      <c r="J839" s="78" t="s">
        <v>17</v>
      </c>
      <c r="K839" s="79" t="s">
        <v>17</v>
      </c>
    </row>
    <row r="840" spans="1:11" x14ac:dyDescent="0.2">
      <c r="A840" s="80" t="s">
        <v>18</v>
      </c>
      <c r="E840" s="80" t="s">
        <v>18</v>
      </c>
      <c r="F840" s="81"/>
      <c r="G840" s="82"/>
      <c r="H840" s="83" t="str">
        <f>H802</f>
        <v>2021-22</v>
      </c>
      <c r="I840" s="81"/>
      <c r="J840" s="82"/>
      <c r="K840" s="83" t="str">
        <f>K802</f>
        <v>2022-23</v>
      </c>
    </row>
    <row r="841" spans="1:11" x14ac:dyDescent="0.2">
      <c r="A841" s="80" t="s">
        <v>22</v>
      </c>
      <c r="C841" s="81" t="s">
        <v>68</v>
      </c>
      <c r="E841" s="80" t="s">
        <v>22</v>
      </c>
      <c r="F841" s="81"/>
      <c r="G841" s="82" t="s">
        <v>24</v>
      </c>
      <c r="H841" s="83" t="s">
        <v>25</v>
      </c>
      <c r="I841" s="81"/>
      <c r="J841" s="82" t="s">
        <v>24</v>
      </c>
      <c r="K841" s="83" t="s">
        <v>26</v>
      </c>
    </row>
    <row r="842" spans="1:11" x14ac:dyDescent="0.2">
      <c r="A842" s="77" t="s">
        <v>17</v>
      </c>
      <c r="B842" s="77" t="s">
        <v>17</v>
      </c>
      <c r="C842" s="77" t="s">
        <v>17</v>
      </c>
      <c r="D842" s="77" t="s">
        <v>17</v>
      </c>
      <c r="E842" s="77" t="s">
        <v>17</v>
      </c>
      <c r="F842" s="77" t="s">
        <v>17</v>
      </c>
      <c r="G842" s="78" t="s">
        <v>17</v>
      </c>
      <c r="H842" s="79" t="s">
        <v>17</v>
      </c>
      <c r="I842" s="77" t="s">
        <v>17</v>
      </c>
      <c r="J842" s="78" t="s">
        <v>17</v>
      </c>
      <c r="K842" s="79" t="s">
        <v>17</v>
      </c>
    </row>
    <row r="843" spans="1:11" x14ac:dyDescent="0.2">
      <c r="A843" s="189">
        <v>1</v>
      </c>
      <c r="B843" s="207"/>
      <c r="C843" s="189" t="s">
        <v>244</v>
      </c>
      <c r="D843" s="207"/>
      <c r="E843" s="189">
        <v>1</v>
      </c>
      <c r="F843" s="207"/>
      <c r="G843" s="208"/>
      <c r="H843" s="209"/>
      <c r="I843" s="207"/>
      <c r="J843" s="208"/>
      <c r="K843" s="209"/>
    </row>
    <row r="844" spans="1:11" x14ac:dyDescent="0.2">
      <c r="A844" s="189">
        <v>2</v>
      </c>
      <c r="B844" s="207"/>
      <c r="C844" s="189" t="s">
        <v>244</v>
      </c>
      <c r="D844" s="207"/>
      <c r="E844" s="189">
        <v>2</v>
      </c>
      <c r="F844" s="207"/>
      <c r="G844" s="208"/>
      <c r="H844" s="209"/>
      <c r="I844" s="207"/>
      <c r="J844" s="208"/>
      <c r="K844" s="209"/>
    </row>
    <row r="845" spans="1:11" x14ac:dyDescent="0.2">
      <c r="A845" s="189">
        <v>3</v>
      </c>
      <c r="B845" s="189"/>
      <c r="C845" s="189" t="s">
        <v>244</v>
      </c>
      <c r="D845" s="189"/>
      <c r="E845" s="189">
        <v>3</v>
      </c>
      <c r="F845" s="190"/>
      <c r="G845" s="210"/>
      <c r="H845" s="195"/>
      <c r="I845" s="195"/>
      <c r="J845" s="210"/>
      <c r="K845" s="195"/>
    </row>
    <row r="846" spans="1:11" x14ac:dyDescent="0.2">
      <c r="A846" s="189">
        <v>4</v>
      </c>
      <c r="B846" s="189"/>
      <c r="C846" s="189" t="s">
        <v>244</v>
      </c>
      <c r="D846" s="189"/>
      <c r="E846" s="189">
        <v>4</v>
      </c>
      <c r="F846" s="190"/>
      <c r="G846" s="210"/>
      <c r="H846" s="195"/>
      <c r="I846" s="195"/>
      <c r="J846" s="210"/>
      <c r="K846" s="195"/>
    </row>
    <row r="847" spans="1:11" x14ac:dyDescent="0.2">
      <c r="A847" s="189">
        <v>5</v>
      </c>
      <c r="B847" s="189"/>
      <c r="C847" s="189" t="s">
        <v>244</v>
      </c>
      <c r="D847" s="189"/>
      <c r="E847" s="189">
        <v>5</v>
      </c>
      <c r="F847" s="189"/>
      <c r="G847" s="211"/>
      <c r="H847" s="212"/>
      <c r="I847" s="189"/>
      <c r="J847" s="211"/>
      <c r="K847" s="212"/>
    </row>
    <row r="848" spans="1:11" x14ac:dyDescent="0.2">
      <c r="A848" s="56">
        <v>6</v>
      </c>
      <c r="C848" s="68" t="s">
        <v>101</v>
      </c>
      <c r="E848" s="56">
        <v>6</v>
      </c>
      <c r="F848" s="69"/>
      <c r="G848" s="127"/>
      <c r="H848" s="128"/>
      <c r="I848" s="131"/>
      <c r="J848" s="127"/>
      <c r="K848" s="128"/>
    </row>
    <row r="849" spans="1:11" x14ac:dyDescent="0.2">
      <c r="A849" s="56">
        <v>7</v>
      </c>
      <c r="C849" s="68" t="s">
        <v>102</v>
      </c>
      <c r="E849" s="56">
        <v>7</v>
      </c>
      <c r="F849" s="69"/>
      <c r="G849" s="129"/>
      <c r="H849" s="128"/>
      <c r="I849" s="131"/>
      <c r="J849" s="129"/>
      <c r="K849" s="128"/>
    </row>
    <row r="850" spans="1:11" x14ac:dyDescent="0.2">
      <c r="A850" s="56">
        <v>8</v>
      </c>
      <c r="C850" s="68" t="s">
        <v>271</v>
      </c>
      <c r="E850" s="56">
        <v>8</v>
      </c>
      <c r="F850" s="69"/>
      <c r="G850" s="127"/>
      <c r="H850" s="128"/>
      <c r="I850" s="131"/>
      <c r="J850" s="127"/>
      <c r="K850" s="128"/>
    </row>
    <row r="851" spans="1:11" x14ac:dyDescent="0.2">
      <c r="A851" s="56">
        <v>9</v>
      </c>
      <c r="C851" s="68" t="s">
        <v>239</v>
      </c>
      <c r="E851" s="56">
        <v>9</v>
      </c>
      <c r="F851" s="69"/>
      <c r="G851" s="129">
        <f>SUM(G848:G850)</f>
        <v>0</v>
      </c>
      <c r="H851" s="132">
        <f>SUM(H848:H850)</f>
        <v>0</v>
      </c>
      <c r="I851" s="129"/>
      <c r="J851" s="129">
        <f>SUM(J848:J850)</f>
        <v>0</v>
      </c>
      <c r="K851" s="132">
        <f>SUM(K848:K850)</f>
        <v>0</v>
      </c>
    </row>
    <row r="852" spans="1:11" x14ac:dyDescent="0.2">
      <c r="A852" s="56">
        <v>10</v>
      </c>
      <c r="C852" s="68"/>
      <c r="E852" s="56">
        <v>10</v>
      </c>
      <c r="F852" s="69"/>
      <c r="G852" s="129"/>
      <c r="H852" s="132"/>
      <c r="I852" s="131"/>
      <c r="J852" s="129"/>
      <c r="K852" s="132"/>
    </row>
    <row r="853" spans="1:11" x14ac:dyDescent="0.2">
      <c r="A853" s="56">
        <v>11</v>
      </c>
      <c r="C853" s="68" t="s">
        <v>105</v>
      </c>
      <c r="E853" s="56">
        <v>11</v>
      </c>
      <c r="F853" s="69"/>
      <c r="G853" s="127"/>
      <c r="H853" s="128"/>
      <c r="I853" s="131"/>
      <c r="J853" s="127"/>
      <c r="K853" s="128"/>
    </row>
    <row r="854" spans="1:11" x14ac:dyDescent="0.2">
      <c r="A854" s="56">
        <v>12</v>
      </c>
      <c r="C854" s="68" t="s">
        <v>106</v>
      </c>
      <c r="E854" s="56">
        <v>12</v>
      </c>
      <c r="F854" s="69"/>
      <c r="G854" s="129"/>
      <c r="H854" s="128"/>
      <c r="I854" s="131"/>
      <c r="J854" s="129"/>
      <c r="K854" s="128"/>
    </row>
    <row r="855" spans="1:11" x14ac:dyDescent="0.2">
      <c r="A855" s="56">
        <v>13</v>
      </c>
      <c r="C855" s="68" t="s">
        <v>240</v>
      </c>
      <c r="E855" s="56">
        <v>13</v>
      </c>
      <c r="F855" s="69"/>
      <c r="G855" s="129">
        <f>SUM(G853:G854)</f>
        <v>0</v>
      </c>
      <c r="H855" s="132">
        <f>SUM(H853:H854)</f>
        <v>0</v>
      </c>
      <c r="I855" s="134"/>
      <c r="J855" s="129">
        <f>SUM(J853:J854)</f>
        <v>0</v>
      </c>
      <c r="K855" s="132">
        <f>SUM(K853:K854)</f>
        <v>0</v>
      </c>
    </row>
    <row r="856" spans="1:11" x14ac:dyDescent="0.2">
      <c r="A856" s="56">
        <v>14</v>
      </c>
      <c r="E856" s="56">
        <v>14</v>
      </c>
      <c r="F856" s="69"/>
      <c r="G856" s="135"/>
      <c r="H856" s="132"/>
      <c r="I856" s="133"/>
      <c r="J856" s="135"/>
      <c r="K856" s="132"/>
    </row>
    <row r="857" spans="1:11" x14ac:dyDescent="0.2">
      <c r="A857" s="56">
        <v>15</v>
      </c>
      <c r="C857" s="68" t="s">
        <v>108</v>
      </c>
      <c r="E857" s="56">
        <v>15</v>
      </c>
      <c r="G857" s="136">
        <f>SUM(G851+G855)</f>
        <v>0</v>
      </c>
      <c r="H857" s="137">
        <f>SUM(H851+H855)</f>
        <v>0</v>
      </c>
      <c r="I857" s="133"/>
      <c r="J857" s="136">
        <f>SUM(J851+J855)</f>
        <v>0</v>
      </c>
      <c r="K857" s="137">
        <f>SUM(K851+K855)</f>
        <v>0</v>
      </c>
    </row>
    <row r="858" spans="1:11" x14ac:dyDescent="0.2">
      <c r="A858" s="56">
        <v>16</v>
      </c>
      <c r="E858" s="56">
        <v>16</v>
      </c>
      <c r="G858" s="136"/>
      <c r="H858" s="137"/>
      <c r="I858" s="133"/>
      <c r="J858" s="136"/>
      <c r="K858" s="137"/>
    </row>
    <row r="859" spans="1:11" x14ac:dyDescent="0.2">
      <c r="A859" s="56">
        <v>17</v>
      </c>
      <c r="C859" s="68" t="s">
        <v>109</v>
      </c>
      <c r="E859" s="56">
        <v>17</v>
      </c>
      <c r="F859" s="69"/>
      <c r="G859" s="129"/>
      <c r="H859" s="128"/>
      <c r="I859" s="131"/>
      <c r="J859" s="129"/>
      <c r="K859" s="128"/>
    </row>
    <row r="860" spans="1:11" x14ac:dyDescent="0.2">
      <c r="A860" s="56">
        <v>18</v>
      </c>
      <c r="E860" s="56">
        <v>18</v>
      </c>
      <c r="F860" s="69"/>
      <c r="G860" s="129"/>
      <c r="H860" s="132"/>
      <c r="I860" s="131"/>
      <c r="J860" s="129"/>
      <c r="K860" s="132"/>
    </row>
    <row r="861" spans="1:11" x14ac:dyDescent="0.2">
      <c r="A861" s="56">
        <v>19</v>
      </c>
      <c r="C861" s="68" t="s">
        <v>110</v>
      </c>
      <c r="E861" s="56">
        <v>19</v>
      </c>
      <c r="F861" s="69"/>
      <c r="G861" s="129"/>
      <c r="H861" s="128"/>
      <c r="I861" s="131"/>
      <c r="J861" s="129"/>
      <c r="K861" s="128"/>
    </row>
    <row r="862" spans="1:11" x14ac:dyDescent="0.2">
      <c r="A862" s="56">
        <v>20</v>
      </c>
      <c r="C862" s="138" t="s">
        <v>111</v>
      </c>
      <c r="E862" s="56">
        <v>20</v>
      </c>
      <c r="F862" s="69"/>
      <c r="G862" s="129"/>
      <c r="H862" s="128"/>
      <c r="I862" s="131"/>
      <c r="J862" s="129"/>
      <c r="K862" s="128"/>
    </row>
    <row r="863" spans="1:11" x14ac:dyDescent="0.2">
      <c r="A863" s="56">
        <v>21</v>
      </c>
      <c r="C863" s="138"/>
      <c r="E863" s="56">
        <v>21</v>
      </c>
      <c r="F863" s="69"/>
      <c r="G863" s="129"/>
      <c r="H863" s="132"/>
      <c r="I863" s="131"/>
      <c r="J863" s="129"/>
      <c r="K863" s="132"/>
    </row>
    <row r="864" spans="1:11" x14ac:dyDescent="0.2">
      <c r="A864" s="56">
        <v>22</v>
      </c>
      <c r="C864" s="68"/>
      <c r="E864" s="56">
        <v>22</v>
      </c>
      <c r="G864" s="129"/>
      <c r="H864" s="132"/>
      <c r="I864" s="131"/>
      <c r="J864" s="129"/>
      <c r="K864" s="132"/>
    </row>
    <row r="865" spans="1:11" x14ac:dyDescent="0.2">
      <c r="A865" s="56">
        <v>23</v>
      </c>
      <c r="C865" s="68" t="s">
        <v>112</v>
      </c>
      <c r="E865" s="56">
        <v>23</v>
      </c>
      <c r="G865" s="129"/>
      <c r="H865" s="128"/>
      <c r="I865" s="131"/>
      <c r="J865" s="129"/>
      <c r="K865" s="128"/>
    </row>
    <row r="866" spans="1:11" x14ac:dyDescent="0.2">
      <c r="A866" s="56">
        <v>24</v>
      </c>
      <c r="C866" s="68"/>
      <c r="E866" s="56">
        <v>24</v>
      </c>
      <c r="G866" s="129"/>
      <c r="H866" s="132"/>
      <c r="I866" s="131"/>
      <c r="J866" s="129"/>
      <c r="K866" s="132"/>
    </row>
    <row r="867" spans="1:11" x14ac:dyDescent="0.2">
      <c r="E867" s="56">
        <v>25</v>
      </c>
      <c r="F867" s="139" t="s">
        <v>17</v>
      </c>
      <c r="G867" s="130"/>
      <c r="H867" s="79"/>
      <c r="I867" s="139"/>
      <c r="J867" s="130"/>
      <c r="K867" s="79"/>
    </row>
    <row r="868" spans="1:11" x14ac:dyDescent="0.2">
      <c r="A868" s="56">
        <v>25</v>
      </c>
      <c r="C868" s="68" t="s">
        <v>272</v>
      </c>
      <c r="G868" s="133">
        <f>SUM(G857:G866)</f>
        <v>0</v>
      </c>
      <c r="H868" s="133">
        <f>SUM(H857:H866)</f>
        <v>0</v>
      </c>
      <c r="I868" s="141"/>
      <c r="J868" s="133">
        <f>SUM(J857:J866)</f>
        <v>0</v>
      </c>
      <c r="K868" s="133">
        <f>SUM(K857:K866)</f>
        <v>0</v>
      </c>
    </row>
    <row r="869" spans="1:11" x14ac:dyDescent="0.2">
      <c r="F869" s="139" t="s">
        <v>17</v>
      </c>
      <c r="G869" s="78"/>
      <c r="H869" s="79"/>
      <c r="I869" s="139"/>
      <c r="J869" s="78"/>
      <c r="K869" s="79"/>
    </row>
    <row r="870" spans="1:11" x14ac:dyDescent="0.2">
      <c r="A870" s="68"/>
      <c r="C870" s="56" t="s">
        <v>64</v>
      </c>
    </row>
    <row r="872" spans="1:11" x14ac:dyDescent="0.2">
      <c r="A872" s="68"/>
    </row>
    <row r="873" spans="1:11" x14ac:dyDescent="0.2">
      <c r="A873" s="74" t="str">
        <f>$A$83</f>
        <v xml:space="preserve">Institution No.:  </v>
      </c>
      <c r="B873" s="95"/>
      <c r="C873" s="95"/>
      <c r="D873" s="95"/>
      <c r="E873" s="109"/>
      <c r="F873" s="95"/>
      <c r="G873" s="110"/>
      <c r="H873" s="111"/>
      <c r="I873" s="95"/>
      <c r="J873" s="110"/>
      <c r="K873" s="59" t="s">
        <v>273</v>
      </c>
    </row>
    <row r="874" spans="1:11" x14ac:dyDescent="0.2">
      <c r="A874" s="213" t="s">
        <v>274</v>
      </c>
      <c r="B874" s="213"/>
      <c r="C874" s="213"/>
      <c r="D874" s="213"/>
      <c r="E874" s="213"/>
      <c r="F874" s="213"/>
      <c r="G874" s="213"/>
      <c r="H874" s="213"/>
      <c r="I874" s="213"/>
      <c r="J874" s="213"/>
      <c r="K874" s="213"/>
    </row>
    <row r="875" spans="1:11" x14ac:dyDescent="0.2">
      <c r="A875" s="74" t="str">
        <f>$A$42</f>
        <v xml:space="preserve">NAME: </v>
      </c>
      <c r="C875" s="56" t="str">
        <f>$D$20</f>
        <v>University of Colorado</v>
      </c>
      <c r="H875" s="214"/>
      <c r="K875" s="76" t="str">
        <f>$K$3</f>
        <v>Due Date: October 18, 2022</v>
      </c>
    </row>
    <row r="876" spans="1:11" x14ac:dyDescent="0.2">
      <c r="A876" s="77" t="s">
        <v>17</v>
      </c>
      <c r="B876" s="77" t="s">
        <v>17</v>
      </c>
      <c r="C876" s="77" t="s">
        <v>17</v>
      </c>
      <c r="D876" s="77" t="s">
        <v>17</v>
      </c>
      <c r="E876" s="77" t="s">
        <v>17</v>
      </c>
      <c r="F876" s="77" t="s">
        <v>17</v>
      </c>
      <c r="G876" s="78" t="s">
        <v>17</v>
      </c>
      <c r="H876" s="79" t="s">
        <v>17</v>
      </c>
      <c r="I876" s="77" t="s">
        <v>17</v>
      </c>
      <c r="J876" s="78" t="s">
        <v>17</v>
      </c>
      <c r="K876" s="79" t="s">
        <v>17</v>
      </c>
    </row>
    <row r="877" spans="1:11" x14ac:dyDescent="0.2">
      <c r="A877" s="80" t="s">
        <v>18</v>
      </c>
      <c r="E877" s="80" t="s">
        <v>18</v>
      </c>
      <c r="F877" s="81"/>
      <c r="G877" s="82"/>
      <c r="H877" s="83" t="str">
        <f>+H840</f>
        <v>2021-22</v>
      </c>
      <c r="I877" s="81"/>
      <c r="J877" s="82"/>
      <c r="K877" s="83" t="str">
        <f>K840</f>
        <v>2022-23</v>
      </c>
    </row>
    <row r="878" spans="1:11" x14ac:dyDescent="0.2">
      <c r="A878" s="80" t="s">
        <v>22</v>
      </c>
      <c r="C878" s="81" t="s">
        <v>68</v>
      </c>
      <c r="E878" s="80" t="s">
        <v>22</v>
      </c>
      <c r="F878" s="81"/>
      <c r="G878" s="82"/>
      <c r="H878" s="83" t="s">
        <v>25</v>
      </c>
      <c r="I878" s="81"/>
      <c r="J878" s="82"/>
      <c r="K878" s="83" t="s">
        <v>26</v>
      </c>
    </row>
    <row r="879" spans="1:11" x14ac:dyDescent="0.2">
      <c r="A879" s="77" t="s">
        <v>17</v>
      </c>
      <c r="B879" s="77" t="s">
        <v>17</v>
      </c>
      <c r="C879" s="77" t="s">
        <v>17</v>
      </c>
      <c r="D879" s="77" t="s">
        <v>17</v>
      </c>
      <c r="E879" s="77" t="s">
        <v>17</v>
      </c>
      <c r="F879" s="77" t="s">
        <v>17</v>
      </c>
      <c r="G879" s="78" t="s">
        <v>17</v>
      </c>
      <c r="H879" s="79" t="s">
        <v>17</v>
      </c>
      <c r="I879" s="77" t="s">
        <v>17</v>
      </c>
      <c r="J879" s="78" t="s">
        <v>17</v>
      </c>
      <c r="K879" s="79" t="s">
        <v>17</v>
      </c>
    </row>
    <row r="880" spans="1:11" x14ac:dyDescent="0.2">
      <c r="A880" s="174">
        <v>1</v>
      </c>
      <c r="C880" s="56" t="s">
        <v>275</v>
      </c>
      <c r="E880" s="174">
        <v>1</v>
      </c>
      <c r="F880" s="69"/>
      <c r="G880" s="131"/>
      <c r="H880" s="143"/>
      <c r="I880" s="131"/>
      <c r="J880" s="131"/>
      <c r="K880" s="143"/>
    </row>
    <row r="881" spans="1:11" x14ac:dyDescent="0.2">
      <c r="A881" s="174">
        <v>2</v>
      </c>
      <c r="E881" s="174">
        <v>2</v>
      </c>
      <c r="F881" s="69"/>
      <c r="G881" s="131"/>
      <c r="H881" s="131"/>
      <c r="I881" s="131"/>
      <c r="J881" s="131"/>
      <c r="K881" s="131"/>
    </row>
    <row r="882" spans="1:11" x14ac:dyDescent="0.2">
      <c r="A882" s="174">
        <v>3</v>
      </c>
      <c r="C882" s="69"/>
      <c r="E882" s="174">
        <v>3</v>
      </c>
      <c r="F882" s="69"/>
      <c r="G882" s="131"/>
      <c r="H882" s="131"/>
      <c r="I882" s="131"/>
      <c r="J882" s="131"/>
      <c r="K882" s="131"/>
    </row>
    <row r="883" spans="1:11" x14ac:dyDescent="0.2">
      <c r="A883" s="174">
        <v>4</v>
      </c>
      <c r="C883" s="69"/>
      <c r="E883" s="174">
        <v>4</v>
      </c>
      <c r="F883" s="69"/>
      <c r="G883" s="131"/>
      <c r="H883" s="131"/>
      <c r="I883" s="131"/>
      <c r="J883" s="131"/>
      <c r="K883" s="131"/>
    </row>
    <row r="884" spans="1:11" x14ac:dyDescent="0.2">
      <c r="A884" s="174">
        <v>5</v>
      </c>
      <c r="C884" s="68"/>
      <c r="E884" s="174">
        <v>5</v>
      </c>
      <c r="F884" s="69"/>
      <c r="G884" s="131"/>
      <c r="H884" s="131"/>
      <c r="I884" s="131"/>
      <c r="J884" s="131"/>
      <c r="K884" s="131"/>
    </row>
    <row r="885" spans="1:11" x14ac:dyDescent="0.2">
      <c r="A885" s="174">
        <v>6</v>
      </c>
      <c r="C885" s="69"/>
      <c r="E885" s="174">
        <v>6</v>
      </c>
      <c r="F885" s="69"/>
      <c r="G885" s="131"/>
      <c r="H885" s="131"/>
      <c r="I885" s="131"/>
      <c r="J885" s="131"/>
      <c r="K885" s="131"/>
    </row>
    <row r="886" spans="1:11" x14ac:dyDescent="0.2">
      <c r="A886" s="174">
        <v>7</v>
      </c>
      <c r="C886" s="69"/>
      <c r="E886" s="174">
        <v>7</v>
      </c>
      <c r="F886" s="69"/>
      <c r="G886" s="131"/>
      <c r="H886" s="131"/>
      <c r="I886" s="131"/>
      <c r="J886" s="131"/>
      <c r="K886" s="131"/>
    </row>
    <row r="887" spans="1:11" x14ac:dyDescent="0.2">
      <c r="A887" s="174">
        <v>8</v>
      </c>
      <c r="E887" s="174">
        <v>8</v>
      </c>
      <c r="F887" s="69"/>
      <c r="G887" s="131"/>
      <c r="H887" s="131"/>
      <c r="I887" s="131"/>
      <c r="J887" s="131"/>
      <c r="K887" s="131"/>
    </row>
    <row r="888" spans="1:11" x14ac:dyDescent="0.2">
      <c r="A888" s="174">
        <v>9</v>
      </c>
      <c r="E888" s="174">
        <v>9</v>
      </c>
      <c r="F888" s="69"/>
      <c r="G888" s="131"/>
      <c r="H888" s="131"/>
      <c r="I888" s="131"/>
      <c r="J888" s="131"/>
      <c r="K888" s="131"/>
    </row>
    <row r="889" spans="1:11" x14ac:dyDescent="0.2">
      <c r="A889" s="174"/>
      <c r="E889" s="174"/>
      <c r="F889" s="139" t="s">
        <v>17</v>
      </c>
      <c r="G889" s="206" t="s">
        <v>17</v>
      </c>
      <c r="H889" s="206"/>
      <c r="I889" s="206"/>
      <c r="J889" s="206"/>
      <c r="K889" s="206"/>
    </row>
    <row r="890" spans="1:11" x14ac:dyDescent="0.2">
      <c r="A890" s="174">
        <v>10</v>
      </c>
      <c r="C890" s="56" t="s">
        <v>276</v>
      </c>
      <c r="E890" s="174">
        <v>10</v>
      </c>
      <c r="G890" s="134"/>
      <c r="H890" s="131">
        <f>SUM(H880:H888)</f>
        <v>0</v>
      </c>
      <c r="I890" s="133"/>
      <c r="J890" s="134"/>
      <c r="K890" s="131">
        <f>SUM(K880:K888)</f>
        <v>0</v>
      </c>
    </row>
    <row r="891" spans="1:11" x14ac:dyDescent="0.2">
      <c r="A891" s="174"/>
      <c r="E891" s="174"/>
      <c r="F891" s="139" t="s">
        <v>17</v>
      </c>
      <c r="G891" s="206" t="s">
        <v>17</v>
      </c>
      <c r="H891" s="206"/>
      <c r="I891" s="206"/>
      <c r="J891" s="206"/>
      <c r="K891" s="206"/>
    </row>
    <row r="892" spans="1:11" x14ac:dyDescent="0.2">
      <c r="A892" s="174">
        <v>11</v>
      </c>
      <c r="C892" s="69"/>
      <c r="E892" s="174">
        <v>11</v>
      </c>
      <c r="F892" s="69"/>
      <c r="G892" s="131"/>
      <c r="H892" s="131"/>
      <c r="I892" s="131"/>
      <c r="J892" s="131"/>
      <c r="K892" s="131"/>
    </row>
    <row r="893" spans="1:11" x14ac:dyDescent="0.2">
      <c r="A893" s="174">
        <v>12</v>
      </c>
      <c r="C893" s="68" t="s">
        <v>277</v>
      </c>
      <c r="E893" s="174">
        <v>12</v>
      </c>
      <c r="F893" s="69"/>
      <c r="G893" s="131"/>
      <c r="H893" s="143">
        <v>52014262</v>
      </c>
      <c r="I893" s="131"/>
      <c r="J893" s="131"/>
      <c r="K893" s="143">
        <v>39063242</v>
      </c>
    </row>
    <row r="894" spans="1:11" x14ac:dyDescent="0.2">
      <c r="A894" s="174">
        <v>13</v>
      </c>
      <c r="C894" s="69" t="s">
        <v>278</v>
      </c>
      <c r="E894" s="174">
        <v>13</v>
      </c>
      <c r="F894" s="69"/>
      <c r="G894" s="131"/>
      <c r="H894" s="143"/>
      <c r="I894" s="131"/>
      <c r="J894" s="131"/>
      <c r="K894" s="143"/>
    </row>
    <row r="895" spans="1:11" x14ac:dyDescent="0.2">
      <c r="A895" s="174">
        <v>14</v>
      </c>
      <c r="C895" s="56" t="s">
        <v>318</v>
      </c>
      <c r="E895" s="174">
        <v>14</v>
      </c>
      <c r="F895" s="69"/>
      <c r="G895" s="131"/>
      <c r="H895" s="131">
        <v>0</v>
      </c>
      <c r="I895" s="131"/>
      <c r="J895" s="131"/>
      <c r="K895" s="131">
        <v>0</v>
      </c>
    </row>
    <row r="896" spans="1:11" x14ac:dyDescent="0.2">
      <c r="A896" s="174">
        <v>15</v>
      </c>
      <c r="E896" s="174">
        <v>15</v>
      </c>
      <c r="F896" s="69"/>
      <c r="G896" s="131"/>
      <c r="H896" s="131"/>
      <c r="I896" s="131"/>
      <c r="J896" s="131"/>
      <c r="K896" s="131"/>
    </row>
    <row r="897" spans="1:11" x14ac:dyDescent="0.2">
      <c r="A897" s="174">
        <v>16</v>
      </c>
      <c r="E897" s="174">
        <v>16</v>
      </c>
      <c r="F897" s="69"/>
      <c r="G897" s="131"/>
      <c r="H897" s="131"/>
      <c r="I897" s="131"/>
      <c r="J897" s="131"/>
      <c r="K897" s="131"/>
    </row>
    <row r="898" spans="1:11" x14ac:dyDescent="0.2">
      <c r="A898" s="174">
        <v>17</v>
      </c>
      <c r="C898" s="68"/>
      <c r="E898" s="174">
        <v>17</v>
      </c>
      <c r="F898" s="69"/>
      <c r="G898" s="131"/>
      <c r="H898" s="131"/>
      <c r="I898" s="131"/>
      <c r="J898" s="131"/>
      <c r="K898" s="131"/>
    </row>
    <row r="899" spans="1:11" x14ac:dyDescent="0.2">
      <c r="A899" s="174">
        <v>18</v>
      </c>
      <c r="E899" s="174">
        <v>18</v>
      </c>
      <c r="F899" s="69"/>
      <c r="G899" s="131"/>
      <c r="H899" s="131"/>
      <c r="I899" s="131"/>
      <c r="J899" s="131"/>
      <c r="K899" s="131"/>
    </row>
    <row r="900" spans="1:11" x14ac:dyDescent="0.2">
      <c r="A900" s="174"/>
      <c r="C900" s="69"/>
      <c r="E900" s="174"/>
      <c r="F900" s="139" t="s">
        <v>17</v>
      </c>
      <c r="G900" s="78" t="s">
        <v>17</v>
      </c>
      <c r="H900" s="79"/>
      <c r="I900" s="139"/>
      <c r="J900" s="78"/>
      <c r="K900" s="79"/>
    </row>
    <row r="901" spans="1:11" x14ac:dyDescent="0.2">
      <c r="A901" s="174">
        <v>19</v>
      </c>
      <c r="C901" s="56" t="s">
        <v>279</v>
      </c>
      <c r="E901" s="174">
        <v>19</v>
      </c>
      <c r="G901" s="133"/>
      <c r="H901" s="133">
        <f>SUM(H892:H899)</f>
        <v>52014262</v>
      </c>
      <c r="I901" s="131"/>
      <c r="J901" s="131"/>
      <c r="K901" s="133">
        <f>SUM(K892:K899)</f>
        <v>39063242</v>
      </c>
    </row>
    <row r="902" spans="1:11" x14ac:dyDescent="0.2">
      <c r="A902" s="174"/>
      <c r="C902" s="69"/>
      <c r="E902" s="174"/>
      <c r="F902" s="139" t="s">
        <v>17</v>
      </c>
      <c r="G902" s="78" t="s">
        <v>17</v>
      </c>
      <c r="H902" s="79"/>
      <c r="I902" s="139"/>
      <c r="J902" s="78"/>
      <c r="K902" s="79"/>
    </row>
    <row r="903" spans="1:11" x14ac:dyDescent="0.2">
      <c r="A903" s="174"/>
      <c r="E903" s="174"/>
      <c r="H903" s="71"/>
    </row>
    <row r="904" spans="1:11" x14ac:dyDescent="0.2">
      <c r="A904" s="174">
        <v>20</v>
      </c>
      <c r="C904" s="68" t="s">
        <v>280</v>
      </c>
      <c r="E904" s="174">
        <v>20</v>
      </c>
      <c r="G904" s="134"/>
      <c r="H904" s="133">
        <f>SUM(H890,H901)</f>
        <v>52014262</v>
      </c>
      <c r="I904" s="133"/>
      <c r="J904" s="134"/>
      <c r="K904" s="133">
        <f>SUM(K890,K901)</f>
        <v>39063242</v>
      </c>
    </row>
    <row r="905" spans="1:11" x14ac:dyDescent="0.2">
      <c r="C905" s="90" t="s">
        <v>281</v>
      </c>
      <c r="E905" s="108"/>
      <c r="F905" s="139" t="s">
        <v>17</v>
      </c>
      <c r="G905" s="78" t="s">
        <v>17</v>
      </c>
      <c r="H905" s="79"/>
      <c r="I905" s="139"/>
      <c r="J905" s="78"/>
      <c r="K905" s="79"/>
    </row>
    <row r="906" spans="1:11" x14ac:dyDescent="0.2">
      <c r="C906" s="68" t="s">
        <v>45</v>
      </c>
    </row>
    <row r="907" spans="1:11" x14ac:dyDescent="0.2">
      <c r="D907" s="68"/>
      <c r="I907" s="157"/>
    </row>
    <row r="908" spans="1:11" x14ac:dyDescent="0.2">
      <c r="D908" s="68"/>
      <c r="I908" s="157"/>
    </row>
    <row r="909" spans="1:11" x14ac:dyDescent="0.2">
      <c r="D909" s="68"/>
      <c r="I909" s="157"/>
    </row>
    <row r="910" spans="1:11" x14ac:dyDescent="0.2">
      <c r="D910" s="68"/>
      <c r="I910" s="157"/>
    </row>
    <row r="911" spans="1:11" x14ac:dyDescent="0.2">
      <c r="D911" s="68"/>
      <c r="I911" s="157"/>
    </row>
    <row r="912" spans="1:11" x14ac:dyDescent="0.2">
      <c r="D912" s="68"/>
      <c r="I912" s="157"/>
    </row>
    <row r="913" spans="4:9" x14ac:dyDescent="0.2">
      <c r="D913" s="68"/>
      <c r="I913" s="157"/>
    </row>
    <row r="914" spans="4:9" x14ac:dyDescent="0.2">
      <c r="D914" s="68"/>
      <c r="I914" s="157"/>
    </row>
    <row r="915" spans="4:9" x14ac:dyDescent="0.2">
      <c r="D915" s="68"/>
      <c r="I915" s="157"/>
    </row>
    <row r="916" spans="4:9" x14ac:dyDescent="0.2">
      <c r="D916" s="68"/>
      <c r="I916" s="157"/>
    </row>
    <row r="917" spans="4:9" x14ac:dyDescent="0.2">
      <c r="D917" s="68"/>
      <c r="I917" s="157"/>
    </row>
    <row r="918" spans="4:9" x14ac:dyDescent="0.2">
      <c r="D918" s="68"/>
      <c r="I918" s="157"/>
    </row>
    <row r="919" spans="4:9" x14ac:dyDescent="0.2">
      <c r="D919" s="68"/>
      <c r="I919" s="157"/>
    </row>
    <row r="920" spans="4:9" x14ac:dyDescent="0.2">
      <c r="D920" s="68"/>
      <c r="I920" s="157"/>
    </row>
    <row r="921" spans="4:9" x14ac:dyDescent="0.2">
      <c r="D921" s="68"/>
      <c r="I921" s="157"/>
    </row>
    <row r="922" spans="4:9" x14ac:dyDescent="0.2">
      <c r="D922" s="68"/>
      <c r="I922" s="157"/>
    </row>
    <row r="923" spans="4:9" x14ac:dyDescent="0.2">
      <c r="D923" s="68"/>
      <c r="I923" s="157"/>
    </row>
    <row r="924" spans="4:9" x14ac:dyDescent="0.2">
      <c r="D924" s="68"/>
      <c r="I924" s="157"/>
    </row>
    <row r="925" spans="4:9" x14ac:dyDescent="0.2">
      <c r="D925" s="68"/>
      <c r="I925" s="157"/>
    </row>
    <row r="926" spans="4:9" x14ac:dyDescent="0.2">
      <c r="D926" s="68"/>
      <c r="I926" s="157"/>
    </row>
    <row r="927" spans="4:9" x14ac:dyDescent="0.2">
      <c r="D927" s="68"/>
      <c r="I927" s="157"/>
    </row>
    <row r="928" spans="4:9" x14ac:dyDescent="0.2">
      <c r="D928" s="68"/>
      <c r="I928" s="157"/>
    </row>
    <row r="929" spans="4:9" x14ac:dyDescent="0.2">
      <c r="D929" s="68"/>
      <c r="I929" s="157"/>
    </row>
    <row r="930" spans="4:9" x14ac:dyDescent="0.2">
      <c r="D930" s="68"/>
      <c r="I930" s="157"/>
    </row>
    <row r="931" spans="4:9" x14ac:dyDescent="0.2">
      <c r="D931" s="68"/>
      <c r="I931" s="157"/>
    </row>
    <row r="970" spans="4:6" x14ac:dyDescent="0.2">
      <c r="D970" s="81"/>
      <c r="F970" s="108"/>
    </row>
  </sheetData>
  <mergeCells count="30">
    <mergeCell ref="A725:K725"/>
    <mergeCell ref="A762:K762"/>
    <mergeCell ref="A799:K799"/>
    <mergeCell ref="C833:J833"/>
    <mergeCell ref="A837:K837"/>
    <mergeCell ref="A874:K874"/>
    <mergeCell ref="A500:K500"/>
    <mergeCell ref="A538:K538"/>
    <mergeCell ref="A577:K577"/>
    <mergeCell ref="A614:K614"/>
    <mergeCell ref="A651:K651"/>
    <mergeCell ref="A688:K688"/>
    <mergeCell ref="A162:K162"/>
    <mergeCell ref="A202:K202"/>
    <mergeCell ref="A241:K241"/>
    <mergeCell ref="C279:I279"/>
    <mergeCell ref="B285:K285"/>
    <mergeCell ref="C365:J365"/>
    <mergeCell ref="C79:J79"/>
    <mergeCell ref="A84:K84"/>
    <mergeCell ref="C121:J121"/>
    <mergeCell ref="A128:K128"/>
    <mergeCell ref="C135:D135"/>
    <mergeCell ref="C139:D139"/>
    <mergeCell ref="A5:K5"/>
    <mergeCell ref="A8:K8"/>
    <mergeCell ref="A9:K9"/>
    <mergeCell ref="A20:C20"/>
    <mergeCell ref="A36:K36"/>
    <mergeCell ref="A41:K41"/>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36</vt:i4>
      </vt:variant>
    </vt:vector>
  </HeadingPairs>
  <TitlesOfParts>
    <vt:vector size="42" baseType="lpstr">
      <vt:lpstr>CU Consolidated</vt:lpstr>
      <vt:lpstr>Anschutz</vt:lpstr>
      <vt:lpstr>Boulder</vt:lpstr>
      <vt:lpstr>UCCS</vt:lpstr>
      <vt:lpstr>Denver</vt:lpstr>
      <vt:lpstr>System Admin</vt:lpstr>
      <vt:lpstr>Denver!_____FMT1100</vt:lpstr>
      <vt:lpstr>'System Admin'!_____FMT1100</vt:lpstr>
      <vt:lpstr>UCCS!_____FMT1100</vt:lpstr>
      <vt:lpstr>Denver!_____FMT1300</vt:lpstr>
      <vt:lpstr>'System Admin'!_____FMT1300</vt:lpstr>
      <vt:lpstr>UCCS!_____FMT1300</vt:lpstr>
      <vt:lpstr>Denver!_____FMT1400</vt:lpstr>
      <vt:lpstr>'System Admin'!_____FMT1400</vt:lpstr>
      <vt:lpstr>UCCS!_____FMT1400</vt:lpstr>
      <vt:lpstr>Denver!_____FMT1500</vt:lpstr>
      <vt:lpstr>'System Admin'!_____FMT1500</vt:lpstr>
      <vt:lpstr>UCCS!_____FMT1500</vt:lpstr>
      <vt:lpstr>Denver!_____FMT1600</vt:lpstr>
      <vt:lpstr>'System Admin'!_____FMT1600</vt:lpstr>
      <vt:lpstr>UCCS!_____FMT1600</vt:lpstr>
      <vt:lpstr>Denver!_____FMT1700</vt:lpstr>
      <vt:lpstr>'System Admin'!_____FMT1700</vt:lpstr>
      <vt:lpstr>UCCS!_____FMT1700</vt:lpstr>
      <vt:lpstr>Denver!_____FMT1800</vt:lpstr>
      <vt:lpstr>'System Admin'!_____FMT1800</vt:lpstr>
      <vt:lpstr>UCCS!_____FMT1800</vt:lpstr>
      <vt:lpstr>Denver!_____FMT1900</vt:lpstr>
      <vt:lpstr>'System Admin'!_____FMT1900</vt:lpstr>
      <vt:lpstr>UCCS!_____FMT1900</vt:lpstr>
      <vt:lpstr>Denver!_____FMT20</vt:lpstr>
      <vt:lpstr>'System Admin'!_____FMT20</vt:lpstr>
      <vt:lpstr>UCCS!_____FMT20</vt:lpstr>
      <vt:lpstr>Denver!_____FMT2000</vt:lpstr>
      <vt:lpstr>'System Admin'!_____FMT2000</vt:lpstr>
      <vt:lpstr>UCCS!_____FMT2000</vt:lpstr>
      <vt:lpstr>Anschutz!Print_Area</vt:lpstr>
      <vt:lpstr>Boulder!Print_Area</vt:lpstr>
      <vt:lpstr>'CU Consolidated'!Print_Area</vt:lpstr>
      <vt:lpstr>Denver!Print_Area</vt:lpstr>
      <vt:lpstr>'System Admin'!Print_Area</vt:lpstr>
      <vt:lpstr>UCCS!Print_Area</vt:lpstr>
    </vt:vector>
  </TitlesOfParts>
  <Company>CU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Allred</dc:creator>
  <cp:lastModifiedBy>Ryan Allred</cp:lastModifiedBy>
  <dcterms:created xsi:type="dcterms:W3CDTF">2022-11-21T22:39:34Z</dcterms:created>
  <dcterms:modified xsi:type="dcterms:W3CDTF">2022-11-21T22:42:16Z</dcterms:modified>
</cp:coreProperties>
</file>