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FY2021\"/>
    </mc:Choice>
  </mc:AlternateContent>
  <bookViews>
    <workbookView xWindow="-105" yWindow="-105" windowWidth="19425" windowHeight="10425"/>
  </bookViews>
  <sheets>
    <sheet name="Table A (Consolidated)" sheetId="9" r:id="rId1"/>
    <sheet name="Table A (Boulder)" sheetId="7" r:id="rId2"/>
    <sheet name="Table A (UCCS) " sheetId="5" r:id="rId3"/>
    <sheet name="Table A (Denver)" sheetId="3" r:id="rId4"/>
    <sheet name="Table A (AMC)" sheetId="14" r:id="rId5"/>
  </sheets>
  <externalReferences>
    <externalReference r:id="rId6"/>
    <externalReference r:id="rId7"/>
    <externalReference r:id="rId8"/>
  </externalReferences>
  <definedNames>
    <definedName name="_xlnm.Print_Area" localSheetId="4">'Table A (AMC)'!#REF!</definedName>
    <definedName name="_xlnm.Print_Area" localSheetId="1">'Table A (Boulder)'!$A$1:$G$71</definedName>
    <definedName name="_xlnm.Print_Area" localSheetId="0">'Table A (Consolidated)'!$A$1:$G$77</definedName>
    <definedName name="_xlnm.Print_Area" localSheetId="3">'Table A (Denver)'!$A$1:$G$72</definedName>
    <definedName name="_xlnm.Print_Area" localSheetId="2">'Table A (UCCS) '!$A$1:$G$72</definedName>
    <definedName name="Z_3882C113_1573_4380_A022_71244E43BE62_.wvu.PrintArea" localSheetId="4" hidden="1">'Table A (AMC)'!#REF!</definedName>
    <definedName name="Z_3882C113_1573_4380_A022_71244E43BE62_.wvu.PrintArea" localSheetId="0" hidden="1">'Table A (Consolidated)'!#REF!</definedName>
    <definedName name="Z_D34A7FBE_B1C0_4209_99F5_DD19CB11C4C3_.wvu.PrintArea" localSheetId="4" hidden="1">'Table A (AMC)'!#REF!</definedName>
    <definedName name="Z_D34A7FBE_B1C0_4209_99F5_DD19CB11C4C3_.wvu.PrintArea" localSheetId="0" hidden="1">'Table A (Consolidated)'!#REF!</definedName>
    <definedName name="Z_FE70D1E6_4947_40BD_BA22_659413D31686_.wvu.PrintArea" localSheetId="4" hidden="1">'Table A (AMC)'!#REF!</definedName>
    <definedName name="Z_FE70D1E6_4947_40BD_BA22_659413D31686_.wvu.PrintArea" localSheetId="0" hidden="1">'Table A (Consolidated)'!#REF!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4" l="1"/>
  <c r="G69" i="14"/>
  <c r="G68" i="14"/>
  <c r="B66" i="14"/>
  <c r="F65" i="14"/>
  <c r="E65" i="14"/>
  <c r="D65" i="14"/>
  <c r="C65" i="14"/>
  <c r="B65" i="14"/>
  <c r="G64" i="14"/>
  <c r="G63" i="14"/>
  <c r="G65" i="14" s="1"/>
  <c r="F60" i="14"/>
  <c r="E60" i="14"/>
  <c r="D60" i="14"/>
  <c r="C60" i="14"/>
  <c r="C66" i="14" s="1"/>
  <c r="B60" i="14"/>
  <c r="G59" i="14"/>
  <c r="G58" i="14"/>
  <c r="G57" i="14"/>
  <c r="G60" i="14" s="1"/>
  <c r="F53" i="14"/>
  <c r="F66" i="14" s="1"/>
  <c r="E53" i="14"/>
  <c r="E66" i="14" s="1"/>
  <c r="D53" i="14"/>
  <c r="D66" i="14" s="1"/>
  <c r="C53" i="14"/>
  <c r="B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53" i="14" s="1"/>
  <c r="G66" i="14" s="1"/>
  <c r="G39" i="14"/>
  <c r="E35" i="14"/>
  <c r="E71" i="14" s="1"/>
  <c r="B35" i="14"/>
  <c r="B71" i="14" s="1"/>
  <c r="G34" i="14"/>
  <c r="G33" i="14"/>
  <c r="G32" i="14"/>
  <c r="G31" i="14"/>
  <c r="G30" i="14"/>
  <c r="G29" i="14"/>
  <c r="G28" i="14"/>
  <c r="G27" i="14"/>
  <c r="F26" i="14"/>
  <c r="F35" i="14" s="1"/>
  <c r="F71" i="14" s="1"/>
  <c r="E26" i="14"/>
  <c r="D26" i="14"/>
  <c r="D35" i="14" s="1"/>
  <c r="C26" i="14"/>
  <c r="C35" i="14" s="1"/>
  <c r="B26" i="14"/>
  <c r="G25" i="14"/>
  <c r="G24" i="14"/>
  <c r="G23" i="14"/>
  <c r="G22" i="14"/>
  <c r="G21" i="14"/>
  <c r="G20" i="14"/>
  <c r="G19" i="14"/>
  <c r="G18" i="14"/>
  <c r="G17" i="14"/>
  <c r="G16" i="14"/>
  <c r="G26" i="14" s="1"/>
  <c r="G35" i="14" s="1"/>
  <c r="F15" i="14"/>
  <c r="E15" i="14"/>
  <c r="D15" i="14"/>
  <c r="C15" i="14"/>
  <c r="B15" i="14"/>
  <c r="G14" i="14"/>
  <c r="G13" i="14"/>
  <c r="G12" i="14"/>
  <c r="G15" i="14" s="1"/>
  <c r="G11" i="14"/>
  <c r="G10" i="14"/>
  <c r="G9" i="14"/>
  <c r="C71" i="14" l="1"/>
  <c r="D71" i="14"/>
  <c r="G71" i="14" s="1"/>
  <c r="D38" i="9" l="1"/>
  <c r="D21" i="9"/>
  <c r="F61" i="5" l="1"/>
  <c r="E61" i="5"/>
  <c r="C61" i="5"/>
  <c r="F60" i="5"/>
  <c r="E60" i="5"/>
  <c r="D60" i="5"/>
  <c r="C60" i="5"/>
  <c r="C48" i="9" l="1"/>
  <c r="D48" i="9"/>
  <c r="E48" i="9"/>
  <c r="B48" i="9"/>
  <c r="B63" i="9"/>
  <c r="C63" i="9"/>
  <c r="D63" i="9"/>
  <c r="E63" i="9"/>
  <c r="F63" i="9"/>
  <c r="C62" i="9"/>
  <c r="C64" i="9" s="1"/>
  <c r="D62" i="9"/>
  <c r="E62" i="9"/>
  <c r="F62" i="9"/>
  <c r="B62" i="9"/>
  <c r="B64" i="9" s="1"/>
  <c r="B57" i="9"/>
  <c r="C57" i="9"/>
  <c r="D57" i="9"/>
  <c r="E57" i="9"/>
  <c r="F57" i="9"/>
  <c r="B58" i="9"/>
  <c r="C58" i="9"/>
  <c r="D58" i="9"/>
  <c r="E58" i="9"/>
  <c r="F58" i="9"/>
  <c r="C56" i="9"/>
  <c r="D56" i="9"/>
  <c r="E56" i="9"/>
  <c r="F56" i="9"/>
  <c r="B56" i="9"/>
  <c r="C49" i="9"/>
  <c r="D49" i="9"/>
  <c r="E49" i="9"/>
  <c r="F49" i="9"/>
  <c r="C50" i="9"/>
  <c r="D50" i="9"/>
  <c r="E50" i="9"/>
  <c r="F50" i="9"/>
  <c r="C51" i="9"/>
  <c r="D51" i="9"/>
  <c r="E51" i="9"/>
  <c r="B50" i="9"/>
  <c r="B51" i="9"/>
  <c r="B49" i="9"/>
  <c r="F48" i="9"/>
  <c r="F47" i="9"/>
  <c r="E47" i="9"/>
  <c r="D47" i="9"/>
  <c r="C47" i="9"/>
  <c r="F46" i="9"/>
  <c r="E46" i="9"/>
  <c r="D46" i="9"/>
  <c r="C46" i="9"/>
  <c r="E45" i="9"/>
  <c r="D45" i="9"/>
  <c r="C45" i="9"/>
  <c r="F44" i="9"/>
  <c r="E44" i="9"/>
  <c r="D44" i="9"/>
  <c r="C44" i="9"/>
  <c r="F43" i="9"/>
  <c r="E43" i="9"/>
  <c r="D43" i="9"/>
  <c r="C43" i="9"/>
  <c r="F42" i="9"/>
  <c r="E42" i="9"/>
  <c r="D42" i="9"/>
  <c r="C42" i="9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E38" i="9"/>
  <c r="C38" i="9"/>
  <c r="B39" i="9"/>
  <c r="B40" i="9"/>
  <c r="B41" i="9"/>
  <c r="B42" i="9"/>
  <c r="B43" i="9"/>
  <c r="B44" i="9"/>
  <c r="B45" i="9"/>
  <c r="B46" i="9"/>
  <c r="B47" i="9"/>
  <c r="B38" i="9"/>
  <c r="B34" i="9"/>
  <c r="F34" i="9"/>
  <c r="E34" i="9"/>
  <c r="D34" i="9"/>
  <c r="C34" i="9"/>
  <c r="F33" i="9"/>
  <c r="E33" i="9"/>
  <c r="D33" i="9"/>
  <c r="C33" i="9"/>
  <c r="B33" i="9"/>
  <c r="F32" i="9"/>
  <c r="E32" i="9"/>
  <c r="D32" i="9"/>
  <c r="C32" i="9"/>
  <c r="B32" i="9"/>
  <c r="B28" i="9"/>
  <c r="C28" i="9"/>
  <c r="D28" i="9"/>
  <c r="E28" i="9"/>
  <c r="F28" i="9"/>
  <c r="B29" i="9"/>
  <c r="C29" i="9"/>
  <c r="D29" i="9"/>
  <c r="E29" i="9"/>
  <c r="F29" i="9"/>
  <c r="B30" i="9"/>
  <c r="C30" i="9"/>
  <c r="D30" i="9"/>
  <c r="E30" i="9"/>
  <c r="F30" i="9"/>
  <c r="F27" i="9"/>
  <c r="E27" i="9"/>
  <c r="D27" i="9"/>
  <c r="C27" i="9"/>
  <c r="B27" i="9"/>
  <c r="B24" i="9"/>
  <c r="C24" i="9"/>
  <c r="D24" i="9"/>
  <c r="E24" i="9"/>
  <c r="F24" i="9"/>
  <c r="B25" i="9"/>
  <c r="C25" i="9"/>
  <c r="D25" i="9"/>
  <c r="E25" i="9"/>
  <c r="F25" i="9"/>
  <c r="C23" i="9"/>
  <c r="D23" i="9"/>
  <c r="E23" i="9"/>
  <c r="F23" i="9"/>
  <c r="B23" i="9"/>
  <c r="F22" i="9"/>
  <c r="E22" i="9"/>
  <c r="D22" i="9"/>
  <c r="C22" i="9"/>
  <c r="B22" i="9"/>
  <c r="F21" i="9"/>
  <c r="E21" i="9"/>
  <c r="C21" i="9"/>
  <c r="B21" i="9"/>
  <c r="B20" i="9"/>
  <c r="C20" i="9"/>
  <c r="D20" i="9"/>
  <c r="B19" i="9"/>
  <c r="C19" i="9"/>
  <c r="D19" i="9"/>
  <c r="E19" i="9"/>
  <c r="F19" i="9"/>
  <c r="E20" i="9"/>
  <c r="F20" i="9"/>
  <c r="F18" i="9"/>
  <c r="E18" i="9"/>
  <c r="D18" i="9"/>
  <c r="C18" i="9"/>
  <c r="B18" i="9"/>
  <c r="F16" i="9"/>
  <c r="E16" i="9"/>
  <c r="D16" i="9"/>
  <c r="C16" i="9"/>
  <c r="B16" i="9"/>
  <c r="F14" i="9"/>
  <c r="E14" i="9"/>
  <c r="D14" i="9"/>
  <c r="C14" i="9"/>
  <c r="B14" i="9"/>
  <c r="F13" i="9"/>
  <c r="E13" i="9"/>
  <c r="D13" i="9"/>
  <c r="C13" i="9"/>
  <c r="B13" i="9"/>
  <c r="F10" i="9"/>
  <c r="F11" i="9"/>
  <c r="F12" i="9"/>
  <c r="E10" i="9"/>
  <c r="E11" i="9"/>
  <c r="E12" i="9"/>
  <c r="D10" i="9"/>
  <c r="D11" i="9"/>
  <c r="D12" i="9"/>
  <c r="C11" i="9"/>
  <c r="C12" i="9"/>
  <c r="C10" i="9"/>
  <c r="B12" i="9"/>
  <c r="B11" i="9"/>
  <c r="B10" i="9"/>
  <c r="F9" i="9"/>
  <c r="E9" i="9"/>
  <c r="D9" i="9"/>
  <c r="C9" i="9"/>
  <c r="B9" i="9"/>
  <c r="G31" i="9"/>
  <c r="G17" i="9"/>
  <c r="G9" i="7"/>
  <c r="G10" i="7"/>
  <c r="G11" i="7"/>
  <c r="G12" i="7"/>
  <c r="G13" i="7"/>
  <c r="B14" i="7"/>
  <c r="C14" i="7"/>
  <c r="D14" i="7"/>
  <c r="E14" i="7"/>
  <c r="F14" i="7"/>
  <c r="G15" i="7"/>
  <c r="G17" i="7"/>
  <c r="G18" i="7"/>
  <c r="G19" i="7"/>
  <c r="G20" i="7"/>
  <c r="G21" i="7"/>
  <c r="G22" i="7"/>
  <c r="G23" i="7"/>
  <c r="B24" i="7"/>
  <c r="C24" i="7"/>
  <c r="C33" i="7" s="1"/>
  <c r="D24" i="7"/>
  <c r="D33" i="7" s="1"/>
  <c r="E24" i="7"/>
  <c r="F24" i="7"/>
  <c r="G25" i="7"/>
  <c r="G26" i="7"/>
  <c r="G27" i="7"/>
  <c r="G28" i="7"/>
  <c r="G30" i="7"/>
  <c r="G31" i="7"/>
  <c r="G32" i="7"/>
  <c r="G37" i="7"/>
  <c r="G38" i="7"/>
  <c r="G39" i="7"/>
  <c r="G40" i="7"/>
  <c r="G41" i="7"/>
  <c r="G42" i="7"/>
  <c r="G43" i="7"/>
  <c r="G44" i="7"/>
  <c r="G45" i="7"/>
  <c r="G46" i="7"/>
  <c r="G47" i="7"/>
  <c r="G65" i="7" s="1"/>
  <c r="G48" i="7"/>
  <c r="G49" i="7"/>
  <c r="B50" i="7"/>
  <c r="C50" i="7"/>
  <c r="D50" i="7"/>
  <c r="E50" i="7"/>
  <c r="F50" i="7"/>
  <c r="G54" i="7"/>
  <c r="G55" i="7"/>
  <c r="G56" i="7"/>
  <c r="B57" i="7"/>
  <c r="C57" i="7"/>
  <c r="D57" i="7"/>
  <c r="E57" i="7"/>
  <c r="F57" i="7"/>
  <c r="G60" i="7"/>
  <c r="G61" i="7"/>
  <c r="B62" i="7"/>
  <c r="C62" i="7"/>
  <c r="D62" i="7"/>
  <c r="E62" i="7"/>
  <c r="F62" i="7"/>
  <c r="C65" i="7"/>
  <c r="D65" i="7"/>
  <c r="E65" i="7"/>
  <c r="F65" i="7"/>
  <c r="C66" i="7"/>
  <c r="D66" i="7"/>
  <c r="E66" i="7"/>
  <c r="F66" i="7"/>
  <c r="C67" i="7"/>
  <c r="D67" i="7"/>
  <c r="E67" i="7"/>
  <c r="F67" i="7"/>
  <c r="B59" i="9" l="1"/>
  <c r="E64" i="9"/>
  <c r="C68" i="7"/>
  <c r="C59" i="9"/>
  <c r="G27" i="9"/>
  <c r="G39" i="9"/>
  <c r="G43" i="9"/>
  <c r="E59" i="9"/>
  <c r="G21" i="9"/>
  <c r="D64" i="9"/>
  <c r="B26" i="9"/>
  <c r="G18" i="9"/>
  <c r="G20" i="9"/>
  <c r="G13" i="9"/>
  <c r="E15" i="9"/>
  <c r="G12" i="9"/>
  <c r="G46" i="9"/>
  <c r="G48" i="9"/>
  <c r="G32" i="9"/>
  <c r="G34" i="9"/>
  <c r="G30" i="9"/>
  <c r="G25" i="9"/>
  <c r="G10" i="9"/>
  <c r="F15" i="9"/>
  <c r="B15" i="9"/>
  <c r="G38" i="9"/>
  <c r="G40" i="9"/>
  <c r="G42" i="9"/>
  <c r="G44" i="9"/>
  <c r="D52" i="9"/>
  <c r="G11" i="9"/>
  <c r="C26" i="9"/>
  <c r="G47" i="9"/>
  <c r="G41" i="9"/>
  <c r="F64" i="9"/>
  <c r="G33" i="9"/>
  <c r="G9" i="9"/>
  <c r="G14" i="9"/>
  <c r="D59" i="9"/>
  <c r="G63" i="9"/>
  <c r="E52" i="9"/>
  <c r="G67" i="7"/>
  <c r="D15" i="9"/>
  <c r="G19" i="9"/>
  <c r="G28" i="9"/>
  <c r="G58" i="9"/>
  <c r="C52" i="9"/>
  <c r="G50" i="9"/>
  <c r="G56" i="9"/>
  <c r="G62" i="9"/>
  <c r="D63" i="7"/>
  <c r="G23" i="9"/>
  <c r="G24" i="9"/>
  <c r="G29" i="9"/>
  <c r="G57" i="9"/>
  <c r="F59" i="9"/>
  <c r="G49" i="9"/>
  <c r="B52" i="9"/>
  <c r="B65" i="9" s="1"/>
  <c r="G22" i="9"/>
  <c r="F26" i="9"/>
  <c r="D26" i="9"/>
  <c r="E26" i="9"/>
  <c r="G16" i="9"/>
  <c r="C15" i="9"/>
  <c r="D68" i="7"/>
  <c r="G66" i="7"/>
  <c r="E33" i="7"/>
  <c r="E68" i="7" s="1"/>
  <c r="G57" i="7"/>
  <c r="G62" i="7"/>
  <c r="F33" i="7"/>
  <c r="F68" i="7" s="1"/>
  <c r="B33" i="7"/>
  <c r="C63" i="7"/>
  <c r="G24" i="7"/>
  <c r="E63" i="7"/>
  <c r="F63" i="7"/>
  <c r="B63" i="7"/>
  <c r="G50" i="7"/>
  <c r="G14" i="7"/>
  <c r="F67" i="5"/>
  <c r="E67" i="5"/>
  <c r="D67" i="5"/>
  <c r="C67" i="5"/>
  <c r="F66" i="5"/>
  <c r="E66" i="5"/>
  <c r="D66" i="5"/>
  <c r="C66" i="5"/>
  <c r="F65" i="5"/>
  <c r="E65" i="5"/>
  <c r="D65" i="5"/>
  <c r="C65" i="5"/>
  <c r="F62" i="5"/>
  <c r="E62" i="5"/>
  <c r="D62" i="5"/>
  <c r="C62" i="5"/>
  <c r="B62" i="5"/>
  <c r="G61" i="5"/>
  <c r="G60" i="5"/>
  <c r="G56" i="5"/>
  <c r="G55" i="5"/>
  <c r="G54" i="5"/>
  <c r="F50" i="5"/>
  <c r="E50" i="5"/>
  <c r="D50" i="5"/>
  <c r="C50" i="5"/>
  <c r="B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1" i="5"/>
  <c r="G30" i="5"/>
  <c r="G29" i="5"/>
  <c r="G28" i="5"/>
  <c r="G27" i="5"/>
  <c r="G26" i="5"/>
  <c r="G25" i="5"/>
  <c r="G24" i="5"/>
  <c r="F23" i="5"/>
  <c r="E23" i="5"/>
  <c r="D23" i="5"/>
  <c r="C23" i="5"/>
  <c r="B23" i="5"/>
  <c r="G22" i="5"/>
  <c r="G21" i="5"/>
  <c r="G20" i="5"/>
  <c r="G19" i="5"/>
  <c r="G18" i="5"/>
  <c r="G17" i="5"/>
  <c r="G15" i="5"/>
  <c r="F14" i="5"/>
  <c r="F32" i="5" s="1"/>
  <c r="E14" i="5"/>
  <c r="E32" i="5" s="1"/>
  <c r="D14" i="5"/>
  <c r="C14" i="5"/>
  <c r="B14" i="5"/>
  <c r="G13" i="5"/>
  <c r="G12" i="5"/>
  <c r="G11" i="5"/>
  <c r="G10" i="5"/>
  <c r="G9" i="5"/>
  <c r="G64" i="9" l="1"/>
  <c r="C65" i="9"/>
  <c r="D32" i="5"/>
  <c r="C63" i="5"/>
  <c r="B35" i="9"/>
  <c r="B70" i="9" s="1"/>
  <c r="E35" i="9"/>
  <c r="E65" i="9"/>
  <c r="G33" i="7"/>
  <c r="G68" i="7" s="1"/>
  <c r="D65" i="9"/>
  <c r="D35" i="9"/>
  <c r="F68" i="5"/>
  <c r="D63" i="5"/>
  <c r="G65" i="5"/>
  <c r="G66" i="5"/>
  <c r="D68" i="5"/>
  <c r="E63" i="5"/>
  <c r="C35" i="9"/>
  <c r="C70" i="9" s="1"/>
  <c r="F35" i="9"/>
  <c r="G59" i="9"/>
  <c r="F63" i="5"/>
  <c r="G23" i="5"/>
  <c r="G32" i="5" s="1"/>
  <c r="B32" i="5"/>
  <c r="G67" i="5"/>
  <c r="G15" i="9"/>
  <c r="G62" i="5"/>
  <c r="C32" i="5"/>
  <c r="C68" i="5" s="1"/>
  <c r="G50" i="5"/>
  <c r="B63" i="5"/>
  <c r="G26" i="9"/>
  <c r="E68" i="5"/>
  <c r="G63" i="7"/>
  <c r="E70" i="9" l="1"/>
  <c r="D70" i="9"/>
  <c r="G35" i="9"/>
  <c r="G63" i="5"/>
  <c r="E68" i="3" l="1"/>
  <c r="E69" i="9" s="1"/>
  <c r="D68" i="3"/>
  <c r="D69" i="9" s="1"/>
  <c r="C68" i="3"/>
  <c r="F67" i="3"/>
  <c r="F68" i="9" s="1"/>
  <c r="E67" i="3"/>
  <c r="E68" i="9" s="1"/>
  <c r="D67" i="3"/>
  <c r="C67" i="3"/>
  <c r="C68" i="9" s="1"/>
  <c r="F66" i="3"/>
  <c r="F67" i="9" s="1"/>
  <c r="E66" i="3"/>
  <c r="E67" i="9" s="1"/>
  <c r="D66" i="3"/>
  <c r="C66" i="3"/>
  <c r="C67" i="9" s="1"/>
  <c r="F63" i="3"/>
  <c r="E63" i="3"/>
  <c r="D63" i="3"/>
  <c r="C63" i="3"/>
  <c r="B63" i="3"/>
  <c r="G62" i="3"/>
  <c r="G61" i="3"/>
  <c r="F58" i="3"/>
  <c r="E58" i="3"/>
  <c r="D58" i="3"/>
  <c r="C58" i="3"/>
  <c r="B58" i="3"/>
  <c r="G57" i="3"/>
  <c r="G56" i="3"/>
  <c r="G55" i="3"/>
  <c r="E51" i="3"/>
  <c r="D51" i="3"/>
  <c r="C51" i="3"/>
  <c r="B51" i="3"/>
  <c r="G49" i="3"/>
  <c r="G48" i="3"/>
  <c r="F44" i="3" s="1"/>
  <c r="G46" i="3"/>
  <c r="G45" i="3"/>
  <c r="G43" i="3"/>
  <c r="G42" i="3"/>
  <c r="G41" i="3"/>
  <c r="G40" i="3"/>
  <c r="G39" i="3"/>
  <c r="G38" i="3"/>
  <c r="G37" i="3"/>
  <c r="G32" i="3"/>
  <c r="G31" i="3"/>
  <c r="G30" i="3"/>
  <c r="G28" i="3"/>
  <c r="G27" i="3"/>
  <c r="G26" i="3"/>
  <c r="G25" i="3"/>
  <c r="F24" i="3"/>
  <c r="E24" i="3"/>
  <c r="D24" i="3"/>
  <c r="C24" i="3"/>
  <c r="B24" i="3"/>
  <c r="G23" i="3"/>
  <c r="G22" i="3"/>
  <c r="G21" i="3"/>
  <c r="G20" i="3"/>
  <c r="G19" i="3"/>
  <c r="G18" i="3"/>
  <c r="G17" i="3"/>
  <c r="G16" i="3"/>
  <c r="G15" i="3"/>
  <c r="F14" i="3"/>
  <c r="E14" i="3"/>
  <c r="D14" i="3"/>
  <c r="C14" i="3"/>
  <c r="B14" i="3"/>
  <c r="G13" i="3"/>
  <c r="G12" i="3"/>
  <c r="G11" i="3"/>
  <c r="G10" i="3"/>
  <c r="G9" i="3"/>
  <c r="E33" i="3" l="1"/>
  <c r="C33" i="3"/>
  <c r="C69" i="3" s="1"/>
  <c r="F45" i="9"/>
  <c r="G44" i="3"/>
  <c r="G63" i="3"/>
  <c r="G66" i="3"/>
  <c r="G67" i="9" s="1"/>
  <c r="D67" i="9"/>
  <c r="G67" i="3"/>
  <c r="G68" i="9" s="1"/>
  <c r="D68" i="9"/>
  <c r="D64" i="3"/>
  <c r="D33" i="3"/>
  <c r="D69" i="3" s="1"/>
  <c r="E64" i="3"/>
  <c r="F50" i="3"/>
  <c r="F51" i="3" s="1"/>
  <c r="C69" i="9"/>
  <c r="E69" i="3"/>
  <c r="B33" i="3"/>
  <c r="B69" i="3" s="1"/>
  <c r="F33" i="3"/>
  <c r="B64" i="3"/>
  <c r="C64" i="3"/>
  <c r="G14" i="3"/>
  <c r="G58" i="3"/>
  <c r="G24" i="3"/>
  <c r="F64" i="3" l="1"/>
  <c r="F69" i="3"/>
  <c r="F68" i="3"/>
  <c r="F51" i="9"/>
  <c r="G51" i="9" s="1"/>
  <c r="G50" i="3"/>
  <c r="G51" i="3" s="1"/>
  <c r="G64" i="3" s="1"/>
  <c r="G45" i="9"/>
  <c r="G33" i="3"/>
  <c r="G69" i="3" l="1"/>
  <c r="F52" i="9"/>
  <c r="F65" i="9" s="1"/>
  <c r="F70" i="9" s="1"/>
  <c r="G70" i="9" s="1"/>
  <c r="F69" i="9"/>
  <c r="G68" i="3"/>
  <c r="G69" i="9" s="1"/>
  <c r="G52" i="9"/>
  <c r="G65" i="9" l="1"/>
</calcChain>
</file>

<file path=xl/sharedStrings.xml><?xml version="1.0" encoding="utf-8"?>
<sst xmlns="http://schemas.openxmlformats.org/spreadsheetml/2006/main" count="376" uniqueCount="94">
  <si>
    <t>Table A:  FY 2020-21 Current Funds Budget</t>
  </si>
  <si>
    <t>University of Colorado</t>
  </si>
  <si>
    <t>Anschutz Medical Campus</t>
  </si>
  <si>
    <t>Description</t>
  </si>
  <si>
    <t>FY 2019-20</t>
  </si>
  <si>
    <t>FY 2020-21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</si>
  <si>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</si>
  <si>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</si>
  <si>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</si>
  <si>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</si>
  <si>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</si>
  <si>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</si>
  <si>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</si>
  <si>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</si>
  <si>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</si>
  <si>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</si>
  <si>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</si>
  <si>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</si>
  <si>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</si>
  <si>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Accountable 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</si>
  <si>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</si>
  <si>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</si>
  <si>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</si>
  <si>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</si>
  <si>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</si>
  <si>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0"/>
        <rFont val="Arial"/>
        <family val="2"/>
      </rPr>
      <t xml:space="preserve"> &lt;1&gt;</t>
    </r>
  </si>
  <si>
    <r>
      <t>Marijuana Tax Cash Fund</t>
    </r>
    <r>
      <rPr>
        <sz val="10"/>
        <rFont val="Arial"/>
        <family val="2"/>
      </rPr>
      <t xml:space="preserve"> &lt;2&gt;</t>
    </r>
  </si>
  <si>
    <r>
      <t xml:space="preserve">Fee for Service Contract </t>
    </r>
    <r>
      <rPr>
        <sz val="10"/>
        <rFont val="Arial"/>
        <family val="2"/>
      </rPr>
      <t>&lt;3&gt; &lt;4&gt;</t>
    </r>
  </si>
  <si>
    <r>
      <t xml:space="preserve">CARES Act - Coronavirus Relief Fund </t>
    </r>
    <r>
      <rPr>
        <sz val="10"/>
        <rFont val="Arial"/>
        <family val="2"/>
      </rPr>
      <t>&lt;5&gt;</t>
    </r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</si>
  <si>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</si>
  <si>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</si>
  <si>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</si>
  <si>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</si>
  <si>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</si>
  <si>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</si>
  <si>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</si>
  <si>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</si>
  <si>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</si>
  <si>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</si>
  <si>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</si>
  <si>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</si>
  <si>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</si>
  <si>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</si>
  <si>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</si>
  <si>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</si>
  <si>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</si>
  <si>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</si>
  <si>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</si>
  <si>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</si>
  <si>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</si>
  <si>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</si>
  <si>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</si>
  <si>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</si>
  <si>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</si>
  <si>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</si>
  <si>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</si>
  <si>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</si>
  <si>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</si>
  <si>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</si>
  <si>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</si>
  <si>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</si>
  <si>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</si>
  <si>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Net Increase (Decrease) in Fund Balances</t>
  </si>
  <si>
    <t>&lt;1&gt;   Of this FY 2020-21 Tobacco Funding amount, $1,607,178 is for tobacco-related in-state Cancer Research at the CU Anschutz Medical Campus.</t>
  </si>
  <si>
    <t>Table A:  FY 2020-21</t>
  </si>
  <si>
    <t>Denver Campus</t>
  </si>
  <si>
    <r>
      <t>Tobacco Funding</t>
    </r>
    <r>
      <rPr>
        <sz val="10"/>
        <rFont val="Arial"/>
        <family val="2"/>
      </rPr>
      <t xml:space="preserve"> </t>
    </r>
  </si>
  <si>
    <t xml:space="preserve">Fee for Service Contract </t>
  </si>
  <si>
    <t xml:space="preserve">Scholarships &amp; Fellowships </t>
  </si>
  <si>
    <t>Colorado Springs</t>
  </si>
  <si>
    <r>
      <t xml:space="preserve">Fee for Service Contract </t>
    </r>
    <r>
      <rPr>
        <sz val="10"/>
        <rFont val="Arial"/>
        <family val="2"/>
      </rPr>
      <t>&lt;1&gt;</t>
    </r>
  </si>
  <si>
    <t>Boulder Campus</t>
  </si>
  <si>
    <t>Consolidated CU System</t>
  </si>
  <si>
    <t>&lt;4&gt;  Of this FY 2020-21 Fee for Service Contract amount, $33,165,975 is for Specialty Education Programs identified for the CU Anschutz Medical Campus 
        (COF FFS 23-18-304).   
        Of this Specialty Education Programs amount, $32,609,135 may be from CU Medicine for the purpose of Fee-for-service replacement. 
        See FY 2020-21 Long Bill - HB20-1360, Footnote 26, for more detail on the Colorado Department of Higher Education transfers to the Colorado Department of Health Care 
        Policy and Financing.</t>
  </si>
  <si>
    <t xml:space="preserve">&lt;6&gt;   Budgeted expenditures in FY 2020-21 exceed reveunes due to CARES Act Funding received in FY 2019-20.  </t>
  </si>
  <si>
    <t>&lt;5&gt;   Restricted revenues from CARES Act Funding received in FY 2019-20, may be spent on allowable expenditures in FY 2019-20 and FY 2020-21.</t>
  </si>
  <si>
    <t>&lt;3&gt;  Of this FY 2020-21 Fee for Service Contract amount:
        $500,000 is for the Alzheimer's Disease Treatment and Research Center (SB14-211, COF FFS 23-18-304).
        $100,000 is for the Pilot Program for Inclusive Higher Education for Students wiht Intellectual Developmental Disabilities (SB16-196, COF FFS 23-18-308).
        $1,701,964 is for the Cyber Coding Cryptology for state records (SB18-086, COF FFS 23-18-308).</t>
  </si>
  <si>
    <t>&lt;3&gt; Of this FY 2020-21 Fee for Service Contract amount:
       $75,000 is for the Pilot Program for Inclusive Higher Education for Students wiht Intellectual Developmental Disabilities (SB16-196, COF FFS 23-18-308).
       $1,701,964 is for the Cyber Coding Cryptology for state records (SB18-086, COF FFS 23-18-308).</t>
  </si>
  <si>
    <t>CARES Act - Coronavirus Relief Fund &lt;5&gt;</t>
  </si>
  <si>
    <t>CARES Act - Higher Ed Emergency Relief Fund (Student Share) &lt;5&gt;</t>
  </si>
  <si>
    <t>CARES Act - Higher Ed Emergency Relief Fund (Institution Share) &lt;5&gt;</t>
  </si>
  <si>
    <t>Net Increase (Decrease) in Fund Balances 
   CARES Act - Higher Ed Emergency Relief Fund (Student Share) &lt;6&gt;</t>
  </si>
  <si>
    <t>Net Increase (Decrease) in Fund Balances 
   CARES Act - Higher Ed Emergency Relief Fund (Institutional Share) &lt;6&gt;</t>
  </si>
  <si>
    <t>Net Increase (Decrease) in Fund Balances 
   CARES Act - Coronavirus Relief Fund &lt;6&gt;</t>
  </si>
  <si>
    <t>&lt;3&gt;  Of this FY 2020-21 Fee for Service Contract amount:
        $500,000 is for the Alzheimer's Disease Treatment and Research Center (SB14-211, COF FFS 23-18-304)
        $25,000 is for the Pilot Program for Inclusive Higher Education for Students wiht Intellectual Developmental Disabilities (SB16-196, COF FFS 23-18-308).</t>
  </si>
  <si>
    <r>
      <t xml:space="preserve">CARES Act - Higher Ed Emergency Relief Fund (Student Share) </t>
    </r>
    <r>
      <rPr>
        <sz val="10"/>
        <rFont val="Arial"/>
        <family val="2"/>
      </rPr>
      <t>&lt;5&gt;</t>
    </r>
  </si>
  <si>
    <r>
      <t xml:space="preserve">CARES Act - Higher Ed Emergency Relief Fund (Institution Share) </t>
    </r>
    <r>
      <rPr>
        <sz val="10"/>
        <rFont val="Arial"/>
        <family val="2"/>
      </rPr>
      <t>&lt;5&gt;</t>
    </r>
  </si>
  <si>
    <t>Tobacco Funding</t>
  </si>
  <si>
    <t xml:space="preserve">Net Increase (Decrease) in Fund Balances (Total) </t>
  </si>
  <si>
    <t>&lt;2&gt;   Of this FY 2020-21 Marijuana Tax Cash Fund amount:
         $2,500,000 is for the expansion of the Medication Assistance Treatment Pilot Program (SB19-001, 36-28.8-501(1), CRS.); and
         $550,000 is to Increase Public Awareness Concerning Safe Use, Storage, and Disposal of Antagonist Drugs (SB19-228, 27-80-118(5), CRS.).</t>
  </si>
  <si>
    <t>&lt;2&gt;   Of this FY 2019-20 Marijuana Tax Cash Fund amount:
         $2,500,000 is for the expansion of the Medication Assistance Treatment Pilot Program (SB19-001, 36-28.8-501(1), CRS.); and
         $550,000 is to Increase Public Awareness Concerning Safe Use, Storage, and Disposal of Antagonist Drugs (SB19-228, 27-80-118(5), CRS.).</t>
  </si>
  <si>
    <t>Tobacco Funding &lt;1&gt;</t>
  </si>
  <si>
    <t>Marijuana Tax Cash Fund &lt;2&gt;</t>
  </si>
  <si>
    <t>Fee for Service Contract &lt;3&gt; &lt;4&gt;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</si>
</sst>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[$$-409]#,##0"/>
    <numFmt numFmtId="167" formatCode="_(* #,##0_);_(* \(#,##0\);_(* &quot;-&quot;??_);_(@_)"/>
    <numFmt numFmtId="168" formatCode="0.0%"/>
    <numFmt numFmtId="169" formatCode="_(&quot;$&quot;* #,##0_);_(&quot;$&quot;* \(#,##0\);_(&quot;$&quot;* &quot;-&quot;??_);_(@_)"/>
    <numFmt numFmtId="171" formatCode="[$$-409]#,##0_);\([$$-409]#,##0\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8.5"/>
      <name val="Arial"/>
      <family val="2"/>
    </font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 style="double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1">
    <xf numFmtId="0" fontId="0" fillId="0" borderId="0" xfId="0"/>
    <xf numFmtId="0" fontId="2" fillId="0" borderId="0" xfId="0" applyNumberFormat="1" applyFont="1" applyAlignment="1">
      <alignment horizontal="centerContinuous"/>
    </xf>
    <xf numFmtId="164" fontId="3" fillId="0" borderId="0" xfId="0" applyNumberFormat="1" applyFont="1"/>
    <xf numFmtId="164" fontId="3" fillId="0" borderId="0" xfId="0" applyNumberFormat="1" applyFont="1" applyBorder="1"/>
    <xf numFmtId="0" fontId="4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7" xfId="0" applyNumberFormat="1" applyFont="1" applyBorder="1" applyAlignment="1"/>
    <xf numFmtId="164" fontId="3" fillId="0" borderId="8" xfId="0" applyNumberFormat="1" applyFont="1" applyBorder="1" applyAlignment="1">
      <alignment wrapText="1"/>
    </xf>
    <xf numFmtId="164" fontId="3" fillId="0" borderId="9" xfId="0" applyNumberFormat="1" applyFont="1" applyBorder="1" applyAlignment="1">
      <alignment wrapText="1"/>
    </xf>
    <xf numFmtId="164" fontId="3" fillId="0" borderId="7" xfId="0" applyNumberFormat="1" applyFont="1" applyBorder="1"/>
    <xf numFmtId="164" fontId="3" fillId="0" borderId="7" xfId="0" applyNumberFormat="1" applyFont="1" applyBorder="1" applyAlignment="1"/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Fill="1" applyBorder="1"/>
    <xf numFmtId="164" fontId="3" fillId="0" borderId="7" xfId="0" applyNumberFormat="1" applyFont="1" applyBorder="1" applyAlignment="1">
      <alignment horizontal="left" indent="1"/>
    </xf>
    <xf numFmtId="165" fontId="3" fillId="0" borderId="7" xfId="1" applyNumberFormat="1" applyFont="1" applyBorder="1" applyAlignment="1"/>
    <xf numFmtId="165" fontId="3" fillId="0" borderId="7" xfId="1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wrapText="1"/>
    </xf>
    <xf numFmtId="165" fontId="3" fillId="0" borderId="10" xfId="1" applyNumberFormat="1" applyFont="1" applyFill="1" applyBorder="1" applyAlignment="1">
      <alignment wrapText="1"/>
    </xf>
    <xf numFmtId="164" fontId="3" fillId="0" borderId="0" xfId="0" applyNumberFormat="1" applyFont="1" applyFill="1"/>
    <xf numFmtId="164" fontId="3" fillId="0" borderId="7" xfId="0" applyNumberFormat="1" applyFont="1" applyFill="1" applyBorder="1" applyAlignment="1">
      <alignment horizontal="left" indent="1"/>
    </xf>
    <xf numFmtId="164" fontId="3" fillId="0" borderId="11" xfId="0" applyNumberFormat="1" applyFont="1" applyFill="1" applyBorder="1" applyAlignment="1">
      <alignment horizontal="left" indent="1"/>
    </xf>
    <xf numFmtId="164" fontId="2" fillId="0" borderId="12" xfId="0" applyNumberFormat="1" applyFont="1" applyBorder="1" applyAlignment="1">
      <alignment horizontal="right"/>
    </xf>
    <xf numFmtId="165" fontId="2" fillId="0" borderId="12" xfId="1" applyNumberFormat="1" applyFont="1" applyBorder="1" applyAlignment="1"/>
    <xf numFmtId="165" fontId="2" fillId="0" borderId="13" xfId="1" applyNumberFormat="1" applyFont="1" applyBorder="1" applyAlignment="1">
      <alignment wrapText="1"/>
    </xf>
    <xf numFmtId="165" fontId="2" fillId="0" borderId="14" xfId="1" applyNumberFormat="1" applyFont="1" applyBorder="1" applyAlignment="1">
      <alignment wrapText="1"/>
    </xf>
    <xf numFmtId="165" fontId="2" fillId="0" borderId="14" xfId="1" applyNumberFormat="1" applyFont="1" applyFill="1" applyBorder="1" applyAlignment="1">
      <alignment wrapText="1"/>
    </xf>
    <xf numFmtId="164" fontId="2" fillId="0" borderId="0" xfId="0" applyNumberFormat="1" applyFont="1" applyBorder="1"/>
    <xf numFmtId="164" fontId="2" fillId="0" borderId="0" xfId="0" applyNumberFormat="1" applyFont="1"/>
    <xf numFmtId="164" fontId="3" fillId="0" borderId="15" xfId="3" applyNumberFormat="1" applyFont="1" applyFill="1" applyBorder="1" applyAlignment="1">
      <alignment horizontal="left" indent="1"/>
    </xf>
    <xf numFmtId="164" fontId="3" fillId="0" borderId="15" xfId="0" applyNumberFormat="1" applyFont="1" applyBorder="1"/>
    <xf numFmtId="164" fontId="3" fillId="0" borderId="16" xfId="0" applyNumberFormat="1" applyFont="1" applyBorder="1" applyAlignment="1">
      <alignment horizontal="left" indent="1"/>
    </xf>
    <xf numFmtId="165" fontId="3" fillId="0" borderId="17" xfId="1" applyNumberFormat="1" applyFont="1" applyFill="1" applyBorder="1" applyAlignment="1">
      <alignment wrapText="1"/>
    </xf>
    <xf numFmtId="164" fontId="2" fillId="0" borderId="18" xfId="0" applyNumberFormat="1" applyFont="1" applyBorder="1"/>
    <xf numFmtId="165" fontId="2" fillId="0" borderId="18" xfId="1" applyNumberFormat="1" applyFont="1" applyBorder="1" applyAlignment="1"/>
    <xf numFmtId="165" fontId="2" fillId="0" borderId="18" xfId="1" applyNumberFormat="1" applyFont="1" applyBorder="1" applyAlignment="1">
      <alignment wrapText="1"/>
    </xf>
    <xf numFmtId="165" fontId="2" fillId="0" borderId="19" xfId="1" applyNumberFormat="1" applyFont="1" applyBorder="1" applyAlignment="1">
      <alignment wrapText="1"/>
    </xf>
    <xf numFmtId="165" fontId="2" fillId="0" borderId="20" xfId="1" applyNumberFormat="1" applyFont="1" applyBorder="1" applyAlignment="1">
      <alignment wrapText="1"/>
    </xf>
    <xf numFmtId="165" fontId="3" fillId="0" borderId="7" xfId="1" applyNumberFormat="1" applyFont="1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5" fontId="3" fillId="0" borderId="10" xfId="1" applyNumberFormat="1" applyFont="1" applyBorder="1" applyAlignment="1">
      <alignment wrapText="1"/>
    </xf>
    <xf numFmtId="165" fontId="2" fillId="0" borderId="7" xfId="1" applyNumberFormat="1" applyFont="1" applyBorder="1" applyAlignment="1"/>
    <xf numFmtId="165" fontId="3" fillId="0" borderId="7" xfId="1" applyNumberFormat="1" applyFont="1" applyFill="1" applyBorder="1" applyAlignment="1"/>
    <xf numFmtId="164" fontId="2" fillId="0" borderId="18" xfId="0" applyNumberFormat="1" applyFont="1" applyFill="1" applyBorder="1"/>
    <xf numFmtId="165" fontId="2" fillId="0" borderId="18" xfId="1" applyNumberFormat="1" applyFont="1" applyFill="1" applyBorder="1" applyAlignment="1"/>
    <xf numFmtId="165" fontId="2" fillId="0" borderId="19" xfId="1" applyNumberFormat="1" applyFont="1" applyFill="1" applyBorder="1" applyAlignment="1">
      <alignment wrapText="1"/>
    </xf>
    <xf numFmtId="165" fontId="2" fillId="0" borderId="20" xfId="1" applyNumberFormat="1" applyFont="1" applyFill="1" applyBorder="1" applyAlignment="1">
      <alignment wrapText="1"/>
    </xf>
    <xf numFmtId="164" fontId="3" fillId="0" borderId="7" xfId="0" applyNumberFormat="1" applyFont="1" applyFill="1" applyBorder="1"/>
    <xf numFmtId="164" fontId="2" fillId="0" borderId="7" xfId="0" applyNumberFormat="1" applyFont="1" applyFill="1" applyBorder="1"/>
    <xf numFmtId="165" fontId="2" fillId="0" borderId="7" xfId="1" applyNumberFormat="1" applyFont="1" applyFill="1" applyBorder="1" applyAlignment="1"/>
    <xf numFmtId="164" fontId="3" fillId="0" borderId="21" xfId="0" applyNumberFormat="1" applyFont="1" applyFill="1" applyBorder="1" applyAlignment="1">
      <alignment horizontal="left" indent="1"/>
    </xf>
    <xf numFmtId="165" fontId="3" fillId="0" borderId="19" xfId="1" applyNumberFormat="1" applyFont="1" applyFill="1" applyBorder="1" applyAlignment="1">
      <alignment wrapText="1"/>
    </xf>
    <xf numFmtId="164" fontId="3" fillId="0" borderId="12" xfId="0" applyNumberFormat="1" applyFont="1" applyFill="1" applyBorder="1" applyAlignment="1">
      <alignment horizontal="right"/>
    </xf>
    <xf numFmtId="165" fontId="3" fillId="0" borderId="12" xfId="1" applyNumberFormat="1" applyFont="1" applyFill="1" applyBorder="1" applyAlignment="1"/>
    <xf numFmtId="165" fontId="3" fillId="0" borderId="21" xfId="1" applyNumberFormat="1" applyFont="1" applyFill="1" applyBorder="1" applyAlignment="1">
      <alignment wrapText="1"/>
    </xf>
    <xf numFmtId="165" fontId="3" fillId="0" borderId="22" xfId="1" applyNumberFormat="1" applyFont="1" applyFill="1" applyBorder="1" applyAlignment="1">
      <alignment wrapText="1"/>
    </xf>
    <xf numFmtId="164" fontId="3" fillId="0" borderId="23" xfId="0" applyNumberFormat="1" applyFont="1" applyFill="1" applyBorder="1" applyAlignment="1">
      <alignment horizontal="right"/>
    </xf>
    <xf numFmtId="165" fontId="3" fillId="0" borderId="23" xfId="1" applyNumberFormat="1" applyFont="1" applyFill="1" applyBorder="1" applyAlignment="1"/>
    <xf numFmtId="165" fontId="3" fillId="0" borderId="16" xfId="1" applyNumberFormat="1" applyFont="1" applyFill="1" applyBorder="1" applyAlignment="1">
      <alignment wrapText="1"/>
    </xf>
    <xf numFmtId="165" fontId="3" fillId="0" borderId="24" xfId="1" applyNumberFormat="1" applyFont="1" applyFill="1" applyBorder="1" applyAlignment="1">
      <alignment wrapText="1"/>
    </xf>
    <xf numFmtId="164" fontId="2" fillId="0" borderId="21" xfId="0" applyNumberFormat="1" applyFont="1" applyFill="1" applyBorder="1"/>
    <xf numFmtId="165" fontId="2" fillId="0" borderId="21" xfId="1" applyNumberFormat="1" applyFont="1" applyFill="1" applyBorder="1" applyAlignment="1"/>
    <xf numFmtId="165" fontId="2" fillId="0" borderId="22" xfId="1" applyNumberFormat="1" applyFont="1" applyFill="1" applyBorder="1" applyAlignment="1">
      <alignment wrapText="1"/>
    </xf>
    <xf numFmtId="164" fontId="2" fillId="0" borderId="26" xfId="0" applyNumberFormat="1" applyFont="1" applyFill="1" applyBorder="1"/>
    <xf numFmtId="165" fontId="2" fillId="0" borderId="26" xfId="1" applyNumberFormat="1" applyFont="1" applyFill="1" applyBorder="1" applyAlignment="1"/>
    <xf numFmtId="166" fontId="3" fillId="0" borderId="0" xfId="0" applyNumberFormat="1" applyFont="1" applyBorder="1" applyAlignment="1">
      <alignment wrapText="1"/>
    </xf>
    <xf numFmtId="164" fontId="1" fillId="0" borderId="0" xfId="0" applyNumberFormat="1" applyFont="1" applyFill="1"/>
    <xf numFmtId="0" fontId="3" fillId="0" borderId="0" xfId="3" applyFont="1"/>
    <xf numFmtId="0" fontId="1" fillId="0" borderId="0" xfId="3" applyFont="1" applyAlignment="1">
      <alignment wrapText="1"/>
    </xf>
    <xf numFmtId="164" fontId="1" fillId="0" borderId="0" xfId="3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5" fontId="3" fillId="0" borderId="15" xfId="1" applyNumberFormat="1" applyFont="1" applyBorder="1" applyAlignment="1"/>
    <xf numFmtId="165" fontId="2" fillId="0" borderId="15" xfId="1" applyNumberFormat="1" applyFont="1" applyBorder="1" applyAlignment="1"/>
    <xf numFmtId="0" fontId="2" fillId="0" borderId="0" xfId="3" applyNumberFormat="1" applyFont="1" applyAlignment="1">
      <alignment horizontal="centerContinuous"/>
    </xf>
    <xf numFmtId="164" fontId="3" fillId="0" borderId="0" xfId="3" applyNumberFormat="1" applyFont="1"/>
    <xf numFmtId="0" fontId="4" fillId="0" borderId="0" xfId="3" applyNumberFormat="1" applyFont="1" applyAlignment="1">
      <alignment horizontal="centerContinuous"/>
    </xf>
    <xf numFmtId="164" fontId="4" fillId="0" borderId="0" xfId="3" applyNumberFormat="1" applyFont="1" applyAlignment="1">
      <alignment horizontal="center"/>
    </xf>
    <xf numFmtId="164" fontId="2" fillId="2" borderId="6" xfId="3" applyNumberFormat="1" applyFont="1" applyFill="1" applyBorder="1" applyAlignment="1">
      <alignment horizontal="center" wrapText="1"/>
    </xf>
    <xf numFmtId="164" fontId="2" fillId="2" borderId="2" xfId="3" applyNumberFormat="1" applyFont="1" applyFill="1" applyBorder="1" applyAlignment="1">
      <alignment horizontal="center" wrapText="1"/>
    </xf>
    <xf numFmtId="164" fontId="2" fillId="2" borderId="4" xfId="3" applyNumberFormat="1" applyFont="1" applyFill="1" applyBorder="1" applyAlignment="1">
      <alignment horizontal="center" wrapText="1"/>
    </xf>
    <xf numFmtId="164" fontId="2" fillId="0" borderId="0" xfId="3" applyNumberFormat="1" applyFont="1" applyAlignment="1">
      <alignment horizontal="center"/>
    </xf>
    <xf numFmtId="164" fontId="2" fillId="0" borderId="7" xfId="3" applyNumberFormat="1" applyFont="1" applyBorder="1"/>
    <xf numFmtId="164" fontId="2" fillId="0" borderId="15" xfId="3" applyNumberFormat="1" applyFont="1" applyBorder="1"/>
    <xf numFmtId="164" fontId="3" fillId="0" borderId="15" xfId="3" applyNumberFormat="1" applyFont="1" applyBorder="1" applyAlignment="1">
      <alignment wrapText="1"/>
    </xf>
    <xf numFmtId="164" fontId="3" fillId="0" borderId="7" xfId="3" applyNumberFormat="1" applyFont="1" applyBorder="1" applyAlignment="1">
      <alignment wrapText="1"/>
    </xf>
    <xf numFmtId="164" fontId="3" fillId="0" borderId="0" xfId="3" applyNumberFormat="1" applyFont="1" applyBorder="1" applyAlignment="1">
      <alignment wrapText="1"/>
    </xf>
    <xf numFmtId="164" fontId="3" fillId="0" borderId="32" xfId="3" applyNumberFormat="1" applyFont="1" applyBorder="1" applyAlignment="1">
      <alignment wrapText="1"/>
    </xf>
    <xf numFmtId="164" fontId="3" fillId="0" borderId="7" xfId="3" applyNumberFormat="1" applyFont="1" applyBorder="1"/>
    <xf numFmtId="164" fontId="3" fillId="0" borderId="15" xfId="3" applyNumberFormat="1" applyFont="1" applyBorder="1"/>
    <xf numFmtId="164" fontId="3" fillId="0" borderId="7" xfId="3" applyNumberFormat="1" applyFont="1" applyBorder="1" applyAlignment="1">
      <alignment horizontal="left" indent="1"/>
    </xf>
    <xf numFmtId="165" fontId="3" fillId="0" borderId="15" xfId="5" applyNumberFormat="1" applyFont="1" applyBorder="1" applyAlignment="1"/>
    <xf numFmtId="165" fontId="3" fillId="0" borderId="7" xfId="5" applyNumberFormat="1" applyFont="1" applyBorder="1" applyAlignment="1">
      <alignment wrapText="1"/>
    </xf>
    <xf numFmtId="165" fontId="3" fillId="0" borderId="0" xfId="5" applyNumberFormat="1" applyFont="1" applyBorder="1" applyAlignment="1">
      <alignment wrapText="1"/>
    </xf>
    <xf numFmtId="165" fontId="3" fillId="0" borderId="15" xfId="4" applyNumberFormat="1" applyFont="1" applyBorder="1" applyAlignment="1">
      <alignment wrapText="1"/>
    </xf>
    <xf numFmtId="164" fontId="3" fillId="0" borderId="21" xfId="3" applyNumberFormat="1" applyFont="1" applyBorder="1" applyAlignment="1">
      <alignment horizontal="left" indent="1"/>
    </xf>
    <xf numFmtId="164" fontId="2" fillId="0" borderId="12" xfId="3" applyNumberFormat="1" applyFont="1" applyBorder="1" applyAlignment="1">
      <alignment horizontal="right"/>
    </xf>
    <xf numFmtId="165" fontId="2" fillId="0" borderId="26" xfId="5" applyNumberFormat="1" applyFont="1" applyBorder="1" applyAlignment="1"/>
    <xf numFmtId="165" fontId="2" fillId="0" borderId="12" xfId="5" applyNumberFormat="1" applyFont="1" applyBorder="1" applyAlignment="1"/>
    <xf numFmtId="165" fontId="2" fillId="0" borderId="13" xfId="5" applyNumberFormat="1" applyFont="1" applyBorder="1" applyAlignment="1"/>
    <xf numFmtId="165" fontId="2" fillId="0" borderId="26" xfId="4" applyNumberFormat="1" applyFont="1" applyBorder="1" applyAlignment="1"/>
    <xf numFmtId="164" fontId="2" fillId="0" borderId="0" xfId="3" applyNumberFormat="1" applyFont="1"/>
    <xf numFmtId="165" fontId="3" fillId="0" borderId="15" xfId="5" applyNumberFormat="1" applyFont="1" applyFill="1" applyBorder="1" applyAlignment="1"/>
    <xf numFmtId="165" fontId="3" fillId="0" borderId="7" xfId="5" applyNumberFormat="1" applyFont="1" applyFill="1" applyBorder="1" applyAlignment="1">
      <alignment wrapText="1"/>
    </xf>
    <xf numFmtId="165" fontId="3" fillId="0" borderId="0" xfId="5" applyNumberFormat="1" applyFont="1" applyFill="1" applyBorder="1" applyAlignment="1">
      <alignment wrapText="1"/>
    </xf>
    <xf numFmtId="164" fontId="3" fillId="0" borderId="16" xfId="3" applyNumberFormat="1" applyFont="1" applyBorder="1" applyAlignment="1">
      <alignment horizontal="left" indent="1"/>
    </xf>
    <xf numFmtId="164" fontId="2" fillId="0" borderId="18" xfId="3" applyNumberFormat="1" applyFont="1" applyBorder="1"/>
    <xf numFmtId="165" fontId="2" fillId="0" borderId="33" xfId="5" applyNumberFormat="1" applyFont="1" applyFill="1" applyBorder="1" applyAlignment="1"/>
    <xf numFmtId="165" fontId="2" fillId="0" borderId="18" xfId="5" applyNumberFormat="1" applyFont="1" applyBorder="1" applyAlignment="1"/>
    <xf numFmtId="165" fontId="2" fillId="0" borderId="34" xfId="5" applyNumberFormat="1" applyFont="1" applyBorder="1" applyAlignment="1"/>
    <xf numFmtId="165" fontId="2" fillId="0" borderId="33" xfId="4" applyNumberFormat="1" applyFont="1" applyBorder="1" applyAlignment="1"/>
    <xf numFmtId="165" fontId="3" fillId="0" borderId="15" xfId="5" applyNumberFormat="1" applyFont="1" applyFill="1" applyBorder="1" applyAlignment="1">
      <alignment wrapText="1"/>
    </xf>
    <xf numFmtId="165" fontId="2" fillId="0" borderId="15" xfId="5" applyNumberFormat="1" applyFont="1" applyFill="1" applyBorder="1" applyAlignment="1"/>
    <xf numFmtId="165" fontId="3" fillId="0" borderId="15" xfId="6" applyNumberFormat="1" applyFont="1" applyBorder="1" applyAlignment="1"/>
    <xf numFmtId="165" fontId="3" fillId="0" borderId="0" xfId="6" applyNumberFormat="1" applyFont="1" applyBorder="1" applyAlignment="1">
      <alignment wrapText="1"/>
    </xf>
    <xf numFmtId="165" fontId="3" fillId="0" borderId="35" xfId="4" applyNumberFormat="1" applyFont="1" applyBorder="1" applyAlignment="1">
      <alignment wrapText="1"/>
    </xf>
    <xf numFmtId="165" fontId="2" fillId="0" borderId="33" xfId="5" applyNumberFormat="1" applyFont="1" applyBorder="1" applyAlignment="1"/>
    <xf numFmtId="165" fontId="3" fillId="0" borderId="15" xfId="5" applyNumberFormat="1" applyFont="1" applyBorder="1" applyAlignment="1">
      <alignment wrapText="1"/>
    </xf>
    <xf numFmtId="165" fontId="2" fillId="0" borderId="15" xfId="5" applyNumberFormat="1" applyFont="1" applyBorder="1" applyAlignment="1"/>
    <xf numFmtId="164" fontId="3" fillId="0" borderId="12" xfId="3" applyNumberFormat="1" applyFont="1" applyBorder="1" applyAlignment="1">
      <alignment horizontal="right"/>
    </xf>
    <xf numFmtId="164" fontId="3" fillId="0" borderId="15" xfId="3" applyNumberFormat="1" applyFont="1" applyBorder="1" applyAlignment="1">
      <alignment horizontal="left" indent="1"/>
    </xf>
    <xf numFmtId="165" fontId="3" fillId="0" borderId="11" xfId="6" applyNumberFormat="1" applyFont="1" applyBorder="1" applyAlignment="1"/>
    <xf numFmtId="165" fontId="3" fillId="0" borderId="15" xfId="6" applyNumberFormat="1" applyFont="1" applyBorder="1" applyAlignment="1">
      <alignment wrapText="1"/>
    </xf>
    <xf numFmtId="164" fontId="3" fillId="0" borderId="38" xfId="3" applyNumberFormat="1" applyFont="1" applyBorder="1" applyAlignment="1">
      <alignment horizontal="right"/>
    </xf>
    <xf numFmtId="165" fontId="2" fillId="0" borderId="36" xfId="5" applyNumberFormat="1" applyFont="1" applyBorder="1" applyAlignment="1"/>
    <xf numFmtId="165" fontId="2" fillId="0" borderId="23" xfId="5" applyNumberFormat="1" applyFont="1" applyBorder="1" applyAlignment="1"/>
    <xf numFmtId="165" fontId="2" fillId="0" borderId="39" xfId="5" applyNumberFormat="1" applyFont="1" applyBorder="1" applyAlignment="1"/>
    <xf numFmtId="165" fontId="2" fillId="0" borderId="36" xfId="4" applyNumberFormat="1" applyFont="1" applyBorder="1" applyAlignment="1"/>
    <xf numFmtId="164" fontId="2" fillId="0" borderId="40" xfId="3" applyNumberFormat="1" applyFont="1" applyBorder="1"/>
    <xf numFmtId="165" fontId="2" fillId="0" borderId="22" xfId="5" applyNumberFormat="1" applyFont="1" applyBorder="1" applyAlignment="1"/>
    <xf numFmtId="165" fontId="2" fillId="0" borderId="21" xfId="5" applyNumberFormat="1" applyFont="1" applyBorder="1" applyAlignment="1"/>
    <xf numFmtId="165" fontId="2" fillId="0" borderId="19" xfId="5" applyNumberFormat="1" applyFont="1" applyBorder="1" applyAlignment="1"/>
    <xf numFmtId="165" fontId="2" fillId="0" borderId="11" xfId="4" applyNumberFormat="1" applyFont="1" applyBorder="1" applyAlignment="1"/>
    <xf numFmtId="164" fontId="3" fillId="0" borderId="41" xfId="3" applyNumberFormat="1" applyFont="1" applyBorder="1"/>
    <xf numFmtId="165" fontId="3" fillId="0" borderId="42" xfId="5" applyNumberFormat="1" applyFont="1" applyBorder="1" applyAlignment="1"/>
    <xf numFmtId="165" fontId="3" fillId="0" borderId="26" xfId="5" applyNumberFormat="1" applyFont="1" applyBorder="1" applyAlignment="1"/>
    <xf numFmtId="165" fontId="3" fillId="0" borderId="12" xfId="5" applyNumberFormat="1" applyFont="1" applyBorder="1" applyAlignment="1"/>
    <xf numFmtId="165" fontId="3" fillId="0" borderId="13" xfId="5" applyNumberFormat="1" applyFont="1" applyBorder="1" applyAlignment="1"/>
    <xf numFmtId="165" fontId="3" fillId="0" borderId="26" xfId="4" applyNumberFormat="1" applyFont="1" applyBorder="1" applyAlignment="1"/>
    <xf numFmtId="165" fontId="3" fillId="0" borderId="44" xfId="5" applyNumberFormat="1" applyFont="1" applyBorder="1" applyAlignment="1">
      <alignment vertical="center"/>
    </xf>
    <xf numFmtId="165" fontId="3" fillId="0" borderId="11" xfId="5" applyNumberFormat="1" applyFont="1" applyBorder="1" applyAlignment="1">
      <alignment vertical="center"/>
    </xf>
    <xf numFmtId="165" fontId="3" fillId="0" borderId="21" xfId="5" applyNumberFormat="1" applyFont="1" applyBorder="1" applyAlignment="1">
      <alignment vertical="center"/>
    </xf>
    <xf numFmtId="165" fontId="3" fillId="0" borderId="19" xfId="5" applyNumberFormat="1" applyFont="1" applyBorder="1" applyAlignment="1">
      <alignment vertical="center"/>
    </xf>
    <xf numFmtId="165" fontId="3" fillId="0" borderId="11" xfId="4" applyNumberFormat="1" applyFont="1" applyBorder="1" applyAlignment="1">
      <alignment vertical="center"/>
    </xf>
    <xf numFmtId="165" fontId="3" fillId="0" borderId="42" xfId="5" applyNumberFormat="1" applyFont="1" applyBorder="1" applyAlignment="1">
      <alignment vertical="center"/>
    </xf>
    <xf numFmtId="165" fontId="3" fillId="0" borderId="26" xfId="5" applyNumberFormat="1" applyFont="1" applyBorder="1" applyAlignment="1">
      <alignment vertical="center"/>
    </xf>
    <xf numFmtId="165" fontId="3" fillId="0" borderId="12" xfId="5" applyNumberFormat="1" applyFont="1" applyBorder="1" applyAlignment="1">
      <alignment vertical="center"/>
    </xf>
    <xf numFmtId="165" fontId="3" fillId="0" borderId="13" xfId="5" applyNumberFormat="1" applyFont="1" applyBorder="1" applyAlignment="1">
      <alignment vertical="center"/>
    </xf>
    <xf numFmtId="165" fontId="3" fillId="0" borderId="26" xfId="4" applyNumberFormat="1" applyFont="1" applyBorder="1" applyAlignment="1">
      <alignment vertical="center"/>
    </xf>
    <xf numFmtId="165" fontId="3" fillId="0" borderId="45" xfId="5" applyNumberFormat="1" applyFont="1" applyBorder="1" applyAlignment="1">
      <alignment vertical="center"/>
    </xf>
    <xf numFmtId="165" fontId="3" fillId="0" borderId="35" xfId="5" applyNumberFormat="1" applyFont="1" applyBorder="1" applyAlignment="1">
      <alignment vertical="center"/>
    </xf>
    <xf numFmtId="165" fontId="3" fillId="0" borderId="16" xfId="5" applyNumberFormat="1" applyFont="1" applyBorder="1" applyAlignment="1">
      <alignment vertical="center"/>
    </xf>
    <xf numFmtId="165" fontId="3" fillId="0" borderId="17" xfId="5" applyNumberFormat="1" applyFont="1" applyBorder="1" applyAlignment="1">
      <alignment vertical="center"/>
    </xf>
    <xf numFmtId="165" fontId="3" fillId="0" borderId="35" xfId="4" applyNumberFormat="1" applyFont="1" applyBorder="1" applyAlignment="1">
      <alignment vertical="center"/>
    </xf>
    <xf numFmtId="164" fontId="3" fillId="0" borderId="46" xfId="3" applyNumberFormat="1" applyFont="1" applyFill="1" applyBorder="1"/>
    <xf numFmtId="165" fontId="3" fillId="0" borderId="31" xfId="5" applyNumberFormat="1" applyFont="1" applyFill="1" applyBorder="1" applyAlignment="1"/>
    <xf numFmtId="165" fontId="3" fillId="0" borderId="37" xfId="5" applyNumberFormat="1" applyFont="1" applyFill="1" applyBorder="1" applyAlignment="1"/>
    <xf numFmtId="165" fontId="3" fillId="0" borderId="5" xfId="5" applyNumberFormat="1" applyFont="1" applyFill="1" applyBorder="1" applyAlignment="1"/>
    <xf numFmtId="165" fontId="3" fillId="0" borderId="47" xfId="5" applyNumberFormat="1" applyFont="1" applyFill="1" applyBorder="1" applyAlignment="1"/>
    <xf numFmtId="165" fontId="3" fillId="0" borderId="37" xfId="4" applyNumberFormat="1" applyFont="1" applyFill="1" applyBorder="1" applyAlignment="1"/>
    <xf numFmtId="164" fontId="3" fillId="0" borderId="0" xfId="3" applyNumberFormat="1" applyFont="1" applyFill="1"/>
    <xf numFmtId="164" fontId="3" fillId="0" borderId="0" xfId="3" applyNumberFormat="1" applyFont="1" applyFill="1" applyBorder="1"/>
    <xf numFmtId="165" fontId="3" fillId="0" borderId="0" xfId="5" applyNumberFormat="1" applyFont="1" applyFill="1" applyBorder="1" applyAlignment="1"/>
    <xf numFmtId="165" fontId="3" fillId="0" borderId="8" xfId="5" applyNumberFormat="1" applyFont="1" applyFill="1" applyBorder="1" applyAlignment="1"/>
    <xf numFmtId="165" fontId="3" fillId="0" borderId="0" xfId="4" applyNumberFormat="1" applyFont="1" applyFill="1" applyBorder="1" applyAlignment="1"/>
    <xf numFmtId="164" fontId="9" fillId="0" borderId="0" xfId="3" applyNumberFormat="1" applyFont="1" applyBorder="1" applyAlignment="1">
      <alignment horizontal="left" vertical="center"/>
    </xf>
    <xf numFmtId="0" fontId="10" fillId="0" borderId="0" xfId="3" applyFont="1" applyFill="1" applyAlignment="1">
      <alignment horizontal="left" indent="1"/>
    </xf>
    <xf numFmtId="164" fontId="3" fillId="0" borderId="0" xfId="3" applyNumberFormat="1" applyFont="1" applyAlignment="1">
      <alignment wrapText="1"/>
    </xf>
    <xf numFmtId="171" fontId="3" fillId="0" borderId="0" xfId="3" applyNumberFormat="1" applyFont="1"/>
    <xf numFmtId="171" fontId="3" fillId="0" borderId="0" xfId="3" applyNumberFormat="1" applyFont="1" applyAlignment="1"/>
    <xf numFmtId="165" fontId="3" fillId="0" borderId="15" xfId="1" applyNumberFormat="1" applyFont="1" applyBorder="1" applyAlignment="1">
      <alignment wrapText="1"/>
    </xf>
    <xf numFmtId="165" fontId="2" fillId="0" borderId="26" xfId="1" applyNumberFormat="1" applyFont="1" applyBorder="1" applyAlignment="1">
      <alignment wrapText="1"/>
    </xf>
    <xf numFmtId="165" fontId="2" fillId="0" borderId="26" xfId="4" applyNumberFormat="1" applyFont="1" applyBorder="1" applyAlignment="1">
      <alignment wrapText="1"/>
    </xf>
    <xf numFmtId="165" fontId="3" fillId="0" borderId="17" xfId="1" applyNumberFormat="1" applyFont="1" applyBorder="1" applyAlignment="1">
      <alignment wrapText="1"/>
    </xf>
    <xf numFmtId="165" fontId="2" fillId="0" borderId="33" xfId="1" applyNumberFormat="1" applyFont="1" applyBorder="1" applyAlignment="1">
      <alignment wrapText="1"/>
    </xf>
    <xf numFmtId="165" fontId="2" fillId="0" borderId="33" xfId="4" applyNumberFormat="1" applyFont="1" applyBorder="1" applyAlignment="1">
      <alignment wrapText="1"/>
    </xf>
    <xf numFmtId="165" fontId="3" fillId="0" borderId="26" xfId="1" applyNumberFormat="1" applyFont="1" applyBorder="1" applyAlignment="1">
      <alignment wrapText="1"/>
    </xf>
    <xf numFmtId="165" fontId="3" fillId="0" borderId="13" xfId="1" applyNumberFormat="1" applyFont="1" applyBorder="1" applyAlignment="1">
      <alignment wrapText="1"/>
    </xf>
    <xf numFmtId="165" fontId="3" fillId="0" borderId="26" xfId="4" applyNumberFormat="1" applyFont="1" applyBorder="1" applyAlignment="1">
      <alignment wrapText="1"/>
    </xf>
    <xf numFmtId="165" fontId="3" fillId="0" borderId="19" xfId="1" applyNumberFormat="1" applyFont="1" applyBorder="1" applyAlignment="1">
      <alignment wrapText="1"/>
    </xf>
    <xf numFmtId="164" fontId="3" fillId="0" borderId="23" xfId="3" applyNumberFormat="1" applyFont="1" applyBorder="1" applyAlignment="1">
      <alignment horizontal="right"/>
    </xf>
    <xf numFmtId="165" fontId="3" fillId="0" borderId="36" xfId="1" applyNumberFormat="1" applyFont="1" applyBorder="1" applyAlignment="1">
      <alignment wrapText="1"/>
    </xf>
    <xf numFmtId="164" fontId="2" fillId="0" borderId="21" xfId="3" applyNumberFormat="1" applyFont="1" applyBorder="1"/>
    <xf numFmtId="165" fontId="2" fillId="0" borderId="11" xfId="1" applyNumberFormat="1" applyFont="1" applyBorder="1" applyAlignment="1">
      <alignment wrapText="1"/>
    </xf>
    <xf numFmtId="165" fontId="3" fillId="0" borderId="13" xfId="1" applyNumberFormat="1" applyFont="1" applyFill="1" applyBorder="1" applyAlignment="1">
      <alignment vertical="center"/>
    </xf>
    <xf numFmtId="164" fontId="2" fillId="0" borderId="49" xfId="3" applyNumberFormat="1" applyFont="1" applyBorder="1"/>
    <xf numFmtId="165" fontId="2" fillId="0" borderId="50" xfId="1" applyNumberFormat="1" applyFont="1" applyBorder="1" applyAlignment="1">
      <alignment wrapText="1"/>
    </xf>
    <xf numFmtId="165" fontId="3" fillId="0" borderId="50" xfId="4" applyNumberFormat="1" applyFont="1" applyBorder="1" applyAlignment="1">
      <alignment wrapText="1"/>
    </xf>
    <xf numFmtId="165" fontId="3" fillId="0" borderId="0" xfId="1" applyNumberFormat="1" applyFont="1" applyFill="1" applyAlignment="1"/>
    <xf numFmtId="164" fontId="7" fillId="0" borderId="0" xfId="0" applyNumberFormat="1" applyFont="1"/>
    <xf numFmtId="164" fontId="7" fillId="0" borderId="0" xfId="0" applyNumberFormat="1" applyFont="1" applyAlignment="1">
      <alignment wrapText="1"/>
    </xf>
    <xf numFmtId="171" fontId="7" fillId="0" borderId="0" xfId="0" applyNumberFormat="1" applyFont="1" applyAlignment="1"/>
    <xf numFmtId="171" fontId="7" fillId="0" borderId="0" xfId="0" applyNumberFormat="1" applyFont="1"/>
    <xf numFmtId="37" fontId="7" fillId="0" borderId="0" xfId="2" applyNumberFormat="1" applyFont="1" applyAlignment="1">
      <alignment wrapText="1"/>
    </xf>
    <xf numFmtId="0" fontId="12" fillId="0" borderId="0" xfId="0" applyFont="1" applyFill="1" applyAlignment="1">
      <alignment horizontal="left" indent="1"/>
    </xf>
    <xf numFmtId="165" fontId="13" fillId="0" borderId="0" xfId="0" applyNumberFormat="1" applyFont="1" applyAlignment="1">
      <alignment horizontal="right"/>
    </xf>
    <xf numFmtId="169" fontId="14" fillId="0" borderId="0" xfId="1" applyNumberFormat="1" applyFont="1" applyAlignment="1"/>
    <xf numFmtId="165" fontId="7" fillId="0" borderId="0" xfId="6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wrapText="1"/>
    </xf>
    <xf numFmtId="166" fontId="7" fillId="0" borderId="0" xfId="0" applyNumberFormat="1" applyFont="1" applyBorder="1" applyAlignment="1">
      <alignment wrapText="1"/>
    </xf>
    <xf numFmtId="164" fontId="7" fillId="0" borderId="0" xfId="0" applyNumberFormat="1" applyFont="1" applyBorder="1"/>
    <xf numFmtId="165" fontId="7" fillId="0" borderId="37" xfId="6" applyNumberFormat="1" applyFont="1" applyFill="1" applyBorder="1" applyAlignment="1"/>
    <xf numFmtId="165" fontId="7" fillId="0" borderId="31" xfId="6" applyNumberFormat="1" applyFont="1" applyFill="1" applyBorder="1" applyAlignment="1"/>
    <xf numFmtId="165" fontId="7" fillId="0" borderId="51" xfId="6" applyNumberFormat="1" applyFont="1" applyFill="1" applyBorder="1" applyAlignment="1"/>
    <xf numFmtId="165" fontId="7" fillId="0" borderId="5" xfId="6" applyNumberFormat="1" applyFont="1" applyFill="1" applyBorder="1" applyAlignment="1"/>
    <xf numFmtId="164" fontId="7" fillId="0" borderId="5" xfId="0" applyNumberFormat="1" applyFont="1" applyBorder="1"/>
    <xf numFmtId="164" fontId="7" fillId="0" borderId="7" xfId="0" applyNumberFormat="1" applyFont="1" applyBorder="1" applyAlignment="1">
      <alignment wrapText="1"/>
    </xf>
    <xf numFmtId="164" fontId="8" fillId="0" borderId="0" xfId="0" applyNumberFormat="1" applyFont="1"/>
    <xf numFmtId="164" fontId="8" fillId="0" borderId="7" xfId="0" applyNumberFormat="1" applyFont="1" applyBorder="1"/>
    <xf numFmtId="164" fontId="8" fillId="0" borderId="21" xfId="0" applyNumberFormat="1" applyFont="1" applyBorder="1"/>
    <xf numFmtId="164" fontId="7" fillId="0" borderId="23" xfId="0" applyNumberFormat="1" applyFont="1" applyBorder="1" applyAlignment="1">
      <alignment horizontal="right"/>
    </xf>
    <xf numFmtId="164" fontId="7" fillId="0" borderId="21" xfId="0" applyNumberFormat="1" applyFont="1" applyBorder="1" applyAlignment="1">
      <alignment horizontal="left" indent="1"/>
    </xf>
    <xf numFmtId="164" fontId="7" fillId="0" borderId="7" xfId="0" applyNumberFormat="1" applyFont="1" applyBorder="1" applyAlignment="1">
      <alignment horizontal="left" indent="1"/>
    </xf>
    <xf numFmtId="164" fontId="7" fillId="0" borderId="7" xfId="0" applyNumberFormat="1" applyFont="1" applyBorder="1"/>
    <xf numFmtId="164" fontId="7" fillId="0" borderId="12" xfId="0" applyNumberFormat="1" applyFont="1" applyBorder="1" applyAlignment="1">
      <alignment horizontal="right"/>
    </xf>
    <xf numFmtId="164" fontId="8" fillId="0" borderId="18" xfId="0" applyNumberFormat="1" applyFont="1" applyBorder="1"/>
    <xf numFmtId="164" fontId="7" fillId="0" borderId="16" xfId="0" applyNumberFormat="1" applyFont="1" applyBorder="1" applyAlignment="1">
      <alignment horizontal="left" indent="1"/>
    </xf>
    <xf numFmtId="164" fontId="8" fillId="0" borderId="12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left" indent="1"/>
    </xf>
    <xf numFmtId="164" fontId="7" fillId="0" borderId="15" xfId="0" applyNumberFormat="1" applyFont="1" applyBorder="1" applyAlignment="1">
      <alignment wrapText="1"/>
    </xf>
    <xf numFmtId="164" fontId="7" fillId="0" borderId="32" xfId="0" applyNumberFormat="1" applyFont="1" applyBorder="1" applyAlignment="1">
      <alignment wrapText="1"/>
    </xf>
    <xf numFmtId="164" fontId="8" fillId="0" borderId="15" xfId="0" applyNumberFormat="1" applyFont="1" applyBorder="1"/>
    <xf numFmtId="164" fontId="8" fillId="0" borderId="0" xfId="0" applyNumberFormat="1" applyFont="1" applyAlignment="1">
      <alignment horizontal="center"/>
    </xf>
    <xf numFmtId="164" fontId="8" fillId="2" borderId="6" xfId="0" applyNumberFormat="1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15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Continuous"/>
    </xf>
    <xf numFmtId="0" fontId="8" fillId="0" borderId="0" xfId="0" applyNumberFormat="1" applyFont="1" applyAlignment="1">
      <alignment horizontal="centerContinuous"/>
    </xf>
    <xf numFmtId="165" fontId="3" fillId="0" borderId="15" xfId="1" applyNumberFormat="1" applyFont="1" applyFill="1" applyBorder="1" applyAlignment="1">
      <alignment wrapText="1"/>
    </xf>
    <xf numFmtId="167" fontId="2" fillId="0" borderId="0" xfId="9" applyNumberFormat="1" applyFont="1"/>
    <xf numFmtId="168" fontId="3" fillId="0" borderId="0" xfId="2" applyNumberFormat="1" applyFont="1" applyFill="1"/>
    <xf numFmtId="165" fontId="3" fillId="0" borderId="11" xfId="1" applyNumberFormat="1" applyFont="1" applyFill="1" applyBorder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4" fontId="7" fillId="0" borderId="15" xfId="3" applyNumberFormat="1" applyFont="1" applyFill="1" applyBorder="1" applyAlignment="1">
      <alignment horizontal="left"/>
    </xf>
    <xf numFmtId="164" fontId="7" fillId="0" borderId="15" xfId="3" applyNumberFormat="1" applyFont="1" applyFill="1" applyBorder="1" applyAlignment="1">
      <alignment horizontal="left" wrapText="1"/>
    </xf>
    <xf numFmtId="164" fontId="7" fillId="0" borderId="11" xfId="3" applyNumberFormat="1" applyFont="1" applyFill="1" applyBorder="1" applyAlignment="1">
      <alignment horizontal="left" wrapText="1"/>
    </xf>
    <xf numFmtId="165" fontId="3" fillId="0" borderId="44" xfId="1" applyNumberFormat="1" applyFont="1" applyFill="1" applyBorder="1" applyAlignment="1">
      <alignment vertical="center"/>
    </xf>
    <xf numFmtId="165" fontId="3" fillId="0" borderId="21" xfId="1" applyNumberFormat="1" applyFont="1" applyFill="1" applyBorder="1" applyAlignment="1">
      <alignment vertical="center"/>
    </xf>
    <xf numFmtId="165" fontId="3" fillId="0" borderId="42" xfId="1" applyNumberFormat="1" applyFont="1" applyFill="1" applyBorder="1" applyAlignment="1">
      <alignment vertical="center"/>
    </xf>
    <xf numFmtId="165" fontId="3" fillId="0" borderId="26" xfId="1" applyNumberFormat="1" applyFont="1" applyFill="1" applyBorder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165" fontId="3" fillId="0" borderId="45" xfId="1" applyNumberFormat="1" applyFont="1" applyFill="1" applyBorder="1" applyAlignment="1">
      <alignment vertical="center"/>
    </xf>
    <xf numFmtId="165" fontId="3" fillId="0" borderId="35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17" xfId="1" applyNumberFormat="1" applyFont="1" applyFill="1" applyBorder="1" applyAlignment="1">
      <alignment vertical="center"/>
    </xf>
    <xf numFmtId="164" fontId="7" fillId="0" borderId="43" xfId="3" applyNumberFormat="1" applyFont="1" applyFill="1" applyBorder="1" applyAlignment="1">
      <alignment horizontal="left" vertical="center" wrapText="1"/>
    </xf>
    <xf numFmtId="164" fontId="7" fillId="0" borderId="15" xfId="3" applyNumberFormat="1" applyFont="1" applyFill="1" applyBorder="1" applyAlignment="1">
      <alignment horizontal="left" vertical="center" wrapText="1"/>
    </xf>
    <xf numFmtId="164" fontId="7" fillId="0" borderId="11" xfId="3" applyNumberFormat="1" applyFont="1" applyFill="1" applyBorder="1" applyAlignment="1">
      <alignment horizontal="left" vertical="center" wrapText="1"/>
    </xf>
    <xf numFmtId="164" fontId="7" fillId="0" borderId="7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vertical="center" wrapText="1"/>
    </xf>
    <xf numFmtId="165" fontId="7" fillId="0" borderId="10" xfId="6" applyNumberFormat="1" applyFont="1" applyBorder="1" applyAlignment="1">
      <alignment vertical="center"/>
    </xf>
    <xf numFmtId="165" fontId="7" fillId="0" borderId="15" xfId="6" applyNumberFormat="1" applyFont="1" applyBorder="1" applyAlignment="1">
      <alignment vertical="center"/>
    </xf>
    <xf numFmtId="165" fontId="7" fillId="0" borderId="22" xfId="6" applyNumberFormat="1" applyFont="1" applyBorder="1" applyAlignment="1">
      <alignment vertical="center"/>
    </xf>
    <xf numFmtId="165" fontId="7" fillId="0" borderId="11" xfId="6" applyNumberFormat="1" applyFont="1" applyBorder="1" applyAlignment="1">
      <alignment vertical="center"/>
    </xf>
    <xf numFmtId="165" fontId="7" fillId="0" borderId="7" xfId="5" applyNumberFormat="1" applyFont="1" applyBorder="1" applyAlignment="1">
      <alignment wrapText="1"/>
    </xf>
    <xf numFmtId="165" fontId="7" fillId="0" borderId="0" xfId="5" applyNumberFormat="1" applyFont="1" applyBorder="1" applyAlignment="1">
      <alignment wrapText="1"/>
    </xf>
    <xf numFmtId="165" fontId="7" fillId="0" borderId="0" xfId="5" applyNumberFormat="1" applyFont="1" applyFill="1" applyBorder="1" applyAlignment="1">
      <alignment wrapText="1"/>
    </xf>
    <xf numFmtId="165" fontId="3" fillId="0" borderId="23" xfId="1" applyNumberFormat="1" applyFont="1" applyBorder="1" applyAlignment="1">
      <alignment wrapText="1"/>
    </xf>
    <xf numFmtId="165" fontId="2" fillId="0" borderId="49" xfId="1" applyNumberFormat="1" applyFont="1" applyBorder="1" applyAlignment="1">
      <alignment wrapText="1"/>
    </xf>
    <xf numFmtId="165" fontId="7" fillId="0" borderId="15" xfId="0" applyNumberFormat="1" applyFont="1" applyBorder="1" applyAlignment="1"/>
    <xf numFmtId="165" fontId="7" fillId="0" borderId="7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165" fontId="7" fillId="0" borderId="15" xfId="0" applyNumberFormat="1" applyFont="1" applyBorder="1" applyAlignment="1">
      <alignment wrapText="1"/>
    </xf>
    <xf numFmtId="165" fontId="8" fillId="0" borderId="26" xfId="0" applyNumberFormat="1" applyFont="1" applyBorder="1" applyAlignment="1"/>
    <xf numFmtId="165" fontId="8" fillId="0" borderId="12" xfId="0" applyNumberFormat="1" applyFont="1" applyBorder="1" applyAlignment="1"/>
    <xf numFmtId="165" fontId="8" fillId="0" borderId="13" xfId="0" applyNumberFormat="1" applyFont="1" applyBorder="1" applyAlignment="1"/>
    <xf numFmtId="165" fontId="8" fillId="0" borderId="14" xfId="0" applyNumberFormat="1" applyFont="1" applyBorder="1" applyAlignment="1"/>
    <xf numFmtId="165" fontId="7" fillId="0" borderId="15" xfId="0" applyNumberFormat="1" applyFont="1" applyFill="1" applyBorder="1" applyAlignment="1"/>
    <xf numFmtId="165" fontId="7" fillId="0" borderId="7" xfId="0" applyNumberFormat="1" applyFont="1" applyFill="1" applyBorder="1" applyAlignment="1">
      <alignment wrapText="1"/>
    </xf>
    <xf numFmtId="165" fontId="7" fillId="0" borderId="0" xfId="0" applyNumberFormat="1" applyFont="1" applyFill="1" applyBorder="1" applyAlignment="1">
      <alignment wrapText="1"/>
    </xf>
    <xf numFmtId="165" fontId="8" fillId="0" borderId="33" xfId="0" applyNumberFormat="1" applyFont="1" applyFill="1" applyBorder="1" applyAlignment="1"/>
    <xf numFmtId="165" fontId="8" fillId="0" borderId="18" xfId="0" applyNumberFormat="1" applyFont="1" applyBorder="1" applyAlignment="1"/>
    <xf numFmtId="165" fontId="8" fillId="0" borderId="34" xfId="0" applyNumberFormat="1" applyFont="1" applyBorder="1" applyAlignment="1"/>
    <xf numFmtId="165" fontId="8" fillId="0" borderId="20" xfId="0" applyNumberFormat="1" applyFont="1" applyBorder="1" applyAlignment="1"/>
    <xf numFmtId="165" fontId="8" fillId="0" borderId="33" xfId="0" applyNumberFormat="1" applyFont="1" applyBorder="1" applyAlignment="1"/>
    <xf numFmtId="165" fontId="7" fillId="0" borderId="15" xfId="0" applyNumberFormat="1" applyFont="1" applyBorder="1"/>
    <xf numFmtId="165" fontId="7" fillId="0" borderId="15" xfId="0" applyNumberFormat="1" applyFont="1" applyFill="1" applyBorder="1" applyAlignment="1">
      <alignment wrapText="1"/>
    </xf>
    <xf numFmtId="165" fontId="8" fillId="0" borderId="15" xfId="0" applyNumberFormat="1" applyFont="1" applyFill="1" applyBorder="1" applyAlignment="1"/>
    <xf numFmtId="165" fontId="8" fillId="0" borderId="15" xfId="0" applyNumberFormat="1" applyFont="1" applyBorder="1" applyAlignment="1"/>
    <xf numFmtId="165" fontId="8" fillId="0" borderId="36" xfId="0" applyNumberFormat="1" applyFont="1" applyBorder="1" applyAlignment="1"/>
    <xf numFmtId="165" fontId="8" fillId="0" borderId="23" xfId="0" applyNumberFormat="1" applyFont="1" applyBorder="1" applyAlignment="1"/>
    <xf numFmtId="165" fontId="8" fillId="0" borderId="39" xfId="0" applyNumberFormat="1" applyFont="1" applyBorder="1" applyAlignment="1"/>
    <xf numFmtId="165" fontId="8" fillId="0" borderId="25" xfId="0" applyNumberFormat="1" applyFont="1" applyBorder="1" applyAlignment="1"/>
    <xf numFmtId="165" fontId="8" fillId="0" borderId="11" xfId="0" applyNumberFormat="1" applyFont="1" applyBorder="1" applyAlignment="1"/>
    <xf numFmtId="165" fontId="8" fillId="0" borderId="21" xfId="0" applyNumberFormat="1" applyFont="1" applyBorder="1" applyAlignment="1"/>
    <xf numFmtId="165" fontId="8" fillId="0" borderId="22" xfId="0" applyNumberFormat="1" applyFont="1" applyBorder="1" applyAlignment="1"/>
    <xf numFmtId="165" fontId="8" fillId="0" borderId="7" xfId="0" applyNumberFormat="1" applyFont="1" applyBorder="1" applyAlignment="1"/>
    <xf numFmtId="165" fontId="8" fillId="0" borderId="0" xfId="0" applyNumberFormat="1" applyFont="1" applyBorder="1" applyAlignment="1"/>
    <xf numFmtId="165" fontId="8" fillId="0" borderId="10" xfId="0" applyNumberFormat="1" applyFont="1" applyBorder="1" applyAlignment="1"/>
    <xf numFmtId="165" fontId="8" fillId="0" borderId="15" xfId="0" applyNumberFormat="1" applyFont="1" applyBorder="1" applyAlignment="1">
      <alignment vertical="center"/>
    </xf>
    <xf numFmtId="165" fontId="7" fillId="0" borderId="7" xfId="6" applyNumberFormat="1" applyFont="1" applyBorder="1" applyAlignment="1">
      <alignment vertical="center"/>
    </xf>
    <xf numFmtId="165" fontId="7" fillId="0" borderId="0" xfId="6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165" fontId="7" fillId="0" borderId="21" xfId="0" applyNumberFormat="1" applyFont="1" applyBorder="1" applyAlignment="1">
      <alignment vertical="center"/>
    </xf>
    <xf numFmtId="165" fontId="7" fillId="0" borderId="21" xfId="6" applyNumberFormat="1" applyFont="1" applyBorder="1" applyAlignment="1">
      <alignment vertical="center"/>
    </xf>
    <xf numFmtId="165" fontId="7" fillId="0" borderId="19" xfId="6" applyNumberFormat="1" applyFont="1" applyBorder="1" applyAlignment="1">
      <alignment vertical="center"/>
    </xf>
    <xf numFmtId="165" fontId="7" fillId="0" borderId="37" xfId="0" applyNumberFormat="1" applyFont="1" applyBorder="1"/>
    <xf numFmtId="167" fontId="3" fillId="0" borderId="0" xfId="9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5" fontId="2" fillId="0" borderId="12" xfId="1" applyNumberFormat="1" applyFont="1" applyBorder="1" applyAlignment="1">
      <alignment wrapText="1"/>
    </xf>
    <xf numFmtId="165" fontId="2" fillId="0" borderId="18" xfId="1" applyNumberFormat="1" applyFont="1" applyFill="1" applyBorder="1" applyAlignment="1">
      <alignment wrapText="1"/>
    </xf>
    <xf numFmtId="165" fontId="3" fillId="0" borderId="12" xfId="1" applyNumberFormat="1" applyFont="1" applyFill="1" applyBorder="1" applyAlignment="1">
      <alignment wrapText="1"/>
    </xf>
    <xf numFmtId="165" fontId="3" fillId="0" borderId="14" xfId="1" applyNumberFormat="1" applyFont="1" applyFill="1" applyBorder="1" applyAlignment="1">
      <alignment wrapText="1"/>
    </xf>
    <xf numFmtId="165" fontId="3" fillId="0" borderId="14" xfId="1" applyNumberFormat="1" applyFont="1" applyBorder="1" applyAlignment="1">
      <alignment wrapText="1"/>
    </xf>
    <xf numFmtId="165" fontId="3" fillId="0" borderId="21" xfId="1" applyNumberFormat="1" applyFont="1" applyFill="1" applyBorder="1" applyAlignment="1"/>
    <xf numFmtId="165" fontId="3" fillId="0" borderId="23" xfId="1" applyNumberFormat="1" applyFont="1" applyFill="1" applyBorder="1" applyAlignment="1">
      <alignment wrapText="1"/>
    </xf>
    <xf numFmtId="165" fontId="3" fillId="0" borderId="25" xfId="1" applyNumberFormat="1" applyFont="1" applyBorder="1" applyAlignment="1">
      <alignment wrapText="1"/>
    </xf>
    <xf numFmtId="165" fontId="2" fillId="0" borderId="21" xfId="1" applyNumberFormat="1" applyFont="1" applyFill="1" applyBorder="1" applyAlignment="1">
      <alignment wrapText="1"/>
    </xf>
    <xf numFmtId="165" fontId="2" fillId="0" borderId="7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2" fillId="0" borderId="10" xfId="1" applyNumberFormat="1" applyFont="1" applyFill="1" applyBorder="1" applyAlignment="1">
      <alignment wrapText="1"/>
    </xf>
    <xf numFmtId="165" fontId="3" fillId="0" borderId="12" xfId="1" applyNumberFormat="1" applyFont="1" applyFill="1" applyBorder="1" applyAlignment="1">
      <alignment vertical="center" wrapText="1"/>
    </xf>
    <xf numFmtId="165" fontId="3" fillId="0" borderId="27" xfId="1" applyNumberFormat="1" applyFont="1" applyFill="1" applyBorder="1" applyAlignment="1">
      <alignment vertical="center" wrapText="1"/>
    </xf>
    <xf numFmtId="165" fontId="3" fillId="0" borderId="54" xfId="1" applyNumberFormat="1" applyFont="1" applyFill="1" applyBorder="1" applyAlignment="1">
      <alignment vertical="center" wrapText="1"/>
    </xf>
    <xf numFmtId="165" fontId="3" fillId="0" borderId="28" xfId="1" applyNumberFormat="1" applyFont="1" applyFill="1" applyBorder="1" applyAlignment="1">
      <alignment vertical="center" wrapText="1"/>
    </xf>
    <xf numFmtId="165" fontId="3" fillId="0" borderId="14" xfId="1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165" fontId="3" fillId="0" borderId="23" xfId="1" applyNumberFormat="1" applyFont="1" applyFill="1" applyBorder="1" applyAlignment="1">
      <alignment vertical="center" wrapText="1"/>
    </xf>
    <xf numFmtId="165" fontId="3" fillId="0" borderId="29" xfId="1" applyNumberFormat="1" applyFont="1" applyFill="1" applyBorder="1" applyAlignment="1">
      <alignment vertical="center" wrapText="1"/>
    </xf>
    <xf numFmtId="165" fontId="3" fillId="0" borderId="55" xfId="1" applyNumberFormat="1" applyFont="1" applyFill="1" applyBorder="1" applyAlignment="1">
      <alignment vertical="center" wrapText="1"/>
    </xf>
    <xf numFmtId="165" fontId="3" fillId="0" borderId="30" xfId="1" applyNumberFormat="1" applyFont="1" applyFill="1" applyBorder="1" applyAlignment="1">
      <alignment vertical="center" wrapText="1"/>
    </xf>
    <xf numFmtId="165" fontId="3" fillId="0" borderId="25" xfId="1" applyNumberFormat="1" applyFont="1" applyBorder="1" applyAlignment="1">
      <alignment vertical="center" wrapText="1"/>
    </xf>
    <xf numFmtId="164" fontId="3" fillId="0" borderId="5" xfId="0" applyNumberFormat="1" applyFont="1" applyBorder="1"/>
    <xf numFmtId="165" fontId="3" fillId="0" borderId="5" xfId="1" applyNumberFormat="1" applyFont="1" applyFill="1" applyBorder="1" applyAlignment="1"/>
    <xf numFmtId="165" fontId="3" fillId="0" borderId="5" xfId="1" applyNumberFormat="1" applyFont="1" applyBorder="1" applyAlignment="1">
      <alignment wrapText="1"/>
    </xf>
    <xf numFmtId="165" fontId="3" fillId="0" borderId="31" xfId="1" applyNumberFormat="1" applyFont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Border="1"/>
    <xf numFmtId="164" fontId="16" fillId="0" borderId="7" xfId="0" applyNumberFormat="1" applyFont="1" applyBorder="1" applyAlignment="1"/>
    <xf numFmtId="164" fontId="17" fillId="0" borderId="32" xfId="0" applyNumberFormat="1" applyFont="1" applyBorder="1" applyAlignment="1">
      <alignment wrapText="1"/>
    </xf>
    <xf numFmtId="164" fontId="17" fillId="0" borderId="8" xfId="0" applyNumberFormat="1" applyFont="1" applyBorder="1" applyAlignment="1">
      <alignment wrapText="1"/>
    </xf>
    <xf numFmtId="164" fontId="17" fillId="0" borderId="9" xfId="0" applyNumberFormat="1" applyFont="1" applyBorder="1" applyAlignment="1">
      <alignment wrapText="1"/>
    </xf>
    <xf numFmtId="164" fontId="17" fillId="0" borderId="7" xfId="0" applyNumberFormat="1" applyFont="1" applyBorder="1"/>
    <xf numFmtId="164" fontId="17" fillId="0" borderId="7" xfId="0" applyNumberFormat="1" applyFont="1" applyBorder="1" applyAlignment="1"/>
    <xf numFmtId="164" fontId="17" fillId="0" borderId="15" xfId="0" applyNumberFormat="1" applyFont="1" applyBorder="1" applyAlignment="1">
      <alignment wrapText="1"/>
    </xf>
    <xf numFmtId="164" fontId="17" fillId="0" borderId="0" xfId="0" applyNumberFormat="1" applyFont="1" applyBorder="1" applyAlignment="1">
      <alignment wrapText="1"/>
    </xf>
    <xf numFmtId="164" fontId="17" fillId="0" borderId="7" xfId="0" applyNumberFormat="1" applyFont="1" applyBorder="1" applyAlignment="1">
      <alignment horizontal="left" indent="1"/>
    </xf>
    <xf numFmtId="165" fontId="17" fillId="0" borderId="7" xfId="1" applyNumberFormat="1" applyFont="1" applyBorder="1" applyAlignment="1"/>
    <xf numFmtId="165" fontId="17" fillId="0" borderId="15" xfId="1" applyNumberFormat="1" applyFont="1" applyBorder="1" applyAlignment="1"/>
    <xf numFmtId="165" fontId="17" fillId="0" borderId="0" xfId="1" applyNumberFormat="1" applyFont="1" applyBorder="1" applyAlignment="1"/>
    <xf numFmtId="165" fontId="17" fillId="0" borderId="15" xfId="1" applyNumberFormat="1" applyFont="1" applyFill="1" applyBorder="1" applyAlignment="1">
      <alignment wrapText="1"/>
    </xf>
    <xf numFmtId="164" fontId="17" fillId="0" borderId="7" xfId="0" applyNumberFormat="1" applyFont="1" applyFill="1" applyBorder="1" applyAlignment="1">
      <alignment horizontal="left" indent="1"/>
    </xf>
    <xf numFmtId="164" fontId="17" fillId="0" borderId="11" xfId="0" applyNumberFormat="1" applyFont="1" applyFill="1" applyBorder="1" applyAlignment="1">
      <alignment horizontal="left" indent="1"/>
    </xf>
    <xf numFmtId="165" fontId="17" fillId="0" borderId="19" xfId="1" applyNumberFormat="1" applyFont="1" applyBorder="1" applyAlignment="1"/>
    <xf numFmtId="164" fontId="16" fillId="0" borderId="12" xfId="0" applyNumberFormat="1" applyFont="1" applyBorder="1" applyAlignment="1">
      <alignment horizontal="right"/>
    </xf>
    <xf numFmtId="165" fontId="16" fillId="0" borderId="12" xfId="1" applyNumberFormat="1" applyFont="1" applyBorder="1" applyAlignment="1"/>
    <xf numFmtId="165" fontId="16" fillId="0" borderId="26" xfId="1" applyNumberFormat="1" applyFont="1" applyBorder="1" applyAlignment="1">
      <alignment wrapText="1"/>
    </xf>
    <xf numFmtId="165" fontId="16" fillId="0" borderId="13" xfId="1" applyNumberFormat="1" applyFont="1" applyBorder="1" applyAlignment="1">
      <alignment wrapText="1"/>
    </xf>
    <xf numFmtId="165" fontId="16" fillId="0" borderId="26" xfId="1" applyNumberFormat="1" applyFont="1" applyFill="1" applyBorder="1" applyAlignment="1">
      <alignment wrapText="1"/>
    </xf>
    <xf numFmtId="165" fontId="17" fillId="0" borderId="52" xfId="1" applyNumberFormat="1" applyFont="1" applyBorder="1" applyAlignment="1"/>
    <xf numFmtId="165" fontId="17" fillId="0" borderId="0" xfId="1" applyNumberFormat="1" applyFont="1" applyFill="1" applyBorder="1" applyAlignment="1">
      <alignment wrapText="1"/>
    </xf>
    <xf numFmtId="164" fontId="17" fillId="0" borderId="15" xfId="3" applyNumberFormat="1" applyFont="1" applyFill="1" applyBorder="1" applyAlignment="1">
      <alignment horizontal="left" indent="1"/>
    </xf>
    <xf numFmtId="165" fontId="17" fillId="0" borderId="11" xfId="1" applyNumberFormat="1" applyFont="1" applyFill="1" applyBorder="1" applyAlignment="1">
      <alignment wrapText="1"/>
    </xf>
    <xf numFmtId="165" fontId="16" fillId="0" borderId="14" xfId="1" applyNumberFormat="1" applyFont="1" applyBorder="1" applyAlignment="1">
      <alignment wrapText="1"/>
    </xf>
    <xf numFmtId="165" fontId="17" fillId="0" borderId="10" xfId="1" applyNumberFormat="1" applyFont="1" applyFill="1" applyBorder="1" applyAlignment="1">
      <alignment wrapText="1"/>
    </xf>
    <xf numFmtId="164" fontId="17" fillId="0" borderId="15" xfId="0" applyNumberFormat="1" applyFont="1" applyBorder="1"/>
    <xf numFmtId="164" fontId="17" fillId="0" borderId="16" xfId="0" applyNumberFormat="1" applyFont="1" applyBorder="1" applyAlignment="1">
      <alignment horizontal="left" indent="1"/>
    </xf>
    <xf numFmtId="165" fontId="17" fillId="0" borderId="17" xfId="1" applyNumberFormat="1" applyFont="1" applyFill="1" applyBorder="1" applyAlignment="1">
      <alignment wrapText="1"/>
    </xf>
    <xf numFmtId="164" fontId="16" fillId="0" borderId="18" xfId="0" applyNumberFormat="1" applyFont="1" applyBorder="1"/>
    <xf numFmtId="165" fontId="16" fillId="0" borderId="18" xfId="1" applyNumberFormat="1" applyFont="1" applyBorder="1" applyAlignment="1"/>
    <xf numFmtId="165" fontId="16" fillId="0" borderId="33" xfId="1" applyNumberFormat="1" applyFont="1" applyBorder="1" applyAlignment="1">
      <alignment wrapText="1"/>
    </xf>
    <xf numFmtId="165" fontId="16" fillId="0" borderId="34" xfId="1" applyNumberFormat="1" applyFont="1" applyBorder="1" applyAlignment="1">
      <alignment wrapText="1"/>
    </xf>
    <xf numFmtId="165" fontId="16" fillId="0" borderId="19" xfId="1" applyNumberFormat="1" applyFont="1" applyBorder="1" applyAlignment="1">
      <alignment wrapText="1"/>
    </xf>
    <xf numFmtId="165" fontId="16" fillId="0" borderId="20" xfId="1" applyNumberFormat="1" applyFont="1" applyBorder="1" applyAlignment="1">
      <alignment wrapText="1"/>
    </xf>
    <xf numFmtId="165" fontId="16" fillId="0" borderId="7" xfId="1" applyNumberFormat="1" applyFont="1" applyBorder="1" applyAlignment="1"/>
    <xf numFmtId="165" fontId="17" fillId="0" borderId="15" xfId="1" applyNumberFormat="1" applyFont="1" applyBorder="1" applyAlignment="1">
      <alignment wrapText="1"/>
    </xf>
    <xf numFmtId="165" fontId="17" fillId="0" borderId="0" xfId="1" applyNumberFormat="1" applyFont="1" applyBorder="1" applyAlignment="1">
      <alignment wrapText="1"/>
    </xf>
    <xf numFmtId="165" fontId="17" fillId="0" borderId="10" xfId="1" applyNumberFormat="1" applyFont="1" applyBorder="1" applyAlignment="1">
      <alignment wrapText="1"/>
    </xf>
    <xf numFmtId="165" fontId="17" fillId="0" borderId="7" xfId="1" applyNumberFormat="1" applyFont="1" applyFill="1" applyBorder="1" applyAlignment="1"/>
    <xf numFmtId="165" fontId="17" fillId="0" borderId="15" xfId="1" applyNumberFormat="1" applyFont="1" applyFill="1" applyBorder="1" applyAlignment="1"/>
    <xf numFmtId="165" fontId="17" fillId="0" borderId="0" xfId="1" applyNumberFormat="1" applyFont="1" applyFill="1" applyBorder="1" applyAlignment="1"/>
    <xf numFmtId="165" fontId="17" fillId="0" borderId="10" xfId="1" applyNumberFormat="1" applyFont="1" applyFill="1" applyBorder="1" applyAlignment="1"/>
    <xf numFmtId="164" fontId="17" fillId="0" borderId="7" xfId="0" applyNumberFormat="1" applyFont="1" applyBorder="1" applyAlignment="1">
      <alignment wrapText="1"/>
    </xf>
    <xf numFmtId="164" fontId="16" fillId="0" borderId="18" xfId="0" applyNumberFormat="1" applyFont="1" applyFill="1" applyBorder="1"/>
    <xf numFmtId="165" fontId="16" fillId="0" borderId="18" xfId="1" applyNumberFormat="1" applyFont="1" applyFill="1" applyBorder="1" applyAlignment="1"/>
    <xf numFmtId="165" fontId="16" fillId="0" borderId="33" xfId="1" applyNumberFormat="1" applyFont="1" applyFill="1" applyBorder="1" applyAlignment="1">
      <alignment wrapText="1"/>
    </xf>
    <xf numFmtId="165" fontId="16" fillId="0" borderId="34" xfId="1" applyNumberFormat="1" applyFont="1" applyFill="1" applyBorder="1" applyAlignment="1">
      <alignment wrapText="1"/>
    </xf>
    <xf numFmtId="165" fontId="16" fillId="0" borderId="19" xfId="1" applyNumberFormat="1" applyFont="1" applyFill="1" applyBorder="1" applyAlignment="1">
      <alignment wrapText="1"/>
    </xf>
    <xf numFmtId="165" fontId="16" fillId="0" borderId="20" xfId="1" applyNumberFormat="1" applyFont="1" applyFill="1" applyBorder="1" applyAlignment="1">
      <alignment wrapText="1"/>
    </xf>
    <xf numFmtId="164" fontId="16" fillId="0" borderId="7" xfId="0" applyNumberFormat="1" applyFont="1" applyFill="1" applyBorder="1"/>
    <xf numFmtId="165" fontId="16" fillId="0" borderId="7" xfId="1" applyNumberFormat="1" applyFont="1" applyFill="1" applyBorder="1" applyAlignment="1"/>
    <xf numFmtId="164" fontId="17" fillId="0" borderId="7" xfId="0" applyNumberFormat="1" applyFont="1" applyFill="1" applyBorder="1"/>
    <xf numFmtId="164" fontId="17" fillId="0" borderId="21" xfId="0" applyNumberFormat="1" applyFont="1" applyFill="1" applyBorder="1" applyAlignment="1">
      <alignment horizontal="left" indent="1"/>
    </xf>
    <xf numFmtId="165" fontId="17" fillId="0" borderId="19" xfId="1" applyNumberFormat="1" applyFont="1" applyFill="1" applyBorder="1" applyAlignment="1"/>
    <xf numFmtId="165" fontId="17" fillId="0" borderId="22" xfId="1" applyNumberFormat="1" applyFont="1" applyFill="1" applyBorder="1" applyAlignment="1"/>
    <xf numFmtId="164" fontId="17" fillId="0" borderId="12" xfId="0" applyNumberFormat="1" applyFont="1" applyFill="1" applyBorder="1" applyAlignment="1">
      <alignment horizontal="right"/>
    </xf>
    <xf numFmtId="165" fontId="17" fillId="0" borderId="12" xfId="1" applyNumberFormat="1" applyFont="1" applyFill="1" applyBorder="1" applyAlignment="1"/>
    <xf numFmtId="165" fontId="17" fillId="0" borderId="26" xfId="1" applyNumberFormat="1" applyFont="1" applyFill="1" applyBorder="1" applyAlignment="1">
      <alignment wrapText="1"/>
    </xf>
    <xf numFmtId="165" fontId="17" fillId="0" borderId="13" xfId="1" applyNumberFormat="1" applyFont="1" applyFill="1" applyBorder="1" applyAlignment="1">
      <alignment wrapText="1"/>
    </xf>
    <xf numFmtId="165" fontId="17" fillId="0" borderId="19" xfId="1" applyNumberFormat="1" applyFont="1" applyFill="1" applyBorder="1" applyAlignment="1">
      <alignment wrapText="1"/>
    </xf>
    <xf numFmtId="165" fontId="17" fillId="0" borderId="22" xfId="1" applyNumberFormat="1" applyFont="1" applyFill="1" applyBorder="1" applyAlignment="1">
      <alignment wrapText="1"/>
    </xf>
    <xf numFmtId="165" fontId="17" fillId="0" borderId="26" xfId="1" applyNumberFormat="1" applyFont="1" applyBorder="1" applyAlignment="1">
      <alignment wrapText="1"/>
    </xf>
    <xf numFmtId="165" fontId="17" fillId="0" borderId="11" xfId="1" applyNumberFormat="1" applyFont="1" applyBorder="1" applyAlignment="1">
      <alignment wrapText="1"/>
    </xf>
    <xf numFmtId="164" fontId="17" fillId="0" borderId="23" xfId="0" applyNumberFormat="1" applyFont="1" applyFill="1" applyBorder="1" applyAlignment="1">
      <alignment horizontal="right"/>
    </xf>
    <xf numFmtId="165" fontId="17" fillId="0" borderId="23" xfId="1" applyNumberFormat="1" applyFont="1" applyFill="1" applyBorder="1" applyAlignment="1"/>
    <xf numFmtId="165" fontId="17" fillId="0" borderId="36" xfId="1" applyNumberFormat="1" applyFont="1" applyFill="1" applyBorder="1" applyAlignment="1">
      <alignment wrapText="1"/>
    </xf>
    <xf numFmtId="165" fontId="17" fillId="0" borderId="24" xfId="1" applyNumberFormat="1" applyFont="1" applyFill="1" applyBorder="1" applyAlignment="1">
      <alignment wrapText="1"/>
    </xf>
    <xf numFmtId="165" fontId="17" fillId="0" borderId="35" xfId="1" applyNumberFormat="1" applyFont="1" applyBorder="1" applyAlignment="1">
      <alignment wrapText="1"/>
    </xf>
    <xf numFmtId="164" fontId="16" fillId="0" borderId="21" xfId="0" applyNumberFormat="1" applyFont="1" applyFill="1" applyBorder="1"/>
    <xf numFmtId="165" fontId="16" fillId="0" borderId="21" xfId="1" applyNumberFormat="1" applyFont="1" applyFill="1" applyBorder="1" applyAlignment="1"/>
    <xf numFmtId="165" fontId="16" fillId="0" borderId="11" xfId="1" applyNumberFormat="1" applyFont="1" applyFill="1" applyBorder="1" applyAlignment="1">
      <alignment wrapText="1"/>
    </xf>
    <xf numFmtId="165" fontId="16" fillId="0" borderId="22" xfId="1" applyNumberFormat="1" applyFont="1" applyFill="1" applyBorder="1" applyAlignment="1">
      <alignment wrapText="1"/>
    </xf>
    <xf numFmtId="164" fontId="16" fillId="0" borderId="26" xfId="0" applyNumberFormat="1" applyFont="1" applyFill="1" applyBorder="1"/>
    <xf numFmtId="165" fontId="16" fillId="0" borderId="26" xfId="1" applyNumberFormat="1" applyFont="1" applyFill="1" applyBorder="1" applyAlignment="1"/>
    <xf numFmtId="165" fontId="16" fillId="0" borderId="13" xfId="1" applyNumberFormat="1" applyFont="1" applyFill="1" applyBorder="1" applyAlignment="1">
      <alignment wrapText="1"/>
    </xf>
    <xf numFmtId="165" fontId="16" fillId="0" borderId="14" xfId="1" applyNumberFormat="1" applyFont="1" applyFill="1" applyBorder="1" applyAlignment="1">
      <alignment wrapText="1"/>
    </xf>
    <xf numFmtId="164" fontId="17" fillId="0" borderId="26" xfId="3" applyNumberFormat="1" applyFont="1" applyFill="1" applyBorder="1" applyAlignment="1">
      <alignment horizontal="left" vertical="center" wrapText="1"/>
    </xf>
    <xf numFmtId="165" fontId="17" fillId="0" borderId="15" xfId="1" applyNumberFormat="1" applyFont="1" applyFill="1" applyBorder="1" applyAlignment="1">
      <alignment vertical="center"/>
    </xf>
    <xf numFmtId="165" fontId="17" fillId="0" borderId="48" xfId="1" applyNumberFormat="1" applyFont="1" applyFill="1" applyBorder="1" applyAlignment="1">
      <alignment vertical="center"/>
    </xf>
    <xf numFmtId="165" fontId="17" fillId="0" borderId="38" xfId="1" applyNumberFormat="1" applyFont="1" applyFill="1" applyBorder="1" applyAlignment="1">
      <alignment vertical="center"/>
    </xf>
    <xf numFmtId="165" fontId="17" fillId="0" borderId="52" xfId="1" applyNumberFormat="1" applyFont="1" applyFill="1" applyBorder="1" applyAlignment="1">
      <alignment vertical="center"/>
    </xf>
    <xf numFmtId="165" fontId="17" fillId="0" borderId="53" xfId="1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64" fontId="17" fillId="0" borderId="15" xfId="3" applyNumberFormat="1" applyFont="1" applyFill="1" applyBorder="1" applyAlignment="1">
      <alignment horizontal="left" vertical="center" wrapText="1"/>
    </xf>
    <xf numFmtId="165" fontId="17" fillId="0" borderId="37" xfId="1" applyNumberFormat="1" applyFont="1" applyFill="1" applyBorder="1" applyAlignment="1">
      <alignment vertical="center"/>
    </xf>
    <xf numFmtId="165" fontId="17" fillId="0" borderId="5" xfId="1" applyNumberFormat="1" applyFont="1" applyFill="1" applyBorder="1" applyAlignment="1">
      <alignment vertical="center"/>
    </xf>
    <xf numFmtId="164" fontId="17" fillId="0" borderId="2" xfId="0" applyNumberFormat="1" applyFont="1" applyBorder="1"/>
    <xf numFmtId="165" fontId="17" fillId="0" borderId="2" xfId="1" applyNumberFormat="1" applyFont="1" applyFill="1" applyBorder="1" applyAlignment="1"/>
    <xf numFmtId="165" fontId="17" fillId="0" borderId="6" xfId="1" applyNumberFormat="1" applyFont="1" applyBorder="1" applyAlignment="1">
      <alignment wrapText="1"/>
    </xf>
    <xf numFmtId="165" fontId="17" fillId="0" borderId="4" xfId="1" applyNumberFormat="1" applyFont="1" applyBorder="1" applyAlignment="1">
      <alignment wrapText="1"/>
    </xf>
    <xf numFmtId="165" fontId="17" fillId="0" borderId="3" xfId="1" applyNumberFormat="1" applyFont="1" applyBorder="1" applyAlignment="1">
      <alignment wrapText="1"/>
    </xf>
    <xf numFmtId="0" fontId="6" fillId="0" borderId="0" xfId="0" applyFont="1" applyFill="1" applyAlignment="1">
      <alignment horizontal="left" vertical="center" wrapText="1" indent="1"/>
    </xf>
    <xf numFmtId="164" fontId="6" fillId="0" borderId="0" xfId="0" applyNumberFormat="1" applyFont="1" applyFill="1" applyAlignment="1">
      <alignment horizontal="left" vertical="center" wrapText="1" indent="1"/>
    </xf>
    <xf numFmtId="164" fontId="16" fillId="2" borderId="32" xfId="0" applyNumberFormat="1" applyFont="1" applyFill="1" applyBorder="1" applyAlignment="1">
      <alignment horizontal="center" vertical="center"/>
    </xf>
    <xf numFmtId="164" fontId="16" fillId="2" borderId="37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left" vertical="center" indent="1"/>
    </xf>
    <xf numFmtId="0" fontId="0" fillId="0" borderId="0" xfId="3" applyFont="1" applyFill="1" applyAlignment="1">
      <alignment horizontal="left" vertical="center" wrapText="1" indent="1"/>
    </xf>
    <xf numFmtId="0" fontId="1" fillId="0" borderId="0" xfId="3" applyFont="1" applyFill="1" applyAlignment="1">
      <alignment horizontal="left" vertical="center" wrapText="1" indent="1"/>
    </xf>
    <xf numFmtId="165" fontId="7" fillId="0" borderId="0" xfId="6" applyNumberFormat="1" applyFont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164" fontId="2" fillId="2" borderId="1" xfId="3" applyNumberFormat="1" applyFont="1" applyFill="1" applyBorder="1" applyAlignment="1">
      <alignment horizontal="center" vertical="center"/>
    </xf>
    <xf numFmtId="164" fontId="2" fillId="2" borderId="5" xfId="3" applyNumberFormat="1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horizontal="center"/>
    </xf>
    <xf numFmtId="164" fontId="2" fillId="2" borderId="3" xfId="3" applyNumberFormat="1" applyFont="1" applyFill="1" applyBorder="1" applyAlignment="1">
      <alignment horizontal="center"/>
    </xf>
    <xf numFmtId="164" fontId="2" fillId="2" borderId="2" xfId="3" applyNumberFormat="1" applyFont="1" applyFill="1" applyBorder="1" applyAlignment="1">
      <alignment horizontal="center" wrapText="1"/>
    </xf>
    <xf numFmtId="164" fontId="2" fillId="2" borderId="4" xfId="3" applyNumberFormat="1" applyFont="1" applyFill="1" applyBorder="1" applyAlignment="1">
      <alignment horizontal="center" wrapText="1"/>
    </xf>
    <xf numFmtId="164" fontId="2" fillId="2" borderId="3" xfId="3" applyNumberFormat="1" applyFont="1" applyFill="1" applyBorder="1" applyAlignment="1">
      <alignment horizontal="center" wrapText="1"/>
    </xf>
    <xf numFmtId="164" fontId="0" fillId="0" borderId="0" xfId="3" applyNumberFormat="1" applyFont="1" applyFill="1" applyAlignment="1">
      <alignment horizontal="left" wrapText="1" indent="1"/>
    </xf>
    <xf numFmtId="164" fontId="1" fillId="0" borderId="0" xfId="3" applyNumberFormat="1" applyFont="1" applyFill="1" applyAlignment="1">
      <alignment horizontal="left" wrapText="1" inden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0" fillId="0" borderId="0" xfId="3" applyFont="1" applyAlignment="1">
      <alignment horizontal="left" vertical="center" wrapText="1" indent="1"/>
    </xf>
    <xf numFmtId="0" fontId="1" fillId="0" borderId="0" xfId="3" applyFont="1" applyAlignment="1">
      <alignment horizontal="left" vertical="center" wrapText="1" indent="1"/>
    </xf>
  </cellXfs>
  <cellStyles count="11">
    <cellStyle name="Comma" xfId="9" builtinId="3"/>
    <cellStyle name="Comma 2" xfId="4"/>
    <cellStyle name="Currency" xfId="1" builtinId="4"/>
    <cellStyle name="Currency 2" xfId="5"/>
    <cellStyle name="Currency 2 2" xfId="6"/>
    <cellStyle name="Normal" xfId="0" builtinId="0"/>
    <cellStyle name="Normal 2" xfId="3"/>
    <cellStyle name="Normal 4" xfId="10"/>
    <cellStyle name="Percent" xfId="2" builtinId="5"/>
    <cellStyle name="Percent 2" xfId="7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1/June%20Budget/Campus%20Submissions/FY%202020-21%20Anschutz%20Tables%20ABCDEF_Final%20Submission%20with%20MTCF%20upd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21/June%20Budget/Campus%20Submissions/FY%202020-21%20Anschutz%20Tables%20ABCDEF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ranc\AppData\Local\Microsoft\Windows\INetCache\Content.Outlook\JF35M2FH\FY%202020-21%20UCCS%20Templates%20ABC%20v4%206_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AMC)x"/>
      <sheetName val="Charts"/>
      <sheetName val="Charts 2"/>
      <sheetName val="Table B (AMC)x"/>
      <sheetName val="Table A (AMC)"/>
      <sheetName val="Table B (AMC)"/>
      <sheetName val="Table C (AMC)"/>
      <sheetName val="Table D, E Anschutz"/>
      <sheetName val="Table F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B9">
            <v>1478441</v>
          </cell>
          <cell r="C9">
            <v>1478441</v>
          </cell>
          <cell r="D9">
            <v>597752</v>
          </cell>
          <cell r="E9">
            <v>0</v>
          </cell>
          <cell r="F9">
            <v>0</v>
          </cell>
        </row>
        <row r="10">
          <cell r="B10">
            <v>66387708</v>
          </cell>
          <cell r="C10">
            <v>67962116.058107093</v>
          </cell>
          <cell r="D10">
            <v>66298450</v>
          </cell>
          <cell r="E10">
            <v>0</v>
          </cell>
          <cell r="F10">
            <v>0</v>
          </cell>
        </row>
        <row r="11">
          <cell r="B11">
            <v>30845730</v>
          </cell>
          <cell r="C11">
            <v>29126621.167760182</v>
          </cell>
          <cell r="D11">
            <v>32252537</v>
          </cell>
          <cell r="E11">
            <v>0</v>
          </cell>
          <cell r="F11">
            <v>0</v>
          </cell>
        </row>
        <row r="12">
          <cell r="B12">
            <v>12689045</v>
          </cell>
          <cell r="C12">
            <v>12959807.927544067</v>
          </cell>
          <cell r="D12">
            <v>0</v>
          </cell>
          <cell r="E12">
            <v>10971652.191752579</v>
          </cell>
          <cell r="F12">
            <v>0</v>
          </cell>
        </row>
        <row r="13">
          <cell r="B13">
            <v>10080215</v>
          </cell>
          <cell r="C13">
            <v>10601945.580014164</v>
          </cell>
          <cell r="D13">
            <v>2891167.9548923392</v>
          </cell>
          <cell r="E13">
            <v>8616647.4845197648</v>
          </cell>
          <cell r="F13">
            <v>0</v>
          </cell>
        </row>
        <row r="14">
          <cell r="B14">
            <v>9372600</v>
          </cell>
          <cell r="C14">
            <v>9366239.3985645827</v>
          </cell>
          <cell r="D14">
            <v>10432251</v>
          </cell>
          <cell r="E14">
            <v>0</v>
          </cell>
          <cell r="F14">
            <v>0</v>
          </cell>
        </row>
        <row r="16">
          <cell r="B16">
            <v>8439431</v>
          </cell>
          <cell r="C16">
            <v>11387781.681139806</v>
          </cell>
          <cell r="D16">
            <v>0</v>
          </cell>
          <cell r="E16">
            <v>10570107.847731952</v>
          </cell>
          <cell r="F16">
            <v>650468.5050095187</v>
          </cell>
        </row>
        <row r="18">
          <cell r="B18">
            <v>257463572</v>
          </cell>
          <cell r="C18">
            <v>236926224.40512186</v>
          </cell>
          <cell r="D18">
            <v>0</v>
          </cell>
          <cell r="E18">
            <v>0</v>
          </cell>
          <cell r="F18">
            <v>234271318.82642713</v>
          </cell>
        </row>
        <row r="19">
          <cell r="B19">
            <v>29553895</v>
          </cell>
          <cell r="C19">
            <v>25655294.109760851</v>
          </cell>
          <cell r="D19">
            <v>0</v>
          </cell>
          <cell r="E19">
            <v>0</v>
          </cell>
          <cell r="F19">
            <v>21237791.472915977</v>
          </cell>
        </row>
        <row r="20">
          <cell r="B20">
            <v>15007914</v>
          </cell>
          <cell r="C20">
            <v>14237175</v>
          </cell>
          <cell r="D20">
            <v>14062807</v>
          </cell>
          <cell r="E20">
            <v>0</v>
          </cell>
          <cell r="F20">
            <v>0</v>
          </cell>
        </row>
        <row r="21">
          <cell r="B21">
            <v>3600000</v>
          </cell>
          <cell r="C21">
            <v>3600000</v>
          </cell>
          <cell r="E21">
            <v>0</v>
          </cell>
          <cell r="F21">
            <v>0</v>
          </cell>
        </row>
        <row r="22">
          <cell r="B22">
            <v>78991608</v>
          </cell>
          <cell r="C22">
            <v>78991608</v>
          </cell>
          <cell r="D22">
            <v>33190975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788700</v>
          </cell>
          <cell r="D23">
            <v>0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2546021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</v>
          </cell>
          <cell r="C25">
            <v>42572346</v>
          </cell>
          <cell r="D25">
            <v>0</v>
          </cell>
          <cell r="E25">
            <v>0</v>
          </cell>
          <cell r="F25">
            <v>0</v>
          </cell>
        </row>
        <row r="27">
          <cell r="B27">
            <v>215187966</v>
          </cell>
          <cell r="C27">
            <v>207596899.01454598</v>
          </cell>
          <cell r="D27">
            <v>0</v>
          </cell>
          <cell r="E27">
            <v>0</v>
          </cell>
          <cell r="F27">
            <v>190303667.13693464</v>
          </cell>
        </row>
        <row r="28">
          <cell r="B28">
            <v>197479668</v>
          </cell>
          <cell r="C28">
            <v>208106750.21884671</v>
          </cell>
          <cell r="D28">
            <v>0</v>
          </cell>
          <cell r="E28">
            <v>221329204.03028098</v>
          </cell>
          <cell r="F28">
            <v>0</v>
          </cell>
        </row>
        <row r="29">
          <cell r="B29">
            <v>8911503</v>
          </cell>
          <cell r="C29">
            <v>7263378.0363136353</v>
          </cell>
          <cell r="D29">
            <v>0</v>
          </cell>
          <cell r="E29">
            <v>6663378.0363136353</v>
          </cell>
          <cell r="F29">
            <v>0</v>
          </cell>
        </row>
        <row r="30">
          <cell r="B30">
            <v>1194337145</v>
          </cell>
          <cell r="C30">
            <v>1144270123.3544972</v>
          </cell>
          <cell r="D30">
            <v>1825000</v>
          </cell>
          <cell r="E30">
            <v>1073581531.6400131</v>
          </cell>
          <cell r="F30">
            <v>0</v>
          </cell>
        </row>
        <row r="32">
          <cell r="B32">
            <v>101411948</v>
          </cell>
          <cell r="C32">
            <v>101350849.93085842</v>
          </cell>
          <cell r="D32">
            <v>76394015</v>
          </cell>
          <cell r="E32">
            <v>19259077</v>
          </cell>
          <cell r="F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>
            <v>53240949</v>
          </cell>
          <cell r="C34">
            <v>54229724.145844638</v>
          </cell>
          <cell r="D34">
            <v>12739900.359874338</v>
          </cell>
          <cell r="E34">
            <v>36939809.230826154</v>
          </cell>
          <cell r="F34">
            <v>4148216.0469163866</v>
          </cell>
        </row>
        <row r="39">
          <cell r="B39">
            <v>459008639</v>
          </cell>
          <cell r="C39">
            <v>417055429.54909796</v>
          </cell>
          <cell r="D39">
            <v>113022922.12318499</v>
          </cell>
          <cell r="E39">
            <v>129020686.69355549</v>
          </cell>
          <cell r="F39">
            <v>118813238.28001904</v>
          </cell>
        </row>
        <row r="40">
          <cell r="B40">
            <v>311004074</v>
          </cell>
          <cell r="C40">
            <v>381550863.92591131</v>
          </cell>
          <cell r="D40">
            <v>11938.934432410762</v>
          </cell>
          <cell r="E40">
            <v>0</v>
          </cell>
          <cell r="F40">
            <v>284320665.46546149</v>
          </cell>
        </row>
        <row r="41">
          <cell r="B41">
            <v>156450181</v>
          </cell>
          <cell r="C41">
            <v>130306685.47971421</v>
          </cell>
          <cell r="D41">
            <v>0</v>
          </cell>
          <cell r="E41">
            <v>104223144.00164549</v>
          </cell>
          <cell r="F41">
            <v>25449028.24819662</v>
          </cell>
        </row>
        <row r="42">
          <cell r="B42">
            <v>44971686</v>
          </cell>
          <cell r="C42">
            <v>42238618.199422017</v>
          </cell>
          <cell r="D42">
            <v>31820652.5348083</v>
          </cell>
          <cell r="E42">
            <v>3651023.1320518311</v>
          </cell>
          <cell r="F42">
            <v>18738.858567007119</v>
          </cell>
        </row>
        <row r="43">
          <cell r="B43">
            <v>6873408</v>
          </cell>
          <cell r="C43">
            <v>13874324.616288692</v>
          </cell>
          <cell r="D43">
            <v>4353746.1956486357</v>
          </cell>
          <cell r="E43">
            <v>9248903.5080480333</v>
          </cell>
          <cell r="F43">
            <v>19726.478883818891</v>
          </cell>
        </row>
        <row r="44">
          <cell r="B44">
            <v>48893657</v>
          </cell>
          <cell r="C44">
            <v>65531975.241877206</v>
          </cell>
          <cell r="D44">
            <v>42663963.092583828</v>
          </cell>
          <cell r="E44">
            <v>5949772.0738548236</v>
          </cell>
          <cell r="F44">
            <v>5932321.9397829371</v>
          </cell>
        </row>
        <row r="45">
          <cell r="B45">
            <v>44562748</v>
          </cell>
          <cell r="C45">
            <v>63197030.181874603</v>
          </cell>
          <cell r="D45">
            <v>38487559.831038877</v>
          </cell>
          <cell r="E45">
            <v>3967616.0771192382</v>
          </cell>
          <cell r="F45">
            <v>9354375.2602777276</v>
          </cell>
        </row>
        <row r="46">
          <cell r="B46">
            <v>28285095</v>
          </cell>
          <cell r="C46">
            <v>19897620.797967646</v>
          </cell>
          <cell r="D46">
            <v>3876156.7657913221</v>
          </cell>
          <cell r="E46">
            <v>294130.37771567592</v>
          </cell>
          <cell r="F46">
            <v>11099329.975895293</v>
          </cell>
        </row>
        <row r="47">
          <cell r="B47">
            <v>13270484</v>
          </cell>
          <cell r="C47">
            <v>13538892.634459363</v>
          </cell>
          <cell r="D47">
            <v>0</v>
          </cell>
          <cell r="E47">
            <v>14674747.673279444</v>
          </cell>
          <cell r="F47">
            <v>0</v>
          </cell>
        </row>
        <row r="48">
          <cell r="B48">
            <v>1109151778</v>
          </cell>
          <cell r="C48">
            <v>1006238679.6743059</v>
          </cell>
          <cell r="D48">
            <v>1434318.01356549</v>
          </cell>
          <cell r="E48">
            <v>1088455560.6658349</v>
          </cell>
          <cell r="F48">
            <v>209274.08611045397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B50">
            <v>0</v>
          </cell>
          <cell r="C50">
            <v>592000</v>
          </cell>
          <cell r="D50">
            <v>0</v>
          </cell>
          <cell r="E50">
            <v>0</v>
          </cell>
          <cell r="F50">
            <v>196700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2546021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42572346</v>
          </cell>
        </row>
        <row r="57">
          <cell r="B57">
            <v>31982002</v>
          </cell>
          <cell r="C57">
            <v>31655272.728</v>
          </cell>
          <cell r="D57">
            <v>4674706.9866666663</v>
          </cell>
          <cell r="E57">
            <v>28445823.258333337</v>
          </cell>
          <cell r="F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40025586</v>
          </cell>
          <cell r="C64">
            <v>40025586</v>
          </cell>
          <cell r="D64">
            <v>13138890.837046308</v>
          </cell>
          <cell r="E64">
            <v>0</v>
          </cell>
          <cell r="F64">
            <v>-4605236.6049907897</v>
          </cell>
        </row>
        <row r="68">
          <cell r="C68">
            <v>196700</v>
          </cell>
          <cell r="D68">
            <v>0</v>
          </cell>
          <cell r="E68">
            <v>0</v>
          </cell>
          <cell r="F68">
            <v>-196700</v>
          </cell>
          <cell r="G68">
            <v>-196700</v>
          </cell>
        </row>
        <row r="69">
          <cell r="C69">
            <v>2546021</v>
          </cell>
          <cell r="D69">
            <v>0</v>
          </cell>
          <cell r="E69">
            <v>0</v>
          </cell>
          <cell r="F69">
            <v>-2546021</v>
          </cell>
          <cell r="G69">
            <v>-2546021</v>
          </cell>
        </row>
        <row r="70">
          <cell r="C70">
            <v>42572346</v>
          </cell>
          <cell r="D70">
            <v>0</v>
          </cell>
          <cell r="E70">
            <v>0</v>
          </cell>
          <cell r="F70">
            <v>-42572346</v>
          </cell>
          <cell r="G70">
            <v>-42572346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AMC)x"/>
      <sheetName val="Charts"/>
      <sheetName val="Charts 2"/>
      <sheetName val="Table B (AMC)x"/>
      <sheetName val="Table A (AMC)"/>
      <sheetName val="Table B (AMC)"/>
      <sheetName val="Table C (AMC)"/>
      <sheetName val="Table D, E Anschutz"/>
      <sheetName val="Table F"/>
    </sheetNames>
    <sheetDataSet>
      <sheetData sheetId="0"/>
      <sheetData sheetId="1"/>
      <sheetData sheetId="2"/>
      <sheetData sheetId="3"/>
      <sheetData sheetId="4">
        <row r="21">
          <cell r="D21">
            <v>3050000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(UCCS) "/>
      <sheetName val="Table A GF"/>
      <sheetName val="Table A AUX"/>
      <sheetName val="Table A Restricted"/>
      <sheetName val="Table B (UCCS)"/>
      <sheetName val="Table C"/>
    </sheetNames>
    <sheetDataSet>
      <sheetData sheetId="0"/>
      <sheetData sheetId="1">
        <row r="61">
          <cell r="C61">
            <v>20295201.98</v>
          </cell>
        </row>
      </sheetData>
      <sheetData sheetId="2">
        <row r="61">
          <cell r="C61">
            <v>-2290357</v>
          </cell>
          <cell r="E61">
            <v>3625506</v>
          </cell>
        </row>
      </sheetData>
      <sheetData sheetId="3">
        <row r="60">
          <cell r="F60">
            <v>6639914</v>
          </cell>
        </row>
        <row r="61">
          <cell r="C61">
            <v>10560588</v>
          </cell>
          <cell r="F61">
            <v>-28664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00"/>
  <sheetViews>
    <sheetView tabSelected="1" view="pageBreakPreview" zoomScale="40" zoomScaleNormal="70" zoomScaleSheetLayoutView="40" zoomScalePageLayoutView="59" workbookViewId="0"/>
  </sheetViews>
  <sheetFormatPr defaultColWidth="9.140625" defaultRowHeight="15" x14ac:dyDescent="0.2"/>
  <cols>
    <col min="1" max="1" width="71.85546875" style="2" customWidth="1"/>
    <col min="2" max="2" width="21" style="2" bestFit="1" customWidth="1"/>
    <col min="3" max="3" width="22.28515625" style="2" customWidth="1"/>
    <col min="4" max="4" width="19.28515625" style="2" customWidth="1"/>
    <col min="5" max="5" width="21" style="2" bestFit="1" customWidth="1"/>
    <col min="6" max="6" width="19.42578125" style="2" customWidth="1"/>
    <col min="7" max="7" width="19.140625" style="2" customWidth="1"/>
    <col min="8" max="8" width="20.7109375" style="2" bestFit="1" customWidth="1"/>
    <col min="9" max="9" width="24.85546875" style="3" customWidth="1"/>
    <col min="10" max="10" width="34.85546875" style="3" customWidth="1"/>
    <col min="11" max="11" width="23.42578125" style="3" customWidth="1"/>
    <col min="12" max="16384" width="9.14062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</row>
    <row r="3" spans="1:11" x14ac:dyDescent="0.2">
      <c r="A3" s="4" t="s">
        <v>72</v>
      </c>
      <c r="B3" s="5"/>
      <c r="C3" s="5"/>
      <c r="D3" s="5"/>
      <c r="E3" s="5"/>
      <c r="F3" s="5"/>
      <c r="G3" s="5"/>
    </row>
    <row r="4" spans="1:11" ht="15.75" thickBot="1" x14ac:dyDescent="0.25">
      <c r="A4" s="6"/>
      <c r="B4" s="6"/>
      <c r="C4" s="6"/>
      <c r="D4" s="6"/>
      <c r="E4" s="6"/>
      <c r="F4" s="6"/>
      <c r="G4" s="6"/>
    </row>
    <row r="5" spans="1:11" ht="17.100000000000001" customHeight="1" thickBot="1" x14ac:dyDescent="0.25">
      <c r="A5" s="435" t="s">
        <v>3</v>
      </c>
      <c r="B5" s="437" t="s">
        <v>4</v>
      </c>
      <c r="C5" s="438"/>
      <c r="D5" s="439" t="s">
        <v>5</v>
      </c>
      <c r="E5" s="440"/>
      <c r="F5" s="440"/>
      <c r="G5" s="441"/>
    </row>
    <row r="6" spans="1:11" s="8" customFormat="1" ht="72.75" thickBot="1" x14ac:dyDescent="0.3">
      <c r="A6" s="436"/>
      <c r="B6" s="336" t="s">
        <v>6</v>
      </c>
      <c r="C6" s="336" t="s">
        <v>7</v>
      </c>
      <c r="D6" s="337" t="s">
        <v>8</v>
      </c>
      <c r="E6" s="337" t="s">
        <v>9</v>
      </c>
      <c r="F6" s="337" t="s">
        <v>10</v>
      </c>
      <c r="G6" s="336" t="s">
        <v>11</v>
      </c>
      <c r="I6" s="9"/>
      <c r="J6" s="9"/>
      <c r="K6" s="9"/>
    </row>
    <row r="7" spans="1:11" ht="17.100000000000001" customHeight="1" x14ac:dyDescent="0.25">
      <c r="A7" s="338" t="s">
        <v>12</v>
      </c>
      <c r="B7" s="339"/>
      <c r="C7" s="340"/>
      <c r="D7" s="341"/>
      <c r="E7" s="341"/>
      <c r="F7" s="342"/>
      <c r="G7" s="340"/>
    </row>
    <row r="8" spans="1:11" ht="17.100000000000001" customHeight="1" x14ac:dyDescent="0.25">
      <c r="A8" s="343" t="s">
        <v>13</v>
      </c>
      <c r="B8" s="344"/>
      <c r="C8" s="345"/>
      <c r="D8" s="346"/>
      <c r="E8" s="346"/>
      <c r="F8" s="346"/>
      <c r="G8" s="345"/>
      <c r="J8" s="17"/>
    </row>
    <row r="9" spans="1:11" ht="17.100000000000001" customHeight="1" x14ac:dyDescent="0.25">
      <c r="A9" s="347" t="s">
        <v>14</v>
      </c>
      <c r="B9" s="348">
        <f>'Table A (Boulder)'!B9+'Table A (Denver)'!B9+'[1]Table A (AMC)'!B9+'Table A (UCCS) '!B9</f>
        <v>82539538</v>
      </c>
      <c r="C9" s="349">
        <f>'Table A (Boulder)'!C9+'Table A (Denver)'!C9+'[1]Table A (AMC)'!C9+'Table A (UCCS) '!C9</f>
        <v>82454367</v>
      </c>
      <c r="D9" s="350">
        <f>'Table A (Boulder)'!D9+'Table A (Denver)'!D9+'[1]Table A (AMC)'!D9+'Table A (UCCS) '!D9</f>
        <v>35360118</v>
      </c>
      <c r="E9" s="350">
        <f>'Table A (Boulder)'!E9+'Table A (Denver)'!E9+'[1]Table A (AMC)'!E9+'Table A (UCCS) '!E9</f>
        <v>0</v>
      </c>
      <c r="F9" s="350">
        <f>'Table A (Boulder)'!F9+'Table A (Denver)'!F9+'[1]Table A (AMC)'!F9+'Table A (UCCS) '!F9</f>
        <v>0</v>
      </c>
      <c r="G9" s="351">
        <f t="shared" ref="G9:G14" si="0">SUM(D9:F9)</f>
        <v>35360118</v>
      </c>
      <c r="H9" s="303"/>
      <c r="I9" s="303"/>
      <c r="J9" s="17"/>
    </row>
    <row r="10" spans="1:11" ht="17.100000000000001" customHeight="1" x14ac:dyDescent="0.25">
      <c r="A10" s="347" t="s">
        <v>15</v>
      </c>
      <c r="B10" s="348">
        <f>'Table A (Boulder)'!B10+'Table A (Denver)'!B10+'[1]Table A (AMC)'!B10+'Table A (UCCS) '!B10</f>
        <v>517234117</v>
      </c>
      <c r="C10" s="349">
        <f>'Table A (Boulder)'!C10+'Table A (Denver)'!C10+'[1]Table A (AMC)'!C10+'Table A (UCCS) '!C10</f>
        <v>519433846.84170711</v>
      </c>
      <c r="D10" s="350">
        <f>'Table A (Boulder)'!D10+'Table A (Denver)'!D10+'[1]Table A (AMC)'!D10+'Table A (UCCS) '!D10</f>
        <v>498052274</v>
      </c>
      <c r="E10" s="350">
        <f>'Table A (Boulder)'!E10+'Table A (Denver)'!E10+'[1]Table A (AMC)'!E10+'Table A (UCCS) '!E10</f>
        <v>0</v>
      </c>
      <c r="F10" s="350">
        <f>'Table A (Boulder)'!F10+'Table A (Denver)'!F10+'[1]Table A (AMC)'!F10+'Table A (UCCS) '!F10</f>
        <v>0</v>
      </c>
      <c r="G10" s="351">
        <f t="shared" si="0"/>
        <v>498052274</v>
      </c>
      <c r="H10" s="23"/>
      <c r="J10" s="17"/>
    </row>
    <row r="11" spans="1:11" ht="17.100000000000001" customHeight="1" x14ac:dyDescent="0.25">
      <c r="A11" s="347" t="s">
        <v>16</v>
      </c>
      <c r="B11" s="348">
        <f>'Table A (Boulder)'!B11+'Table A (Denver)'!B11+'[1]Table A (AMC)'!B11+'Table A (UCCS) '!B11</f>
        <v>617096552</v>
      </c>
      <c r="C11" s="349">
        <f>'Table A (Boulder)'!C11+'Table A (Denver)'!C11+'[1]Table A (AMC)'!C11+'Table A (UCCS) '!C11</f>
        <v>610070463.22056019</v>
      </c>
      <c r="D11" s="350">
        <f>'Table A (Boulder)'!D11+'Table A (Denver)'!D11+'[1]Table A (AMC)'!D11+'Table A (UCCS) '!D11</f>
        <v>599868098</v>
      </c>
      <c r="E11" s="350">
        <f>'Table A (Boulder)'!E11+'Table A (Denver)'!E11+'[1]Table A (AMC)'!E11+'Table A (UCCS) '!E11</f>
        <v>0</v>
      </c>
      <c r="F11" s="350">
        <f>'Table A (Boulder)'!F11+'Table A (Denver)'!F11+'[1]Table A (AMC)'!F11+'Table A (UCCS) '!F11</f>
        <v>0</v>
      </c>
      <c r="G11" s="351">
        <f t="shared" si="0"/>
        <v>599868098</v>
      </c>
      <c r="H11" s="303"/>
      <c r="J11" s="17"/>
    </row>
    <row r="12" spans="1:11" ht="17.100000000000001" customHeight="1" x14ac:dyDescent="0.25">
      <c r="A12" s="347" t="s">
        <v>17</v>
      </c>
      <c r="B12" s="348">
        <f>'Table A (Boulder)'!B12+'Table A (Denver)'!B12+'[1]Table A (AMC)'!B12+'Table A (UCCS) '!B12</f>
        <v>68101798.93479614</v>
      </c>
      <c r="C12" s="349">
        <f>'Table A (Boulder)'!C12+'Table A (Denver)'!C12+'[1]Table A (AMC)'!C12+'Table A (UCCS) '!C12</f>
        <v>69797157.097544074</v>
      </c>
      <c r="D12" s="350">
        <f>'Table A (Boulder)'!D12+'Table A (Denver)'!D12+'[1]Table A (AMC)'!D12+'Table A (UCCS) '!D12</f>
        <v>0</v>
      </c>
      <c r="E12" s="350">
        <f>'Table A (Boulder)'!E12+'Table A (Denver)'!E12+'[1]Table A (AMC)'!E12+'Table A (UCCS) '!E12</f>
        <v>66073120.191752583</v>
      </c>
      <c r="F12" s="350">
        <f>'Table A (Boulder)'!F12+'Table A (Denver)'!F12+'[1]Table A (AMC)'!F12+'Table A (UCCS) '!F12</f>
        <v>0</v>
      </c>
      <c r="G12" s="351">
        <f t="shared" si="0"/>
        <v>66073120.191752583</v>
      </c>
      <c r="H12" s="23"/>
    </row>
    <row r="13" spans="1:11" ht="17.100000000000001" customHeight="1" x14ac:dyDescent="0.25">
      <c r="A13" s="352" t="s">
        <v>18</v>
      </c>
      <c r="B13" s="348">
        <f>'Table A (Boulder)'!B13+'Table A (Denver)'!B13+'[1]Table A (AMC)'!B13+'Table A (UCCS) '!B13</f>
        <v>131481496.57461965</v>
      </c>
      <c r="C13" s="349">
        <f>'Table A (Boulder)'!C13+'Table A (Denver)'!C13+'[1]Table A (AMC)'!C13+'Table A (UCCS) '!C13</f>
        <v>132715689.33801417</v>
      </c>
      <c r="D13" s="350">
        <f>'Table A (Boulder)'!D13+'Table A (Denver)'!D13+'[1]Table A (AMC)'!D13+'Table A (UCCS) '!D13</f>
        <v>31684305.954892337</v>
      </c>
      <c r="E13" s="350">
        <f>'Table A (Boulder)'!E13+'Table A (Denver)'!E13+'[1]Table A (AMC)'!E13+'Table A (UCCS) '!E13</f>
        <v>90872112.484519765</v>
      </c>
      <c r="F13" s="350">
        <f>'Table A (Boulder)'!F13+'Table A (Denver)'!F13+'[1]Table A (AMC)'!F13+'Table A (UCCS) '!F13</f>
        <v>0</v>
      </c>
      <c r="G13" s="351">
        <f t="shared" si="0"/>
        <v>122556418.4394121</v>
      </c>
      <c r="H13" s="23"/>
    </row>
    <row r="14" spans="1:11" ht="17.100000000000001" customHeight="1" x14ac:dyDescent="0.25">
      <c r="A14" s="353" t="s">
        <v>19</v>
      </c>
      <c r="B14" s="348">
        <f>'[1]Table A (AMC)'!B14</f>
        <v>9372600</v>
      </c>
      <c r="C14" s="349">
        <f>'[1]Table A (AMC)'!C14</f>
        <v>9366239.3985645827</v>
      </c>
      <c r="D14" s="354">
        <f>'[1]Table A (AMC)'!D14</f>
        <v>10432251</v>
      </c>
      <c r="E14" s="354">
        <f>'[1]Table A (AMC)'!E14</f>
        <v>0</v>
      </c>
      <c r="F14" s="350">
        <f>'[1]Table A (AMC)'!F14</f>
        <v>0</v>
      </c>
      <c r="G14" s="351">
        <f t="shared" si="0"/>
        <v>10432251</v>
      </c>
      <c r="H14" s="23"/>
    </row>
    <row r="15" spans="1:11" s="32" customFormat="1" ht="17.100000000000001" customHeight="1" x14ac:dyDescent="0.25">
      <c r="A15" s="355" t="s">
        <v>20</v>
      </c>
      <c r="B15" s="356">
        <f t="shared" ref="B15:G15" si="1">SUM(B9:B14)</f>
        <v>1425826102.5094156</v>
      </c>
      <c r="C15" s="357">
        <f t="shared" si="1"/>
        <v>1423837762.8963902</v>
      </c>
      <c r="D15" s="358">
        <f t="shared" si="1"/>
        <v>1175397046.9548924</v>
      </c>
      <c r="E15" s="358">
        <f t="shared" si="1"/>
        <v>156945232.67627233</v>
      </c>
      <c r="F15" s="358">
        <f t="shared" si="1"/>
        <v>0</v>
      </c>
      <c r="G15" s="359">
        <f t="shared" si="1"/>
        <v>1332342279.6311648</v>
      </c>
      <c r="H15" s="23"/>
      <c r="I15" s="31"/>
      <c r="J15" s="31"/>
      <c r="K15" s="31"/>
    </row>
    <row r="16" spans="1:11" ht="17.100000000000001" customHeight="1" x14ac:dyDescent="0.25">
      <c r="A16" s="343" t="s">
        <v>21</v>
      </c>
      <c r="B16" s="348">
        <f>'Table A (Boulder)'!B15+'Table A (Denver)'!B15+'[1]Table A (AMC)'!B16+'Table A (UCCS) '!B15</f>
        <v>10078882</v>
      </c>
      <c r="C16" s="349">
        <f>'Table A (Boulder)'!C15+'Table A (Denver)'!C15+'[1]Table A (AMC)'!C16+'Table A (UCCS) '!C15</f>
        <v>11558726.681139806</v>
      </c>
      <c r="D16" s="350">
        <f>'Table A (Boulder)'!D15+'Table A (Denver)'!D15+'[1]Table A (AMC)'!D16+'Table A (UCCS) '!D15</f>
        <v>0</v>
      </c>
      <c r="E16" s="360">
        <f>'Table A (Boulder)'!E15+'Table A (Denver)'!E15+'[1]Table A (AMC)'!E16+'Table A (UCCS) '!E15</f>
        <v>10570107.847731952</v>
      </c>
      <c r="F16" s="360">
        <f>'Table A (Boulder)'!F15+'Table A (Denver)'!F15+'[1]Table A (AMC)'!F16+'Table A (UCCS) '!F15</f>
        <v>821413.5050095187</v>
      </c>
      <c r="G16" s="351">
        <f>SUM(D16:F16)</f>
        <v>11391521.352741471</v>
      </c>
      <c r="H16" s="23"/>
    </row>
    <row r="17" spans="1:11" ht="17.100000000000001" customHeight="1" x14ac:dyDescent="0.25">
      <c r="A17" s="343" t="s">
        <v>22</v>
      </c>
      <c r="B17" s="348"/>
      <c r="C17" s="351"/>
      <c r="D17" s="361"/>
      <c r="E17" s="361"/>
      <c r="F17" s="361"/>
      <c r="G17" s="351">
        <f t="shared" ref="G17:G25" si="2">SUM(D17:F17)</f>
        <v>0</v>
      </c>
      <c r="H17" s="23"/>
    </row>
    <row r="18" spans="1:11" ht="17.100000000000001" customHeight="1" x14ac:dyDescent="0.25">
      <c r="A18" s="347" t="s">
        <v>23</v>
      </c>
      <c r="B18" s="348">
        <f>'Table A (Boulder)'!B17+'Table A (Denver)'!B17+'[1]Table A (AMC)'!B18+'Table A (UCCS) '!B17</f>
        <v>636854149.82291818</v>
      </c>
      <c r="C18" s="349">
        <f>'Table A (Boulder)'!C17+'Table A (Denver)'!C17+'[1]Table A (AMC)'!C18+'Table A (UCCS) '!C17</f>
        <v>604614760.4051218</v>
      </c>
      <c r="D18" s="350">
        <f>'Table A (Boulder)'!D17+'Table A (Denver)'!D17+'[1]Table A (AMC)'!D18+'Table A (UCCS) '!D17</f>
        <v>0</v>
      </c>
      <c r="E18" s="350">
        <f>'Table A (Boulder)'!E17+'Table A (Denver)'!E17+'[1]Table A (AMC)'!E18+'Table A (UCCS) '!E17</f>
        <v>0</v>
      </c>
      <c r="F18" s="350">
        <f>'Table A (Boulder)'!F17+'Table A (Denver)'!F17+'[1]Table A (AMC)'!F18+'Table A (UCCS) '!F17</f>
        <v>606149853.8264271</v>
      </c>
      <c r="G18" s="351">
        <f t="shared" si="2"/>
        <v>606149853.8264271</v>
      </c>
      <c r="H18" s="23"/>
    </row>
    <row r="19" spans="1:11" ht="17.100000000000001" customHeight="1" x14ac:dyDescent="0.25">
      <c r="A19" s="347" t="s">
        <v>24</v>
      </c>
      <c r="B19" s="348">
        <f>'Table A (Boulder)'!B18+'Table A (Denver)'!B18+'[1]Table A (AMC)'!B19+'Table A (UCCS) '!B18</f>
        <v>59302622.201771736</v>
      </c>
      <c r="C19" s="349">
        <f>'Table A (Boulder)'!C18+'Table A (Denver)'!C18+'[1]Table A (AMC)'!C19+'Table A (UCCS) '!C18</f>
        <v>57688047.109760851</v>
      </c>
      <c r="D19" s="350">
        <f>'Table A (Boulder)'!D18+'Table A (Denver)'!D18+'[1]Table A (AMC)'!D19+'Table A (UCCS) '!D18</f>
        <v>0</v>
      </c>
      <c r="E19" s="350">
        <f>'Table A (Boulder)'!E18+'Table A (Denver)'!E18+'[1]Table A (AMC)'!E19+'Table A (UCCS) '!E18</f>
        <v>0</v>
      </c>
      <c r="F19" s="350">
        <f>'Table A (Boulder)'!F18+'Table A (Denver)'!F18+'[1]Table A (AMC)'!F19+'Table A (UCCS) '!F18</f>
        <v>53363481.472915977</v>
      </c>
      <c r="G19" s="351">
        <f t="shared" si="2"/>
        <v>53363481.472915977</v>
      </c>
      <c r="H19" s="23"/>
    </row>
    <row r="20" spans="1:11" ht="17.100000000000001" customHeight="1" x14ac:dyDescent="0.25">
      <c r="A20" s="347" t="s">
        <v>91</v>
      </c>
      <c r="B20" s="348">
        <f>'[1]Table A (AMC)'!B20</f>
        <v>15007914</v>
      </c>
      <c r="C20" s="349">
        <f>'[1]Table A (AMC)'!C20</f>
        <v>14237175</v>
      </c>
      <c r="D20" s="350">
        <f>'Table A (Boulder)'!D19+'Table A (Denver)'!D19+'[1]Table A (AMC)'!D20</f>
        <v>14062807</v>
      </c>
      <c r="E20" s="350">
        <f>'Table A (Boulder)'!E19+'Table A (Denver)'!E19+'[1]Table A (AMC)'!E20+'Table A (UCCS) '!E19</f>
        <v>0</v>
      </c>
      <c r="F20" s="350">
        <f>'Table A (Boulder)'!F19+'Table A (Denver)'!F19+'[1]Table A (AMC)'!F20+'Table A (UCCS) '!F19</f>
        <v>0</v>
      </c>
      <c r="G20" s="351">
        <f t="shared" si="2"/>
        <v>14062807</v>
      </c>
      <c r="H20" s="23"/>
    </row>
    <row r="21" spans="1:11" ht="17.100000000000001" customHeight="1" x14ac:dyDescent="0.25">
      <c r="A21" s="347" t="s">
        <v>92</v>
      </c>
      <c r="B21" s="348">
        <f>'[1]Table A (AMC)'!B21</f>
        <v>3600000</v>
      </c>
      <c r="C21" s="349">
        <f>'[1]Table A (AMC)'!C21</f>
        <v>3600000</v>
      </c>
      <c r="D21" s="350">
        <f>'[2]Table A (AMC)'!$D$21</f>
        <v>3050000</v>
      </c>
      <c r="E21" s="350">
        <f>'[1]Table A (AMC)'!E21</f>
        <v>0</v>
      </c>
      <c r="F21" s="350">
        <f>'[1]Table A (AMC)'!F21</f>
        <v>0</v>
      </c>
      <c r="G21" s="351">
        <f t="shared" si="2"/>
        <v>3050000</v>
      </c>
      <c r="H21" s="23"/>
    </row>
    <row r="22" spans="1:11" ht="17.100000000000001" customHeight="1" x14ac:dyDescent="0.25">
      <c r="A22" s="347" t="s">
        <v>93</v>
      </c>
      <c r="B22" s="348">
        <f>'Table A (Boulder)'!B20+'Table A (Denver)'!B20+'[1]Table A (AMC)'!B22+'Table A (UCCS) '!B19</f>
        <v>161812447</v>
      </c>
      <c r="C22" s="349">
        <f>'Table A (Boulder)'!C20+'Table A (Denver)'!C20+'[1]Table A (AMC)'!C22+'Table A (UCCS) '!C19</f>
        <v>161897618</v>
      </c>
      <c r="D22" s="350">
        <f>'Table A (Boulder)'!D20+'Table A (Denver)'!D20+'[1]Table A (AMC)'!D22+'Table A (UCCS) '!D19</f>
        <v>67818896</v>
      </c>
      <c r="E22" s="350">
        <f>'Table A (Boulder)'!E20+'Table A (Denver)'!E20+'[1]Table A (AMC)'!E22+'Table A (UCCS) '!E19</f>
        <v>0</v>
      </c>
      <c r="F22" s="350">
        <f>'Table A (Boulder)'!F20+'Table A (Denver)'!F20+'[1]Table A (AMC)'!F22+'Table A (UCCS) '!F19</f>
        <v>0</v>
      </c>
      <c r="G22" s="351">
        <f t="shared" si="2"/>
        <v>67818896</v>
      </c>
      <c r="H22" s="23"/>
    </row>
    <row r="23" spans="1:11" ht="17.100000000000001" customHeight="1" x14ac:dyDescent="0.25">
      <c r="A23" s="362" t="s">
        <v>79</v>
      </c>
      <c r="B23" s="348">
        <f>'Table A (Boulder)'!B21+'Table A (Denver)'!B21+'[1]Table A (AMC)'!B23+'Table A (UCCS) '!B20</f>
        <v>0</v>
      </c>
      <c r="C23" s="349">
        <f>'Table A (Boulder)'!C21+'Table A (Denver)'!C21+'[1]Table A (AMC)'!C23+'Table A (UCCS) '!C20</f>
        <v>18421069</v>
      </c>
      <c r="D23" s="350">
        <f>'Table A (Boulder)'!D21+'Table A (Denver)'!D21+'[1]Table A (AMC)'!D23+'Table A (UCCS) '!D20</f>
        <v>0</v>
      </c>
      <c r="E23" s="350">
        <f>'Table A (Boulder)'!E21+'Table A (Denver)'!E21+'[1]Table A (AMC)'!E23+'Table A (UCCS) '!E20</f>
        <v>0</v>
      </c>
      <c r="F23" s="350">
        <f>'Table A (Boulder)'!F21+'Table A (Denver)'!F21+'[1]Table A (AMC)'!F23+'Table A (UCCS) '!F20</f>
        <v>0</v>
      </c>
      <c r="G23" s="351">
        <f t="shared" si="2"/>
        <v>0</v>
      </c>
      <c r="H23" s="23"/>
      <c r="I23" s="2"/>
      <c r="J23" s="2"/>
    </row>
    <row r="24" spans="1:11" ht="17.100000000000001" customHeight="1" x14ac:dyDescent="0.25">
      <c r="A24" s="362" t="s">
        <v>80</v>
      </c>
      <c r="B24" s="348">
        <f>'Table A (Boulder)'!B22+'Table A (Denver)'!B22+'[1]Table A (AMC)'!B24+'Table A (UCCS) '!B21</f>
        <v>0</v>
      </c>
      <c r="C24" s="349">
        <f>'Table A (Boulder)'!C22+'Table A (Denver)'!C22+'[1]Table A (AMC)'!C24+'Table A (UCCS) '!C21</f>
        <v>18421069</v>
      </c>
      <c r="D24" s="350">
        <f>'Table A (Boulder)'!D22+'Table A (Denver)'!D22+'[1]Table A (AMC)'!D24+'Table A (UCCS) '!D21</f>
        <v>0</v>
      </c>
      <c r="E24" s="350">
        <f>'Table A (Boulder)'!E22+'Table A (Denver)'!E22+'[1]Table A (AMC)'!E24+'Table A (UCCS) '!E21</f>
        <v>0</v>
      </c>
      <c r="F24" s="350">
        <f>'Table A (Boulder)'!F22+'Table A (Denver)'!F22+'[1]Table A (AMC)'!F24+'Table A (UCCS) '!F21</f>
        <v>0</v>
      </c>
      <c r="G24" s="351">
        <f t="shared" si="2"/>
        <v>0</v>
      </c>
      <c r="H24" s="23"/>
      <c r="I24" s="2"/>
      <c r="J24" s="2"/>
    </row>
    <row r="25" spans="1:11" ht="17.100000000000001" customHeight="1" x14ac:dyDescent="0.25">
      <c r="A25" s="362" t="s">
        <v>78</v>
      </c>
      <c r="B25" s="348">
        <f>'Table A (Boulder)'!B23+'Table A (Denver)'!B23+'[1]Table A (AMC)'!B25+'Table A (UCCS) '!B22</f>
        <v>0</v>
      </c>
      <c r="C25" s="349">
        <f>'Table A (Boulder)'!C23+'Table A (Denver)'!C23+'[1]Table A (AMC)'!C25+'Table A (UCCS) '!C22</f>
        <v>127737562</v>
      </c>
      <c r="D25" s="354">
        <f>'Table A (Boulder)'!D23+'Table A (Denver)'!D23+'[1]Table A (AMC)'!D25+'Table A (UCCS) '!D22</f>
        <v>0</v>
      </c>
      <c r="E25" s="354">
        <f>'Table A (Boulder)'!E23+'Table A (Denver)'!E23+'[1]Table A (AMC)'!E25+'Table A (UCCS) '!E22</f>
        <v>0</v>
      </c>
      <c r="F25" s="350">
        <f>'Table A (Boulder)'!F23+'Table A (Denver)'!F23+'[1]Table A (AMC)'!F25+'Table A (UCCS) '!F22</f>
        <v>0</v>
      </c>
      <c r="G25" s="363">
        <f t="shared" si="2"/>
        <v>0</v>
      </c>
      <c r="H25" s="23"/>
      <c r="I25" s="2"/>
      <c r="J25" s="2"/>
    </row>
    <row r="26" spans="1:11" s="32" customFormat="1" ht="17.100000000000001" customHeight="1" x14ac:dyDescent="0.25">
      <c r="A26" s="355" t="s">
        <v>29</v>
      </c>
      <c r="B26" s="356">
        <f t="shared" ref="B26:G26" si="3">SUM(B16:B25)</f>
        <v>886656015.02468991</v>
      </c>
      <c r="C26" s="357">
        <f t="shared" si="3"/>
        <v>1018176027.1960225</v>
      </c>
      <c r="D26" s="358">
        <f t="shared" si="3"/>
        <v>84931703</v>
      </c>
      <c r="E26" s="358">
        <f t="shared" si="3"/>
        <v>10570107.847731952</v>
      </c>
      <c r="F26" s="364">
        <f t="shared" si="3"/>
        <v>660334748.80435264</v>
      </c>
      <c r="G26" s="359">
        <f t="shared" si="3"/>
        <v>755836559.65208459</v>
      </c>
      <c r="H26" s="23"/>
      <c r="I26" s="2"/>
      <c r="J26" s="2"/>
      <c r="K26" s="31"/>
    </row>
    <row r="27" spans="1:11" ht="17.100000000000001" customHeight="1" x14ac:dyDescent="0.25">
      <c r="A27" s="343" t="s">
        <v>30</v>
      </c>
      <c r="B27" s="348">
        <f>'Table A (Boulder)'!B25+'Table A (Denver)'!B25+'[1]Table A (AMC)'!B27+'Table A (UCCS) '!B24</f>
        <v>418984181.07356977</v>
      </c>
      <c r="C27" s="351">
        <f>'Table A (Boulder)'!C25+'Table A (Denver)'!C25+'[1]Table A (AMC)'!C27+'Table A (UCCS) '!C24</f>
        <v>419330747.01454598</v>
      </c>
      <c r="D27" s="361">
        <f>'Table A (Boulder)'!D25+'Table A (Denver)'!D25+'[1]Table A (AMC)'!D27+'Table A (UCCS) '!D24</f>
        <v>0</v>
      </c>
      <c r="E27" s="361">
        <f>'Table A (Boulder)'!E25+'Table A (Denver)'!E25+'[1]Table A (AMC)'!E27+'Table A (UCCS) '!E24</f>
        <v>369831</v>
      </c>
      <c r="F27" s="365">
        <f>'Table A (Boulder)'!F25+'Table A (Denver)'!F25+'[1]Table A (AMC)'!F27+'Table A (UCCS) '!F24</f>
        <v>402528855.13693464</v>
      </c>
      <c r="G27" s="351">
        <f>SUM(D27:F27)</f>
        <v>402898686.13693464</v>
      </c>
      <c r="H27" s="23"/>
      <c r="I27" s="2"/>
      <c r="J27" s="2"/>
    </row>
    <row r="28" spans="1:11" ht="17.100000000000001" customHeight="1" x14ac:dyDescent="0.25">
      <c r="A28" s="343" t="s">
        <v>31</v>
      </c>
      <c r="B28" s="348">
        <f>'Table A (Boulder)'!B26+'Table A (Denver)'!B26+'[1]Table A (AMC)'!B28+'Table A (UCCS) '!B25</f>
        <v>248390421.13737535</v>
      </c>
      <c r="C28" s="351">
        <f>'Table A (Boulder)'!C26+'Table A (Denver)'!C26+'[1]Table A (AMC)'!C28+'Table A (UCCS) '!C25</f>
        <v>241617383.20284671</v>
      </c>
      <c r="D28" s="361">
        <f>'Table A (Boulder)'!D26+'Table A (Denver)'!D26+'[1]Table A (AMC)'!D28+'Table A (UCCS) '!D25</f>
        <v>0</v>
      </c>
      <c r="E28" s="361">
        <f>'Table A (Boulder)'!E26+'Table A (Denver)'!E26+'[1]Table A (AMC)'!E28+'Table A (UCCS) '!E25</f>
        <v>259189273.03028098</v>
      </c>
      <c r="F28" s="365">
        <f>'Table A (Boulder)'!F26+'Table A (Denver)'!F26+'[1]Table A (AMC)'!F28+'Table A (UCCS) '!F25</f>
        <v>0</v>
      </c>
      <c r="G28" s="351">
        <f>SUM(D28:F28)</f>
        <v>259189273.03028098</v>
      </c>
      <c r="H28" s="23"/>
      <c r="I28" s="2"/>
      <c r="J28" s="2"/>
    </row>
    <row r="29" spans="1:11" ht="17.100000000000001" customHeight="1" x14ac:dyDescent="0.25">
      <c r="A29" s="343" t="s">
        <v>32</v>
      </c>
      <c r="B29" s="348">
        <f>'Table A (Boulder)'!B27+'Table A (Denver)'!B27+'[1]Table A (AMC)'!B29+'Table A (UCCS) '!B26</f>
        <v>304731091</v>
      </c>
      <c r="C29" s="351">
        <f>'Table A (Boulder)'!C27+'Table A (Denver)'!C27+'[1]Table A (AMC)'!C29+'Table A (UCCS) '!C26</f>
        <v>263238998.03631362</v>
      </c>
      <c r="D29" s="361">
        <f>'Table A (Boulder)'!D27+'Table A (Denver)'!D27+'[1]Table A (AMC)'!D29+'Table A (UCCS) '!D26</f>
        <v>0</v>
      </c>
      <c r="E29" s="361">
        <f>'Table A (Boulder)'!E27+'Table A (Denver)'!E27+'[1]Table A (AMC)'!E29+'Table A (UCCS) '!E26</f>
        <v>257134267.03631362</v>
      </c>
      <c r="F29" s="365">
        <f>'Table A (Boulder)'!F27+'Table A (Denver)'!F27+'[1]Table A (AMC)'!F29+'Table A (UCCS) '!F26</f>
        <v>0</v>
      </c>
      <c r="G29" s="351">
        <f t="shared" ref="G29:G34" si="4">SUM(D29:F29)</f>
        <v>257134267.03631362</v>
      </c>
      <c r="H29" s="23"/>
    </row>
    <row r="30" spans="1:11" ht="17.100000000000001" customHeight="1" x14ac:dyDescent="0.25">
      <c r="A30" s="343" t="s">
        <v>33</v>
      </c>
      <c r="B30" s="348">
        <f>'Table A (Boulder)'!B28+'Table A (Denver)'!B28+'[1]Table A (AMC)'!B30+'Table A (UCCS) '!B27</f>
        <v>1196131483</v>
      </c>
      <c r="C30" s="351">
        <f>'Table A (Boulder)'!C28+'Table A (Denver)'!C28+'[1]Table A (AMC)'!C30+'Table A (UCCS) '!C27</f>
        <v>1147079777.4824972</v>
      </c>
      <c r="D30" s="361">
        <f>'Table A (Boulder)'!D28+'Table A (Denver)'!D28+'[1]Table A (AMC)'!D30+'Table A (UCCS) '!D27</f>
        <v>1825000</v>
      </c>
      <c r="E30" s="361">
        <f>'Table A (Boulder)'!E28+'Table A (Denver)'!E28+'[1]Table A (AMC)'!E30+'Table A (UCCS) '!E27</f>
        <v>1075670531.6400132</v>
      </c>
      <c r="F30" s="365">
        <f>'Table A (Boulder)'!F28+'Table A (Denver)'!F28+'[1]Table A (AMC)'!F30+'Table A (UCCS) '!F27</f>
        <v>0</v>
      </c>
      <c r="G30" s="351">
        <f t="shared" si="4"/>
        <v>1077495531.6400132</v>
      </c>
      <c r="H30" s="23"/>
    </row>
    <row r="31" spans="1:11" ht="17.100000000000001" customHeight="1" x14ac:dyDescent="0.25">
      <c r="A31" s="366" t="s">
        <v>34</v>
      </c>
      <c r="B31" s="348"/>
      <c r="C31" s="351"/>
      <c r="D31" s="361"/>
      <c r="E31" s="361"/>
      <c r="F31" s="365"/>
      <c r="G31" s="351">
        <f t="shared" si="4"/>
        <v>0</v>
      </c>
      <c r="H31" s="23"/>
    </row>
    <row r="32" spans="1:11" ht="17.100000000000001" customHeight="1" x14ac:dyDescent="0.25">
      <c r="A32" s="347" t="s">
        <v>35</v>
      </c>
      <c r="B32" s="348">
        <f>'Table A (Boulder)'!B30+'Table A (Denver)'!B30+'[1]Table A (AMC)'!B32+'Table A (UCCS) '!B29</f>
        <v>208152442</v>
      </c>
      <c r="C32" s="351">
        <f>'Table A (Boulder)'!C30+'Table A (Denver)'!C30+'[1]Table A (AMC)'!C32+'Table A (UCCS) '!C29</f>
        <v>206694756.36018649</v>
      </c>
      <c r="D32" s="361">
        <f>'Table A (Boulder)'!D30+'Table A (Denver)'!D30+'[1]Table A (AMC)'!D32+'Table A (UCCS) '!D29</f>
        <v>150889902</v>
      </c>
      <c r="E32" s="361">
        <f>'Table A (Boulder)'!E30+'Table A (Denver)'!E30+'[1]Table A (AMC)'!E32+'Table A (UCCS) '!E29</f>
        <v>50290051.865612626</v>
      </c>
      <c r="F32" s="365">
        <f>'Table A (Boulder)'!F30+'Table A (Denver)'!F30+'[1]Table A (AMC)'!F32+'Table A (UCCS) '!F29</f>
        <v>0</v>
      </c>
      <c r="G32" s="351">
        <f t="shared" si="4"/>
        <v>201179953.86561263</v>
      </c>
      <c r="H32" s="23"/>
    </row>
    <row r="33" spans="1:11" ht="17.100000000000001" customHeight="1" x14ac:dyDescent="0.25">
      <c r="A33" s="347" t="s">
        <v>36</v>
      </c>
      <c r="B33" s="348">
        <f>'Table A (Boulder)'!B31+'Table A (Denver)'!B31+'[1]Table A (AMC)'!B33+'Table A (UCCS) '!B30</f>
        <v>5743672</v>
      </c>
      <c r="C33" s="351">
        <f>'Table A (Boulder)'!C31+'Table A (Denver)'!C31+'[1]Table A (AMC)'!C33+'Table A (UCCS) '!C30</f>
        <v>5743672</v>
      </c>
      <c r="D33" s="361">
        <f>'Table A (Boulder)'!D31+'Table A (Denver)'!D31+'[1]Table A (AMC)'!D33+'Table A (UCCS) '!D30</f>
        <v>5743672</v>
      </c>
      <c r="E33" s="361">
        <f>'Table A (Boulder)'!E31+'Table A (Denver)'!E31+'[1]Table A (AMC)'!E33+'Table A (UCCS) '!E30</f>
        <v>0</v>
      </c>
      <c r="F33" s="365">
        <f>'Table A (Boulder)'!F31+'Table A (Denver)'!F31+'[1]Table A (AMC)'!F33+'Table A (UCCS) '!F30</f>
        <v>0</v>
      </c>
      <c r="G33" s="351">
        <f t="shared" si="4"/>
        <v>5743672</v>
      </c>
      <c r="H33" s="23"/>
    </row>
    <row r="34" spans="1:11" ht="17.100000000000001" customHeight="1" thickBot="1" x14ac:dyDescent="0.3">
      <c r="A34" s="367" t="s">
        <v>37</v>
      </c>
      <c r="B34" s="348">
        <f>'Table A (Boulder)'!B32+'Table A (Denver)'!B32+'[1]Table A (AMC)'!B34+'Table A (UCCS) '!B31</f>
        <v>98241715.413847908</v>
      </c>
      <c r="C34" s="351">
        <f>'Table A (Boulder)'!C32+'Table A (Denver)'!C32+'[1]Table A (AMC)'!C34+'Table A (UCCS) '!C31</f>
        <v>97943382.099844635</v>
      </c>
      <c r="D34" s="361">
        <f>'Table A (Boulder)'!D32+'Table A (Denver)'!D32+'[1]Table A (AMC)'!D34+'Table A (UCCS) '!D31</f>
        <v>27729125.359874338</v>
      </c>
      <c r="E34" s="368">
        <f>'Table A (Boulder)'!E32+'Table A (Denver)'!E32+'[1]Table A (AMC)'!E34+'Table A (UCCS) '!E31</f>
        <v>62960176.230826154</v>
      </c>
      <c r="F34" s="365">
        <f>'Table A (Boulder)'!F32+'Table A (Denver)'!F32+'[1]Table A (AMC)'!F34+'Table A (UCCS) '!F31</f>
        <v>4196382.0469163861</v>
      </c>
      <c r="G34" s="351">
        <f t="shared" si="4"/>
        <v>94885683.637616873</v>
      </c>
      <c r="H34" s="23"/>
    </row>
    <row r="35" spans="1:11" s="32" customFormat="1" ht="17.100000000000001" customHeight="1" thickTop="1" x14ac:dyDescent="0.25">
      <c r="A35" s="369" t="s">
        <v>38</v>
      </c>
      <c r="B35" s="370">
        <f t="shared" ref="B35:G35" si="5">SUM(B27:B34)+B26+B15</f>
        <v>4792857123.1588984</v>
      </c>
      <c r="C35" s="371">
        <f t="shared" si="5"/>
        <v>4823662506.2886477</v>
      </c>
      <c r="D35" s="372">
        <f t="shared" si="5"/>
        <v>1446516449.3147669</v>
      </c>
      <c r="E35" s="373">
        <f t="shared" si="5"/>
        <v>1873129471.3270509</v>
      </c>
      <c r="F35" s="374">
        <f t="shared" si="5"/>
        <v>1067059985.9882036</v>
      </c>
      <c r="G35" s="371">
        <f t="shared" si="5"/>
        <v>4386705906.6300211</v>
      </c>
      <c r="H35" s="236"/>
      <c r="I35" s="236"/>
      <c r="J35" s="236"/>
      <c r="K35" s="31"/>
    </row>
    <row r="36" spans="1:11" ht="17.100000000000001" customHeight="1" x14ac:dyDescent="0.25">
      <c r="A36" s="338" t="s">
        <v>39</v>
      </c>
      <c r="B36" s="375"/>
      <c r="C36" s="376"/>
      <c r="D36" s="377"/>
      <c r="E36" s="377"/>
      <c r="F36" s="378"/>
      <c r="G36" s="376"/>
      <c r="H36" s="23"/>
    </row>
    <row r="37" spans="1:11" ht="17.100000000000001" customHeight="1" x14ac:dyDescent="0.25">
      <c r="A37" s="343" t="s">
        <v>40</v>
      </c>
      <c r="B37" s="348"/>
      <c r="C37" s="376"/>
      <c r="D37" s="377"/>
      <c r="E37" s="377"/>
      <c r="F37" s="378"/>
      <c r="G37" s="376"/>
      <c r="H37" s="23"/>
    </row>
    <row r="38" spans="1:11" ht="17.100000000000001" customHeight="1" x14ac:dyDescent="0.25">
      <c r="A38" s="347" t="s">
        <v>41</v>
      </c>
      <c r="B38" s="379">
        <f>'Table A (Boulder)'!B37+'Table A (Denver)'!B37+'[1]Table A (AMC)'!B39+'Table A (UCCS) '!B36</f>
        <v>1269141449.5999999</v>
      </c>
      <c r="C38" s="380">
        <f>'Table A (Boulder)'!C37+'Table A (Denver)'!C37+'[1]Table A (AMC)'!C39+'Table A (UCCS) '!C36</f>
        <v>1212678514.6208966</v>
      </c>
      <c r="D38" s="381">
        <f>'Table A (Boulder)'!D37+'Table A (Denver)'!D37+'[1]Table A (AMC)'!D39+'Table A (UCCS) '!D36+250000</f>
        <v>702824084.04820192</v>
      </c>
      <c r="E38" s="381">
        <f>'Table A (Boulder)'!E37+'Table A (Denver)'!E37+'[1]Table A (AMC)'!E39+'Table A (UCCS) '!E36</f>
        <v>194914542.56597829</v>
      </c>
      <c r="F38" s="382">
        <f>'Table A (Boulder)'!F37+'Table A (Denver)'!F37+'[1]Table A (AMC)'!F39+'Table A (UCCS) '!F36</f>
        <v>183025908.16489571</v>
      </c>
      <c r="G38" s="376">
        <f>SUM(D38:F38)</f>
        <v>1080764534.7790759</v>
      </c>
      <c r="H38" s="23"/>
    </row>
    <row r="39" spans="1:11" ht="17.100000000000001" customHeight="1" x14ac:dyDescent="0.25">
      <c r="A39" s="347" t="s">
        <v>42</v>
      </c>
      <c r="B39" s="379">
        <f>'Table A (Boulder)'!B38+'Table A (Denver)'!B38+'[1]Table A (AMC)'!B40+'Table A (UCCS) '!B37</f>
        <v>720754804</v>
      </c>
      <c r="C39" s="380">
        <f>'Table A (Boulder)'!C38+'Table A (Denver)'!C38+'[1]Table A (AMC)'!C40+'Table A (UCCS) '!C37</f>
        <v>790802072.48230624</v>
      </c>
      <c r="D39" s="381">
        <f>'Table A (Boulder)'!D38+'Table A (Denver)'!D38+'[1]Table A (AMC)'!D40+'Table A (UCCS) '!D37</f>
        <v>10144508.726454433</v>
      </c>
      <c r="E39" s="381">
        <f>'Table A (Boulder)'!E38+'Table A (Denver)'!E38+'[1]Table A (AMC)'!E40+'Table A (UCCS) '!E37</f>
        <v>639078.14449465065</v>
      </c>
      <c r="F39" s="382">
        <f>'Table A (Boulder)'!F38+'Table A (Denver)'!F38+'[1]Table A (AMC)'!F40+'Table A (UCCS) '!F37</f>
        <v>683120944.43079627</v>
      </c>
      <c r="G39" s="376">
        <f t="shared" ref="G39:G51" si="6">SUM(D39:F39)</f>
        <v>693904531.3017453</v>
      </c>
      <c r="H39" s="23"/>
    </row>
    <row r="40" spans="1:11" ht="17.100000000000001" customHeight="1" x14ac:dyDescent="0.25">
      <c r="A40" s="347" t="s">
        <v>43</v>
      </c>
      <c r="B40" s="379">
        <f>'Table A (Boulder)'!B39+'Table A (Denver)'!B39+'[1]Table A (AMC)'!B41+'Table A (UCCS) '!B38</f>
        <v>179868940</v>
      </c>
      <c r="C40" s="380">
        <f>'Table A (Boulder)'!C39+'Table A (Denver)'!C39+'[1]Table A (AMC)'!C41+'Table A (UCCS) '!C38</f>
        <v>153483488.73569149</v>
      </c>
      <c r="D40" s="381">
        <f>'Table A (Boulder)'!D39+'Table A (Denver)'!D39+'[1]Table A (AMC)'!D41+'Table A (UCCS) '!D38</f>
        <v>1528395.4887155481</v>
      </c>
      <c r="E40" s="381">
        <f>'Table A (Boulder)'!E39+'Table A (Denver)'!E39+'[1]Table A (AMC)'!E41+'Table A (UCCS) '!E38</f>
        <v>112358008.723087</v>
      </c>
      <c r="F40" s="382">
        <f>'Table A (Boulder)'!F39+'Table A (Denver)'!F39+'[1]Table A (AMC)'!F41+'Table A (UCCS) '!F38</f>
        <v>39158192.244190611</v>
      </c>
      <c r="G40" s="376">
        <f t="shared" si="6"/>
        <v>153044596.45599315</v>
      </c>
      <c r="H40" s="23"/>
    </row>
    <row r="41" spans="1:11" ht="17.100000000000001" customHeight="1" x14ac:dyDescent="0.25">
      <c r="A41" s="347" t="s">
        <v>44</v>
      </c>
      <c r="B41" s="379">
        <f>'Table A (Boulder)'!B40+'Table A (Denver)'!B40+'[1]Table A (AMC)'!B42+'Table A (UCCS) '!B39</f>
        <v>255868858</v>
      </c>
      <c r="C41" s="380">
        <f>'Table A (Boulder)'!C40+'Table A (Denver)'!C40+'[1]Table A (AMC)'!C42+'Table A (UCCS) '!C39</f>
        <v>256074765.03052419</v>
      </c>
      <c r="D41" s="381">
        <f>'Table A (Boulder)'!D40+'Table A (Denver)'!D40+'[1]Table A (AMC)'!D42+'Table A (UCCS) '!D39</f>
        <v>211772788.98191252</v>
      </c>
      <c r="E41" s="381">
        <f>'Table A (Boulder)'!E40+'Table A (Denver)'!E40+'[1]Table A (AMC)'!E42+'Table A (UCCS) '!E39</f>
        <v>18992465.182379261</v>
      </c>
      <c r="F41" s="382">
        <f>'Table A (Boulder)'!F40+'Table A (Denver)'!F40+'[1]Table A (AMC)'!F42+'Table A (UCCS) '!F39</f>
        <v>2917611.3309068531</v>
      </c>
      <c r="G41" s="376">
        <f t="shared" si="6"/>
        <v>233682865.49519867</v>
      </c>
      <c r="H41" s="23"/>
    </row>
    <row r="42" spans="1:11" ht="17.100000000000001" customHeight="1" x14ac:dyDescent="0.25">
      <c r="A42" s="347" t="s">
        <v>45</v>
      </c>
      <c r="B42" s="379">
        <f>'Table A (Boulder)'!B41+'Table A (Denver)'!B41+'[1]Table A (AMC)'!B43+'Table A (UCCS) '!B40</f>
        <v>151480498</v>
      </c>
      <c r="C42" s="380">
        <f>'Table A (Boulder)'!C41+'Table A (Denver)'!C41+'[1]Table A (AMC)'!C43+'Table A (UCCS) '!C40</f>
        <v>159628090.82031152</v>
      </c>
      <c r="D42" s="381">
        <f>'Table A (Boulder)'!D41+'Table A (Denver)'!D41+'[1]Table A (AMC)'!D43+'Table A (UCCS) '!D40</f>
        <v>71707215.71874842</v>
      </c>
      <c r="E42" s="381">
        <f>'Table A (Boulder)'!E41+'Table A (Denver)'!E41+'[1]Table A (AMC)'!E43+'Table A (UCCS) '!E40</f>
        <v>72181163.059068441</v>
      </c>
      <c r="F42" s="382">
        <f>'Table A (Boulder)'!F41+'Table A (Denver)'!F41+'[1]Table A (AMC)'!F43+'Table A (UCCS) '!F40</f>
        <v>1211497.9093820141</v>
      </c>
      <c r="G42" s="376">
        <f t="shared" si="6"/>
        <v>145099876.68719888</v>
      </c>
      <c r="H42" s="23"/>
    </row>
    <row r="43" spans="1:11" ht="17.100000000000001" customHeight="1" x14ac:dyDescent="0.25">
      <c r="A43" s="347" t="s">
        <v>46</v>
      </c>
      <c r="B43" s="379">
        <f>'Table A (Boulder)'!B42+'Table A (Denver)'!B42+'[1]Table A (AMC)'!B44+'Table A (UCCS) '!B41</f>
        <v>210629016.59999999</v>
      </c>
      <c r="C43" s="380">
        <f>'Table A (Boulder)'!C42+'Table A (Denver)'!C42+'[1]Table A (AMC)'!C44+'Table A (UCCS) '!C41</f>
        <v>225891638.79541287</v>
      </c>
      <c r="D43" s="381">
        <f>'Table A (Boulder)'!D42+'Table A (Denver)'!D42+'[1]Table A (AMC)'!D44+'Table A (UCCS) '!D41</f>
        <v>172107934.97026142</v>
      </c>
      <c r="E43" s="381">
        <f>'Table A (Boulder)'!E42+'Table A (Denver)'!E42+'[1]Table A (AMC)'!E44+'Table A (UCCS) '!E41</f>
        <v>16682153.859328331</v>
      </c>
      <c r="F43" s="382">
        <f>'Table A (Boulder)'!F42+'Table A (Denver)'!F42+'[1]Table A (AMC)'!F44+'Table A (UCCS) '!F41</f>
        <v>13095133.25908222</v>
      </c>
      <c r="G43" s="376">
        <f t="shared" si="6"/>
        <v>201885222.08867198</v>
      </c>
      <c r="H43" s="23"/>
    </row>
    <row r="44" spans="1:11" ht="17.100000000000001" customHeight="1" x14ac:dyDescent="0.25">
      <c r="A44" s="347" t="s">
        <v>47</v>
      </c>
      <c r="B44" s="379">
        <f>'Table A (Boulder)'!B43+'Table A (Denver)'!B43+'[1]Table A (AMC)'!B45+'Table A (UCCS) '!B42</f>
        <v>165960243</v>
      </c>
      <c r="C44" s="380">
        <f>'Table A (Boulder)'!C43+'Table A (Denver)'!C43+'[1]Table A (AMC)'!C45+'Table A (UCCS) '!C42</f>
        <v>184467700.27782461</v>
      </c>
      <c r="D44" s="381">
        <f>'Table A (Boulder)'!D43+'Table A (Denver)'!D43+'[1]Table A (AMC)'!D45+'Table A (UCCS) '!D42</f>
        <v>153094773.8984645</v>
      </c>
      <c r="E44" s="381">
        <f>'Table A (Boulder)'!E43+'Table A (Denver)'!E43+'[1]Table A (AMC)'!E45+'Table A (UCCS) '!E42</f>
        <v>4422891.4302216806</v>
      </c>
      <c r="F44" s="382">
        <f>'Table A (Boulder)'!F43+'Table A (Denver)'!F43+'[1]Table A (AMC)'!F45+'Table A (UCCS) '!F42</f>
        <v>9448165.3366367705</v>
      </c>
      <c r="G44" s="376">
        <f t="shared" si="6"/>
        <v>166965830.66532296</v>
      </c>
      <c r="H44" s="23"/>
    </row>
    <row r="45" spans="1:11" ht="17.100000000000001" customHeight="1" x14ac:dyDescent="0.25">
      <c r="A45" s="347" t="s">
        <v>48</v>
      </c>
      <c r="B45" s="379">
        <f>'Table A (Boulder)'!B44+'Table A (Denver)'!B44+'[1]Table A (AMC)'!B46+'Table A (UCCS) '!B43</f>
        <v>256920789</v>
      </c>
      <c r="C45" s="380">
        <f>'Table A (Boulder)'!C44+'Table A (Denver)'!C44+'[1]Table A (AMC)'!C46+'Table A (UCCS) '!C43</f>
        <v>245581286.24796766</v>
      </c>
      <c r="D45" s="381">
        <f>'Table A (Boulder)'!D44+'Table A (Denver)'!D44+'[1]Table A (AMC)'!D46+'Table A (UCCS) '!D43</f>
        <v>108306987.64472955</v>
      </c>
      <c r="E45" s="381">
        <f>'Table A (Boulder)'!E44+'Table A (Denver)'!E44+'[1]Table A (AMC)'!E46+'Table A (UCCS) '!E43</f>
        <v>11841609.625250103</v>
      </c>
      <c r="F45" s="382">
        <f>'Table A (Boulder)'!F44+'Table A (Denver)'!F44+'[1]Table A (AMC)'!F46+'Table A (UCCS) '!F43</f>
        <v>131910846.83119348</v>
      </c>
      <c r="G45" s="376">
        <f t="shared" si="6"/>
        <v>252059444.10117313</v>
      </c>
      <c r="H45" s="23"/>
    </row>
    <row r="46" spans="1:11" ht="17.100000000000001" customHeight="1" x14ac:dyDescent="0.25">
      <c r="A46" s="343" t="s">
        <v>49</v>
      </c>
      <c r="B46" s="379">
        <f>'Table A (Boulder)'!B45+'Table A (Denver)'!B45+'[1]Table A (AMC)'!B47+'Table A (UCCS) '!B44</f>
        <v>247764390</v>
      </c>
      <c r="C46" s="380">
        <f>'Table A (Boulder)'!C45+'Table A (Denver)'!C45+'[1]Table A (AMC)'!C47+'Table A (UCCS) '!C44</f>
        <v>239925332.99426761</v>
      </c>
      <c r="D46" s="381">
        <f>'Table A (Boulder)'!D45+'Table A (Denver)'!D45+'[1]Table A (AMC)'!D47+'Table A (UCCS) '!D44</f>
        <v>0</v>
      </c>
      <c r="E46" s="381">
        <f>'Table A (Boulder)'!E45+'Table A (Denver)'!E45+'[1]Table A (AMC)'!E47+'Table A (UCCS) '!E44</f>
        <v>204939853.91961044</v>
      </c>
      <c r="F46" s="382">
        <f>'Table A (Boulder)'!F45+'Table A (Denver)'!F45+'[1]Table A (AMC)'!F47+'Table A (UCCS) '!F44</f>
        <v>3109865</v>
      </c>
      <c r="G46" s="376">
        <f t="shared" si="6"/>
        <v>208049718.91961044</v>
      </c>
      <c r="H46" s="23"/>
    </row>
    <row r="47" spans="1:11" ht="17.100000000000001" customHeight="1" x14ac:dyDescent="0.25">
      <c r="A47" s="343" t="s">
        <v>33</v>
      </c>
      <c r="B47" s="379">
        <f>'Table A (Boulder)'!B46+'Table A (Denver)'!B46+'[1]Table A (AMC)'!B48+'Table A (UCCS) '!B45</f>
        <v>1111145689</v>
      </c>
      <c r="C47" s="380">
        <f>'Table A (Boulder)'!C46+'Table A (Denver)'!C46+'[1]Table A (AMC)'!C48+'Table A (UCCS) '!C45</f>
        <v>1008477748.653991</v>
      </c>
      <c r="D47" s="381">
        <f>'Table A (Boulder)'!D46+'Table A (Denver)'!D46+'[1]Table A (AMC)'!D48+'Table A (UCCS) '!D45</f>
        <v>1434318.01356549</v>
      </c>
      <c r="E47" s="381">
        <f>'Table A (Boulder)'!E46+'Table A (Denver)'!E46+'[1]Table A (AMC)'!E48+'Table A (UCCS) '!E45</f>
        <v>1090774496.1603534</v>
      </c>
      <c r="F47" s="382">
        <f>'Table A (Boulder)'!F46+'Table A (Denver)'!F46+'[1]Table A (AMC)'!F48+'Table A (UCCS) '!F45</f>
        <v>209274.08611045397</v>
      </c>
      <c r="G47" s="376">
        <f t="shared" si="6"/>
        <v>1092418088.2600293</v>
      </c>
      <c r="H47" s="23"/>
    </row>
    <row r="48" spans="1:11" ht="17.100000000000001" customHeight="1" x14ac:dyDescent="0.25">
      <c r="A48" s="383" t="s">
        <v>89</v>
      </c>
      <c r="B48" s="379">
        <f>'Table A (Denver)'!B47+'[1]Table A (AMC)'!B49+'Table A (UCCS) '!B46</f>
        <v>1148372</v>
      </c>
      <c r="C48" s="380">
        <f>'Table A (Denver)'!C47+'[1]Table A (AMC)'!C49+'Table A (UCCS) '!C46</f>
        <v>2718684.5040000007</v>
      </c>
      <c r="D48" s="381">
        <f>'Table A (Denver)'!D47+'[1]Table A (AMC)'!D49+'Table A (UCCS) '!D46</f>
        <v>0</v>
      </c>
      <c r="E48" s="381">
        <f>'Table A (Denver)'!E47+'[1]Table A (AMC)'!E49+'Table A (UCCS) '!E46</f>
        <v>100129</v>
      </c>
      <c r="F48" s="382">
        <f>'Table A (Denver)'!F47+'[1]Table A (AMC)'!F49+'Table A (UCCS) '!F46</f>
        <v>0</v>
      </c>
      <c r="G48" s="376">
        <f t="shared" si="6"/>
        <v>100129</v>
      </c>
      <c r="H48" s="23"/>
    </row>
    <row r="49" spans="1:11" ht="17.100000000000001" customHeight="1" x14ac:dyDescent="0.25">
      <c r="A49" s="362" t="s">
        <v>79</v>
      </c>
      <c r="B49" s="379">
        <f>'Table A (Boulder)'!B47+'Table A (Denver)'!B48+'[1]Table A (AMC)'!B50+'Table A (UCCS) '!B47</f>
        <v>0</v>
      </c>
      <c r="C49" s="380">
        <f>'Table A (Boulder)'!C47+'Table A (Denver)'!C48+'[1]Table A (AMC)'!C50+'Table A (UCCS) '!C47</f>
        <v>9813950</v>
      </c>
      <c r="D49" s="381">
        <f>'Table A (Boulder)'!D47+'Table A (Denver)'!D48+'[1]Table A (AMC)'!D50+'Table A (UCCS) '!D47</f>
        <v>0</v>
      </c>
      <c r="E49" s="381">
        <f>'Table A (Boulder)'!E47+'Table A (Denver)'!E48+'[1]Table A (AMC)'!E50+'Table A (UCCS) '!E47</f>
        <v>0</v>
      </c>
      <c r="F49" s="382">
        <f>'Table A (Boulder)'!F47+'Table A (Denver)'!F48+'[1]Table A (AMC)'!F50+'Table A (UCCS) '!F47</f>
        <v>8607119</v>
      </c>
      <c r="G49" s="376">
        <f t="shared" si="6"/>
        <v>8607119</v>
      </c>
      <c r="H49" s="23"/>
    </row>
    <row r="50" spans="1:11" ht="17.100000000000001" customHeight="1" x14ac:dyDescent="0.25">
      <c r="A50" s="362" t="s">
        <v>80</v>
      </c>
      <c r="B50" s="379">
        <f>'Table A (Boulder)'!B48+'Table A (Denver)'!B49+'[1]Table A (AMC)'!B51+'Table A (UCCS) '!B48</f>
        <v>0</v>
      </c>
      <c r="C50" s="380">
        <f>'Table A (Boulder)'!C48+'Table A (Denver)'!C49+'[1]Table A (AMC)'!C51+'Table A (UCCS) '!C48</f>
        <v>1300000</v>
      </c>
      <c r="D50" s="381">
        <f>'Table A (Boulder)'!D48+'Table A (Denver)'!D49+'[1]Table A (AMC)'!D51+'Table A (UCCS) '!D48</f>
        <v>0</v>
      </c>
      <c r="E50" s="381">
        <f>'Table A (Boulder)'!E48+'Table A (Denver)'!E49+'[1]Table A (AMC)'!E51+'Table A (UCCS) '!E48</f>
        <v>0</v>
      </c>
      <c r="F50" s="382">
        <f>'Table A (Boulder)'!F48+'Table A (Denver)'!F49+'[1]Table A (AMC)'!F51+'Table A (UCCS) '!F48</f>
        <v>17121069</v>
      </c>
      <c r="G50" s="376">
        <f t="shared" si="6"/>
        <v>17121069</v>
      </c>
      <c r="H50" s="23"/>
    </row>
    <row r="51" spans="1:11" ht="17.100000000000001" customHeight="1" thickBot="1" x14ac:dyDescent="0.3">
      <c r="A51" s="362" t="s">
        <v>78</v>
      </c>
      <c r="B51" s="348">
        <f>'Table A (Boulder)'!B49+'Table A (Denver)'!B50+'[1]Table A (AMC)'!B52+'Table A (UCCS) '!B49</f>
        <v>0</v>
      </c>
      <c r="C51" s="351">
        <f>'Table A (Boulder)'!C49+'Table A (Denver)'!C50+'[1]Table A (AMC)'!C52+'Table A (UCCS) '!C49</f>
        <v>0</v>
      </c>
      <c r="D51" s="361">
        <f>'Table A (Boulder)'!D49+'Table A (Denver)'!D50+'[1]Table A (AMC)'!D52+'Table A (UCCS) '!D49</f>
        <v>0</v>
      </c>
      <c r="E51" s="368">
        <f>'Table A (Boulder)'!E49+'Table A (Denver)'!E50+'[1]Table A (AMC)'!E52+'Table A (UCCS) '!E49</f>
        <v>0</v>
      </c>
      <c r="F51" s="365">
        <f>'Table A (Boulder)'!F49+'Table A (Denver)'!F50+'[1]Table A (AMC)'!F52+'Table A (UCCS) '!F49</f>
        <v>127737562</v>
      </c>
      <c r="G51" s="376">
        <f t="shared" si="6"/>
        <v>127737562</v>
      </c>
      <c r="H51" s="23"/>
    </row>
    <row r="52" spans="1:11" s="32" customFormat="1" ht="17.100000000000001" customHeight="1" thickTop="1" x14ac:dyDescent="0.25">
      <c r="A52" s="384" t="s">
        <v>51</v>
      </c>
      <c r="B52" s="385">
        <f t="shared" ref="B52:G52" si="7">SUM(B38:B51)</f>
        <v>4570683049.1999998</v>
      </c>
      <c r="C52" s="386">
        <f t="shared" si="7"/>
        <v>4490843273.1631937</v>
      </c>
      <c r="D52" s="387">
        <f t="shared" si="7"/>
        <v>1432921007.4910538</v>
      </c>
      <c r="E52" s="388">
        <f t="shared" si="7"/>
        <v>1727846391.6697717</v>
      </c>
      <c r="F52" s="389">
        <f t="shared" si="7"/>
        <v>1220673188.5931942</v>
      </c>
      <c r="G52" s="371">
        <f t="shared" si="7"/>
        <v>4381440587.7540188</v>
      </c>
      <c r="H52" s="236"/>
      <c r="I52" s="236"/>
      <c r="J52" s="236"/>
      <c r="K52" s="3"/>
    </row>
    <row r="53" spans="1:11" ht="17.100000000000001" customHeight="1" x14ac:dyDescent="0.2">
      <c r="A53" s="51"/>
      <c r="B53" s="46"/>
      <c r="C53" s="234"/>
      <c r="D53" s="21"/>
      <c r="E53" s="21"/>
      <c r="F53" s="22"/>
      <c r="G53" s="175"/>
      <c r="H53" s="23"/>
    </row>
    <row r="54" spans="1:11" ht="17.100000000000001" customHeight="1" x14ac:dyDescent="0.25">
      <c r="A54" s="390" t="s">
        <v>52</v>
      </c>
      <c r="B54" s="391"/>
      <c r="C54" s="351"/>
      <c r="D54" s="361"/>
      <c r="E54" s="361"/>
      <c r="F54" s="365"/>
      <c r="G54" s="376"/>
      <c r="H54" s="23"/>
    </row>
    <row r="55" spans="1:11" ht="17.100000000000001" customHeight="1" x14ac:dyDescent="0.25">
      <c r="A55" s="392" t="s">
        <v>53</v>
      </c>
      <c r="B55" s="379"/>
      <c r="C55" s="351"/>
      <c r="D55" s="361"/>
      <c r="E55" s="361"/>
      <c r="F55" s="365"/>
      <c r="G55" s="376"/>
      <c r="H55" s="23"/>
    </row>
    <row r="56" spans="1:11" ht="17.100000000000001" customHeight="1" x14ac:dyDescent="0.25">
      <c r="A56" s="352" t="s">
        <v>54</v>
      </c>
      <c r="B56" s="379">
        <f>'Table A (Boulder)'!B54+'Table A (Denver)'!B55+'[1]Table A (AMC)'!B57+'Table A (UCCS) '!B54</f>
        <v>132288032</v>
      </c>
      <c r="C56" s="380">
        <f>'Table A (Boulder)'!C54+'Table A (Denver)'!C55+'[1]Table A (AMC)'!C57+'Table A (UCCS) '!C54</f>
        <v>135384407.72799999</v>
      </c>
      <c r="D56" s="381">
        <f>'Table A (Boulder)'!D54+'Table A (Denver)'!D55+'[1]Table A (AMC)'!D57+'Table A (UCCS) '!D54</f>
        <v>21342922.986666664</v>
      </c>
      <c r="E56" s="381">
        <f>'Table A (Boulder)'!E54+'Table A (Denver)'!E55+'[1]Table A (AMC)'!E57+'Table A (UCCS) '!E54</f>
        <v>115479594.79166667</v>
      </c>
      <c r="F56" s="382">
        <f>'Table A (Boulder)'!F54+'Table A (Denver)'!F55+'[1]Table A (AMC)'!F57+'Table A (UCCS) '!F54</f>
        <v>0</v>
      </c>
      <c r="G56" s="376">
        <f>SUM(D56:F56)</f>
        <v>136822517.77833334</v>
      </c>
      <c r="H56" s="23"/>
    </row>
    <row r="57" spans="1:11" ht="17.100000000000001" customHeight="1" x14ac:dyDescent="0.25">
      <c r="A57" s="352" t="s">
        <v>55</v>
      </c>
      <c r="B57" s="379">
        <f>'Table A (Boulder)'!B55+'Table A (Denver)'!B56+'[1]Table A (AMC)'!B58+'Table A (UCCS) '!B55</f>
        <v>0</v>
      </c>
      <c r="C57" s="380">
        <f>'Table A (Boulder)'!C55+'Table A (Denver)'!C56+'[1]Table A (AMC)'!C58+'Table A (UCCS) '!C55</f>
        <v>0</v>
      </c>
      <c r="D57" s="381">
        <f>'Table A (Boulder)'!D55+'Table A (Denver)'!D56+'[1]Table A (AMC)'!D58+'Table A (UCCS) '!D55</f>
        <v>0</v>
      </c>
      <c r="E57" s="381">
        <f>'Table A (Boulder)'!E55+'Table A (Denver)'!E56+'[1]Table A (AMC)'!E58+'Table A (UCCS) '!E55</f>
        <v>0</v>
      </c>
      <c r="F57" s="382">
        <f>'Table A (Boulder)'!F55+'Table A (Denver)'!F56+'[1]Table A (AMC)'!F58+'Table A (UCCS) '!F55</f>
        <v>0</v>
      </c>
      <c r="G57" s="376">
        <f>SUM(D57:F57)</f>
        <v>0</v>
      </c>
    </row>
    <row r="58" spans="1:11" ht="17.100000000000001" customHeight="1" x14ac:dyDescent="0.25">
      <c r="A58" s="393" t="s">
        <v>56</v>
      </c>
      <c r="B58" s="379">
        <f>'Table A (Boulder)'!B56+'Table A (Denver)'!B57+'[1]Table A (AMC)'!B59+'Table A (UCCS) '!B56</f>
        <v>0</v>
      </c>
      <c r="C58" s="380">
        <f>'Table A (Boulder)'!C56+'Table A (Denver)'!C57+'[1]Table A (AMC)'!C59+'Table A (UCCS) '!C56</f>
        <v>0</v>
      </c>
      <c r="D58" s="381">
        <f>'Table A (Boulder)'!D56+'Table A (Denver)'!D57+'[1]Table A (AMC)'!D59+'Table A (UCCS) '!D56</f>
        <v>0</v>
      </c>
      <c r="E58" s="394">
        <f>'Table A (Boulder)'!E56+'Table A (Denver)'!E57+'[1]Table A (AMC)'!E59+'Table A (UCCS) '!E56</f>
        <v>0</v>
      </c>
      <c r="F58" s="395">
        <f>'Table A (Boulder)'!F56+'Table A (Denver)'!F57+'[1]Table A (AMC)'!F59+'Table A (UCCS) '!F56</f>
        <v>0</v>
      </c>
      <c r="G58" s="376">
        <f>SUM(D58:F58)</f>
        <v>0</v>
      </c>
      <c r="I58" s="2"/>
      <c r="J58" s="2"/>
      <c r="K58" s="2"/>
    </row>
    <row r="59" spans="1:11" ht="17.100000000000001" customHeight="1" x14ac:dyDescent="0.25">
      <c r="A59" s="396" t="s">
        <v>57</v>
      </c>
      <c r="B59" s="397">
        <f t="shared" ref="B59:G59" si="8">SUM(B56:B58)</f>
        <v>132288032</v>
      </c>
      <c r="C59" s="398">
        <f t="shared" si="8"/>
        <v>135384407.72799999</v>
      </c>
      <c r="D59" s="399">
        <f t="shared" si="8"/>
        <v>21342922.986666664</v>
      </c>
      <c r="E59" s="400">
        <f t="shared" si="8"/>
        <v>115479594.79166667</v>
      </c>
      <c r="F59" s="401">
        <f t="shared" si="8"/>
        <v>0</v>
      </c>
      <c r="G59" s="402">
        <f t="shared" si="8"/>
        <v>136822517.77833334</v>
      </c>
      <c r="I59" s="2"/>
      <c r="J59" s="2"/>
      <c r="K59" s="2"/>
    </row>
    <row r="60" spans="1:11" ht="16.5" customHeight="1" x14ac:dyDescent="0.25">
      <c r="A60" s="392"/>
      <c r="B60" s="379"/>
      <c r="C60" s="351"/>
      <c r="D60" s="361"/>
      <c r="E60" s="361"/>
      <c r="F60" s="365"/>
      <c r="G60" s="376"/>
      <c r="I60" s="2"/>
      <c r="J60" s="2"/>
      <c r="K60" s="2"/>
    </row>
    <row r="61" spans="1:11" ht="17.100000000000001" customHeight="1" x14ac:dyDescent="0.25">
      <c r="A61" s="392" t="s">
        <v>58</v>
      </c>
      <c r="B61" s="379"/>
      <c r="C61" s="351"/>
      <c r="D61" s="361"/>
      <c r="E61" s="361"/>
      <c r="F61" s="365"/>
      <c r="G61" s="376"/>
      <c r="I61" s="2"/>
      <c r="J61" s="2"/>
      <c r="K61" s="2"/>
    </row>
    <row r="62" spans="1:11" ht="17.100000000000001" customHeight="1" x14ac:dyDescent="0.25">
      <c r="A62" s="352" t="s">
        <v>59</v>
      </c>
      <c r="B62" s="379">
        <f>'Table A (Boulder)'!B60+'Table A (Denver)'!B61+'[1]Table A (AMC)'!B63+'Table A (UCCS) '!B60</f>
        <v>1866921</v>
      </c>
      <c r="C62" s="380">
        <f>'Table A (Boulder)'!C60+'Table A (Denver)'!C61+'[1]Table A (AMC)'!C63+'Table A (UCCS) '!C60</f>
        <v>0</v>
      </c>
      <c r="D62" s="381">
        <f>'Table A (Boulder)'!D60+'Table A (Denver)'!D61+'[1]Table A (AMC)'!D63+'Table A (UCCS) '!D60</f>
        <v>0</v>
      </c>
      <c r="E62" s="381">
        <f>'Table A (Boulder)'!E60+'Table A (Denver)'!E61+'[1]Table A (AMC)'!E63+'Table A (UCCS) '!E60</f>
        <v>0</v>
      </c>
      <c r="F62" s="382">
        <f>'Table A (Boulder)'!F60+'Table A (Denver)'!F61+'[1]Table A (AMC)'!F63+'Table A (UCCS) '!F60</f>
        <v>6639914</v>
      </c>
      <c r="G62" s="376">
        <f>SUM(D62:F62)</f>
        <v>6639914</v>
      </c>
      <c r="I62" s="2"/>
      <c r="J62" s="2"/>
      <c r="K62" s="2"/>
    </row>
    <row r="63" spans="1:11" ht="17.100000000000001" customHeight="1" x14ac:dyDescent="0.25">
      <c r="A63" s="393" t="s">
        <v>50</v>
      </c>
      <c r="B63" s="379">
        <f>'Table A (Boulder)'!B61+'Table A (Denver)'!B62+'[1]Table A (AMC)'!B64+'Table A (UCCS) '!B61</f>
        <v>88019121</v>
      </c>
      <c r="C63" s="380">
        <f>'Table A (Boulder)'!C61+'Table A (Denver)'!C62+'[1]Table A (AMC)'!C64+'Table A (UCCS) '!C61</f>
        <v>43969074.980000004</v>
      </c>
      <c r="D63" s="394">
        <f>'Table A (Boulder)'!D61+'Table A (Denver)'!D62+'[1]Table A (AMC)'!D64+'Table A (UCCS) '!D61</f>
        <v>-7747481.1629536916</v>
      </c>
      <c r="E63" s="394">
        <f>'Table A (Boulder)'!E61+'Table A (Denver)'!E62+'[1]Table A (AMC)'!E64+'Table A (UCCS) '!E61</f>
        <v>29803484.865612626</v>
      </c>
      <c r="F63" s="395">
        <f>'Table A (Boulder)'!F61+'Table A (Denver)'!F62+'[1]Table A (AMC)'!F64+'Table A (UCCS) '!F61</f>
        <v>-6787366.6049907897</v>
      </c>
      <c r="G63" s="403">
        <f>SUM(D63:F63)</f>
        <v>15268637.097668147</v>
      </c>
      <c r="I63" s="2"/>
      <c r="J63" s="2"/>
      <c r="K63" s="2"/>
    </row>
    <row r="64" spans="1:11" ht="17.100000000000001" customHeight="1" thickBot="1" x14ac:dyDescent="0.3">
      <c r="A64" s="404" t="s">
        <v>60</v>
      </c>
      <c r="B64" s="405">
        <f>B62+B63</f>
        <v>89886042</v>
      </c>
      <c r="C64" s="406">
        <f>C62+C63</f>
        <v>43969074.980000004</v>
      </c>
      <c r="D64" s="368">
        <f>D62+D63</f>
        <v>-7747481.1629536916</v>
      </c>
      <c r="E64" s="368">
        <f>E62+E63</f>
        <v>29803484.865612626</v>
      </c>
      <c r="F64" s="407">
        <f>F62+F63</f>
        <v>-147452.60499078967</v>
      </c>
      <c r="G64" s="408">
        <f>SUM(G62:G63)</f>
        <v>21908551.097668149</v>
      </c>
      <c r="I64" s="2"/>
      <c r="J64" s="2"/>
      <c r="K64" s="2"/>
    </row>
    <row r="65" spans="1:11" s="32" customFormat="1" ht="17.100000000000001" customHeight="1" thickTop="1" x14ac:dyDescent="0.25">
      <c r="A65" s="409" t="s">
        <v>61</v>
      </c>
      <c r="B65" s="410">
        <f t="shared" ref="B65:G65" si="9">B52+B59+B64</f>
        <v>4792857123.1999998</v>
      </c>
      <c r="C65" s="411">
        <f>C52+C59+C64</f>
        <v>4670196755.8711929</v>
      </c>
      <c r="D65" s="388">
        <f t="shared" si="9"/>
        <v>1446516449.3147669</v>
      </c>
      <c r="E65" s="388">
        <f t="shared" si="9"/>
        <v>1873129471.3270512</v>
      </c>
      <c r="F65" s="412">
        <f t="shared" si="9"/>
        <v>1220525735.9882035</v>
      </c>
      <c r="G65" s="371">
        <f t="shared" si="9"/>
        <v>4540171656.6300201</v>
      </c>
    </row>
    <row r="66" spans="1:11" s="32" customFormat="1" ht="15" customHeight="1" x14ac:dyDescent="0.25">
      <c r="A66" s="413"/>
      <c r="B66" s="414"/>
      <c r="C66" s="359"/>
      <c r="D66" s="415"/>
      <c r="E66" s="415"/>
      <c r="F66" s="416"/>
      <c r="G66" s="402"/>
    </row>
    <row r="67" spans="1:11" ht="54" x14ac:dyDescent="0.2">
      <c r="A67" s="417" t="s">
        <v>81</v>
      </c>
      <c r="B67" s="418">
        <v>0</v>
      </c>
      <c r="C67" s="419">
        <f>'Table A (Boulder)'!C65+'Table A (Denver)'!C66+'[1]Table A (AMC)'!C68+'Table A (UCCS) '!C65</f>
        <v>8607119</v>
      </c>
      <c r="D67" s="420">
        <f>'Table A (Boulder)'!D65+'Table A (Denver)'!D66+'[1]Table A (AMC)'!D68+'Table A (UCCS) '!D65</f>
        <v>0</v>
      </c>
      <c r="E67" s="421">
        <f>'Table A (Boulder)'!E65+'Table A (Denver)'!E66+'[1]Table A (AMC)'!E68+'Table A (UCCS) '!E65</f>
        <v>0</v>
      </c>
      <c r="F67" s="422">
        <f>'Table A (Boulder)'!F65+'Table A (Denver)'!F66+'[1]Table A (AMC)'!F68+'Table A (UCCS) '!F65</f>
        <v>-8607119</v>
      </c>
      <c r="G67" s="418">
        <f>'Table A (Boulder)'!G65+'Table A (Denver)'!G66+'[1]Table A (AMC)'!G68+'Table A (UCCS) '!G65</f>
        <v>-8607119</v>
      </c>
      <c r="I67" s="2"/>
      <c r="J67" s="2"/>
      <c r="K67" s="2"/>
    </row>
    <row r="68" spans="1:11" ht="54" x14ac:dyDescent="0.2">
      <c r="A68" s="417" t="s">
        <v>82</v>
      </c>
      <c r="B68" s="418">
        <v>0</v>
      </c>
      <c r="C68" s="418">
        <f>'Table A (Boulder)'!C66+'Table A (Denver)'!C67+'[1]Table A (AMC)'!C69+'Table A (UCCS) '!C66</f>
        <v>17121069</v>
      </c>
      <c r="D68" s="423">
        <f>'Table A (Boulder)'!D66+'Table A (Denver)'!D67+'[1]Table A (AMC)'!D69+'Table A (UCCS) '!D66</f>
        <v>0</v>
      </c>
      <c r="E68" s="423">
        <f>'Table A (Boulder)'!E66+'Table A (Denver)'!E67+'[1]Table A (AMC)'!E69+'Table A (UCCS) '!E66</f>
        <v>0</v>
      </c>
      <c r="F68" s="424">
        <f>'Table A (Boulder)'!F66+'Table A (Denver)'!F67+'[1]Table A (AMC)'!F69+'Table A (UCCS) '!F66</f>
        <v>-17121069</v>
      </c>
      <c r="G68" s="418">
        <f>'Table A (Boulder)'!G66+'Table A (Denver)'!G67+'[1]Table A (AMC)'!G69+'Table A (UCCS) '!G66</f>
        <v>-17121069</v>
      </c>
      <c r="I68" s="2"/>
      <c r="J68" s="2"/>
      <c r="K68" s="2"/>
    </row>
    <row r="69" spans="1:11" ht="36.75" thickBot="1" x14ac:dyDescent="0.25">
      <c r="A69" s="425" t="s">
        <v>83</v>
      </c>
      <c r="B69" s="418">
        <v>0</v>
      </c>
      <c r="C69" s="426">
        <f>'Table A (Boulder)'!C67+'Table A (Denver)'!C68+'[1]Table A (AMC)'!C70+'Table A (UCCS) '!C67</f>
        <v>127737562</v>
      </c>
      <c r="D69" s="427">
        <f>'Table A (Boulder)'!D67+'Table A (Denver)'!D68+'[1]Table A (AMC)'!D70+'Table A (UCCS) '!D67</f>
        <v>0</v>
      </c>
      <c r="E69" s="423">
        <f>'Table A (Boulder)'!E67+'Table A (Denver)'!E68+'[1]Table A (AMC)'!E70+'Table A (UCCS) '!E67</f>
        <v>0</v>
      </c>
      <c r="F69" s="424">
        <f>'Table A (Boulder)'!F67+'Table A (Denver)'!F68+'[1]Table A (AMC)'!F70+'Table A (UCCS) '!F67</f>
        <v>-127737562</v>
      </c>
      <c r="G69" s="426">
        <f>'Table A (Boulder)'!G67+'Table A (Denver)'!G68+'[1]Table A (AMC)'!G70+'Table A (UCCS) '!G67</f>
        <v>-127737562</v>
      </c>
      <c r="I69" s="2"/>
      <c r="J69" s="2"/>
      <c r="K69" s="2"/>
    </row>
    <row r="70" spans="1:11" ht="17.100000000000001" customHeight="1" thickBot="1" x14ac:dyDescent="0.3">
      <c r="A70" s="428" t="s">
        <v>62</v>
      </c>
      <c r="B70" s="429">
        <f>B35-B65</f>
        <v>-4.1101455688476563E-2</v>
      </c>
      <c r="C70" s="430">
        <f>C35-C65</f>
        <v>153465750.41745472</v>
      </c>
      <c r="D70" s="431">
        <f>D35-D65</f>
        <v>0</v>
      </c>
      <c r="E70" s="431">
        <f>E35-E65</f>
        <v>0</v>
      </c>
      <c r="F70" s="432">
        <f>F35-F65</f>
        <v>-153465749.99999988</v>
      </c>
      <c r="G70" s="430">
        <f>SUM(D70:F70)</f>
        <v>-153465749.99999988</v>
      </c>
      <c r="I70" s="2"/>
      <c r="J70" s="2"/>
      <c r="K70" s="2"/>
    </row>
    <row r="71" spans="1:11" ht="15" customHeight="1" x14ac:dyDescent="0.2">
      <c r="A71" s="3"/>
      <c r="B71" s="3"/>
      <c r="C71" s="69"/>
      <c r="D71" s="69"/>
      <c r="E71" s="69"/>
      <c r="F71" s="69"/>
      <c r="G71" s="16"/>
      <c r="I71" s="2"/>
      <c r="J71" s="2"/>
      <c r="K71" s="2"/>
    </row>
    <row r="72" spans="1:11" x14ac:dyDescent="0.2">
      <c r="A72" s="442" t="s">
        <v>63</v>
      </c>
      <c r="B72" s="442"/>
      <c r="C72" s="442"/>
      <c r="D72" s="442"/>
      <c r="E72" s="442"/>
      <c r="F72" s="442"/>
      <c r="G72" s="442"/>
      <c r="I72" s="2"/>
      <c r="J72" s="2"/>
      <c r="K72" s="2"/>
    </row>
    <row r="73" spans="1:11" ht="47.25" customHeight="1" x14ac:dyDescent="0.2">
      <c r="A73" s="443" t="s">
        <v>89</v>
      </c>
      <c r="B73" s="444"/>
      <c r="C73" s="444"/>
      <c r="D73" s="444"/>
      <c r="E73" s="444"/>
      <c r="F73" s="444"/>
      <c r="G73" s="444"/>
      <c r="I73" s="2"/>
      <c r="J73" s="2"/>
      <c r="K73" s="2"/>
    </row>
    <row r="74" spans="1:11" ht="60.95" customHeight="1" x14ac:dyDescent="0.2">
      <c r="A74" s="434" t="s">
        <v>76</v>
      </c>
      <c r="B74" s="434"/>
      <c r="C74" s="434"/>
      <c r="D74" s="434"/>
      <c r="E74" s="434"/>
      <c r="F74" s="434"/>
      <c r="G74" s="434"/>
      <c r="I74" s="2"/>
      <c r="J74" s="2"/>
      <c r="K74" s="2"/>
    </row>
    <row r="75" spans="1:11" ht="72.75" customHeight="1" x14ac:dyDescent="0.2">
      <c r="A75" s="433" t="s">
        <v>73</v>
      </c>
      <c r="B75" s="433"/>
      <c r="C75" s="433"/>
      <c r="D75" s="433"/>
      <c r="E75" s="433"/>
      <c r="F75" s="433"/>
      <c r="G75" s="433"/>
      <c r="I75" s="2"/>
      <c r="J75" s="2"/>
      <c r="K75" s="2"/>
    </row>
    <row r="76" spans="1:11" x14ac:dyDescent="0.2">
      <c r="A76" s="434" t="s">
        <v>75</v>
      </c>
      <c r="B76" s="434"/>
      <c r="C76" s="434"/>
      <c r="D76" s="434"/>
      <c r="E76" s="434"/>
      <c r="F76" s="434"/>
      <c r="G76" s="434"/>
      <c r="I76" s="2"/>
      <c r="J76" s="2"/>
      <c r="K76" s="2"/>
    </row>
    <row r="77" spans="1:11" x14ac:dyDescent="0.2">
      <c r="A77" s="434" t="s">
        <v>74</v>
      </c>
      <c r="B77" s="434"/>
      <c r="C77" s="434"/>
      <c r="D77" s="434"/>
      <c r="E77" s="434"/>
      <c r="F77" s="434"/>
      <c r="G77" s="434"/>
      <c r="I77" s="2"/>
      <c r="J77" s="2"/>
      <c r="K77" s="2"/>
    </row>
    <row r="78" spans="1:11" x14ac:dyDescent="0.2">
      <c r="A78" s="70"/>
      <c r="B78" s="71"/>
      <c r="C78" s="71"/>
      <c r="D78" s="71"/>
      <c r="E78" s="71"/>
      <c r="F78" s="71"/>
      <c r="I78" s="2"/>
      <c r="J78" s="2"/>
      <c r="K78" s="2"/>
    </row>
    <row r="79" spans="1:11" x14ac:dyDescent="0.2">
      <c r="A79" s="72"/>
      <c r="B79" s="72"/>
      <c r="C79" s="72"/>
      <c r="D79" s="73"/>
      <c r="E79" s="71"/>
      <c r="F79" s="71"/>
      <c r="I79" s="2"/>
      <c r="J79" s="2"/>
      <c r="K79" s="2"/>
    </row>
    <row r="80" spans="1:11" x14ac:dyDescent="0.2">
      <c r="A80" s="75"/>
      <c r="B80" s="75"/>
      <c r="C80" s="75"/>
      <c r="D80" s="76"/>
      <c r="E80" s="75"/>
      <c r="F80" s="75"/>
      <c r="I80" s="2"/>
      <c r="J80" s="2"/>
      <c r="K80" s="2"/>
    </row>
    <row r="81" spans="8:11" x14ac:dyDescent="0.2">
      <c r="I81" s="2"/>
      <c r="J81" s="2"/>
      <c r="K81" s="2"/>
    </row>
    <row r="82" spans="8:11" x14ac:dyDescent="0.2">
      <c r="I82" s="2"/>
      <c r="J82" s="2"/>
      <c r="K82" s="2"/>
    </row>
    <row r="83" spans="8:11" x14ac:dyDescent="0.2">
      <c r="I83" s="2"/>
      <c r="J83" s="2"/>
      <c r="K83" s="2"/>
    </row>
    <row r="84" spans="8:11" x14ac:dyDescent="0.2">
      <c r="I84" s="2"/>
      <c r="J84" s="2"/>
      <c r="K84" s="2"/>
    </row>
    <row r="85" spans="8:11" x14ac:dyDescent="0.2">
      <c r="I85" s="2"/>
      <c r="J85" s="2"/>
      <c r="K85" s="2"/>
    </row>
    <row r="86" spans="8:11" ht="15.75" x14ac:dyDescent="0.25">
      <c r="H86" s="235"/>
      <c r="I86" s="31"/>
      <c r="J86" s="31"/>
    </row>
    <row r="87" spans="8:11" ht="15.75" x14ac:dyDescent="0.25">
      <c r="H87" s="32"/>
      <c r="I87" s="31"/>
      <c r="J87" s="31"/>
    </row>
    <row r="100" spans="8:8" x14ac:dyDescent="0.2">
      <c r="H100" s="74"/>
    </row>
  </sheetData>
  <mergeCells count="9">
    <mergeCell ref="A75:G75"/>
    <mergeCell ref="A77:G77"/>
    <mergeCell ref="A74:G74"/>
    <mergeCell ref="A76:G76"/>
    <mergeCell ref="A5:A6"/>
    <mergeCell ref="B5:C5"/>
    <mergeCell ref="D5:G5"/>
    <mergeCell ref="A72:G72"/>
    <mergeCell ref="A73:G73"/>
  </mergeCells>
  <printOptions horizontalCentered="1"/>
  <pageMargins left="0.7" right="0.7" top="0.75" bottom="0.75" header="0.3" footer="0.3"/>
  <pageSetup scale="44" orientation="portrait" r:id="rId1"/>
  <headerFooter alignWithMargins="0">
    <oddFooter>&amp;C&amp;12 1-5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view="pageBreakPreview" zoomScale="55" zoomScaleNormal="70" zoomScaleSheetLayoutView="55" workbookViewId="0">
      <selection activeCell="D66" sqref="D66"/>
    </sheetView>
  </sheetViews>
  <sheetFormatPr defaultColWidth="9.140625" defaultRowHeight="15" x14ac:dyDescent="0.2"/>
  <cols>
    <col min="1" max="1" width="76.5703125" style="194" customWidth="1"/>
    <col min="2" max="2" width="18.85546875" style="194" bestFit="1" customWidth="1"/>
    <col min="3" max="3" width="18.7109375" style="194" customWidth="1"/>
    <col min="4" max="5" width="18.7109375" style="195" customWidth="1"/>
    <col min="6" max="6" width="18" style="195" customWidth="1"/>
    <col min="7" max="7" width="22.140625" style="195" customWidth="1"/>
    <col min="8" max="16384" width="9.140625" style="194"/>
  </cols>
  <sheetData>
    <row r="1" spans="1:7" ht="15.75" x14ac:dyDescent="0.25">
      <c r="A1" s="233" t="s">
        <v>0</v>
      </c>
      <c r="B1" s="233"/>
      <c r="C1" s="233"/>
      <c r="D1" s="233"/>
      <c r="E1" s="233"/>
      <c r="F1" s="233"/>
      <c r="G1" s="233"/>
    </row>
    <row r="2" spans="1:7" ht="15.75" x14ac:dyDescent="0.25">
      <c r="A2" s="233" t="s">
        <v>1</v>
      </c>
      <c r="B2" s="233"/>
      <c r="C2" s="233"/>
      <c r="D2" s="233"/>
      <c r="E2" s="233"/>
      <c r="F2" s="233"/>
      <c r="G2" s="233"/>
    </row>
    <row r="3" spans="1:7" x14ac:dyDescent="0.2">
      <c r="A3" s="232" t="s">
        <v>71</v>
      </c>
      <c r="B3" s="232"/>
      <c r="C3" s="232"/>
      <c r="D3" s="232"/>
      <c r="E3" s="232"/>
      <c r="F3" s="232"/>
      <c r="G3" s="232"/>
    </row>
    <row r="4" spans="1:7" ht="15.75" thickBot="1" x14ac:dyDescent="0.25">
      <c r="A4" s="231"/>
      <c r="B4" s="231"/>
      <c r="C4" s="231"/>
      <c r="D4" s="231"/>
      <c r="E4" s="231"/>
      <c r="F4" s="231"/>
      <c r="G4" s="231"/>
    </row>
    <row r="5" spans="1:7" ht="15.75" customHeight="1" thickBot="1" x14ac:dyDescent="0.3">
      <c r="A5" s="446" t="s">
        <v>3</v>
      </c>
      <c r="B5" s="448" t="s">
        <v>4</v>
      </c>
      <c r="C5" s="449"/>
      <c r="D5" s="450" t="s">
        <v>5</v>
      </c>
      <c r="E5" s="451"/>
      <c r="F5" s="451"/>
      <c r="G5" s="452"/>
    </row>
    <row r="6" spans="1:7" s="227" customFormat="1" ht="48" thickBot="1" x14ac:dyDescent="0.3">
      <c r="A6" s="447"/>
      <c r="B6" s="228" t="s">
        <v>6</v>
      </c>
      <c r="C6" s="228" t="s">
        <v>7</v>
      </c>
      <c r="D6" s="230" t="s">
        <v>8</v>
      </c>
      <c r="E6" s="229" t="s">
        <v>9</v>
      </c>
      <c r="F6" s="229" t="s">
        <v>10</v>
      </c>
      <c r="G6" s="228" t="s">
        <v>11</v>
      </c>
    </row>
    <row r="7" spans="1:7" ht="15" customHeight="1" x14ac:dyDescent="0.25">
      <c r="A7" s="213" t="s">
        <v>12</v>
      </c>
      <c r="B7" s="226"/>
      <c r="C7" s="224"/>
      <c r="D7" s="211"/>
      <c r="E7" s="203"/>
      <c r="F7" s="203"/>
      <c r="G7" s="225"/>
    </row>
    <row r="8" spans="1:7" ht="15" customHeight="1" x14ac:dyDescent="0.2">
      <c r="A8" s="218" t="s">
        <v>13</v>
      </c>
      <c r="B8" s="281"/>
      <c r="C8" s="268"/>
      <c r="D8" s="266"/>
      <c r="E8" s="267"/>
      <c r="F8" s="267"/>
      <c r="G8" s="268"/>
    </row>
    <row r="9" spans="1:7" ht="15" customHeight="1" x14ac:dyDescent="0.2">
      <c r="A9" s="217" t="s">
        <v>14</v>
      </c>
      <c r="B9" s="265">
        <v>41404678</v>
      </c>
      <c r="C9" s="265">
        <v>41404678</v>
      </c>
      <c r="D9" s="266">
        <v>17576926</v>
      </c>
      <c r="E9" s="267">
        <v>0</v>
      </c>
      <c r="F9" s="267">
        <v>0</v>
      </c>
      <c r="G9" s="268">
        <f>SUM(D9:F9)</f>
        <v>17576926</v>
      </c>
    </row>
    <row r="10" spans="1:7" ht="15" customHeight="1" x14ac:dyDescent="0.2">
      <c r="A10" s="217" t="s">
        <v>15</v>
      </c>
      <c r="B10" s="265">
        <v>248459417</v>
      </c>
      <c r="C10" s="265">
        <v>254117455</v>
      </c>
      <c r="D10" s="266">
        <v>253902787</v>
      </c>
      <c r="E10" s="267">
        <v>0</v>
      </c>
      <c r="F10" s="267">
        <v>0</v>
      </c>
      <c r="G10" s="268">
        <f>SUM(D10:F10)</f>
        <v>253902787</v>
      </c>
    </row>
    <row r="11" spans="1:7" ht="15" customHeight="1" x14ac:dyDescent="0.2">
      <c r="A11" s="217" t="s">
        <v>16</v>
      </c>
      <c r="B11" s="265">
        <v>505956767</v>
      </c>
      <c r="C11" s="265">
        <v>503449652</v>
      </c>
      <c r="D11" s="266">
        <v>512752735</v>
      </c>
      <c r="E11" s="267">
        <v>0</v>
      </c>
      <c r="F11" s="267">
        <v>0</v>
      </c>
      <c r="G11" s="268">
        <f>SUM(D11:F11)</f>
        <v>512752735</v>
      </c>
    </row>
    <row r="12" spans="1:7" ht="15" customHeight="1" x14ac:dyDescent="0.2">
      <c r="A12" s="217" t="s">
        <v>17</v>
      </c>
      <c r="B12" s="265">
        <v>33804151</v>
      </c>
      <c r="C12" s="265">
        <v>35703795</v>
      </c>
      <c r="D12" s="266">
        <v>0</v>
      </c>
      <c r="E12" s="267">
        <v>35703795</v>
      </c>
      <c r="F12" s="267">
        <v>0</v>
      </c>
      <c r="G12" s="268">
        <f>SUM(D12:F12)</f>
        <v>35703795</v>
      </c>
    </row>
    <row r="13" spans="1:7" ht="15" customHeight="1" x14ac:dyDescent="0.2">
      <c r="A13" s="216" t="s">
        <v>18</v>
      </c>
      <c r="B13" s="265">
        <v>65648007</v>
      </c>
      <c r="C13" s="265">
        <v>64468128</v>
      </c>
      <c r="D13" s="266">
        <v>10392341</v>
      </c>
      <c r="E13" s="267">
        <v>53120154</v>
      </c>
      <c r="F13" s="267">
        <v>0</v>
      </c>
      <c r="G13" s="268">
        <f>SUM(D13:F13)</f>
        <v>63512495</v>
      </c>
    </row>
    <row r="14" spans="1:7" s="212" customFormat="1" ht="15" customHeight="1" x14ac:dyDescent="0.25">
      <c r="A14" s="222" t="s">
        <v>20</v>
      </c>
      <c r="B14" s="269">
        <f t="shared" ref="B14:G14" si="0">SUM(B9:B13)</f>
        <v>895273020</v>
      </c>
      <c r="C14" s="269">
        <f t="shared" si="0"/>
        <v>899143708</v>
      </c>
      <c r="D14" s="270">
        <f t="shared" si="0"/>
        <v>794624789</v>
      </c>
      <c r="E14" s="271">
        <f t="shared" si="0"/>
        <v>88823949</v>
      </c>
      <c r="F14" s="272">
        <f t="shared" si="0"/>
        <v>0</v>
      </c>
      <c r="G14" s="269">
        <f t="shared" si="0"/>
        <v>883448738</v>
      </c>
    </row>
    <row r="15" spans="1:7" ht="15" customHeight="1" x14ac:dyDescent="0.2">
      <c r="A15" s="218" t="s">
        <v>21</v>
      </c>
      <c r="B15" s="265">
        <v>1639451</v>
      </c>
      <c r="C15" s="265">
        <v>170945</v>
      </c>
      <c r="D15" s="266">
        <v>0</v>
      </c>
      <c r="E15" s="267">
        <v>0</v>
      </c>
      <c r="F15" s="267">
        <v>170945</v>
      </c>
      <c r="G15" s="268">
        <f>SUM(D15:F15)</f>
        <v>170945</v>
      </c>
    </row>
    <row r="16" spans="1:7" ht="15" customHeight="1" x14ac:dyDescent="0.2">
      <c r="A16" s="218" t="s">
        <v>22</v>
      </c>
      <c r="B16" s="265">
        <v>0</v>
      </c>
      <c r="C16" s="265">
        <v>0</v>
      </c>
      <c r="D16" s="266">
        <v>0</v>
      </c>
      <c r="E16" s="267">
        <v>0</v>
      </c>
      <c r="F16" s="267">
        <v>0</v>
      </c>
      <c r="G16" s="268"/>
    </row>
    <row r="17" spans="1:7" ht="15" customHeight="1" x14ac:dyDescent="0.2">
      <c r="A17" s="217" t="s">
        <v>23</v>
      </c>
      <c r="B17" s="273">
        <v>325657129</v>
      </c>
      <c r="C17" s="273">
        <v>313891432</v>
      </c>
      <c r="D17" s="266">
        <v>0</v>
      </c>
      <c r="E17" s="267">
        <v>0</v>
      </c>
      <c r="F17" s="267">
        <v>317030346</v>
      </c>
      <c r="G17" s="268">
        <f t="shared" ref="G17:G23" si="1">SUM(D17:F17)</f>
        <v>317030346</v>
      </c>
    </row>
    <row r="18" spans="1:7" ht="15" customHeight="1" x14ac:dyDescent="0.2">
      <c r="A18" s="217" t="s">
        <v>24</v>
      </c>
      <c r="B18" s="265">
        <v>4401722</v>
      </c>
      <c r="C18" s="265">
        <v>4291668</v>
      </c>
      <c r="D18" s="266">
        <v>0</v>
      </c>
      <c r="E18" s="267">
        <v>0</v>
      </c>
      <c r="F18" s="267">
        <v>4291668</v>
      </c>
      <c r="G18" s="268">
        <f t="shared" si="1"/>
        <v>4291668</v>
      </c>
    </row>
    <row r="19" spans="1:7" ht="15" customHeight="1" x14ac:dyDescent="0.2">
      <c r="A19" s="217" t="s">
        <v>87</v>
      </c>
      <c r="B19" s="265">
        <v>0</v>
      </c>
      <c r="C19" s="265">
        <v>0</v>
      </c>
      <c r="D19" s="266">
        <v>0</v>
      </c>
      <c r="E19" s="267">
        <v>0</v>
      </c>
      <c r="F19" s="267">
        <v>0</v>
      </c>
      <c r="G19" s="268">
        <f t="shared" si="1"/>
        <v>0</v>
      </c>
    </row>
    <row r="20" spans="1:7" ht="15" customHeight="1" x14ac:dyDescent="0.2">
      <c r="A20" s="223" t="s">
        <v>67</v>
      </c>
      <c r="B20" s="265">
        <v>49812040</v>
      </c>
      <c r="C20" s="265">
        <v>49812040</v>
      </c>
      <c r="D20" s="266">
        <v>20747242</v>
      </c>
      <c r="E20" s="267">
        <v>0</v>
      </c>
      <c r="F20" s="267">
        <v>0</v>
      </c>
      <c r="G20" s="268">
        <f t="shared" si="1"/>
        <v>20747242</v>
      </c>
    </row>
    <row r="21" spans="1:7" ht="15" customHeight="1" x14ac:dyDescent="0.2">
      <c r="A21" s="33" t="s">
        <v>85</v>
      </c>
      <c r="B21" s="265"/>
      <c r="C21" s="265">
        <v>9366204</v>
      </c>
      <c r="D21" s="266">
        <v>0</v>
      </c>
      <c r="E21" s="267">
        <v>0</v>
      </c>
      <c r="F21" s="267">
        <v>0</v>
      </c>
      <c r="G21" s="268">
        <f t="shared" si="1"/>
        <v>0</v>
      </c>
    </row>
    <row r="22" spans="1:7" ht="15" customHeight="1" x14ac:dyDescent="0.2">
      <c r="A22" s="33" t="s">
        <v>86</v>
      </c>
      <c r="B22" s="265"/>
      <c r="C22" s="265">
        <v>9366204</v>
      </c>
      <c r="D22" s="266">
        <v>0</v>
      </c>
      <c r="E22" s="267">
        <v>0</v>
      </c>
      <c r="F22" s="267">
        <v>0</v>
      </c>
      <c r="G22" s="268">
        <f t="shared" si="1"/>
        <v>0</v>
      </c>
    </row>
    <row r="23" spans="1:7" ht="15" customHeight="1" x14ac:dyDescent="0.2">
      <c r="A23" s="33" t="s">
        <v>28</v>
      </c>
      <c r="B23" s="265"/>
      <c r="C23" s="265">
        <v>48272824</v>
      </c>
      <c r="D23" s="266">
        <v>0</v>
      </c>
      <c r="E23" s="267">
        <v>0</v>
      </c>
      <c r="F23" s="267">
        <v>0</v>
      </c>
      <c r="G23" s="268">
        <f t="shared" si="1"/>
        <v>0</v>
      </c>
    </row>
    <row r="24" spans="1:7" s="212" customFormat="1" ht="15" customHeight="1" x14ac:dyDescent="0.25">
      <c r="A24" s="222" t="s">
        <v>29</v>
      </c>
      <c r="B24" s="269">
        <f t="shared" ref="B24:G24" si="2">SUM(B15:B23)</f>
        <v>381510342</v>
      </c>
      <c r="C24" s="269">
        <f t="shared" si="2"/>
        <v>435171317</v>
      </c>
      <c r="D24" s="270">
        <f t="shared" si="2"/>
        <v>20747242</v>
      </c>
      <c r="E24" s="271">
        <f t="shared" si="2"/>
        <v>0</v>
      </c>
      <c r="F24" s="272">
        <f t="shared" si="2"/>
        <v>321492959</v>
      </c>
      <c r="G24" s="269">
        <f t="shared" si="2"/>
        <v>342240201</v>
      </c>
    </row>
    <row r="25" spans="1:7" ht="15" customHeight="1" x14ac:dyDescent="0.2">
      <c r="A25" s="218" t="s">
        <v>30</v>
      </c>
      <c r="B25" s="273">
        <v>183309105</v>
      </c>
      <c r="C25" s="273">
        <v>189532495</v>
      </c>
      <c r="D25" s="274">
        <v>0</v>
      </c>
      <c r="E25" s="275">
        <v>0</v>
      </c>
      <c r="F25" s="275">
        <v>191231006</v>
      </c>
      <c r="G25" s="268">
        <f>SUM(D25:F25)</f>
        <v>191231006</v>
      </c>
    </row>
    <row r="26" spans="1:7" ht="15" customHeight="1" x14ac:dyDescent="0.2">
      <c r="A26" s="218" t="s">
        <v>31</v>
      </c>
      <c r="B26" s="265">
        <v>40497281</v>
      </c>
      <c r="C26" s="265">
        <v>26538316</v>
      </c>
      <c r="D26" s="266">
        <v>0</v>
      </c>
      <c r="E26" s="267">
        <v>30172689</v>
      </c>
      <c r="F26" s="267">
        <v>0</v>
      </c>
      <c r="G26" s="268">
        <f>SUM(D26:F26)</f>
        <v>30172689</v>
      </c>
    </row>
    <row r="27" spans="1:7" ht="15" customHeight="1" x14ac:dyDescent="0.2">
      <c r="A27" s="218" t="s">
        <v>32</v>
      </c>
      <c r="B27" s="265">
        <v>260888803</v>
      </c>
      <c r="C27" s="265">
        <v>223758913</v>
      </c>
      <c r="D27" s="266">
        <v>0</v>
      </c>
      <c r="E27" s="267">
        <v>221755483</v>
      </c>
      <c r="F27" s="267">
        <v>0</v>
      </c>
      <c r="G27" s="268">
        <f>SUM(D27:F27)</f>
        <v>221755483</v>
      </c>
    </row>
    <row r="28" spans="1:7" ht="15" customHeight="1" x14ac:dyDescent="0.2">
      <c r="A28" s="218" t="s">
        <v>33</v>
      </c>
      <c r="B28" s="265">
        <v>0</v>
      </c>
      <c r="C28" s="265">
        <v>0</v>
      </c>
      <c r="D28" s="266">
        <v>0</v>
      </c>
      <c r="E28" s="267">
        <v>0</v>
      </c>
      <c r="F28" s="267">
        <v>0</v>
      </c>
      <c r="G28" s="268">
        <f>SUM(D28:F28)</f>
        <v>0</v>
      </c>
    </row>
    <row r="29" spans="1:7" ht="15" customHeight="1" x14ac:dyDescent="0.2">
      <c r="A29" s="218" t="s">
        <v>34</v>
      </c>
      <c r="B29" s="265">
        <v>0</v>
      </c>
      <c r="C29" s="265">
        <v>0</v>
      </c>
      <c r="D29" s="266">
        <v>0</v>
      </c>
      <c r="E29" s="267">
        <v>0</v>
      </c>
      <c r="F29" s="267">
        <v>0</v>
      </c>
      <c r="G29" s="268"/>
    </row>
    <row r="30" spans="1:7" ht="15" customHeight="1" x14ac:dyDescent="0.2">
      <c r="A30" s="217" t="s">
        <v>35</v>
      </c>
      <c r="B30" s="265">
        <v>102248810</v>
      </c>
      <c r="C30" s="265">
        <v>100127685.88932806</v>
      </c>
      <c r="D30" s="266">
        <v>70004203</v>
      </c>
      <c r="E30" s="267">
        <v>31030974.865612626</v>
      </c>
      <c r="F30" s="267">
        <v>0</v>
      </c>
      <c r="G30" s="268">
        <f>SUM(D30:F30)</f>
        <v>101035177.86561263</v>
      </c>
    </row>
    <row r="31" spans="1:7" ht="15" customHeight="1" x14ac:dyDescent="0.2">
      <c r="A31" s="217" t="s">
        <v>36</v>
      </c>
      <c r="B31" s="265">
        <v>0</v>
      </c>
      <c r="C31" s="265">
        <v>0</v>
      </c>
      <c r="D31" s="266">
        <v>0</v>
      </c>
      <c r="E31" s="267">
        <v>0</v>
      </c>
      <c r="F31" s="267">
        <v>0</v>
      </c>
      <c r="G31" s="268">
        <f>SUM(D31:F31)</f>
        <v>0</v>
      </c>
    </row>
    <row r="32" spans="1:7" ht="15" customHeight="1" thickBot="1" x14ac:dyDescent="0.25">
      <c r="A32" s="221" t="s">
        <v>37</v>
      </c>
      <c r="B32" s="273">
        <v>32816144</v>
      </c>
      <c r="C32" s="273">
        <v>22251560</v>
      </c>
      <c r="D32" s="266">
        <v>5819487</v>
      </c>
      <c r="E32" s="267">
        <v>18697158</v>
      </c>
      <c r="F32" s="267">
        <v>0</v>
      </c>
      <c r="G32" s="268">
        <f>SUM(D32:F32)</f>
        <v>24516645</v>
      </c>
    </row>
    <row r="33" spans="1:7" s="212" customFormat="1" ht="15" customHeight="1" thickTop="1" x14ac:dyDescent="0.25">
      <c r="A33" s="220" t="s">
        <v>38</v>
      </c>
      <c r="B33" s="276">
        <f t="shared" ref="B33:G33" si="3">B14+B24+SUM(B25:B32)</f>
        <v>1896543505</v>
      </c>
      <c r="C33" s="276">
        <f t="shared" si="3"/>
        <v>1896523994.889328</v>
      </c>
      <c r="D33" s="277">
        <f t="shared" si="3"/>
        <v>891195721</v>
      </c>
      <c r="E33" s="278">
        <f t="shared" si="3"/>
        <v>390480253.86561263</v>
      </c>
      <c r="F33" s="279">
        <f t="shared" si="3"/>
        <v>512723965</v>
      </c>
      <c r="G33" s="280">
        <f t="shared" si="3"/>
        <v>1794399939.8656125</v>
      </c>
    </row>
    <row r="34" spans="1:7" ht="15" customHeight="1" x14ac:dyDescent="0.2">
      <c r="A34" s="218"/>
      <c r="B34" s="273"/>
      <c r="C34" s="282"/>
      <c r="D34" s="266"/>
      <c r="E34" s="267"/>
      <c r="F34" s="267"/>
      <c r="G34" s="268"/>
    </row>
    <row r="35" spans="1:7" ht="15" customHeight="1" x14ac:dyDescent="0.25">
      <c r="A35" s="213" t="s">
        <v>39</v>
      </c>
      <c r="B35" s="283"/>
      <c r="C35" s="282"/>
      <c r="D35" s="266"/>
      <c r="E35" s="267"/>
      <c r="F35" s="267"/>
      <c r="G35" s="268"/>
    </row>
    <row r="36" spans="1:7" ht="15" customHeight="1" x14ac:dyDescent="0.2">
      <c r="A36" s="218" t="s">
        <v>40</v>
      </c>
      <c r="B36" s="273"/>
      <c r="C36" s="282"/>
      <c r="D36" s="266"/>
      <c r="E36" s="267"/>
      <c r="F36" s="267"/>
      <c r="G36" s="268"/>
    </row>
    <row r="37" spans="1:7" ht="15" customHeight="1" x14ac:dyDescent="0.2">
      <c r="A37" s="217" t="s">
        <v>41</v>
      </c>
      <c r="B37" s="273">
        <v>579891909</v>
      </c>
      <c r="C37" s="273">
        <v>586470243</v>
      </c>
      <c r="D37" s="274">
        <v>452566207.39999998</v>
      </c>
      <c r="E37" s="267">
        <v>40369966</v>
      </c>
      <c r="F37" s="267">
        <v>58359706</v>
      </c>
      <c r="G37" s="268">
        <f t="shared" ref="G37:G49" si="4">SUM(D37:F37)</f>
        <v>551295879.39999998</v>
      </c>
    </row>
    <row r="38" spans="1:7" ht="15" customHeight="1" x14ac:dyDescent="0.2">
      <c r="A38" s="217" t="s">
        <v>42</v>
      </c>
      <c r="B38" s="273">
        <v>397185481</v>
      </c>
      <c r="C38" s="273">
        <v>391497334.63466835</v>
      </c>
      <c r="D38" s="274">
        <v>9734086</v>
      </c>
      <c r="E38" s="267">
        <v>340842</v>
      </c>
      <c r="F38" s="267">
        <v>383146018</v>
      </c>
      <c r="G38" s="268">
        <f t="shared" si="4"/>
        <v>393220946</v>
      </c>
    </row>
    <row r="39" spans="1:7" ht="15" customHeight="1" x14ac:dyDescent="0.2">
      <c r="A39" s="217" t="s">
        <v>43</v>
      </c>
      <c r="B39" s="273">
        <v>16537870</v>
      </c>
      <c r="C39" s="273">
        <v>16061710.296085749</v>
      </c>
      <c r="D39" s="274">
        <v>1474361</v>
      </c>
      <c r="E39" s="267">
        <v>4900568</v>
      </c>
      <c r="F39" s="267">
        <v>9252851</v>
      </c>
      <c r="G39" s="268">
        <f t="shared" si="4"/>
        <v>15627780</v>
      </c>
    </row>
    <row r="40" spans="1:7" ht="15" customHeight="1" x14ac:dyDescent="0.2">
      <c r="A40" s="217" t="s">
        <v>44</v>
      </c>
      <c r="B40" s="273">
        <v>152929240</v>
      </c>
      <c r="C40" s="273">
        <v>153779294.30811861</v>
      </c>
      <c r="D40" s="274">
        <v>130879888.40000001</v>
      </c>
      <c r="E40" s="267">
        <v>14270268</v>
      </c>
      <c r="F40" s="267">
        <v>2426838</v>
      </c>
      <c r="G40" s="268">
        <f t="shared" si="4"/>
        <v>147576994.40000001</v>
      </c>
    </row>
    <row r="41" spans="1:7" ht="15" customHeight="1" x14ac:dyDescent="0.2">
      <c r="A41" s="217" t="s">
        <v>45</v>
      </c>
      <c r="B41" s="265">
        <v>101952848</v>
      </c>
      <c r="C41" s="265">
        <v>106324475.52960469</v>
      </c>
      <c r="D41" s="274">
        <v>46455597</v>
      </c>
      <c r="E41" s="267">
        <v>45464422</v>
      </c>
      <c r="F41" s="267">
        <v>927382</v>
      </c>
      <c r="G41" s="268">
        <f t="shared" si="4"/>
        <v>92847401</v>
      </c>
    </row>
    <row r="42" spans="1:7" ht="15" customHeight="1" x14ac:dyDescent="0.2">
      <c r="A42" s="217" t="s">
        <v>46</v>
      </c>
      <c r="B42" s="265">
        <v>103590790</v>
      </c>
      <c r="C42" s="265">
        <v>102400377.89353566</v>
      </c>
      <c r="D42" s="274">
        <v>82164958.200000003</v>
      </c>
      <c r="E42" s="267">
        <v>7724257</v>
      </c>
      <c r="F42" s="267">
        <v>1835813</v>
      </c>
      <c r="G42" s="268">
        <f t="shared" si="4"/>
        <v>91725028.200000003</v>
      </c>
    </row>
    <row r="43" spans="1:7" ht="15" customHeight="1" x14ac:dyDescent="0.2">
      <c r="A43" s="217" t="s">
        <v>47</v>
      </c>
      <c r="B43" s="265">
        <v>92603484</v>
      </c>
      <c r="C43" s="265">
        <v>93952764</v>
      </c>
      <c r="D43" s="266">
        <v>89990931</v>
      </c>
      <c r="E43" s="267">
        <v>0</v>
      </c>
      <c r="F43" s="267">
        <v>0</v>
      </c>
      <c r="G43" s="268">
        <f t="shared" si="4"/>
        <v>89990931</v>
      </c>
    </row>
    <row r="44" spans="1:7" ht="15" customHeight="1" x14ac:dyDescent="0.2">
      <c r="A44" s="217" t="s">
        <v>48</v>
      </c>
      <c r="B44" s="265">
        <v>137505259</v>
      </c>
      <c r="C44" s="265">
        <v>128819810</v>
      </c>
      <c r="D44" s="266">
        <v>77929692</v>
      </c>
      <c r="E44" s="267">
        <v>10145363</v>
      </c>
      <c r="F44" s="267">
        <v>53665492</v>
      </c>
      <c r="G44" s="268">
        <f t="shared" si="4"/>
        <v>141740547</v>
      </c>
    </row>
    <row r="45" spans="1:7" ht="15" customHeight="1" x14ac:dyDescent="0.2">
      <c r="A45" s="218" t="s">
        <v>49</v>
      </c>
      <c r="B45" s="265">
        <v>201790832</v>
      </c>
      <c r="C45" s="265">
        <v>197994087.06851807</v>
      </c>
      <c r="D45" s="266">
        <v>0</v>
      </c>
      <c r="E45" s="267">
        <v>168990927</v>
      </c>
      <c r="F45" s="267">
        <v>3109865</v>
      </c>
      <c r="G45" s="268">
        <f t="shared" si="4"/>
        <v>172100792</v>
      </c>
    </row>
    <row r="46" spans="1:7" ht="15" customHeight="1" x14ac:dyDescent="0.2">
      <c r="A46" s="218" t="s">
        <v>33</v>
      </c>
      <c r="B46" s="265">
        <v>0</v>
      </c>
      <c r="C46" s="265">
        <v>0</v>
      </c>
      <c r="D46" s="266">
        <v>0</v>
      </c>
      <c r="E46" s="267">
        <v>0</v>
      </c>
      <c r="F46" s="267">
        <v>0</v>
      </c>
      <c r="G46" s="268">
        <f t="shared" si="4"/>
        <v>0</v>
      </c>
    </row>
    <row r="47" spans="1:7" ht="15" customHeight="1" x14ac:dyDescent="0.2">
      <c r="A47" s="33" t="s">
        <v>85</v>
      </c>
      <c r="B47" s="265"/>
      <c r="C47" s="265">
        <v>4000000</v>
      </c>
      <c r="D47" s="266">
        <v>0</v>
      </c>
      <c r="E47" s="267">
        <v>0</v>
      </c>
      <c r="F47" s="267">
        <v>5366204</v>
      </c>
      <c r="G47" s="268">
        <f t="shared" si="4"/>
        <v>5366204</v>
      </c>
    </row>
    <row r="48" spans="1:7" ht="15" customHeight="1" x14ac:dyDescent="0.2">
      <c r="A48" s="33" t="s">
        <v>86</v>
      </c>
      <c r="B48" s="265"/>
      <c r="C48" s="265">
        <v>0</v>
      </c>
      <c r="D48" s="266">
        <v>0</v>
      </c>
      <c r="E48" s="267">
        <v>0</v>
      </c>
      <c r="F48" s="267">
        <v>9366204</v>
      </c>
      <c r="G48" s="268">
        <f t="shared" si="4"/>
        <v>9366204</v>
      </c>
    </row>
    <row r="49" spans="1:7" ht="15" customHeight="1" thickBot="1" x14ac:dyDescent="0.25">
      <c r="A49" s="33" t="s">
        <v>28</v>
      </c>
      <c r="B49" s="265"/>
      <c r="C49" s="265">
        <v>0</v>
      </c>
      <c r="D49" s="266">
        <v>0</v>
      </c>
      <c r="E49" s="267">
        <v>0</v>
      </c>
      <c r="F49" s="275">
        <v>48272824</v>
      </c>
      <c r="G49" s="268">
        <f t="shared" si="4"/>
        <v>48272824</v>
      </c>
    </row>
    <row r="50" spans="1:7" s="212" customFormat="1" ht="15" customHeight="1" thickTop="1" x14ac:dyDescent="0.25">
      <c r="A50" s="220" t="s">
        <v>51</v>
      </c>
      <c r="B50" s="280">
        <f t="shared" ref="B50:G50" si="5">SUM(B37:B49)</f>
        <v>1783987713</v>
      </c>
      <c r="C50" s="280">
        <f t="shared" si="5"/>
        <v>1781300096.7305312</v>
      </c>
      <c r="D50" s="277">
        <f t="shared" si="5"/>
        <v>891195721</v>
      </c>
      <c r="E50" s="278">
        <f t="shared" si="5"/>
        <v>292206613</v>
      </c>
      <c r="F50" s="279">
        <f t="shared" si="5"/>
        <v>575729197</v>
      </c>
      <c r="G50" s="280">
        <f t="shared" si="5"/>
        <v>1759131531</v>
      </c>
    </row>
    <row r="51" spans="1:7" ht="15" customHeight="1" x14ac:dyDescent="0.2">
      <c r="A51" s="218"/>
      <c r="B51" s="265"/>
      <c r="C51" s="268"/>
      <c r="D51" s="266"/>
      <c r="E51" s="267"/>
      <c r="F51" s="267"/>
      <c r="G51" s="268"/>
    </row>
    <row r="52" spans="1:7" ht="15" customHeight="1" x14ac:dyDescent="0.25">
      <c r="A52" s="213" t="s">
        <v>52</v>
      </c>
      <c r="B52" s="284"/>
      <c r="C52" s="268"/>
      <c r="D52" s="266"/>
      <c r="E52" s="267"/>
      <c r="F52" s="267"/>
      <c r="G52" s="268"/>
    </row>
    <row r="53" spans="1:7" ht="15" customHeight="1" x14ac:dyDescent="0.2">
      <c r="A53" s="218" t="s">
        <v>53</v>
      </c>
      <c r="B53" s="265"/>
      <c r="C53" s="268"/>
      <c r="D53" s="266"/>
      <c r="E53" s="267"/>
      <c r="F53" s="267"/>
      <c r="G53" s="268"/>
    </row>
    <row r="54" spans="1:7" ht="15" customHeight="1" x14ac:dyDescent="0.2">
      <c r="A54" s="217" t="s">
        <v>54</v>
      </c>
      <c r="B54" s="265">
        <v>75546084</v>
      </c>
      <c r="C54" s="265">
        <v>71553887</v>
      </c>
      <c r="D54" s="266">
        <v>0</v>
      </c>
      <c r="E54" s="267">
        <v>72095662</v>
      </c>
      <c r="F54" s="267">
        <v>0</v>
      </c>
      <c r="G54" s="268">
        <f>SUM(D54:F54)</f>
        <v>72095662</v>
      </c>
    </row>
    <row r="55" spans="1:7" ht="15" customHeight="1" x14ac:dyDescent="0.2">
      <c r="A55" s="217" t="s">
        <v>55</v>
      </c>
      <c r="B55" s="265">
        <v>0</v>
      </c>
      <c r="C55" s="265">
        <v>0</v>
      </c>
      <c r="D55" s="266">
        <v>0</v>
      </c>
      <c r="E55" s="267">
        <v>0</v>
      </c>
      <c r="F55" s="267">
        <v>0</v>
      </c>
      <c r="G55" s="268">
        <f>SUM(D55:F55)</f>
        <v>0</v>
      </c>
    </row>
    <row r="56" spans="1:7" ht="15" customHeight="1" x14ac:dyDescent="0.2">
      <c r="A56" s="216" t="s">
        <v>56</v>
      </c>
      <c r="B56" s="265">
        <v>0</v>
      </c>
      <c r="C56" s="265">
        <v>0</v>
      </c>
      <c r="D56" s="266">
        <v>0</v>
      </c>
      <c r="E56" s="267">
        <v>0</v>
      </c>
      <c r="F56" s="267">
        <v>0</v>
      </c>
      <c r="G56" s="268">
        <f>SUM(D56:F56)</f>
        <v>0</v>
      </c>
    </row>
    <row r="57" spans="1:7" ht="15" customHeight="1" x14ac:dyDescent="0.25">
      <c r="A57" s="219" t="s">
        <v>57</v>
      </c>
      <c r="B57" s="269">
        <f t="shared" ref="B57:G57" si="6">SUM(B54:B56)</f>
        <v>75546084</v>
      </c>
      <c r="C57" s="269">
        <f t="shared" si="6"/>
        <v>71553887</v>
      </c>
      <c r="D57" s="270">
        <f t="shared" si="6"/>
        <v>0</v>
      </c>
      <c r="E57" s="271">
        <f t="shared" si="6"/>
        <v>72095662</v>
      </c>
      <c r="F57" s="272">
        <f t="shared" si="6"/>
        <v>0</v>
      </c>
      <c r="G57" s="269">
        <f t="shared" si="6"/>
        <v>72095662</v>
      </c>
    </row>
    <row r="58" spans="1:7" x14ac:dyDescent="0.2">
      <c r="A58" s="218"/>
      <c r="B58" s="265"/>
      <c r="C58" s="268"/>
      <c r="D58" s="266"/>
      <c r="E58" s="267"/>
      <c r="F58" s="267"/>
      <c r="G58" s="268"/>
    </row>
    <row r="59" spans="1:7" ht="15" customHeight="1" x14ac:dyDescent="0.2">
      <c r="A59" s="218" t="s">
        <v>58</v>
      </c>
      <c r="B59" s="265"/>
      <c r="C59" s="268"/>
      <c r="D59" s="266"/>
      <c r="E59" s="267"/>
      <c r="F59" s="267"/>
      <c r="G59" s="268"/>
    </row>
    <row r="60" spans="1:7" x14ac:dyDescent="0.2">
      <c r="A60" s="217" t="s">
        <v>59</v>
      </c>
      <c r="B60" s="265">
        <v>0</v>
      </c>
      <c r="C60" s="265">
        <v>0</v>
      </c>
      <c r="D60" s="266">
        <v>0</v>
      </c>
      <c r="E60" s="267">
        <v>0</v>
      </c>
      <c r="F60" s="267">
        <v>0</v>
      </c>
      <c r="G60" s="268">
        <f>SUM(D60:F60)</f>
        <v>0</v>
      </c>
    </row>
    <row r="61" spans="1:7" ht="19.5" customHeight="1" x14ac:dyDescent="0.2">
      <c r="A61" s="216" t="s">
        <v>50</v>
      </c>
      <c r="B61" s="265">
        <v>37009708</v>
      </c>
      <c r="C61" s="273">
        <v>-19335221</v>
      </c>
      <c r="D61" s="266">
        <v>0</v>
      </c>
      <c r="E61" s="267">
        <v>26177978.865612626</v>
      </c>
      <c r="F61" s="267">
        <v>0</v>
      </c>
      <c r="G61" s="268">
        <f>SUM(D61:F61)</f>
        <v>26177978.865612626</v>
      </c>
    </row>
    <row r="62" spans="1:7" ht="20.25" customHeight="1" thickBot="1" x14ac:dyDescent="0.3">
      <c r="A62" s="215" t="s">
        <v>60</v>
      </c>
      <c r="B62" s="285">
        <f t="shared" ref="B62:G62" si="7">SUM(B60:B61)</f>
        <v>37009708</v>
      </c>
      <c r="C62" s="285">
        <f t="shared" si="7"/>
        <v>-19335221</v>
      </c>
      <c r="D62" s="286">
        <f t="shared" si="7"/>
        <v>0</v>
      </c>
      <c r="E62" s="287">
        <f t="shared" si="7"/>
        <v>26177978.865612626</v>
      </c>
      <c r="F62" s="288">
        <f t="shared" si="7"/>
        <v>0</v>
      </c>
      <c r="G62" s="285">
        <f t="shared" si="7"/>
        <v>26177978.865612626</v>
      </c>
    </row>
    <row r="63" spans="1:7" s="212" customFormat="1" ht="16.5" thickTop="1" x14ac:dyDescent="0.25">
      <c r="A63" s="214" t="s">
        <v>61</v>
      </c>
      <c r="B63" s="289">
        <f t="shared" ref="B63:G63" si="8">B50+B57+B62</f>
        <v>1896543505</v>
      </c>
      <c r="C63" s="289">
        <f t="shared" si="8"/>
        <v>1833518762.7305312</v>
      </c>
      <c r="D63" s="290">
        <f t="shared" si="8"/>
        <v>891195721</v>
      </c>
      <c r="E63" s="278">
        <f t="shared" si="8"/>
        <v>390480253.86561263</v>
      </c>
      <c r="F63" s="291">
        <f t="shared" si="8"/>
        <v>575729197</v>
      </c>
      <c r="G63" s="289">
        <f t="shared" si="8"/>
        <v>1857405171.8656125</v>
      </c>
    </row>
    <row r="64" spans="1:7" s="212" customFormat="1" ht="15.75" x14ac:dyDescent="0.25">
      <c r="A64" s="213"/>
      <c r="B64" s="284"/>
      <c r="C64" s="284"/>
      <c r="D64" s="292"/>
      <c r="E64" s="293"/>
      <c r="F64" s="294"/>
      <c r="G64" s="284"/>
    </row>
    <row r="65" spans="1:7" s="212" customFormat="1" ht="38.25" customHeight="1" x14ac:dyDescent="0.25">
      <c r="A65" s="254" t="s">
        <v>81</v>
      </c>
      <c r="B65" s="295"/>
      <c r="C65" s="257">
        <f t="shared" ref="C65:G67" si="9">C21-C47</f>
        <v>5366204</v>
      </c>
      <c r="D65" s="296">
        <f t="shared" si="9"/>
        <v>0</v>
      </c>
      <c r="E65" s="297">
        <f t="shared" si="9"/>
        <v>0</v>
      </c>
      <c r="F65" s="256">
        <f t="shared" si="9"/>
        <v>-5366204</v>
      </c>
      <c r="G65" s="257">
        <f t="shared" si="9"/>
        <v>-5366204</v>
      </c>
    </row>
    <row r="66" spans="1:7" ht="38.25" customHeight="1" x14ac:dyDescent="0.2">
      <c r="A66" s="254" t="s">
        <v>82</v>
      </c>
      <c r="B66" s="298"/>
      <c r="C66" s="257">
        <f t="shared" si="9"/>
        <v>9366204</v>
      </c>
      <c r="D66" s="296">
        <f t="shared" si="9"/>
        <v>0</v>
      </c>
      <c r="E66" s="297">
        <f t="shared" si="9"/>
        <v>0</v>
      </c>
      <c r="F66" s="256">
        <f t="shared" si="9"/>
        <v>-9366204</v>
      </c>
      <c r="G66" s="257">
        <f t="shared" si="9"/>
        <v>-9366204</v>
      </c>
    </row>
    <row r="67" spans="1:7" ht="38.25" customHeight="1" x14ac:dyDescent="0.2">
      <c r="A67" s="255" t="s">
        <v>83</v>
      </c>
      <c r="B67" s="299"/>
      <c r="C67" s="259">
        <f t="shared" si="9"/>
        <v>48272824</v>
      </c>
      <c r="D67" s="300">
        <f t="shared" si="9"/>
        <v>0</v>
      </c>
      <c r="E67" s="301">
        <f t="shared" si="9"/>
        <v>0</v>
      </c>
      <c r="F67" s="258">
        <f t="shared" si="9"/>
        <v>-48272824</v>
      </c>
      <c r="G67" s="259">
        <f t="shared" si="9"/>
        <v>-48272824</v>
      </c>
    </row>
    <row r="68" spans="1:7" ht="21" customHeight="1" thickBot="1" x14ac:dyDescent="0.25">
      <c r="A68" s="210" t="s">
        <v>88</v>
      </c>
      <c r="B68" s="302">
        <v>0</v>
      </c>
      <c r="C68" s="206">
        <f>C33-C50-C57-C62</f>
        <v>63005232.158796787</v>
      </c>
      <c r="D68" s="209">
        <f>D33-D50-D57-D62</f>
        <v>0</v>
      </c>
      <c r="E68" s="208">
        <f>E33-E50-E57-E62</f>
        <v>0</v>
      </c>
      <c r="F68" s="207">
        <f>F33-F50-F57-F62</f>
        <v>-63005232</v>
      </c>
      <c r="G68" s="206">
        <f>G33-G50-G57-G62</f>
        <v>-63005232.000000119</v>
      </c>
    </row>
    <row r="69" spans="1:7" ht="15" customHeight="1" x14ac:dyDescent="0.2">
      <c r="A69" s="205"/>
      <c r="B69" s="205"/>
      <c r="C69" s="204"/>
      <c r="D69" s="204"/>
      <c r="E69" s="204"/>
      <c r="F69" s="204"/>
      <c r="G69" s="203"/>
    </row>
    <row r="70" spans="1:7" x14ac:dyDescent="0.2">
      <c r="A70" s="434" t="s">
        <v>75</v>
      </c>
      <c r="B70" s="434"/>
      <c r="C70" s="434"/>
      <c r="D70" s="434"/>
      <c r="E70" s="434"/>
      <c r="F70" s="434"/>
      <c r="G70" s="434"/>
    </row>
    <row r="71" spans="1:7" x14ac:dyDescent="0.2">
      <c r="A71" s="434" t="s">
        <v>74</v>
      </c>
      <c r="B71" s="434"/>
      <c r="C71" s="434"/>
      <c r="D71" s="434"/>
      <c r="E71" s="434"/>
      <c r="F71" s="434"/>
      <c r="G71" s="434"/>
    </row>
    <row r="72" spans="1:7" x14ac:dyDescent="0.2">
      <c r="A72" s="202"/>
      <c r="B72" s="199"/>
      <c r="C72" s="201"/>
      <c r="D72" s="198"/>
      <c r="E72" s="197"/>
      <c r="F72" s="194"/>
      <c r="G72" s="194"/>
    </row>
    <row r="73" spans="1:7" x14ac:dyDescent="0.2">
      <c r="A73" s="200"/>
      <c r="B73" s="199"/>
      <c r="D73" s="198"/>
      <c r="E73" s="197"/>
      <c r="F73" s="194"/>
      <c r="G73" s="194"/>
    </row>
    <row r="74" spans="1:7" ht="43.5" customHeight="1" x14ac:dyDescent="0.2">
      <c r="A74" s="445"/>
      <c r="B74" s="445"/>
      <c r="C74" s="445"/>
      <c r="D74" s="194"/>
      <c r="E74" s="194"/>
      <c r="F74" s="194"/>
      <c r="G74" s="194"/>
    </row>
    <row r="75" spans="1:7" x14ac:dyDescent="0.2">
      <c r="E75" s="196"/>
    </row>
    <row r="76" spans="1:7" x14ac:dyDescent="0.2">
      <c r="E76" s="196"/>
    </row>
  </sheetData>
  <mergeCells count="6">
    <mergeCell ref="A74:C74"/>
    <mergeCell ref="A5:A6"/>
    <mergeCell ref="B5:C5"/>
    <mergeCell ref="D5:G5"/>
    <mergeCell ref="A70:G70"/>
    <mergeCell ref="A71:G71"/>
  </mergeCells>
  <printOptions horizontalCentered="1"/>
  <pageMargins left="0.7" right="0.7" top="0.25" bottom="0.25" header="0.3" footer="0.3"/>
  <pageSetup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view="pageBreakPreview" zoomScale="60" zoomScaleNormal="70" workbookViewId="0">
      <selection activeCell="K12" sqref="K12"/>
    </sheetView>
  </sheetViews>
  <sheetFormatPr defaultColWidth="9.140625" defaultRowHeight="15" x14ac:dyDescent="0.2"/>
  <cols>
    <col min="1" max="1" width="72.140625" style="80" customWidth="1"/>
    <col min="2" max="2" width="15.42578125" style="80" bestFit="1" customWidth="1"/>
    <col min="3" max="3" width="15.140625" style="80" bestFit="1" customWidth="1"/>
    <col min="4" max="4" width="17.28515625" style="172" customWidth="1"/>
    <col min="5" max="5" width="14.42578125" style="172" customWidth="1"/>
    <col min="6" max="6" width="16.140625" style="172" customWidth="1"/>
    <col min="7" max="7" width="21" style="172" bestFit="1" customWidth="1"/>
    <col min="8" max="16384" width="9.140625" style="80"/>
  </cols>
  <sheetData>
    <row r="1" spans="1:7" ht="15.75" x14ac:dyDescent="0.25">
      <c r="A1" s="79" t="s">
        <v>0</v>
      </c>
      <c r="B1" s="79"/>
      <c r="C1" s="79"/>
      <c r="D1" s="79"/>
      <c r="E1" s="79"/>
      <c r="F1" s="79"/>
      <c r="G1" s="79"/>
    </row>
    <row r="2" spans="1:7" ht="15.75" x14ac:dyDescent="0.25">
      <c r="A2" s="79" t="s">
        <v>1</v>
      </c>
      <c r="B2" s="79"/>
      <c r="C2" s="79"/>
      <c r="D2" s="79"/>
      <c r="E2" s="79"/>
      <c r="F2" s="79"/>
      <c r="G2" s="79"/>
    </row>
    <row r="3" spans="1:7" x14ac:dyDescent="0.2">
      <c r="A3" s="81" t="s">
        <v>69</v>
      </c>
      <c r="B3" s="81"/>
      <c r="C3" s="81"/>
      <c r="D3" s="81"/>
      <c r="E3" s="81"/>
      <c r="F3" s="81"/>
      <c r="G3" s="81"/>
    </row>
    <row r="4" spans="1:7" ht="15.75" thickBot="1" x14ac:dyDescent="0.25">
      <c r="A4" s="82"/>
      <c r="B4" s="82"/>
      <c r="C4" s="82"/>
      <c r="D4" s="82"/>
      <c r="E4" s="82"/>
      <c r="F4" s="82"/>
      <c r="G4" s="82"/>
    </row>
    <row r="5" spans="1:7" ht="15.75" customHeight="1" thickBot="1" x14ac:dyDescent="0.3">
      <c r="A5" s="453" t="s">
        <v>3</v>
      </c>
      <c r="B5" s="455" t="s">
        <v>4</v>
      </c>
      <c r="C5" s="456"/>
      <c r="D5" s="457" t="s">
        <v>5</v>
      </c>
      <c r="E5" s="458"/>
      <c r="F5" s="458"/>
      <c r="G5" s="459"/>
    </row>
    <row r="6" spans="1:7" s="86" customFormat="1" ht="66.75" customHeight="1" thickBot="1" x14ac:dyDescent="0.3">
      <c r="A6" s="454"/>
      <c r="B6" s="83" t="s">
        <v>6</v>
      </c>
      <c r="C6" s="83" t="s">
        <v>7</v>
      </c>
      <c r="D6" s="84" t="s">
        <v>8</v>
      </c>
      <c r="E6" s="85" t="s">
        <v>9</v>
      </c>
      <c r="F6" s="85" t="s">
        <v>10</v>
      </c>
      <c r="G6" s="83" t="s">
        <v>11</v>
      </c>
    </row>
    <row r="7" spans="1:7" ht="15" customHeight="1" x14ac:dyDescent="0.25">
      <c r="A7" s="87" t="s">
        <v>12</v>
      </c>
      <c r="B7" s="88"/>
      <c r="C7" s="89"/>
      <c r="D7" s="90"/>
      <c r="E7" s="91"/>
      <c r="F7" s="91"/>
      <c r="G7" s="92"/>
    </row>
    <row r="8" spans="1:7" ht="15" customHeight="1" x14ac:dyDescent="0.2">
      <c r="A8" s="93" t="s">
        <v>13</v>
      </c>
      <c r="B8" s="94"/>
      <c r="C8" s="89"/>
      <c r="D8" s="90"/>
      <c r="E8" s="91"/>
      <c r="F8" s="91"/>
      <c r="G8" s="99"/>
    </row>
    <row r="9" spans="1:7" ht="15" customHeight="1" x14ac:dyDescent="0.2">
      <c r="A9" s="95" t="s">
        <v>14</v>
      </c>
      <c r="B9" s="175">
        <v>20390912</v>
      </c>
      <c r="C9" s="175">
        <v>20305741</v>
      </c>
      <c r="D9" s="20">
        <v>8788702</v>
      </c>
      <c r="E9" s="43">
        <v>0</v>
      </c>
      <c r="F9" s="43">
        <v>0</v>
      </c>
      <c r="G9" s="99">
        <f>SUM(D9:F9)</f>
        <v>8788702</v>
      </c>
    </row>
    <row r="10" spans="1:7" ht="15" customHeight="1" x14ac:dyDescent="0.2">
      <c r="A10" s="95" t="s">
        <v>15</v>
      </c>
      <c r="B10" s="175">
        <v>94331905</v>
      </c>
      <c r="C10" s="175">
        <v>90528130.476399988</v>
      </c>
      <c r="D10" s="20">
        <v>77029333</v>
      </c>
      <c r="E10" s="43">
        <v>0</v>
      </c>
      <c r="F10" s="43">
        <v>0</v>
      </c>
      <c r="G10" s="99">
        <f>SUM(D10:F10)</f>
        <v>77029333</v>
      </c>
    </row>
    <row r="11" spans="1:7" ht="15" customHeight="1" x14ac:dyDescent="0.2">
      <c r="A11" s="95" t="s">
        <v>16</v>
      </c>
      <c r="B11" s="175">
        <v>30700158</v>
      </c>
      <c r="C11" s="175">
        <v>29771858.816400003</v>
      </c>
      <c r="D11" s="20">
        <v>24782981</v>
      </c>
      <c r="E11" s="43">
        <v>0</v>
      </c>
      <c r="F11" s="43">
        <v>0</v>
      </c>
      <c r="G11" s="99">
        <f>SUM(D11:F11)</f>
        <v>24782981</v>
      </c>
    </row>
    <row r="12" spans="1:7" ht="15" customHeight="1" x14ac:dyDescent="0.2">
      <c r="A12" s="95" t="s">
        <v>17</v>
      </c>
      <c r="B12" s="175">
        <v>2730150</v>
      </c>
      <c r="C12" s="175">
        <v>2673899.17</v>
      </c>
      <c r="D12" s="20">
        <v>0</v>
      </c>
      <c r="E12" s="43">
        <v>2945859</v>
      </c>
      <c r="F12" s="43">
        <v>0</v>
      </c>
      <c r="G12" s="99">
        <f>SUM(D12:F12)</f>
        <v>2945859</v>
      </c>
    </row>
    <row r="13" spans="1:7" ht="15" customHeight="1" x14ac:dyDescent="0.2">
      <c r="A13" s="100" t="s">
        <v>18</v>
      </c>
      <c r="B13" s="175">
        <v>22267595</v>
      </c>
      <c r="C13" s="175">
        <v>25499662.758000001</v>
      </c>
      <c r="D13" s="20">
        <v>5529414</v>
      </c>
      <c r="E13" s="43">
        <v>13060628</v>
      </c>
      <c r="F13" s="43">
        <v>0</v>
      </c>
      <c r="G13" s="99">
        <f>SUM(D13:F13)</f>
        <v>18590042</v>
      </c>
    </row>
    <row r="14" spans="1:7" s="106" customFormat="1" ht="15" customHeight="1" x14ac:dyDescent="0.25">
      <c r="A14" s="101" t="s">
        <v>20</v>
      </c>
      <c r="B14" s="176">
        <f>SUM(B9:B13)</f>
        <v>170420720</v>
      </c>
      <c r="C14" s="176">
        <f>SUM(C9:C13)</f>
        <v>168779292.22079998</v>
      </c>
      <c r="D14" s="28">
        <f>SUM(D9:D13)</f>
        <v>116130430</v>
      </c>
      <c r="E14" s="28">
        <f>SUM(E9:E13)</f>
        <v>16006487</v>
      </c>
      <c r="F14" s="28">
        <f>SUM(F9:F13)</f>
        <v>0</v>
      </c>
      <c r="G14" s="177">
        <v>131697482</v>
      </c>
    </row>
    <row r="15" spans="1:7" ht="15" customHeight="1" x14ac:dyDescent="0.2">
      <c r="A15" s="93" t="s">
        <v>21</v>
      </c>
      <c r="B15" s="175">
        <v>0</v>
      </c>
      <c r="C15" s="175">
        <v>0</v>
      </c>
      <c r="D15" s="20">
        <v>0</v>
      </c>
      <c r="E15" s="43">
        <v>0</v>
      </c>
      <c r="F15" s="43">
        <v>0</v>
      </c>
      <c r="G15" s="99">
        <f t="shared" ref="G15:G22" si="0">SUM(D15:F15)</f>
        <v>0</v>
      </c>
    </row>
    <row r="16" spans="1:7" ht="15" customHeight="1" x14ac:dyDescent="0.2">
      <c r="A16" s="93" t="s">
        <v>22</v>
      </c>
      <c r="B16" s="175"/>
      <c r="C16" s="175"/>
      <c r="D16" s="20"/>
      <c r="E16" s="43"/>
      <c r="F16" s="43"/>
      <c r="G16" s="99"/>
    </row>
    <row r="17" spans="1:7" ht="15" customHeight="1" x14ac:dyDescent="0.2">
      <c r="A17" s="95" t="s">
        <v>23</v>
      </c>
      <c r="B17" s="175">
        <v>20909403</v>
      </c>
      <c r="C17" s="175">
        <v>20704192</v>
      </c>
      <c r="D17" s="20">
        <v>0</v>
      </c>
      <c r="E17" s="43">
        <v>0</v>
      </c>
      <c r="F17" s="43">
        <v>21380953</v>
      </c>
      <c r="G17" s="99">
        <f t="shared" si="0"/>
        <v>21380953</v>
      </c>
    </row>
    <row r="18" spans="1:7" ht="15" customHeight="1" x14ac:dyDescent="0.2">
      <c r="A18" s="95" t="s">
        <v>24</v>
      </c>
      <c r="B18" s="175">
        <v>11368044</v>
      </c>
      <c r="C18" s="175">
        <v>12445219</v>
      </c>
      <c r="D18" s="20">
        <v>0</v>
      </c>
      <c r="E18" s="43">
        <v>0</v>
      </c>
      <c r="F18" s="43">
        <v>12321654</v>
      </c>
      <c r="G18" s="99">
        <f t="shared" si="0"/>
        <v>12321654</v>
      </c>
    </row>
    <row r="19" spans="1:7" ht="15" customHeight="1" x14ac:dyDescent="0.2">
      <c r="A19" s="95" t="s">
        <v>70</v>
      </c>
      <c r="B19" s="175">
        <v>13666963</v>
      </c>
      <c r="C19" s="175">
        <v>13752134</v>
      </c>
      <c r="D19" s="20">
        <v>6089564</v>
      </c>
      <c r="E19" s="43">
        <v>0</v>
      </c>
      <c r="F19" s="43">
        <v>0</v>
      </c>
      <c r="G19" s="99">
        <f t="shared" si="0"/>
        <v>6089564</v>
      </c>
    </row>
    <row r="20" spans="1:7" ht="15" customHeight="1" x14ac:dyDescent="0.2">
      <c r="A20" s="239" t="s">
        <v>79</v>
      </c>
      <c r="B20" s="175">
        <v>0</v>
      </c>
      <c r="C20" s="234">
        <v>3962823</v>
      </c>
      <c r="D20" s="21">
        <v>0</v>
      </c>
      <c r="E20" s="43">
        <v>0</v>
      </c>
      <c r="F20" s="43">
        <v>0</v>
      </c>
      <c r="G20" s="99">
        <f t="shared" si="0"/>
        <v>0</v>
      </c>
    </row>
    <row r="21" spans="1:7" ht="15" customHeight="1" x14ac:dyDescent="0.2">
      <c r="A21" s="240" t="s">
        <v>80</v>
      </c>
      <c r="B21" s="175">
        <v>0</v>
      </c>
      <c r="C21" s="234">
        <v>3962823</v>
      </c>
      <c r="D21" s="21">
        <v>0</v>
      </c>
      <c r="E21" s="43">
        <v>0</v>
      </c>
      <c r="F21" s="43">
        <v>0</v>
      </c>
      <c r="G21" s="99">
        <f t="shared" si="0"/>
        <v>0</v>
      </c>
    </row>
    <row r="22" spans="1:7" ht="15" customHeight="1" x14ac:dyDescent="0.2">
      <c r="A22" s="241" t="s">
        <v>78</v>
      </c>
      <c r="B22" s="175">
        <v>0</v>
      </c>
      <c r="C22" s="20">
        <v>16502298</v>
      </c>
      <c r="D22" s="20">
        <v>0</v>
      </c>
      <c r="E22" s="43">
        <v>0</v>
      </c>
      <c r="F22" s="43">
        <v>0</v>
      </c>
      <c r="G22" s="99">
        <f t="shared" si="0"/>
        <v>0</v>
      </c>
    </row>
    <row r="23" spans="1:7" s="106" customFormat="1" ht="15" customHeight="1" x14ac:dyDescent="0.25">
      <c r="A23" s="101" t="s">
        <v>29</v>
      </c>
      <c r="B23" s="176">
        <f t="shared" ref="B23:G23" si="1">SUM(B15,B17:B22)</f>
        <v>45944410</v>
      </c>
      <c r="C23" s="176">
        <f t="shared" si="1"/>
        <v>71329489</v>
      </c>
      <c r="D23" s="28">
        <f t="shared" si="1"/>
        <v>6089564</v>
      </c>
      <c r="E23" s="28">
        <f t="shared" si="1"/>
        <v>0</v>
      </c>
      <c r="F23" s="28">
        <f t="shared" si="1"/>
        <v>33702607</v>
      </c>
      <c r="G23" s="176">
        <f t="shared" si="1"/>
        <v>39792171</v>
      </c>
    </row>
    <row r="24" spans="1:7" ht="15" customHeight="1" x14ac:dyDescent="0.2">
      <c r="A24" s="93" t="s">
        <v>30</v>
      </c>
      <c r="B24" s="175">
        <v>11542930</v>
      </c>
      <c r="C24" s="175">
        <v>12600200</v>
      </c>
      <c r="D24" s="20">
        <v>0</v>
      </c>
      <c r="E24" s="43">
        <v>369831</v>
      </c>
      <c r="F24" s="43">
        <v>11393029</v>
      </c>
      <c r="G24" s="99">
        <f t="shared" ref="G24:G31" si="2">SUM(D24:F24)</f>
        <v>11762860</v>
      </c>
    </row>
    <row r="25" spans="1:7" ht="15" customHeight="1" x14ac:dyDescent="0.2">
      <c r="A25" s="93" t="s">
        <v>31</v>
      </c>
      <c r="B25" s="175">
        <v>1188855</v>
      </c>
      <c r="C25" s="175">
        <v>471786.984</v>
      </c>
      <c r="D25" s="20">
        <v>0</v>
      </c>
      <c r="E25" s="43">
        <v>871941</v>
      </c>
      <c r="F25" s="43">
        <v>0</v>
      </c>
      <c r="G25" s="99">
        <f t="shared" si="2"/>
        <v>871941</v>
      </c>
    </row>
    <row r="26" spans="1:7" ht="15" customHeight="1" x14ac:dyDescent="0.2">
      <c r="A26" s="93" t="s">
        <v>32</v>
      </c>
      <c r="B26" s="175">
        <v>34169491</v>
      </c>
      <c r="C26" s="175">
        <v>29372688</v>
      </c>
      <c r="D26" s="20">
        <v>0</v>
      </c>
      <c r="E26" s="43">
        <v>25429028</v>
      </c>
      <c r="F26" s="43">
        <v>0</v>
      </c>
      <c r="G26" s="99">
        <f t="shared" si="2"/>
        <v>25429028</v>
      </c>
    </row>
    <row r="27" spans="1:7" ht="15" customHeight="1" x14ac:dyDescent="0.2">
      <c r="A27" s="93" t="s">
        <v>33</v>
      </c>
      <c r="B27" s="175">
        <v>1794338</v>
      </c>
      <c r="C27" s="175">
        <v>2809654.128</v>
      </c>
      <c r="D27" s="20">
        <v>0</v>
      </c>
      <c r="E27" s="43">
        <v>2089000</v>
      </c>
      <c r="F27" s="43">
        <v>0</v>
      </c>
      <c r="G27" s="99">
        <f t="shared" si="2"/>
        <v>2089000</v>
      </c>
    </row>
    <row r="28" spans="1:7" ht="15" customHeight="1" x14ac:dyDescent="0.2">
      <c r="A28" s="93" t="s">
        <v>34</v>
      </c>
      <c r="B28" s="175"/>
      <c r="C28" s="175">
        <v>0</v>
      </c>
      <c r="D28" s="20">
        <v>0</v>
      </c>
      <c r="E28" s="43">
        <v>0</v>
      </c>
      <c r="F28" s="43">
        <v>0</v>
      </c>
      <c r="G28" s="99">
        <f t="shared" si="2"/>
        <v>0</v>
      </c>
    </row>
    <row r="29" spans="1:7" ht="15" customHeight="1" x14ac:dyDescent="0.2">
      <c r="A29" s="95" t="s">
        <v>35</v>
      </c>
      <c r="B29" s="175">
        <v>1134602</v>
      </c>
      <c r="C29" s="175">
        <v>1272864.54</v>
      </c>
      <c r="D29" s="20">
        <v>1134602</v>
      </c>
      <c r="E29" s="43">
        <v>0</v>
      </c>
      <c r="F29" s="43">
        <v>0</v>
      </c>
      <c r="G29" s="99">
        <f t="shared" si="2"/>
        <v>1134602</v>
      </c>
    </row>
    <row r="30" spans="1:7" ht="15" customHeight="1" x14ac:dyDescent="0.2">
      <c r="A30" s="95" t="s">
        <v>36</v>
      </c>
      <c r="B30" s="175">
        <v>0</v>
      </c>
      <c r="C30" s="175">
        <v>0</v>
      </c>
      <c r="D30" s="20">
        <v>0</v>
      </c>
      <c r="E30" s="43">
        <v>0</v>
      </c>
      <c r="F30" s="43">
        <v>0</v>
      </c>
      <c r="G30" s="99">
        <f t="shared" si="2"/>
        <v>0</v>
      </c>
    </row>
    <row r="31" spans="1:7" ht="15" customHeight="1" thickBot="1" x14ac:dyDescent="0.25">
      <c r="A31" s="110" t="s">
        <v>37</v>
      </c>
      <c r="B31" s="175">
        <v>5445512</v>
      </c>
      <c r="C31" s="175">
        <v>15893080.954</v>
      </c>
      <c r="D31" s="62">
        <v>8297767</v>
      </c>
      <c r="E31" s="178">
        <v>2308206</v>
      </c>
      <c r="F31" s="178">
        <v>0</v>
      </c>
      <c r="G31" s="99">
        <f t="shared" si="2"/>
        <v>10605973</v>
      </c>
    </row>
    <row r="32" spans="1:7" s="106" customFormat="1" ht="15" customHeight="1" thickTop="1" x14ac:dyDescent="0.25">
      <c r="A32" s="111" t="s">
        <v>38</v>
      </c>
      <c r="B32" s="179">
        <f t="shared" ref="B32:G32" si="3">SUM(B14,B23:B31)</f>
        <v>271640858</v>
      </c>
      <c r="C32" s="179">
        <f t="shared" si="3"/>
        <v>302529055.82680005</v>
      </c>
      <c r="D32" s="40">
        <f t="shared" si="3"/>
        <v>131652363</v>
      </c>
      <c r="E32" s="40">
        <f t="shared" si="3"/>
        <v>47074493</v>
      </c>
      <c r="F32" s="40">
        <f t="shared" si="3"/>
        <v>45095636</v>
      </c>
      <c r="G32" s="180">
        <f t="shared" si="3"/>
        <v>223383057</v>
      </c>
    </row>
    <row r="33" spans="1:7" ht="15" customHeight="1" x14ac:dyDescent="0.2">
      <c r="A33" s="93"/>
      <c r="B33" s="77"/>
      <c r="C33" s="175"/>
      <c r="D33" s="42"/>
      <c r="E33" s="43"/>
      <c r="F33" s="43"/>
      <c r="G33" s="99"/>
    </row>
    <row r="34" spans="1:7" ht="15" customHeight="1" x14ac:dyDescent="0.25">
      <c r="A34" s="87" t="s">
        <v>39</v>
      </c>
      <c r="B34" s="78"/>
      <c r="C34" s="175"/>
      <c r="D34" s="42"/>
      <c r="E34" s="43"/>
      <c r="F34" s="43"/>
      <c r="G34" s="99"/>
    </row>
    <row r="35" spans="1:7" ht="15" customHeight="1" x14ac:dyDescent="0.2">
      <c r="A35" s="93" t="s">
        <v>40</v>
      </c>
      <c r="B35" s="77"/>
      <c r="C35" s="175"/>
      <c r="D35" s="42"/>
      <c r="E35" s="43"/>
      <c r="F35" s="43"/>
      <c r="G35" s="99"/>
    </row>
    <row r="36" spans="1:7" ht="15" customHeight="1" x14ac:dyDescent="0.2">
      <c r="A36" s="95" t="s">
        <v>41</v>
      </c>
      <c r="B36" s="175">
        <v>79640018.599999994</v>
      </c>
      <c r="C36" s="175">
        <v>72842536.135999992</v>
      </c>
      <c r="D36" s="20">
        <v>53037573</v>
      </c>
      <c r="E36" s="43">
        <v>2497580</v>
      </c>
      <c r="F36" s="43">
        <v>616175</v>
      </c>
      <c r="G36" s="99">
        <f t="shared" ref="G36:G49" si="4">SUM(D36:F36)</f>
        <v>56151328</v>
      </c>
    </row>
    <row r="37" spans="1:7" ht="15" customHeight="1" x14ac:dyDescent="0.2">
      <c r="A37" s="95" t="s">
        <v>42</v>
      </c>
      <c r="B37" s="175">
        <v>4627450</v>
      </c>
      <c r="C37" s="175">
        <v>6138058.4419999998</v>
      </c>
      <c r="D37" s="20">
        <v>365357</v>
      </c>
      <c r="E37" s="43">
        <v>24696</v>
      </c>
      <c r="F37" s="43">
        <v>4580668</v>
      </c>
      <c r="G37" s="99">
        <f t="shared" si="4"/>
        <v>4970721</v>
      </c>
    </row>
    <row r="38" spans="1:7" ht="15" customHeight="1" x14ac:dyDescent="0.2">
      <c r="A38" s="95" t="s">
        <v>43</v>
      </c>
      <c r="B38" s="175">
        <v>3305010</v>
      </c>
      <c r="C38" s="175">
        <v>1813574.0659999999</v>
      </c>
      <c r="D38" s="20">
        <v>41104</v>
      </c>
      <c r="E38" s="43">
        <v>327402</v>
      </c>
      <c r="F38" s="43">
        <v>2014676</v>
      </c>
      <c r="G38" s="99">
        <f t="shared" si="4"/>
        <v>2383182</v>
      </c>
    </row>
    <row r="39" spans="1:7" ht="15" customHeight="1" x14ac:dyDescent="0.2">
      <c r="A39" s="95" t="s">
        <v>44</v>
      </c>
      <c r="B39" s="175">
        <v>23764362</v>
      </c>
      <c r="C39" s="175">
        <v>21420382.347999997</v>
      </c>
      <c r="D39" s="20">
        <v>19960043</v>
      </c>
      <c r="E39" s="43">
        <v>645505</v>
      </c>
      <c r="F39" s="43">
        <v>439477</v>
      </c>
      <c r="G39" s="99">
        <f t="shared" si="4"/>
        <v>21045025</v>
      </c>
    </row>
    <row r="40" spans="1:7" ht="15" customHeight="1" x14ac:dyDescent="0.2">
      <c r="A40" s="95" t="s">
        <v>45</v>
      </c>
      <c r="B40" s="175">
        <v>19114396</v>
      </c>
      <c r="C40" s="175">
        <v>15653869.800000001</v>
      </c>
      <c r="D40" s="20">
        <v>12584135</v>
      </c>
      <c r="E40" s="43">
        <v>2828330</v>
      </c>
      <c r="F40" s="43">
        <v>263204</v>
      </c>
      <c r="G40" s="99">
        <f t="shared" si="4"/>
        <v>15675669</v>
      </c>
    </row>
    <row r="41" spans="1:7" ht="15" customHeight="1" x14ac:dyDescent="0.2">
      <c r="A41" s="95" t="s">
        <v>46</v>
      </c>
      <c r="B41" s="175">
        <v>33552511.600000001</v>
      </c>
      <c r="C41" s="175">
        <v>23242074.66</v>
      </c>
      <c r="D41" s="20">
        <v>21806397</v>
      </c>
      <c r="E41" s="43">
        <v>2516264</v>
      </c>
      <c r="F41" s="43">
        <v>985262</v>
      </c>
      <c r="G41" s="99">
        <f t="shared" si="4"/>
        <v>25307923</v>
      </c>
    </row>
    <row r="42" spans="1:7" ht="15" customHeight="1" x14ac:dyDescent="0.2">
      <c r="A42" s="95" t="s">
        <v>47</v>
      </c>
      <c r="B42" s="175">
        <v>16301656</v>
      </c>
      <c r="C42" s="175">
        <v>11228685.088000003</v>
      </c>
      <c r="D42" s="20">
        <v>11424120</v>
      </c>
      <c r="E42" s="43">
        <v>313181</v>
      </c>
      <c r="F42" s="43">
        <v>0</v>
      </c>
      <c r="G42" s="99">
        <f t="shared" si="4"/>
        <v>11737301</v>
      </c>
    </row>
    <row r="43" spans="1:7" ht="15" customHeight="1" x14ac:dyDescent="0.2">
      <c r="A43" s="95" t="s">
        <v>48</v>
      </c>
      <c r="B43" s="175">
        <v>37726811</v>
      </c>
      <c r="C43" s="175">
        <v>40462845.450000003</v>
      </c>
      <c r="D43" s="20">
        <v>12380754</v>
      </c>
      <c r="E43" s="43">
        <v>300296</v>
      </c>
      <c r="F43" s="43">
        <v>29584924</v>
      </c>
      <c r="G43" s="99">
        <f t="shared" si="4"/>
        <v>42265974</v>
      </c>
    </row>
    <row r="44" spans="1:7" ht="15" customHeight="1" x14ac:dyDescent="0.2">
      <c r="A44" s="93" t="s">
        <v>49</v>
      </c>
      <c r="B44" s="175">
        <v>29587704</v>
      </c>
      <c r="C44" s="175">
        <v>27717853.118000001</v>
      </c>
      <c r="D44" s="20">
        <v>0</v>
      </c>
      <c r="E44" s="43">
        <v>20506203</v>
      </c>
      <c r="F44" s="43">
        <v>0</v>
      </c>
      <c r="G44" s="99">
        <f t="shared" si="4"/>
        <v>20506203</v>
      </c>
    </row>
    <row r="45" spans="1:7" ht="15" customHeight="1" x14ac:dyDescent="0.2">
      <c r="A45" s="93" t="s">
        <v>33</v>
      </c>
      <c r="B45" s="175">
        <v>1993911</v>
      </c>
      <c r="C45" s="175">
        <v>2226726.04</v>
      </c>
      <c r="D45" s="20">
        <v>0</v>
      </c>
      <c r="E45" s="43">
        <v>2304882</v>
      </c>
      <c r="F45" s="43">
        <v>0</v>
      </c>
      <c r="G45" s="99">
        <f t="shared" si="4"/>
        <v>2304882</v>
      </c>
    </row>
    <row r="46" spans="1:7" ht="15" customHeight="1" x14ac:dyDescent="0.2">
      <c r="A46" s="93" t="s">
        <v>50</v>
      </c>
      <c r="B46" s="234">
        <v>1072742</v>
      </c>
      <c r="C46" s="234">
        <v>2718684.5040000007</v>
      </c>
      <c r="D46" s="20">
        <v>0</v>
      </c>
      <c r="E46" s="21">
        <v>100129</v>
      </c>
      <c r="F46" s="21">
        <v>0</v>
      </c>
      <c r="G46" s="99">
        <f t="shared" si="4"/>
        <v>100129</v>
      </c>
    </row>
    <row r="47" spans="1:7" ht="15" customHeight="1" x14ac:dyDescent="0.2">
      <c r="A47" s="239" t="s">
        <v>79</v>
      </c>
      <c r="B47" s="234">
        <v>0</v>
      </c>
      <c r="C47" s="234">
        <v>2209950</v>
      </c>
      <c r="D47" s="21">
        <v>0</v>
      </c>
      <c r="E47" s="21">
        <v>0</v>
      </c>
      <c r="F47" s="21">
        <v>1752873</v>
      </c>
      <c r="G47" s="99">
        <f t="shared" si="4"/>
        <v>1752873</v>
      </c>
    </row>
    <row r="48" spans="1:7" ht="15" customHeight="1" x14ac:dyDescent="0.2">
      <c r="A48" s="240" t="s">
        <v>80</v>
      </c>
      <c r="B48" s="234">
        <v>0</v>
      </c>
      <c r="C48" s="234">
        <v>1300000</v>
      </c>
      <c r="D48" s="21">
        <v>0</v>
      </c>
      <c r="E48" s="21">
        <v>0</v>
      </c>
      <c r="F48" s="21">
        <v>2662823</v>
      </c>
      <c r="G48" s="99">
        <f t="shared" si="4"/>
        <v>2662823</v>
      </c>
    </row>
    <row r="49" spans="1:7" ht="15" customHeight="1" thickBot="1" x14ac:dyDescent="0.25">
      <c r="A49" s="241" t="s">
        <v>78</v>
      </c>
      <c r="B49" s="234">
        <v>0</v>
      </c>
      <c r="C49" s="234">
        <v>0</v>
      </c>
      <c r="D49" s="21">
        <v>0</v>
      </c>
      <c r="E49" s="21">
        <v>0</v>
      </c>
      <c r="F49" s="21">
        <v>16502298</v>
      </c>
      <c r="G49" s="99">
        <f t="shared" si="4"/>
        <v>16502298</v>
      </c>
    </row>
    <row r="50" spans="1:7" s="106" customFormat="1" ht="15" customHeight="1" thickTop="1" x14ac:dyDescent="0.25">
      <c r="A50" s="111" t="s">
        <v>51</v>
      </c>
      <c r="B50" s="179">
        <f t="shared" ref="B50:G50" si="5">SUM(B36:B49)</f>
        <v>250686572.19999999</v>
      </c>
      <c r="C50" s="179">
        <f t="shared" si="5"/>
        <v>228975239.65200001</v>
      </c>
      <c r="D50" s="179">
        <f t="shared" si="5"/>
        <v>131599483</v>
      </c>
      <c r="E50" s="179">
        <f t="shared" si="5"/>
        <v>32364468</v>
      </c>
      <c r="F50" s="39">
        <f t="shared" si="5"/>
        <v>59402380</v>
      </c>
      <c r="G50" s="179">
        <f t="shared" si="5"/>
        <v>223366331</v>
      </c>
    </row>
    <row r="51" spans="1:7" ht="15" customHeight="1" x14ac:dyDescent="0.2">
      <c r="A51" s="93"/>
      <c r="B51" s="77"/>
      <c r="C51" s="175"/>
      <c r="D51" s="42"/>
      <c r="E51" s="43"/>
      <c r="F51" s="43"/>
      <c r="G51" s="99"/>
    </row>
    <row r="52" spans="1:7" ht="15" customHeight="1" x14ac:dyDescent="0.25">
      <c r="A52" s="87" t="s">
        <v>52</v>
      </c>
      <c r="B52" s="78"/>
      <c r="C52" s="175"/>
      <c r="D52" s="42"/>
      <c r="E52" s="43"/>
      <c r="F52" s="43"/>
      <c r="G52" s="99"/>
    </row>
    <row r="53" spans="1:7" ht="15" customHeight="1" x14ac:dyDescent="0.2">
      <c r="A53" s="93" t="s">
        <v>53</v>
      </c>
      <c r="B53" s="77"/>
      <c r="C53" s="175"/>
      <c r="D53" s="43"/>
      <c r="E53" s="43"/>
      <c r="F53" s="43"/>
      <c r="G53" s="99"/>
    </row>
    <row r="54" spans="1:7" ht="15" customHeight="1" x14ac:dyDescent="0.2">
      <c r="A54" s="95" t="s">
        <v>54</v>
      </c>
      <c r="B54" s="175">
        <v>15388537</v>
      </c>
      <c r="C54" s="175">
        <v>24070389</v>
      </c>
      <c r="D54" s="20">
        <v>10022286</v>
      </c>
      <c r="E54" s="43">
        <v>11084519</v>
      </c>
      <c r="F54" s="43">
        <v>0</v>
      </c>
      <c r="G54" s="99">
        <f>SUM(D54:F54)</f>
        <v>21106805</v>
      </c>
    </row>
    <row r="55" spans="1:7" ht="15" customHeight="1" x14ac:dyDescent="0.2">
      <c r="A55" s="95" t="s">
        <v>55</v>
      </c>
      <c r="B55" s="175">
        <v>0</v>
      </c>
      <c r="C55" s="175">
        <v>0</v>
      </c>
      <c r="D55" s="20">
        <v>0</v>
      </c>
      <c r="E55" s="43">
        <v>0</v>
      </c>
      <c r="F55" s="43">
        <v>0</v>
      </c>
      <c r="G55" s="99">
        <f>SUM(D55:F55)</f>
        <v>0</v>
      </c>
    </row>
    <row r="56" spans="1:7" ht="15" customHeight="1" x14ac:dyDescent="0.2">
      <c r="A56" s="100" t="s">
        <v>56</v>
      </c>
      <c r="B56" s="175">
        <v>0</v>
      </c>
      <c r="C56" s="175">
        <v>0</v>
      </c>
      <c r="D56" s="20">
        <v>0</v>
      </c>
      <c r="E56" s="43">
        <v>0</v>
      </c>
      <c r="F56" s="43">
        <v>0</v>
      </c>
      <c r="G56" s="99">
        <f>SUM(D56:F56)</f>
        <v>0</v>
      </c>
    </row>
    <row r="57" spans="1:7" ht="15" customHeight="1" x14ac:dyDescent="0.2">
      <c r="A57" s="124" t="s">
        <v>57</v>
      </c>
      <c r="B57" s="181">
        <v>15388537</v>
      </c>
      <c r="C57" s="181">
        <v>24070389</v>
      </c>
      <c r="D57" s="182">
        <v>10022286</v>
      </c>
      <c r="E57" s="182">
        <v>11084519</v>
      </c>
      <c r="F57" s="182">
        <v>0</v>
      </c>
      <c r="G57" s="183">
        <v>21106805</v>
      </c>
    </row>
    <row r="58" spans="1:7" ht="15" customHeight="1" x14ac:dyDescent="0.2">
      <c r="A58" s="93"/>
      <c r="B58" s="175"/>
      <c r="C58" s="175"/>
      <c r="D58" s="42"/>
      <c r="E58" s="43"/>
      <c r="F58" s="43"/>
      <c r="G58" s="99"/>
    </row>
    <row r="59" spans="1:7" ht="15" customHeight="1" x14ac:dyDescent="0.2">
      <c r="A59" s="93" t="s">
        <v>58</v>
      </c>
      <c r="B59" s="175"/>
      <c r="C59" s="175"/>
      <c r="D59" s="42"/>
      <c r="E59" s="43"/>
      <c r="F59" s="43"/>
      <c r="G59" s="99"/>
    </row>
    <row r="60" spans="1:7" ht="15" customHeight="1" x14ac:dyDescent="0.2">
      <c r="A60" s="95" t="s">
        <v>59</v>
      </c>
      <c r="B60" s="175">
        <v>1866921</v>
      </c>
      <c r="C60" s="175">
        <f>'[3]Table A GF'!C60+'[3]Table A AUX'!C60+'[3]Table A Restricted'!C60</f>
        <v>0</v>
      </c>
      <c r="D60" s="20">
        <f>'[3]Table A GF'!D60</f>
        <v>0</v>
      </c>
      <c r="E60" s="43">
        <f>'[3]Table A AUX'!E60</f>
        <v>0</v>
      </c>
      <c r="F60" s="43">
        <f>'[3]Table A Restricted'!F60</f>
        <v>6639914</v>
      </c>
      <c r="G60" s="99">
        <f>SUM(D60:F60)</f>
        <v>6639914</v>
      </c>
    </row>
    <row r="61" spans="1:7" ht="15" customHeight="1" x14ac:dyDescent="0.2">
      <c r="A61" s="100" t="s">
        <v>50</v>
      </c>
      <c r="B61" s="175">
        <v>3698828</v>
      </c>
      <c r="C61" s="175">
        <f>'[3]Table A GF'!C61+'[3]Table A AUX'!C61+'[3]Table A Restricted'!C61</f>
        <v>28565432.98</v>
      </c>
      <c r="D61" s="58">
        <v>-9969406</v>
      </c>
      <c r="E61" s="184">
        <f>'[3]Table A AUX'!E61</f>
        <v>3625506</v>
      </c>
      <c r="F61" s="184">
        <f>'[3]Table A Restricted'!F61</f>
        <v>-28664</v>
      </c>
      <c r="G61" s="99">
        <f>SUM(D61:F61)</f>
        <v>-6372564</v>
      </c>
    </row>
    <row r="62" spans="1:7" ht="15" customHeight="1" thickBot="1" x14ac:dyDescent="0.25">
      <c r="A62" s="185" t="s">
        <v>60</v>
      </c>
      <c r="B62" s="186">
        <f t="shared" ref="B62:G62" si="6">SUM(B60:B61)</f>
        <v>5565749</v>
      </c>
      <c r="C62" s="186">
        <f t="shared" si="6"/>
        <v>28565432.98</v>
      </c>
      <c r="D62" s="186">
        <f t="shared" si="6"/>
        <v>-9969406</v>
      </c>
      <c r="E62" s="186">
        <f t="shared" si="6"/>
        <v>3625506</v>
      </c>
      <c r="F62" s="263">
        <f t="shared" si="6"/>
        <v>6611250</v>
      </c>
      <c r="G62" s="186">
        <f t="shared" si="6"/>
        <v>267350</v>
      </c>
    </row>
    <row r="63" spans="1:7" s="106" customFormat="1" ht="15" customHeight="1" thickTop="1" x14ac:dyDescent="0.25">
      <c r="A63" s="187" t="s">
        <v>61</v>
      </c>
      <c r="B63" s="188">
        <f t="shared" ref="B63:G63" si="7">B62+B57+B50</f>
        <v>271640858.19999999</v>
      </c>
      <c r="C63" s="188">
        <f t="shared" si="7"/>
        <v>281611061.63200003</v>
      </c>
      <c r="D63" s="40">
        <f t="shared" si="7"/>
        <v>131652363</v>
      </c>
      <c r="E63" s="40">
        <f t="shared" si="7"/>
        <v>47074493</v>
      </c>
      <c r="F63" s="40">
        <f t="shared" si="7"/>
        <v>66013630</v>
      </c>
      <c r="G63" s="188">
        <f t="shared" si="7"/>
        <v>244740486</v>
      </c>
    </row>
    <row r="64" spans="1:7" ht="15" customHeight="1" x14ac:dyDescent="0.2">
      <c r="A64" s="93"/>
      <c r="B64" s="175"/>
      <c r="C64" s="175"/>
      <c r="D64" s="42"/>
      <c r="E64" s="43"/>
      <c r="F64" s="43"/>
      <c r="G64" s="99"/>
    </row>
    <row r="65" spans="1:7" ht="38.450000000000003" customHeight="1" x14ac:dyDescent="0.2">
      <c r="A65" s="251" t="s">
        <v>81</v>
      </c>
      <c r="B65" s="242">
        <v>0</v>
      </c>
      <c r="C65" s="237">
        <f>C20-C47</f>
        <v>1752873</v>
      </c>
      <c r="D65" s="243">
        <f>D21-D47</f>
        <v>0</v>
      </c>
      <c r="E65" s="238">
        <f>E21-E47</f>
        <v>0</v>
      </c>
      <c r="F65" s="238">
        <f>F20-F47</f>
        <v>-1752873</v>
      </c>
      <c r="G65" s="148">
        <f>SUM(D65:F65)</f>
        <v>-1752873</v>
      </c>
    </row>
    <row r="66" spans="1:7" ht="45" x14ac:dyDescent="0.2">
      <c r="A66" s="252" t="s">
        <v>82</v>
      </c>
      <c r="B66" s="244">
        <v>0</v>
      </c>
      <c r="C66" s="245">
        <f t="shared" ref="C66:F67" si="8">C21-C48</f>
        <v>2662823</v>
      </c>
      <c r="D66" s="246">
        <f t="shared" si="8"/>
        <v>0</v>
      </c>
      <c r="E66" s="189">
        <f t="shared" si="8"/>
        <v>0</v>
      </c>
      <c r="F66" s="189">
        <f>F21-F48</f>
        <v>-2662823</v>
      </c>
      <c r="G66" s="153">
        <f>SUM(D66:F66)</f>
        <v>-2662823</v>
      </c>
    </row>
    <row r="67" spans="1:7" ht="38.450000000000003" customHeight="1" thickBot="1" x14ac:dyDescent="0.25">
      <c r="A67" s="253" t="s">
        <v>83</v>
      </c>
      <c r="B67" s="247">
        <v>0</v>
      </c>
      <c r="C67" s="248">
        <f t="shared" si="8"/>
        <v>16502298</v>
      </c>
      <c r="D67" s="249">
        <f t="shared" si="8"/>
        <v>0</v>
      </c>
      <c r="E67" s="250">
        <f t="shared" si="8"/>
        <v>0</v>
      </c>
      <c r="F67" s="250">
        <f t="shared" si="8"/>
        <v>-16502298</v>
      </c>
      <c r="G67" s="158">
        <f>SUM(D67:F67)</f>
        <v>-16502298</v>
      </c>
    </row>
    <row r="68" spans="1:7" ht="16.7" customHeight="1" thickTop="1" thickBot="1" x14ac:dyDescent="0.3">
      <c r="A68" s="190" t="s">
        <v>62</v>
      </c>
      <c r="B68" s="191">
        <v>-0.19999998807907104</v>
      </c>
      <c r="C68" s="191">
        <f>C32-C50-C57-C62</f>
        <v>20917994.194800038</v>
      </c>
      <c r="D68" s="191">
        <f>D32-D50-D57-D62</f>
        <v>0</v>
      </c>
      <c r="E68" s="191">
        <f>E32-E50-E57-E62</f>
        <v>0</v>
      </c>
      <c r="F68" s="264">
        <f>F32-F50-F57-F62</f>
        <v>-20917994</v>
      </c>
      <c r="G68" s="192">
        <v>-20917994</v>
      </c>
    </row>
    <row r="69" spans="1:7" ht="15" customHeight="1" x14ac:dyDescent="0.2">
      <c r="A69" s="165"/>
      <c r="B69" s="193"/>
      <c r="C69" s="193"/>
      <c r="D69" s="193"/>
      <c r="E69" s="193"/>
      <c r="F69" s="193"/>
      <c r="G69" s="193"/>
    </row>
    <row r="70" spans="1:7" ht="42.6" customHeight="1" x14ac:dyDescent="0.2">
      <c r="A70" s="460" t="s">
        <v>77</v>
      </c>
      <c r="B70" s="461"/>
      <c r="C70" s="461"/>
      <c r="D70" s="461"/>
      <c r="E70" s="461"/>
      <c r="F70" s="461"/>
      <c r="G70" s="461"/>
    </row>
    <row r="71" spans="1:7" x14ac:dyDescent="0.2">
      <c r="A71" s="434" t="s">
        <v>75</v>
      </c>
      <c r="B71" s="434"/>
      <c r="C71" s="434"/>
      <c r="D71" s="434"/>
      <c r="E71" s="434"/>
      <c r="F71" s="434"/>
      <c r="G71" s="434"/>
    </row>
    <row r="72" spans="1:7" x14ac:dyDescent="0.2">
      <c r="A72" s="434" t="s">
        <v>74</v>
      </c>
      <c r="B72" s="434"/>
      <c r="C72" s="434"/>
      <c r="D72" s="434"/>
      <c r="E72" s="434"/>
      <c r="F72" s="434"/>
      <c r="G72" s="434"/>
    </row>
    <row r="73" spans="1:7" x14ac:dyDescent="0.2">
      <c r="A73" s="165"/>
      <c r="B73" s="165"/>
      <c r="D73" s="165"/>
      <c r="E73" s="165"/>
      <c r="F73" s="165"/>
      <c r="G73" s="165"/>
    </row>
    <row r="74" spans="1:7" x14ac:dyDescent="0.2">
      <c r="A74" s="165"/>
      <c r="B74" s="165"/>
      <c r="C74" s="165"/>
      <c r="D74" s="166"/>
      <c r="E74" s="165"/>
      <c r="F74" s="165"/>
      <c r="G74" s="165"/>
    </row>
    <row r="75" spans="1:7" x14ac:dyDescent="0.2">
      <c r="A75" s="165"/>
      <c r="B75" s="165"/>
      <c r="C75" s="165"/>
      <c r="D75" s="165"/>
      <c r="E75" s="165"/>
      <c r="F75" s="165"/>
      <c r="G75" s="165"/>
    </row>
    <row r="76" spans="1:7" x14ac:dyDescent="0.2">
      <c r="A76" s="165"/>
      <c r="B76" s="165"/>
      <c r="C76" s="165"/>
      <c r="D76" s="165"/>
      <c r="E76" s="165"/>
      <c r="F76" s="165"/>
      <c r="G76" s="165"/>
    </row>
    <row r="77" spans="1:7" x14ac:dyDescent="0.2">
      <c r="A77" s="165"/>
      <c r="B77" s="165"/>
      <c r="C77" s="165"/>
      <c r="D77" s="165"/>
      <c r="E77" s="165"/>
      <c r="F77" s="165"/>
      <c r="G77" s="165"/>
    </row>
    <row r="78" spans="1:7" x14ac:dyDescent="0.2">
      <c r="A78" s="165"/>
      <c r="B78" s="166"/>
      <c r="C78" s="165"/>
      <c r="D78" s="165"/>
      <c r="E78" s="165"/>
      <c r="F78" s="165"/>
      <c r="G78" s="165"/>
    </row>
    <row r="79" spans="1:7" x14ac:dyDescent="0.2">
      <c r="A79" s="165"/>
      <c r="B79" s="165"/>
      <c r="C79" s="165"/>
      <c r="D79" s="165"/>
      <c r="E79" s="165"/>
      <c r="F79" s="165"/>
      <c r="G79" s="165"/>
    </row>
    <row r="80" spans="1:7" x14ac:dyDescent="0.2">
      <c r="A80" s="165"/>
      <c r="B80" s="165"/>
      <c r="C80" s="165"/>
      <c r="D80" s="165"/>
      <c r="E80" s="165"/>
      <c r="F80" s="165"/>
      <c r="G80" s="165"/>
    </row>
  </sheetData>
  <mergeCells count="6">
    <mergeCell ref="A72:G72"/>
    <mergeCell ref="A70:G70"/>
    <mergeCell ref="A5:A6"/>
    <mergeCell ref="B5:C5"/>
    <mergeCell ref="D5:G5"/>
    <mergeCell ref="A71:G71"/>
  </mergeCells>
  <printOptions horizontalCentered="1"/>
  <pageMargins left="0.7" right="0.7" top="0.75" bottom="0.75" header="0.3" footer="0.3"/>
  <pageSetup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view="pageBreakPreview" zoomScale="60" zoomScaleNormal="70" workbookViewId="0">
      <pane xSplit="1" ySplit="6" topLeftCell="B7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ColWidth="9.140625" defaultRowHeight="15" x14ac:dyDescent="0.2"/>
  <cols>
    <col min="1" max="1" width="72.140625" style="80" customWidth="1"/>
    <col min="2" max="2" width="18.140625" style="80" customWidth="1"/>
    <col min="3" max="3" width="16.85546875" style="80" customWidth="1"/>
    <col min="4" max="4" width="19" style="172" customWidth="1"/>
    <col min="5" max="5" width="17.42578125" style="172" customWidth="1"/>
    <col min="6" max="6" width="16.140625" style="172" customWidth="1"/>
    <col min="7" max="7" width="20.140625" style="172" customWidth="1"/>
    <col min="8" max="16384" width="9.140625" style="80"/>
  </cols>
  <sheetData>
    <row r="1" spans="1:7" ht="15.75" x14ac:dyDescent="0.25">
      <c r="A1" s="79" t="s">
        <v>64</v>
      </c>
      <c r="B1" s="79"/>
      <c r="C1" s="79"/>
      <c r="D1" s="79"/>
      <c r="E1" s="79"/>
      <c r="F1" s="79"/>
      <c r="G1" s="79"/>
    </row>
    <row r="2" spans="1:7" ht="15.75" x14ac:dyDescent="0.25">
      <c r="A2" s="79" t="s">
        <v>1</v>
      </c>
      <c r="B2" s="79"/>
      <c r="C2" s="79"/>
      <c r="D2" s="79"/>
      <c r="E2" s="79"/>
      <c r="F2" s="79"/>
      <c r="G2" s="79"/>
    </row>
    <row r="3" spans="1:7" x14ac:dyDescent="0.2">
      <c r="A3" s="81" t="s">
        <v>65</v>
      </c>
      <c r="B3" s="81"/>
      <c r="C3" s="81"/>
      <c r="D3" s="81"/>
      <c r="E3" s="81"/>
      <c r="F3" s="81"/>
      <c r="G3" s="81"/>
    </row>
    <row r="4" spans="1:7" ht="15.75" thickBot="1" x14ac:dyDescent="0.25">
      <c r="A4" s="82"/>
      <c r="B4" s="82"/>
      <c r="C4" s="82"/>
      <c r="D4" s="82"/>
      <c r="E4" s="82"/>
      <c r="F4" s="82"/>
      <c r="G4" s="82"/>
    </row>
    <row r="5" spans="1:7" ht="15.75" customHeight="1" thickBot="1" x14ac:dyDescent="0.3">
      <c r="A5" s="453" t="s">
        <v>3</v>
      </c>
      <c r="B5" s="455" t="s">
        <v>4</v>
      </c>
      <c r="C5" s="456"/>
      <c r="D5" s="457" t="s">
        <v>5</v>
      </c>
      <c r="E5" s="458"/>
      <c r="F5" s="458"/>
      <c r="G5" s="459"/>
    </row>
    <row r="6" spans="1:7" s="86" customFormat="1" ht="63.75" thickBot="1" x14ac:dyDescent="0.3">
      <c r="A6" s="454"/>
      <c r="B6" s="83" t="s">
        <v>6</v>
      </c>
      <c r="C6" s="83" t="s">
        <v>7</v>
      </c>
      <c r="D6" s="84" t="s">
        <v>8</v>
      </c>
      <c r="E6" s="85" t="s">
        <v>9</v>
      </c>
      <c r="F6" s="85" t="s">
        <v>10</v>
      </c>
      <c r="G6" s="83" t="s">
        <v>11</v>
      </c>
    </row>
    <row r="7" spans="1:7" ht="15" customHeight="1" x14ac:dyDescent="0.25">
      <c r="A7" s="87" t="s">
        <v>12</v>
      </c>
      <c r="B7" s="88"/>
      <c r="C7" s="89"/>
      <c r="D7" s="90"/>
      <c r="E7" s="91"/>
      <c r="F7" s="91"/>
      <c r="G7" s="92"/>
    </row>
    <row r="8" spans="1:7" ht="15" customHeight="1" x14ac:dyDescent="0.2">
      <c r="A8" s="93" t="s">
        <v>13</v>
      </c>
      <c r="B8" s="94"/>
      <c r="C8" s="89"/>
      <c r="D8" s="90"/>
      <c r="E8" s="91"/>
      <c r="F8" s="91"/>
      <c r="G8" s="89"/>
    </row>
    <row r="9" spans="1:7" ht="15" customHeight="1" x14ac:dyDescent="0.2">
      <c r="A9" s="95" t="s">
        <v>14</v>
      </c>
      <c r="B9" s="96">
        <v>19265507</v>
      </c>
      <c r="C9" s="96">
        <v>19265507</v>
      </c>
      <c r="D9" s="97">
        <v>8396738</v>
      </c>
      <c r="E9" s="98">
        <v>0</v>
      </c>
      <c r="F9" s="98">
        <v>0</v>
      </c>
      <c r="G9" s="99">
        <f>SUM(D9:F9)</f>
        <v>8396738</v>
      </c>
    </row>
    <row r="10" spans="1:7" ht="15" customHeight="1" x14ac:dyDescent="0.2">
      <c r="A10" s="95" t="s">
        <v>15</v>
      </c>
      <c r="B10" s="96">
        <v>108055087</v>
      </c>
      <c r="C10" s="96">
        <v>106826145.3072</v>
      </c>
      <c r="D10" s="97">
        <v>100821704</v>
      </c>
      <c r="E10" s="98">
        <v>0</v>
      </c>
      <c r="F10" s="98">
        <v>0</v>
      </c>
      <c r="G10" s="99">
        <f t="shared" ref="G10:G62" si="0">SUM(D10:F10)</f>
        <v>100821704</v>
      </c>
    </row>
    <row r="11" spans="1:7" ht="15" customHeight="1" x14ac:dyDescent="0.2">
      <c r="A11" s="95" t="s">
        <v>16</v>
      </c>
      <c r="B11" s="96">
        <v>49593897</v>
      </c>
      <c r="C11" s="96">
        <v>47722331.236399993</v>
      </c>
      <c r="D11" s="97">
        <v>30079845</v>
      </c>
      <c r="E11" s="98">
        <v>0</v>
      </c>
      <c r="F11" s="98">
        <v>0</v>
      </c>
      <c r="G11" s="99">
        <f t="shared" si="0"/>
        <v>30079845</v>
      </c>
    </row>
    <row r="12" spans="1:7" ht="15" customHeight="1" x14ac:dyDescent="0.2">
      <c r="A12" s="95" t="s">
        <v>17</v>
      </c>
      <c r="B12" s="96">
        <v>18878452.93479614</v>
      </c>
      <c r="C12" s="96">
        <v>18459655</v>
      </c>
      <c r="D12" s="97">
        <v>0</v>
      </c>
      <c r="E12" s="98">
        <v>16451814</v>
      </c>
      <c r="F12" s="98">
        <v>0</v>
      </c>
      <c r="G12" s="99">
        <f t="shared" si="0"/>
        <v>16451814</v>
      </c>
    </row>
    <row r="13" spans="1:7" ht="15" customHeight="1" x14ac:dyDescent="0.2">
      <c r="A13" s="100" t="s">
        <v>18</v>
      </c>
      <c r="B13" s="96">
        <v>33485679.574619651</v>
      </c>
      <c r="C13" s="96">
        <v>32145953</v>
      </c>
      <c r="D13" s="97">
        <v>12871383</v>
      </c>
      <c r="E13" s="98">
        <v>16074683</v>
      </c>
      <c r="F13" s="98">
        <v>0</v>
      </c>
      <c r="G13" s="99">
        <f t="shared" si="0"/>
        <v>28946066</v>
      </c>
    </row>
    <row r="14" spans="1:7" s="106" customFormat="1" ht="15" customHeight="1" x14ac:dyDescent="0.25">
      <c r="A14" s="101" t="s">
        <v>20</v>
      </c>
      <c r="B14" s="102">
        <f t="shared" ref="B14:G14" si="1">SUM(B9:B13)</f>
        <v>229278623.50941581</v>
      </c>
      <c r="C14" s="102">
        <f t="shared" si="1"/>
        <v>224419591.54359999</v>
      </c>
      <c r="D14" s="103">
        <f t="shared" si="1"/>
        <v>152169670</v>
      </c>
      <c r="E14" s="104">
        <f t="shared" si="1"/>
        <v>32526497</v>
      </c>
      <c r="F14" s="104">
        <f t="shared" si="1"/>
        <v>0</v>
      </c>
      <c r="G14" s="105">
        <f t="shared" si="1"/>
        <v>184696167</v>
      </c>
    </row>
    <row r="15" spans="1:7" ht="15" customHeight="1" x14ac:dyDescent="0.2">
      <c r="A15" s="93" t="s">
        <v>21</v>
      </c>
      <c r="B15" s="96">
        <v>0</v>
      </c>
      <c r="C15" s="96">
        <v>0</v>
      </c>
      <c r="D15" s="97">
        <v>0</v>
      </c>
      <c r="E15" s="98">
        <v>0</v>
      </c>
      <c r="F15" s="98">
        <v>0</v>
      </c>
      <c r="G15" s="99">
        <f t="shared" si="0"/>
        <v>0</v>
      </c>
    </row>
    <row r="16" spans="1:7" ht="15" customHeight="1" x14ac:dyDescent="0.2">
      <c r="A16" s="93" t="s">
        <v>22</v>
      </c>
      <c r="B16" s="96"/>
      <c r="C16" s="96"/>
      <c r="D16" s="97"/>
      <c r="E16" s="98"/>
      <c r="F16" s="98"/>
      <c r="G16" s="99">
        <f t="shared" si="0"/>
        <v>0</v>
      </c>
    </row>
    <row r="17" spans="1:7" ht="15" customHeight="1" x14ac:dyDescent="0.2">
      <c r="A17" s="95" t="s">
        <v>23</v>
      </c>
      <c r="B17" s="107">
        <v>32824045.822918117</v>
      </c>
      <c r="C17" s="107">
        <v>33092912</v>
      </c>
      <c r="D17" s="97">
        <v>0</v>
      </c>
      <c r="E17" s="98">
        <v>0</v>
      </c>
      <c r="F17" s="98">
        <v>33467236</v>
      </c>
      <c r="G17" s="99">
        <f t="shared" si="0"/>
        <v>33467236</v>
      </c>
    </row>
    <row r="18" spans="1:7" ht="15" customHeight="1" x14ac:dyDescent="0.2">
      <c r="A18" s="95" t="s">
        <v>24</v>
      </c>
      <c r="B18" s="96">
        <v>13978961.201771736</v>
      </c>
      <c r="C18" s="96">
        <v>15295866</v>
      </c>
      <c r="D18" s="97">
        <v>0</v>
      </c>
      <c r="E18" s="98">
        <v>0</v>
      </c>
      <c r="F18" s="98">
        <v>15512368</v>
      </c>
      <c r="G18" s="99">
        <f t="shared" si="0"/>
        <v>15512368</v>
      </c>
    </row>
    <row r="19" spans="1:7" ht="15" customHeight="1" x14ac:dyDescent="0.2">
      <c r="A19" s="95" t="s">
        <v>66</v>
      </c>
      <c r="B19" s="96">
        <v>0</v>
      </c>
      <c r="C19" s="96">
        <v>0</v>
      </c>
      <c r="D19" s="97">
        <v>0</v>
      </c>
      <c r="E19" s="98">
        <v>0</v>
      </c>
      <c r="F19" s="98">
        <v>0</v>
      </c>
      <c r="G19" s="99">
        <f t="shared" si="0"/>
        <v>0</v>
      </c>
    </row>
    <row r="20" spans="1:7" ht="15" customHeight="1" x14ac:dyDescent="0.2">
      <c r="A20" s="95" t="s">
        <v>67</v>
      </c>
      <c r="B20" s="96">
        <v>19341836</v>
      </c>
      <c r="C20" s="96">
        <v>19341836</v>
      </c>
      <c r="D20" s="97">
        <v>7791115</v>
      </c>
      <c r="E20" s="98">
        <v>0</v>
      </c>
      <c r="F20" s="98">
        <v>0</v>
      </c>
      <c r="G20" s="99">
        <f t="shared" si="0"/>
        <v>7791115</v>
      </c>
    </row>
    <row r="21" spans="1:7" ht="15" customHeight="1" x14ac:dyDescent="0.2">
      <c r="A21" s="33" t="s">
        <v>85</v>
      </c>
      <c r="B21" s="107">
        <v>0</v>
      </c>
      <c r="C21" s="107">
        <v>4303342</v>
      </c>
      <c r="D21" s="260">
        <v>0</v>
      </c>
      <c r="E21" s="261">
        <v>0</v>
      </c>
      <c r="F21" s="262">
        <v>0</v>
      </c>
      <c r="G21" s="99">
        <f t="shared" si="0"/>
        <v>0</v>
      </c>
    </row>
    <row r="22" spans="1:7" ht="15" customHeight="1" x14ac:dyDescent="0.2">
      <c r="A22" s="33" t="s">
        <v>86</v>
      </c>
      <c r="B22" s="107">
        <v>0</v>
      </c>
      <c r="C22" s="107">
        <v>2546021</v>
      </c>
      <c r="D22" s="260">
        <v>0</v>
      </c>
      <c r="E22" s="261">
        <v>0</v>
      </c>
      <c r="F22" s="262">
        <v>0</v>
      </c>
      <c r="G22" s="99">
        <f t="shared" si="0"/>
        <v>0</v>
      </c>
    </row>
    <row r="23" spans="1:7" ht="15" customHeight="1" x14ac:dyDescent="0.2">
      <c r="A23" s="33" t="s">
        <v>28</v>
      </c>
      <c r="B23" s="107">
        <v>0</v>
      </c>
      <c r="C23" s="107">
        <v>20390094</v>
      </c>
      <c r="D23" s="260">
        <v>0</v>
      </c>
      <c r="E23" s="261">
        <v>0</v>
      </c>
      <c r="F23" s="261">
        <v>0</v>
      </c>
      <c r="G23" s="99">
        <f t="shared" si="0"/>
        <v>0</v>
      </c>
    </row>
    <row r="24" spans="1:7" s="106" customFormat="1" ht="15" customHeight="1" x14ac:dyDescent="0.25">
      <c r="A24" s="101" t="s">
        <v>29</v>
      </c>
      <c r="B24" s="102">
        <f t="shared" ref="B24:G24" si="2">SUM(B15:B23)</f>
        <v>66144843.024689853</v>
      </c>
      <c r="C24" s="102">
        <f t="shared" si="2"/>
        <v>94970071</v>
      </c>
      <c r="D24" s="103">
        <f t="shared" si="2"/>
        <v>7791115</v>
      </c>
      <c r="E24" s="104">
        <f t="shared" si="2"/>
        <v>0</v>
      </c>
      <c r="F24" s="104">
        <f t="shared" si="2"/>
        <v>48979604</v>
      </c>
      <c r="G24" s="105">
        <f t="shared" si="2"/>
        <v>56770719</v>
      </c>
    </row>
    <row r="25" spans="1:7" ht="15" customHeight="1" x14ac:dyDescent="0.2">
      <c r="A25" s="93" t="s">
        <v>30</v>
      </c>
      <c r="B25" s="107">
        <v>8944180.0735697746</v>
      </c>
      <c r="C25" s="107">
        <v>9601153</v>
      </c>
      <c r="D25" s="108">
        <v>0</v>
      </c>
      <c r="E25" s="109">
        <v>0</v>
      </c>
      <c r="F25" s="109">
        <v>9601153</v>
      </c>
      <c r="G25" s="99">
        <f t="shared" si="0"/>
        <v>9601153</v>
      </c>
    </row>
    <row r="26" spans="1:7" ht="15" customHeight="1" x14ac:dyDescent="0.2">
      <c r="A26" s="93" t="s">
        <v>31</v>
      </c>
      <c r="B26" s="96">
        <v>9224617.1373753492</v>
      </c>
      <c r="C26" s="96">
        <v>6500530</v>
      </c>
      <c r="D26" s="97">
        <v>0</v>
      </c>
      <c r="E26" s="98">
        <v>6815439</v>
      </c>
      <c r="F26" s="98">
        <v>0</v>
      </c>
      <c r="G26" s="99">
        <f t="shared" si="0"/>
        <v>6815439</v>
      </c>
    </row>
    <row r="27" spans="1:7" ht="15" customHeight="1" x14ac:dyDescent="0.2">
      <c r="A27" s="93" t="s">
        <v>32</v>
      </c>
      <c r="B27" s="96">
        <v>761294</v>
      </c>
      <c r="C27" s="96">
        <v>2844019</v>
      </c>
      <c r="D27" s="97">
        <v>0</v>
      </c>
      <c r="E27" s="98">
        <v>3286378</v>
      </c>
      <c r="F27" s="98">
        <v>0</v>
      </c>
      <c r="G27" s="99">
        <f t="shared" si="0"/>
        <v>3286378</v>
      </c>
    </row>
    <row r="28" spans="1:7" ht="15" customHeight="1" x14ac:dyDescent="0.2">
      <c r="A28" s="93" t="s">
        <v>33</v>
      </c>
      <c r="B28" s="96"/>
      <c r="C28" s="96"/>
      <c r="D28" s="97">
        <v>0</v>
      </c>
      <c r="E28" s="98">
        <v>0</v>
      </c>
      <c r="F28" s="98">
        <v>0</v>
      </c>
      <c r="G28" s="99">
        <f t="shared" si="0"/>
        <v>0</v>
      </c>
    </row>
    <row r="29" spans="1:7" ht="15" customHeight="1" x14ac:dyDescent="0.2">
      <c r="A29" s="93" t="s">
        <v>34</v>
      </c>
      <c r="B29" s="96"/>
      <c r="C29" s="96"/>
      <c r="D29" s="97">
        <v>0</v>
      </c>
      <c r="E29" s="98">
        <v>0</v>
      </c>
      <c r="F29" s="98">
        <v>0</v>
      </c>
      <c r="G29" s="99"/>
    </row>
    <row r="30" spans="1:7" ht="15" customHeight="1" x14ac:dyDescent="0.2">
      <c r="A30" s="95" t="s">
        <v>35</v>
      </c>
      <c r="B30" s="96">
        <v>3357082</v>
      </c>
      <c r="C30" s="96">
        <v>3943356</v>
      </c>
      <c r="D30" s="97">
        <v>3357082</v>
      </c>
      <c r="E30" s="98">
        <v>0</v>
      </c>
      <c r="F30" s="98">
        <v>0</v>
      </c>
      <c r="G30" s="99">
        <f t="shared" si="0"/>
        <v>3357082</v>
      </c>
    </row>
    <row r="31" spans="1:7" ht="15" customHeight="1" x14ac:dyDescent="0.2">
      <c r="A31" s="95" t="s">
        <v>36</v>
      </c>
      <c r="B31" s="96">
        <v>5743672</v>
      </c>
      <c r="C31" s="96">
        <v>5743672</v>
      </c>
      <c r="D31" s="97">
        <v>5743672</v>
      </c>
      <c r="E31" s="98">
        <v>0</v>
      </c>
      <c r="F31" s="98">
        <v>0</v>
      </c>
      <c r="G31" s="99">
        <f t="shared" si="0"/>
        <v>5743672</v>
      </c>
    </row>
    <row r="32" spans="1:7" ht="15" customHeight="1" thickBot="1" x14ac:dyDescent="0.25">
      <c r="A32" s="110" t="s">
        <v>37</v>
      </c>
      <c r="B32" s="107">
        <v>6739110.4138479056</v>
      </c>
      <c r="C32" s="107">
        <v>5569017</v>
      </c>
      <c r="D32" s="97">
        <v>871971</v>
      </c>
      <c r="E32" s="98">
        <v>5015003</v>
      </c>
      <c r="F32" s="98">
        <v>48166</v>
      </c>
      <c r="G32" s="99">
        <f t="shared" si="0"/>
        <v>5935140</v>
      </c>
    </row>
    <row r="33" spans="1:7" s="106" customFormat="1" ht="15" customHeight="1" thickTop="1" x14ac:dyDescent="0.25">
      <c r="A33" s="111" t="s">
        <v>38</v>
      </c>
      <c r="B33" s="112">
        <f t="shared" ref="B33:G33" si="3">B14+B24+SUM(B25:B32)</f>
        <v>330193422.15889871</v>
      </c>
      <c r="C33" s="112">
        <f t="shared" si="3"/>
        <v>353591409.54359996</v>
      </c>
      <c r="D33" s="113">
        <f t="shared" si="3"/>
        <v>169933510</v>
      </c>
      <c r="E33" s="114">
        <f t="shared" si="3"/>
        <v>47643317</v>
      </c>
      <c r="F33" s="114">
        <f t="shared" si="3"/>
        <v>58628923</v>
      </c>
      <c r="G33" s="115">
        <f t="shared" si="3"/>
        <v>276205750</v>
      </c>
    </row>
    <row r="34" spans="1:7" ht="15" customHeight="1" x14ac:dyDescent="0.2">
      <c r="A34" s="93"/>
      <c r="B34" s="107"/>
      <c r="C34" s="116"/>
      <c r="D34" s="97"/>
      <c r="E34" s="98"/>
      <c r="F34" s="98"/>
      <c r="G34" s="99"/>
    </row>
    <row r="35" spans="1:7" ht="15" customHeight="1" x14ac:dyDescent="0.25">
      <c r="A35" s="87" t="s">
        <v>39</v>
      </c>
      <c r="B35" s="117"/>
      <c r="C35" s="116"/>
      <c r="D35" s="97"/>
      <c r="E35" s="98"/>
      <c r="F35" s="98"/>
      <c r="G35" s="99"/>
    </row>
    <row r="36" spans="1:7" ht="15" customHeight="1" x14ac:dyDescent="0.2">
      <c r="A36" s="93" t="s">
        <v>40</v>
      </c>
      <c r="B36" s="107"/>
      <c r="C36" s="116"/>
      <c r="D36" s="97"/>
      <c r="E36" s="98"/>
      <c r="F36" s="98"/>
      <c r="G36" s="99"/>
    </row>
    <row r="37" spans="1:7" ht="15" customHeight="1" x14ac:dyDescent="0.2">
      <c r="A37" s="95" t="s">
        <v>41</v>
      </c>
      <c r="B37" s="118">
        <v>150600883</v>
      </c>
      <c r="C37" s="107">
        <v>136310305.93579865</v>
      </c>
      <c r="D37" s="119">
        <v>83947381.525016978</v>
      </c>
      <c r="E37" s="119">
        <v>23026309.872422796</v>
      </c>
      <c r="F37" s="119">
        <v>5236788.884876675</v>
      </c>
      <c r="G37" s="99">
        <f t="shared" si="0"/>
        <v>112210480.28231645</v>
      </c>
    </row>
    <row r="38" spans="1:7" ht="15" customHeight="1" x14ac:dyDescent="0.2">
      <c r="A38" s="95" t="s">
        <v>42</v>
      </c>
      <c r="B38" s="118">
        <v>7937799</v>
      </c>
      <c r="C38" s="107">
        <v>11615815.479726531</v>
      </c>
      <c r="D38" s="119">
        <v>33126.792022022244</v>
      </c>
      <c r="E38" s="119">
        <v>273540.14449465059</v>
      </c>
      <c r="F38" s="119">
        <v>11073592.965334769</v>
      </c>
      <c r="G38" s="99">
        <f t="shared" si="0"/>
        <v>11380259.901851442</v>
      </c>
    </row>
    <row r="39" spans="1:7" ht="15" customHeight="1" x14ac:dyDescent="0.2">
      <c r="A39" s="95" t="s">
        <v>43</v>
      </c>
      <c r="B39" s="118">
        <v>3575879</v>
      </c>
      <c r="C39" s="107">
        <v>5301518.8938915022</v>
      </c>
      <c r="D39" s="119">
        <v>12930.488715548121</v>
      </c>
      <c r="E39" s="119">
        <v>2906894.721441505</v>
      </c>
      <c r="F39" s="119">
        <v>2441636.9959939886</v>
      </c>
      <c r="G39" s="99">
        <f t="shared" si="0"/>
        <v>5361462.2061510421</v>
      </c>
    </row>
    <row r="40" spans="1:7" ht="15" customHeight="1" x14ac:dyDescent="0.2">
      <c r="A40" s="95" t="s">
        <v>44</v>
      </c>
      <c r="B40" s="118">
        <v>34203570</v>
      </c>
      <c r="C40" s="107">
        <v>38636470.174983554</v>
      </c>
      <c r="D40" s="119">
        <v>29112205.047104202</v>
      </c>
      <c r="E40" s="119">
        <v>425669.05032743094</v>
      </c>
      <c r="F40" s="119">
        <v>32557.472339846357</v>
      </c>
      <c r="G40" s="99">
        <f t="shared" si="0"/>
        <v>29570431.56977148</v>
      </c>
    </row>
    <row r="41" spans="1:7" ht="15" customHeight="1" x14ac:dyDescent="0.2">
      <c r="A41" s="95" t="s">
        <v>45</v>
      </c>
      <c r="B41" s="118">
        <v>23539846</v>
      </c>
      <c r="C41" s="96">
        <v>23775420.874418125</v>
      </c>
      <c r="D41" s="119">
        <v>8313737.5230997792</v>
      </c>
      <c r="E41" s="119">
        <v>14639507.551020408</v>
      </c>
      <c r="F41" s="119">
        <v>1185.4304981953605</v>
      </c>
      <c r="G41" s="99">
        <f t="shared" si="0"/>
        <v>22954430.50461838</v>
      </c>
    </row>
    <row r="42" spans="1:7" ht="15" customHeight="1" x14ac:dyDescent="0.2">
      <c r="A42" s="95" t="s">
        <v>46</v>
      </c>
      <c r="B42" s="118">
        <v>24592058</v>
      </c>
      <c r="C42" s="96">
        <v>34717211</v>
      </c>
      <c r="D42" s="119">
        <v>25472616.677677602</v>
      </c>
      <c r="E42" s="119">
        <v>491860.78547350783</v>
      </c>
      <c r="F42" s="119">
        <v>4341736.3192992844</v>
      </c>
      <c r="G42" s="99">
        <f t="shared" si="0"/>
        <v>30306213.782450393</v>
      </c>
    </row>
    <row r="43" spans="1:7" ht="15" customHeight="1" x14ac:dyDescent="0.2">
      <c r="A43" s="95" t="s">
        <v>47</v>
      </c>
      <c r="B43" s="118">
        <v>12492355</v>
      </c>
      <c r="C43" s="96">
        <v>16089221.007950006</v>
      </c>
      <c r="D43" s="119">
        <v>13192163.067425633</v>
      </c>
      <c r="E43" s="119">
        <v>142094.35310244217</v>
      </c>
      <c r="F43" s="119">
        <v>93790.076359042068</v>
      </c>
      <c r="G43" s="99">
        <f t="shared" si="0"/>
        <v>13428047.496887118</v>
      </c>
    </row>
    <row r="44" spans="1:7" ht="15" customHeight="1" x14ac:dyDescent="0.2">
      <c r="A44" s="95" t="s">
        <v>68</v>
      </c>
      <c r="B44" s="118">
        <v>53403624</v>
      </c>
      <c r="C44" s="96">
        <v>56401010</v>
      </c>
      <c r="D44" s="119">
        <v>14120384.878938235</v>
      </c>
      <c r="E44" s="119">
        <v>1101820.2475344283</v>
      </c>
      <c r="F44" s="119">
        <f>38852442.8552982-G48</f>
        <v>37561100.855298199</v>
      </c>
      <c r="G44" s="99">
        <f t="shared" si="0"/>
        <v>52783305.981770858</v>
      </c>
    </row>
    <row r="45" spans="1:7" ht="15" customHeight="1" x14ac:dyDescent="0.2">
      <c r="A45" s="93" t="s">
        <v>49</v>
      </c>
      <c r="B45" s="118">
        <v>3115370</v>
      </c>
      <c r="C45" s="96">
        <v>674500.17329017771</v>
      </c>
      <c r="D45" s="119">
        <v>0</v>
      </c>
      <c r="E45" s="119">
        <v>767976.24633099721</v>
      </c>
      <c r="F45" s="119">
        <v>0</v>
      </c>
      <c r="G45" s="99">
        <f t="shared" si="0"/>
        <v>767976.24633099721</v>
      </c>
    </row>
    <row r="46" spans="1:7" ht="15" customHeight="1" x14ac:dyDescent="0.2">
      <c r="A46" s="93" t="s">
        <v>33</v>
      </c>
      <c r="B46" s="118">
        <v>0</v>
      </c>
      <c r="C46" s="96">
        <v>12342.939685117579</v>
      </c>
      <c r="D46" s="119">
        <v>0</v>
      </c>
      <c r="E46" s="119">
        <v>14053.494518508429</v>
      </c>
      <c r="F46" s="119">
        <v>0</v>
      </c>
      <c r="G46" s="99">
        <f t="shared" si="0"/>
        <v>14053.494518508429</v>
      </c>
    </row>
    <row r="47" spans="1:7" ht="15" customHeight="1" x14ac:dyDescent="0.2">
      <c r="A47" s="93" t="s">
        <v>50</v>
      </c>
      <c r="B47" s="118">
        <v>75630</v>
      </c>
      <c r="C47" s="96">
        <v>0</v>
      </c>
      <c r="D47" s="119">
        <v>0</v>
      </c>
      <c r="E47" s="119">
        <v>0</v>
      </c>
      <c r="F47" s="119">
        <v>0</v>
      </c>
      <c r="G47" s="99"/>
    </row>
    <row r="48" spans="1:7" ht="16.5" customHeight="1" x14ac:dyDescent="0.2">
      <c r="A48" s="33" t="s">
        <v>85</v>
      </c>
      <c r="B48" s="96">
        <v>0</v>
      </c>
      <c r="C48" s="107">
        <v>3012000</v>
      </c>
      <c r="D48" s="119">
        <v>0</v>
      </c>
      <c r="E48" s="109">
        <v>0</v>
      </c>
      <c r="F48" s="109">
        <v>1291342</v>
      </c>
      <c r="G48" s="99">
        <f t="shared" si="0"/>
        <v>1291342</v>
      </c>
    </row>
    <row r="49" spans="1:7" ht="16.5" customHeight="1" x14ac:dyDescent="0.2">
      <c r="A49" s="33" t="s">
        <v>86</v>
      </c>
      <c r="B49" s="96">
        <v>0</v>
      </c>
      <c r="C49" s="107">
        <v>0</v>
      </c>
      <c r="D49" s="119">
        <v>0</v>
      </c>
      <c r="E49" s="109">
        <v>0</v>
      </c>
      <c r="F49" s="109">
        <v>2546021</v>
      </c>
      <c r="G49" s="99">
        <f t="shared" si="0"/>
        <v>2546021</v>
      </c>
    </row>
    <row r="50" spans="1:7" ht="15" customHeight="1" thickBot="1" x14ac:dyDescent="0.25">
      <c r="A50" s="33" t="s">
        <v>28</v>
      </c>
      <c r="B50" s="96">
        <v>0</v>
      </c>
      <c r="C50" s="96">
        <v>0</v>
      </c>
      <c r="D50" s="97">
        <v>0</v>
      </c>
      <c r="E50" s="98">
        <v>0</v>
      </c>
      <c r="F50" s="109">
        <f>C68</f>
        <v>20390094</v>
      </c>
      <c r="G50" s="120">
        <f t="shared" si="0"/>
        <v>20390094</v>
      </c>
    </row>
    <row r="51" spans="1:7" s="106" customFormat="1" ht="15" customHeight="1" thickTop="1" x14ac:dyDescent="0.25">
      <c r="A51" s="111" t="s">
        <v>51</v>
      </c>
      <c r="B51" s="121">
        <f t="shared" ref="B51:G51" si="4">SUM(B37:B50)</f>
        <v>313537014</v>
      </c>
      <c r="C51" s="121">
        <f t="shared" si="4"/>
        <v>326545816.47974366</v>
      </c>
      <c r="D51" s="113">
        <f t="shared" si="4"/>
        <v>174204546</v>
      </c>
      <c r="E51" s="114">
        <f t="shared" si="4"/>
        <v>43789726.466666684</v>
      </c>
      <c r="F51" s="114">
        <f t="shared" si="4"/>
        <v>85009846</v>
      </c>
      <c r="G51" s="115">
        <f t="shared" si="4"/>
        <v>303004118.46666664</v>
      </c>
    </row>
    <row r="52" spans="1:7" ht="15" customHeight="1" x14ac:dyDescent="0.2">
      <c r="A52" s="93"/>
      <c r="B52" s="96"/>
      <c r="C52" s="122"/>
      <c r="D52" s="97"/>
      <c r="E52" s="98"/>
      <c r="F52" s="98"/>
      <c r="G52" s="99"/>
    </row>
    <row r="53" spans="1:7" ht="15" customHeight="1" x14ac:dyDescent="0.25">
      <c r="A53" s="87" t="s">
        <v>52</v>
      </c>
      <c r="B53" s="123"/>
      <c r="C53" s="122"/>
      <c r="D53" s="97"/>
      <c r="E53" s="98"/>
      <c r="F53" s="98"/>
      <c r="G53" s="99"/>
    </row>
    <row r="54" spans="1:7" ht="15" customHeight="1" x14ac:dyDescent="0.2">
      <c r="A54" s="93" t="s">
        <v>53</v>
      </c>
      <c r="B54" s="96"/>
      <c r="C54" s="122"/>
      <c r="D54" s="97"/>
      <c r="E54" s="98"/>
      <c r="F54" s="98"/>
      <c r="G54" s="99"/>
    </row>
    <row r="55" spans="1:7" ht="15" customHeight="1" x14ac:dyDescent="0.2">
      <c r="A55" s="95" t="s">
        <v>54</v>
      </c>
      <c r="B55" s="118">
        <v>9371409</v>
      </c>
      <c r="C55" s="96">
        <v>8104859</v>
      </c>
      <c r="D55" s="97">
        <v>6645930</v>
      </c>
      <c r="E55" s="98">
        <v>3853590.5333333332</v>
      </c>
      <c r="F55" s="98">
        <v>0</v>
      </c>
      <c r="G55" s="99">
        <f t="shared" si="0"/>
        <v>10499520.533333333</v>
      </c>
    </row>
    <row r="56" spans="1:7" ht="15" customHeight="1" x14ac:dyDescent="0.2">
      <c r="A56" s="95" t="s">
        <v>55</v>
      </c>
      <c r="B56" s="96">
        <v>0</v>
      </c>
      <c r="C56" s="96">
        <v>0</v>
      </c>
      <c r="D56" s="97">
        <v>0</v>
      </c>
      <c r="E56" s="98">
        <v>0</v>
      </c>
      <c r="F56" s="98">
        <v>0</v>
      </c>
      <c r="G56" s="99">
        <f t="shared" si="0"/>
        <v>0</v>
      </c>
    </row>
    <row r="57" spans="1:7" ht="15" customHeight="1" x14ac:dyDescent="0.2">
      <c r="A57" s="100" t="s">
        <v>56</v>
      </c>
      <c r="B57" s="96">
        <v>0</v>
      </c>
      <c r="C57" s="96">
        <v>0</v>
      </c>
      <c r="D57" s="97">
        <v>0</v>
      </c>
      <c r="E57" s="98">
        <v>0</v>
      </c>
      <c r="F57" s="98">
        <v>0</v>
      </c>
      <c r="G57" s="99">
        <f t="shared" si="0"/>
        <v>0</v>
      </c>
    </row>
    <row r="58" spans="1:7" ht="15" customHeight="1" x14ac:dyDescent="0.25">
      <c r="A58" s="124" t="s">
        <v>57</v>
      </c>
      <c r="B58" s="102">
        <f t="shared" ref="B58:G58" si="5">SUM(B55:B57)</f>
        <v>9371409</v>
      </c>
      <c r="C58" s="102">
        <f t="shared" si="5"/>
        <v>8104859</v>
      </c>
      <c r="D58" s="103">
        <f t="shared" si="5"/>
        <v>6645930</v>
      </c>
      <c r="E58" s="104">
        <f t="shared" si="5"/>
        <v>3853590.5333333332</v>
      </c>
      <c r="F58" s="104">
        <f t="shared" si="5"/>
        <v>0</v>
      </c>
      <c r="G58" s="105">
        <f t="shared" si="5"/>
        <v>10499520.533333333</v>
      </c>
    </row>
    <row r="59" spans="1:7" ht="15" customHeight="1" x14ac:dyDescent="0.2">
      <c r="A59" s="93"/>
      <c r="B59" s="96"/>
      <c r="C59" s="122"/>
      <c r="D59" s="97"/>
      <c r="E59" s="98"/>
      <c r="F59" s="98"/>
      <c r="G59" s="99"/>
    </row>
    <row r="60" spans="1:7" ht="15" customHeight="1" x14ac:dyDescent="0.2">
      <c r="A60" s="93" t="s">
        <v>58</v>
      </c>
      <c r="B60" s="96"/>
      <c r="C60" s="122"/>
      <c r="D60" s="97"/>
      <c r="E60" s="98"/>
      <c r="F60" s="98"/>
      <c r="G60" s="99"/>
    </row>
    <row r="61" spans="1:7" ht="15" customHeight="1" x14ac:dyDescent="0.2">
      <c r="A61" s="95" t="s">
        <v>59</v>
      </c>
      <c r="B61" s="96">
        <v>0</v>
      </c>
      <c r="C61" s="96">
        <v>0</v>
      </c>
      <c r="D61" s="97">
        <v>0</v>
      </c>
      <c r="E61" s="98">
        <v>0</v>
      </c>
      <c r="F61" s="98">
        <v>0</v>
      </c>
      <c r="G61" s="99">
        <f>SUM(D61:F61)</f>
        <v>0</v>
      </c>
    </row>
    <row r="62" spans="1:7" ht="15" customHeight="1" x14ac:dyDescent="0.2">
      <c r="A62" s="125" t="s">
        <v>50</v>
      </c>
      <c r="B62" s="126">
        <v>7284999</v>
      </c>
      <c r="C62" s="127">
        <v>-5286723</v>
      </c>
      <c r="D62" s="97">
        <v>-10916966</v>
      </c>
      <c r="E62" s="98"/>
      <c r="F62" s="98">
        <v>-2153466</v>
      </c>
      <c r="G62" s="99">
        <f t="shared" si="0"/>
        <v>-13070432</v>
      </c>
    </row>
    <row r="63" spans="1:7" ht="15" customHeight="1" thickBot="1" x14ac:dyDescent="0.3">
      <c r="A63" s="128" t="s">
        <v>60</v>
      </c>
      <c r="B63" s="129">
        <f t="shared" ref="B63:G63" si="6">SUM(B61:B62)</f>
        <v>7284999</v>
      </c>
      <c r="C63" s="129">
        <f t="shared" si="6"/>
        <v>-5286723</v>
      </c>
      <c r="D63" s="130">
        <f t="shared" si="6"/>
        <v>-10916966</v>
      </c>
      <c r="E63" s="131">
        <f t="shared" si="6"/>
        <v>0</v>
      </c>
      <c r="F63" s="131">
        <f t="shared" si="6"/>
        <v>-2153466</v>
      </c>
      <c r="G63" s="132">
        <f t="shared" si="6"/>
        <v>-13070432</v>
      </c>
    </row>
    <row r="64" spans="1:7" s="106" customFormat="1" ht="15" customHeight="1" thickTop="1" x14ac:dyDescent="0.25">
      <c r="A64" s="133" t="s">
        <v>61</v>
      </c>
      <c r="B64" s="134">
        <f t="shared" ref="B64:G64" si="7">B51+B58+B63</f>
        <v>330193422</v>
      </c>
      <c r="C64" s="134">
        <f t="shared" si="7"/>
        <v>329363952.47974366</v>
      </c>
      <c r="D64" s="135">
        <f t="shared" si="7"/>
        <v>169933510</v>
      </c>
      <c r="E64" s="114">
        <f t="shared" si="7"/>
        <v>47643317.000000015</v>
      </c>
      <c r="F64" s="136">
        <f t="shared" si="7"/>
        <v>82856380</v>
      </c>
      <c r="G64" s="137">
        <f t="shared" si="7"/>
        <v>300433207</v>
      </c>
    </row>
    <row r="65" spans="1:7" ht="15" customHeight="1" x14ac:dyDescent="0.2">
      <c r="A65" s="138"/>
      <c r="B65" s="139"/>
      <c r="C65" s="140"/>
      <c r="D65" s="141"/>
      <c r="E65" s="142"/>
      <c r="F65" s="142"/>
      <c r="G65" s="143"/>
    </row>
    <row r="66" spans="1:7" ht="38.450000000000003" customHeight="1" x14ac:dyDescent="0.2">
      <c r="A66" s="254" t="s">
        <v>81</v>
      </c>
      <c r="B66" s="144"/>
      <c r="C66" s="145">
        <f>C21-C48</f>
        <v>1291342</v>
      </c>
      <c r="D66" s="146">
        <f>D22-D48</f>
        <v>0</v>
      </c>
      <c r="E66" s="147">
        <f>E22-E48</f>
        <v>0</v>
      </c>
      <c r="F66" s="147">
        <f>F21-F48</f>
        <v>-1291342</v>
      </c>
      <c r="G66" s="148">
        <f>SUM(D66:F66)</f>
        <v>-1291342</v>
      </c>
    </row>
    <row r="67" spans="1:7" ht="38.450000000000003" customHeight="1" x14ac:dyDescent="0.2">
      <c r="A67" s="254" t="s">
        <v>82</v>
      </c>
      <c r="B67" s="149"/>
      <c r="C67" s="150">
        <f t="shared" ref="C67:F68" si="8">C22-C49</f>
        <v>2546021</v>
      </c>
      <c r="D67" s="151">
        <f t="shared" si="8"/>
        <v>0</v>
      </c>
      <c r="E67" s="152">
        <f t="shared" si="8"/>
        <v>0</v>
      </c>
      <c r="F67" s="152">
        <f>F22-F49</f>
        <v>-2546021</v>
      </c>
      <c r="G67" s="153">
        <f>SUM(D67:F67)</f>
        <v>-2546021</v>
      </c>
    </row>
    <row r="68" spans="1:7" ht="38.450000000000003" customHeight="1" thickBot="1" x14ac:dyDescent="0.25">
      <c r="A68" s="255" t="s">
        <v>83</v>
      </c>
      <c r="B68" s="154"/>
      <c r="C68" s="155">
        <f t="shared" si="8"/>
        <v>20390094</v>
      </c>
      <c r="D68" s="156">
        <f t="shared" si="8"/>
        <v>0</v>
      </c>
      <c r="E68" s="157">
        <f t="shared" si="8"/>
        <v>0</v>
      </c>
      <c r="F68" s="157">
        <f t="shared" si="8"/>
        <v>-20390094</v>
      </c>
      <c r="G68" s="158">
        <f>SUM(D68:F68)</f>
        <v>-20390094</v>
      </c>
    </row>
    <row r="69" spans="1:7" s="165" customFormat="1" ht="15" customHeight="1" thickTop="1" thickBot="1" x14ac:dyDescent="0.25">
      <c r="A69" s="159" t="s">
        <v>88</v>
      </c>
      <c r="B69" s="160">
        <f t="shared" ref="B69:G69" si="9">B33-B51-B58-B63</f>
        <v>0.15889871120452881</v>
      </c>
      <c r="C69" s="161">
        <f t="shared" si="9"/>
        <v>24227457.063856304</v>
      </c>
      <c r="D69" s="162">
        <f t="shared" si="9"/>
        <v>0</v>
      </c>
      <c r="E69" s="163">
        <f t="shared" si="9"/>
        <v>-1.6763806343078613E-8</v>
      </c>
      <c r="F69" s="163">
        <f t="shared" si="9"/>
        <v>-24227457</v>
      </c>
      <c r="G69" s="164">
        <f t="shared" si="9"/>
        <v>-24227456.99999997</v>
      </c>
    </row>
    <row r="70" spans="1:7" s="165" customFormat="1" ht="15" customHeight="1" x14ac:dyDescent="0.2">
      <c r="A70" s="166"/>
      <c r="B70" s="167"/>
      <c r="C70" s="167"/>
      <c r="D70" s="168"/>
      <c r="E70" s="168"/>
      <c r="F70" s="168"/>
      <c r="G70" s="169"/>
    </row>
    <row r="71" spans="1:7" x14ac:dyDescent="0.2">
      <c r="A71" s="434" t="s">
        <v>75</v>
      </c>
      <c r="B71" s="434"/>
      <c r="C71" s="434"/>
      <c r="D71" s="434"/>
      <c r="E71" s="434"/>
      <c r="F71" s="434"/>
      <c r="G71" s="434"/>
    </row>
    <row r="72" spans="1:7" x14ac:dyDescent="0.2">
      <c r="A72" s="434" t="s">
        <v>74</v>
      </c>
      <c r="B72" s="434"/>
      <c r="C72" s="434"/>
      <c r="D72" s="434"/>
      <c r="E72" s="434"/>
      <c r="F72" s="434"/>
      <c r="G72" s="434"/>
    </row>
    <row r="73" spans="1:7" x14ac:dyDescent="0.2">
      <c r="A73" s="170"/>
      <c r="B73" s="171"/>
      <c r="D73" s="80"/>
      <c r="E73" s="80"/>
      <c r="F73" s="80"/>
      <c r="G73" s="80"/>
    </row>
    <row r="74" spans="1:7" x14ac:dyDescent="0.2">
      <c r="A74" s="170"/>
      <c r="B74" s="171"/>
      <c r="D74" s="80"/>
      <c r="E74" s="173"/>
      <c r="F74" s="80"/>
      <c r="G74" s="80"/>
    </row>
    <row r="75" spans="1:7" x14ac:dyDescent="0.2">
      <c r="A75" s="170"/>
      <c r="B75" s="171"/>
      <c r="D75" s="80"/>
      <c r="E75" s="173"/>
      <c r="F75" s="80"/>
      <c r="G75" s="80"/>
    </row>
    <row r="76" spans="1:7" x14ac:dyDescent="0.2">
      <c r="A76" s="170"/>
      <c r="B76" s="171"/>
      <c r="D76" s="80"/>
      <c r="E76" s="173"/>
      <c r="F76" s="80"/>
      <c r="G76" s="80"/>
    </row>
    <row r="77" spans="1:7" x14ac:dyDescent="0.2">
      <c r="A77" s="170"/>
      <c r="B77" s="171"/>
      <c r="D77" s="80"/>
      <c r="E77" s="173"/>
      <c r="F77" s="80"/>
      <c r="G77" s="80"/>
    </row>
    <row r="78" spans="1:7" x14ac:dyDescent="0.2">
      <c r="A78" s="170"/>
      <c r="B78" s="171"/>
      <c r="D78" s="80"/>
      <c r="E78" s="173"/>
      <c r="F78" s="80"/>
      <c r="G78" s="80"/>
    </row>
    <row r="79" spans="1:7" x14ac:dyDescent="0.2">
      <c r="A79" s="170"/>
      <c r="B79" s="171"/>
      <c r="D79" s="80"/>
      <c r="E79" s="173"/>
      <c r="F79" s="80"/>
      <c r="G79" s="80"/>
    </row>
    <row r="80" spans="1:7" x14ac:dyDescent="0.2">
      <c r="A80" s="170"/>
      <c r="B80" s="171"/>
      <c r="D80" s="80"/>
      <c r="E80" s="173"/>
      <c r="F80" s="80"/>
      <c r="G80" s="80"/>
    </row>
    <row r="81" spans="1:7" x14ac:dyDescent="0.2">
      <c r="A81" s="171"/>
      <c r="B81" s="171"/>
      <c r="D81" s="80"/>
      <c r="E81" s="173"/>
      <c r="F81" s="80"/>
      <c r="G81" s="80"/>
    </row>
    <row r="82" spans="1:7" x14ac:dyDescent="0.2">
      <c r="E82" s="174"/>
    </row>
    <row r="83" spans="1:7" x14ac:dyDescent="0.2">
      <c r="E83" s="174"/>
    </row>
  </sheetData>
  <mergeCells count="5">
    <mergeCell ref="A5:A6"/>
    <mergeCell ref="B5:C5"/>
    <mergeCell ref="D5:G5"/>
    <mergeCell ref="A71:G71"/>
    <mergeCell ref="A72:G72"/>
  </mergeCells>
  <printOptions horizontalCentered="1"/>
  <pageMargins left="0.7" right="0.7" top="0.75" bottom="0.75" header="0.3" footer="0.3"/>
  <pageSetup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80" workbookViewId="0">
      <selection activeCell="C9" sqref="C9"/>
    </sheetView>
  </sheetViews>
  <sheetFormatPr defaultColWidth="9.140625" defaultRowHeight="15" x14ac:dyDescent="0.2"/>
  <cols>
    <col min="1" max="1" width="78.140625" style="2" customWidth="1"/>
    <col min="2" max="2" width="18.140625" style="2" customWidth="1"/>
    <col min="3" max="3" width="19.140625" style="2" customWidth="1"/>
    <col min="4" max="4" width="16.140625" style="2" customWidth="1"/>
    <col min="5" max="5" width="19" style="2" customWidth="1"/>
    <col min="6" max="6" width="17.85546875" style="2" customWidth="1"/>
    <col min="7" max="7" width="19.140625" style="2" customWidth="1"/>
    <col min="8" max="16384" width="9.140625" style="2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">
      <c r="A3" s="4" t="s">
        <v>2</v>
      </c>
      <c r="B3" s="5"/>
      <c r="C3" s="5"/>
      <c r="D3" s="5"/>
      <c r="E3" s="5"/>
      <c r="F3" s="5"/>
      <c r="G3" s="5"/>
    </row>
    <row r="4" spans="1:7" ht="15.75" thickBot="1" x14ac:dyDescent="0.25">
      <c r="A4" s="6"/>
      <c r="B4" s="6"/>
      <c r="C4" s="6"/>
      <c r="D4" s="6"/>
      <c r="E4" s="6"/>
      <c r="F4" s="6"/>
      <c r="G4" s="6"/>
    </row>
    <row r="5" spans="1:7" ht="15.75" customHeight="1" thickBot="1" x14ac:dyDescent="0.3">
      <c r="A5" s="462" t="s">
        <v>3</v>
      </c>
      <c r="B5" s="464" t="s">
        <v>4</v>
      </c>
      <c r="C5" s="465"/>
      <c r="D5" s="466" t="s">
        <v>5</v>
      </c>
      <c r="E5" s="467"/>
      <c r="F5" s="467"/>
      <c r="G5" s="468"/>
    </row>
    <row r="6" spans="1:7" s="8" customFormat="1" ht="48" thickBot="1" x14ac:dyDescent="0.3">
      <c r="A6" s="463"/>
      <c r="B6" s="7" t="s">
        <v>6</v>
      </c>
      <c r="C6" s="7" t="s">
        <v>7</v>
      </c>
      <c r="D6" s="304" t="s">
        <v>8</v>
      </c>
      <c r="E6" s="305" t="s">
        <v>9</v>
      </c>
      <c r="F6" s="305" t="s">
        <v>10</v>
      </c>
      <c r="G6" s="7" t="s">
        <v>11</v>
      </c>
    </row>
    <row r="7" spans="1:7" ht="17.100000000000001" customHeight="1" x14ac:dyDescent="0.25">
      <c r="A7" s="10" t="s">
        <v>12</v>
      </c>
      <c r="B7" s="11"/>
      <c r="C7" s="307"/>
      <c r="D7" s="307"/>
      <c r="E7" s="12"/>
      <c r="F7" s="13"/>
      <c r="G7" s="13"/>
    </row>
    <row r="8" spans="1:7" ht="17.100000000000001" customHeight="1" x14ac:dyDescent="0.2">
      <c r="A8" s="14" t="s">
        <v>13</v>
      </c>
      <c r="B8" s="15"/>
      <c r="C8" s="306"/>
      <c r="D8" s="306"/>
      <c r="E8" s="16"/>
      <c r="F8" s="308"/>
      <c r="G8" s="308"/>
    </row>
    <row r="9" spans="1:7" ht="17.100000000000001" customHeight="1" x14ac:dyDescent="0.2">
      <c r="A9" s="18" t="s">
        <v>14</v>
      </c>
      <c r="B9" s="19">
        <v>1478441</v>
      </c>
      <c r="C9" s="20">
        <v>1478441</v>
      </c>
      <c r="D9" s="20">
        <v>597752</v>
      </c>
      <c r="E9" s="21">
        <v>0</v>
      </c>
      <c r="F9" s="22">
        <v>0</v>
      </c>
      <c r="G9" s="22">
        <f t="shared" ref="G9:G14" si="0">SUM(D9:F9)</f>
        <v>597752</v>
      </c>
    </row>
    <row r="10" spans="1:7" ht="17.100000000000001" customHeight="1" x14ac:dyDescent="0.2">
      <c r="A10" s="18" t="s">
        <v>15</v>
      </c>
      <c r="B10" s="19">
        <v>66387708</v>
      </c>
      <c r="C10" s="20">
        <v>67962116.058107093</v>
      </c>
      <c r="D10" s="20">
        <v>66298450</v>
      </c>
      <c r="E10" s="21">
        <v>0</v>
      </c>
      <c r="F10" s="22">
        <v>0</v>
      </c>
      <c r="G10" s="22">
        <f t="shared" si="0"/>
        <v>66298450</v>
      </c>
    </row>
    <row r="11" spans="1:7" ht="17.100000000000001" customHeight="1" x14ac:dyDescent="0.2">
      <c r="A11" s="18" t="s">
        <v>16</v>
      </c>
      <c r="B11" s="19">
        <v>30845730</v>
      </c>
      <c r="C11" s="20">
        <v>29126621.167760182</v>
      </c>
      <c r="D11" s="20">
        <v>32252537</v>
      </c>
      <c r="E11" s="21">
        <v>0</v>
      </c>
      <c r="F11" s="22">
        <v>0</v>
      </c>
      <c r="G11" s="22">
        <f t="shared" si="0"/>
        <v>32252537</v>
      </c>
    </row>
    <row r="12" spans="1:7" ht="17.100000000000001" customHeight="1" x14ac:dyDescent="0.2">
      <c r="A12" s="18" t="s">
        <v>17</v>
      </c>
      <c r="B12" s="19">
        <v>12689045</v>
      </c>
      <c r="C12" s="20">
        <v>12959807.927544067</v>
      </c>
      <c r="D12" s="20">
        <v>0</v>
      </c>
      <c r="E12" s="21">
        <v>10971652.191752579</v>
      </c>
      <c r="F12" s="22">
        <v>0</v>
      </c>
      <c r="G12" s="22">
        <f t="shared" si="0"/>
        <v>10971652.191752579</v>
      </c>
    </row>
    <row r="13" spans="1:7" ht="17.100000000000001" customHeight="1" x14ac:dyDescent="0.2">
      <c r="A13" s="24" t="s">
        <v>18</v>
      </c>
      <c r="B13" s="19">
        <v>10080215</v>
      </c>
      <c r="C13" s="20">
        <v>10601945.580014164</v>
      </c>
      <c r="D13" s="20">
        <v>2891167.9548923392</v>
      </c>
      <c r="E13" s="21">
        <v>8616647.4845197648</v>
      </c>
      <c r="F13" s="22">
        <v>0</v>
      </c>
      <c r="G13" s="22">
        <f t="shared" si="0"/>
        <v>11507815.439412104</v>
      </c>
    </row>
    <row r="14" spans="1:7" ht="17.100000000000001" customHeight="1" x14ac:dyDescent="0.2">
      <c r="A14" s="25" t="s">
        <v>19</v>
      </c>
      <c r="B14" s="19">
        <v>9372600</v>
      </c>
      <c r="C14" s="20">
        <v>9366239.3985645827</v>
      </c>
      <c r="D14" s="20">
        <v>10432251</v>
      </c>
      <c r="E14" s="21">
        <v>0</v>
      </c>
      <c r="F14" s="22">
        <v>0</v>
      </c>
      <c r="G14" s="22">
        <f t="shared" si="0"/>
        <v>10432251</v>
      </c>
    </row>
    <row r="15" spans="1:7" s="32" customFormat="1" ht="17.100000000000001" customHeight="1" x14ac:dyDescent="0.25">
      <c r="A15" s="26" t="s">
        <v>20</v>
      </c>
      <c r="B15" s="27">
        <f t="shared" ref="B15:G15" si="1">SUM(B9:B14)</f>
        <v>130853739</v>
      </c>
      <c r="C15" s="309">
        <f t="shared" si="1"/>
        <v>131495171.13199009</v>
      </c>
      <c r="D15" s="309">
        <f t="shared" si="1"/>
        <v>112472157.95489234</v>
      </c>
      <c r="E15" s="28">
        <f t="shared" si="1"/>
        <v>19588299.676272344</v>
      </c>
      <c r="F15" s="29">
        <f t="shared" si="1"/>
        <v>0</v>
      </c>
      <c r="G15" s="30">
        <f t="shared" si="1"/>
        <v>132060457.63116468</v>
      </c>
    </row>
    <row r="16" spans="1:7" ht="17.100000000000001" customHeight="1" x14ac:dyDescent="0.2">
      <c r="A16" s="14" t="s">
        <v>21</v>
      </c>
      <c r="B16" s="19">
        <v>8439431</v>
      </c>
      <c r="C16" s="20">
        <v>11387781.681139806</v>
      </c>
      <c r="D16" s="20">
        <v>0</v>
      </c>
      <c r="E16" s="21">
        <v>10570107.847731952</v>
      </c>
      <c r="F16" s="22">
        <v>650468.5050095187</v>
      </c>
      <c r="G16" s="22">
        <f t="shared" ref="G16:G25" si="2">SUM(D16:F16)</f>
        <v>11220576.352741471</v>
      </c>
    </row>
    <row r="17" spans="1:7" ht="17.100000000000001" customHeight="1" x14ac:dyDescent="0.2">
      <c r="A17" s="14" t="s">
        <v>22</v>
      </c>
      <c r="B17" s="19"/>
      <c r="C17" s="20"/>
      <c r="D17" s="20"/>
      <c r="E17" s="21"/>
      <c r="F17" s="22"/>
      <c r="G17" s="22">
        <f t="shared" si="2"/>
        <v>0</v>
      </c>
    </row>
    <row r="18" spans="1:7" ht="17.100000000000001" customHeight="1" x14ac:dyDescent="0.2">
      <c r="A18" s="18" t="s">
        <v>23</v>
      </c>
      <c r="B18" s="19">
        <v>257463572</v>
      </c>
      <c r="C18" s="20">
        <v>236926224.40512186</v>
      </c>
      <c r="D18" s="20">
        <v>0</v>
      </c>
      <c r="E18" s="21">
        <v>0</v>
      </c>
      <c r="F18" s="22">
        <v>234271318.82642713</v>
      </c>
      <c r="G18" s="22">
        <f t="shared" si="2"/>
        <v>234271318.82642713</v>
      </c>
    </row>
    <row r="19" spans="1:7" ht="17.100000000000001" customHeight="1" x14ac:dyDescent="0.2">
      <c r="A19" s="18" t="s">
        <v>24</v>
      </c>
      <c r="B19" s="19">
        <v>29553895</v>
      </c>
      <c r="C19" s="20">
        <v>25655294.109760851</v>
      </c>
      <c r="D19" s="20">
        <v>0</v>
      </c>
      <c r="E19" s="21">
        <v>0</v>
      </c>
      <c r="F19" s="22">
        <v>21237791.472915977</v>
      </c>
      <c r="G19" s="22">
        <f t="shared" si="2"/>
        <v>21237791.472915977</v>
      </c>
    </row>
    <row r="20" spans="1:7" ht="17.100000000000001" customHeight="1" x14ac:dyDescent="0.2">
      <c r="A20" s="18" t="s">
        <v>25</v>
      </c>
      <c r="B20" s="19">
        <v>15007914</v>
      </c>
      <c r="C20" s="20">
        <v>14237175</v>
      </c>
      <c r="D20" s="20">
        <v>14062807</v>
      </c>
      <c r="E20" s="21">
        <v>0</v>
      </c>
      <c r="F20" s="22">
        <v>0</v>
      </c>
      <c r="G20" s="22">
        <f t="shared" si="2"/>
        <v>14062807</v>
      </c>
    </row>
    <row r="21" spans="1:7" ht="17.100000000000001" customHeight="1" x14ac:dyDescent="0.2">
      <c r="A21" s="18" t="s">
        <v>26</v>
      </c>
      <c r="B21" s="19">
        <v>3600000</v>
      </c>
      <c r="C21" s="20">
        <v>3600000</v>
      </c>
      <c r="D21" s="20">
        <v>3050000</v>
      </c>
      <c r="E21" s="21">
        <v>0</v>
      </c>
      <c r="F21" s="22">
        <v>0</v>
      </c>
      <c r="G21" s="22">
        <f t="shared" si="2"/>
        <v>3050000</v>
      </c>
    </row>
    <row r="22" spans="1:7" ht="17.100000000000001" customHeight="1" x14ac:dyDescent="0.2">
      <c r="A22" s="18" t="s">
        <v>27</v>
      </c>
      <c r="B22" s="19">
        <v>78991608</v>
      </c>
      <c r="C22" s="20">
        <v>78991608</v>
      </c>
      <c r="D22" s="20">
        <v>33190975</v>
      </c>
      <c r="E22" s="21">
        <v>0</v>
      </c>
      <c r="F22" s="22">
        <v>0</v>
      </c>
      <c r="G22" s="22">
        <f t="shared" si="2"/>
        <v>33190975</v>
      </c>
    </row>
    <row r="23" spans="1:7" ht="17.100000000000001" customHeight="1" x14ac:dyDescent="0.2">
      <c r="A23" s="33" t="s">
        <v>85</v>
      </c>
      <c r="B23" s="19">
        <v>0</v>
      </c>
      <c r="C23" s="20">
        <v>788700</v>
      </c>
      <c r="D23" s="20">
        <v>0</v>
      </c>
      <c r="E23" s="21">
        <v>0</v>
      </c>
      <c r="F23" s="22">
        <v>0</v>
      </c>
      <c r="G23" s="22">
        <f t="shared" si="2"/>
        <v>0</v>
      </c>
    </row>
    <row r="24" spans="1:7" ht="17.100000000000001" customHeight="1" x14ac:dyDescent="0.2">
      <c r="A24" s="33" t="s">
        <v>86</v>
      </c>
      <c r="B24" s="19">
        <v>0</v>
      </c>
      <c r="C24" s="20">
        <v>2546021</v>
      </c>
      <c r="D24" s="20">
        <v>0</v>
      </c>
      <c r="E24" s="21">
        <v>0</v>
      </c>
      <c r="F24" s="22">
        <v>0</v>
      </c>
      <c r="G24" s="22">
        <f t="shared" si="2"/>
        <v>0</v>
      </c>
    </row>
    <row r="25" spans="1:7" ht="17.100000000000001" customHeight="1" x14ac:dyDescent="0.2">
      <c r="A25" s="33" t="s">
        <v>28</v>
      </c>
      <c r="B25" s="19">
        <v>0</v>
      </c>
      <c r="C25" s="20">
        <v>42572346</v>
      </c>
      <c r="D25" s="20">
        <v>0</v>
      </c>
      <c r="E25" s="21">
        <v>0</v>
      </c>
      <c r="F25" s="22">
        <v>0</v>
      </c>
      <c r="G25" s="22">
        <f t="shared" si="2"/>
        <v>0</v>
      </c>
    </row>
    <row r="26" spans="1:7" s="32" customFormat="1" ht="17.100000000000001" customHeight="1" x14ac:dyDescent="0.25">
      <c r="A26" s="26" t="s">
        <v>29</v>
      </c>
      <c r="B26" s="27">
        <f t="shared" ref="B26:G26" si="3">SUM(B16:B25)</f>
        <v>393056420</v>
      </c>
      <c r="C26" s="309">
        <f t="shared" si="3"/>
        <v>416705150.19602251</v>
      </c>
      <c r="D26" s="309">
        <f t="shared" si="3"/>
        <v>50303782</v>
      </c>
      <c r="E26" s="28">
        <f t="shared" si="3"/>
        <v>10570107.847731952</v>
      </c>
      <c r="F26" s="29">
        <f t="shared" si="3"/>
        <v>256159578.80435264</v>
      </c>
      <c r="G26" s="30">
        <f t="shared" si="3"/>
        <v>317033468.65208459</v>
      </c>
    </row>
    <row r="27" spans="1:7" ht="17.100000000000001" customHeight="1" x14ac:dyDescent="0.2">
      <c r="A27" s="14" t="s">
        <v>30</v>
      </c>
      <c r="B27" s="19">
        <v>215187966</v>
      </c>
      <c r="C27" s="20">
        <v>207596899.01454598</v>
      </c>
      <c r="D27" s="20">
        <v>0</v>
      </c>
      <c r="E27" s="21">
        <v>0</v>
      </c>
      <c r="F27" s="22">
        <v>190303667.13693464</v>
      </c>
      <c r="G27" s="22">
        <f t="shared" ref="G27:G34" si="4">SUM(D27:F27)</f>
        <v>190303667.13693464</v>
      </c>
    </row>
    <row r="28" spans="1:7" ht="17.100000000000001" customHeight="1" x14ac:dyDescent="0.2">
      <c r="A28" s="14" t="s">
        <v>31</v>
      </c>
      <c r="B28" s="19">
        <v>197479668</v>
      </c>
      <c r="C28" s="20">
        <v>208106750.21884671</v>
      </c>
      <c r="D28" s="20">
        <v>0</v>
      </c>
      <c r="E28" s="21">
        <v>221329204.03028098</v>
      </c>
      <c r="F28" s="22">
        <v>0</v>
      </c>
      <c r="G28" s="22">
        <f t="shared" si="4"/>
        <v>221329204.03028098</v>
      </c>
    </row>
    <row r="29" spans="1:7" ht="17.100000000000001" customHeight="1" x14ac:dyDescent="0.2">
      <c r="A29" s="14" t="s">
        <v>32</v>
      </c>
      <c r="B29" s="19">
        <v>8911503</v>
      </c>
      <c r="C29" s="20">
        <v>7263378.0363136353</v>
      </c>
      <c r="D29" s="20">
        <v>0</v>
      </c>
      <c r="E29" s="21">
        <v>6663378.0363136353</v>
      </c>
      <c r="F29" s="22">
        <v>0</v>
      </c>
      <c r="G29" s="22">
        <f t="shared" si="4"/>
        <v>6663378.0363136353</v>
      </c>
    </row>
    <row r="30" spans="1:7" ht="17.100000000000001" customHeight="1" x14ac:dyDescent="0.2">
      <c r="A30" s="14" t="s">
        <v>33</v>
      </c>
      <c r="B30" s="19">
        <v>1194337145</v>
      </c>
      <c r="C30" s="20">
        <v>1144270123.3544972</v>
      </c>
      <c r="D30" s="20">
        <v>1825000</v>
      </c>
      <c r="E30" s="21">
        <v>1073581531.6400131</v>
      </c>
      <c r="F30" s="22">
        <v>0</v>
      </c>
      <c r="G30" s="22">
        <f t="shared" si="4"/>
        <v>1075406531.6400132</v>
      </c>
    </row>
    <row r="31" spans="1:7" ht="17.100000000000001" customHeight="1" x14ac:dyDescent="0.2">
      <c r="A31" s="34" t="s">
        <v>34</v>
      </c>
      <c r="B31" s="19"/>
      <c r="C31" s="20"/>
      <c r="D31" s="20"/>
      <c r="E31" s="21"/>
      <c r="F31" s="22"/>
      <c r="G31" s="22">
        <f t="shared" si="4"/>
        <v>0</v>
      </c>
    </row>
    <row r="32" spans="1:7" ht="17.100000000000001" customHeight="1" x14ac:dyDescent="0.2">
      <c r="A32" s="18" t="s">
        <v>35</v>
      </c>
      <c r="B32" s="19">
        <v>101411948</v>
      </c>
      <c r="C32" s="20">
        <v>101350849.93085842</v>
      </c>
      <c r="D32" s="20">
        <v>76394015</v>
      </c>
      <c r="E32" s="21">
        <v>19259077</v>
      </c>
      <c r="F32" s="22">
        <v>0</v>
      </c>
      <c r="G32" s="22">
        <f t="shared" si="4"/>
        <v>95653092</v>
      </c>
    </row>
    <row r="33" spans="1:7" ht="17.100000000000001" customHeight="1" x14ac:dyDescent="0.2">
      <c r="A33" s="18" t="s">
        <v>36</v>
      </c>
      <c r="B33" s="19">
        <v>0</v>
      </c>
      <c r="C33" s="20">
        <v>0</v>
      </c>
      <c r="D33" s="20">
        <v>0</v>
      </c>
      <c r="E33" s="21">
        <v>0</v>
      </c>
      <c r="F33" s="22">
        <v>0</v>
      </c>
      <c r="G33" s="22">
        <f t="shared" si="4"/>
        <v>0</v>
      </c>
    </row>
    <row r="34" spans="1:7" ht="17.100000000000001" customHeight="1" thickBot="1" x14ac:dyDescent="0.25">
      <c r="A34" s="35" t="s">
        <v>37</v>
      </c>
      <c r="B34" s="19">
        <v>53240949</v>
      </c>
      <c r="C34" s="20">
        <v>54229724.145844638</v>
      </c>
      <c r="D34" s="20">
        <v>12739900.359874338</v>
      </c>
      <c r="E34" s="36">
        <v>36939809.230826154</v>
      </c>
      <c r="F34" s="22">
        <v>4148216.0469163866</v>
      </c>
      <c r="G34" s="22">
        <f t="shared" si="4"/>
        <v>53827925.63761688</v>
      </c>
    </row>
    <row r="35" spans="1:7" s="32" customFormat="1" ht="17.100000000000001" customHeight="1" thickTop="1" x14ac:dyDescent="0.25">
      <c r="A35" s="37" t="s">
        <v>38</v>
      </c>
      <c r="B35" s="38">
        <f t="shared" ref="B35:G35" si="5">SUM(B27:B34)+B26+B15</f>
        <v>2294479338</v>
      </c>
      <c r="C35" s="39">
        <f t="shared" si="5"/>
        <v>2271018046.0289192</v>
      </c>
      <c r="D35" s="39">
        <f t="shared" si="5"/>
        <v>253734855.31476668</v>
      </c>
      <c r="E35" s="40">
        <f t="shared" si="5"/>
        <v>1387931407.4614384</v>
      </c>
      <c r="F35" s="41">
        <f t="shared" si="5"/>
        <v>450611461.98820364</v>
      </c>
      <c r="G35" s="41">
        <f t="shared" si="5"/>
        <v>2092277724.7644088</v>
      </c>
    </row>
    <row r="36" spans="1:7" ht="17.100000000000001" customHeight="1" x14ac:dyDescent="0.2">
      <c r="A36" s="14"/>
      <c r="B36" s="19"/>
      <c r="C36" s="42"/>
      <c r="D36" s="42"/>
      <c r="E36" s="43"/>
      <c r="F36" s="44"/>
      <c r="G36" s="44"/>
    </row>
    <row r="37" spans="1:7" ht="17.100000000000001" customHeight="1" x14ac:dyDescent="0.25">
      <c r="A37" s="10" t="s">
        <v>39</v>
      </c>
      <c r="B37" s="45"/>
      <c r="C37" s="42"/>
      <c r="D37" s="42"/>
      <c r="E37" s="43"/>
      <c r="F37" s="44"/>
      <c r="G37" s="44"/>
    </row>
    <row r="38" spans="1:7" ht="17.100000000000001" customHeight="1" x14ac:dyDescent="0.2">
      <c r="A38" s="14" t="s">
        <v>40</v>
      </c>
      <c r="B38" s="19"/>
      <c r="C38" s="42"/>
      <c r="D38" s="42"/>
      <c r="E38" s="43"/>
      <c r="F38" s="44"/>
      <c r="G38" s="44"/>
    </row>
    <row r="39" spans="1:7" ht="17.100000000000001" customHeight="1" x14ac:dyDescent="0.2">
      <c r="A39" s="18" t="s">
        <v>41</v>
      </c>
      <c r="B39" s="46">
        <v>459008639</v>
      </c>
      <c r="C39" s="20">
        <v>417055429.54909796</v>
      </c>
      <c r="D39" s="20">
        <v>113272922.12318499</v>
      </c>
      <c r="E39" s="21">
        <v>129020686.69355549</v>
      </c>
      <c r="F39" s="22">
        <v>118813238.28001904</v>
      </c>
      <c r="G39" s="44">
        <f t="shared" ref="G39:G52" si="6">SUM(D39:F39)</f>
        <v>361106847.09675956</v>
      </c>
    </row>
    <row r="40" spans="1:7" ht="17.100000000000001" customHeight="1" x14ac:dyDescent="0.2">
      <c r="A40" s="18" t="s">
        <v>42</v>
      </c>
      <c r="B40" s="46">
        <v>311004074</v>
      </c>
      <c r="C40" s="20">
        <v>381550863.92591131</v>
      </c>
      <c r="D40" s="20">
        <v>11938.934432410762</v>
      </c>
      <c r="E40" s="21">
        <v>0</v>
      </c>
      <c r="F40" s="22">
        <v>284320665.46546149</v>
      </c>
      <c r="G40" s="44">
        <f t="shared" si="6"/>
        <v>284332604.39989388</v>
      </c>
    </row>
    <row r="41" spans="1:7" ht="17.100000000000001" customHeight="1" x14ac:dyDescent="0.2">
      <c r="A41" s="18" t="s">
        <v>43</v>
      </c>
      <c r="B41" s="46">
        <v>156450181</v>
      </c>
      <c r="C41" s="20">
        <v>130306685.47971421</v>
      </c>
      <c r="D41" s="20">
        <v>0</v>
      </c>
      <c r="E41" s="21">
        <v>104223144.00164549</v>
      </c>
      <c r="F41" s="22">
        <v>25449028.24819662</v>
      </c>
      <c r="G41" s="44">
        <f t="shared" si="6"/>
        <v>129672172.24984211</v>
      </c>
    </row>
    <row r="42" spans="1:7" ht="17.100000000000001" customHeight="1" x14ac:dyDescent="0.2">
      <c r="A42" s="18" t="s">
        <v>44</v>
      </c>
      <c r="B42" s="46">
        <v>44971686</v>
      </c>
      <c r="C42" s="20">
        <v>42238618.199422017</v>
      </c>
      <c r="D42" s="20">
        <v>31820652.5348083</v>
      </c>
      <c r="E42" s="21">
        <v>3651023.1320518311</v>
      </c>
      <c r="F42" s="22">
        <v>18738.858567007119</v>
      </c>
      <c r="G42" s="44">
        <f t="shared" si="6"/>
        <v>35490414.52542714</v>
      </c>
    </row>
    <row r="43" spans="1:7" ht="17.100000000000001" customHeight="1" x14ac:dyDescent="0.2">
      <c r="A43" s="18" t="s">
        <v>45</v>
      </c>
      <c r="B43" s="46">
        <v>6873408</v>
      </c>
      <c r="C43" s="20">
        <v>13874324.616288692</v>
      </c>
      <c r="D43" s="20">
        <v>4353746.1956486357</v>
      </c>
      <c r="E43" s="21">
        <v>9248903.5080480333</v>
      </c>
      <c r="F43" s="22">
        <v>19726.478883818891</v>
      </c>
      <c r="G43" s="44">
        <f t="shared" si="6"/>
        <v>13622376.182580488</v>
      </c>
    </row>
    <row r="44" spans="1:7" ht="17.100000000000001" customHeight="1" x14ac:dyDescent="0.2">
      <c r="A44" s="18" t="s">
        <v>46</v>
      </c>
      <c r="B44" s="46">
        <v>48893657</v>
      </c>
      <c r="C44" s="20">
        <v>65531975.241877206</v>
      </c>
      <c r="D44" s="20">
        <v>42663963.092583828</v>
      </c>
      <c r="E44" s="21">
        <v>5949772.0738548236</v>
      </c>
      <c r="F44" s="22">
        <v>5932321.9397829371</v>
      </c>
      <c r="G44" s="44">
        <f t="shared" si="6"/>
        <v>54546057.106221594</v>
      </c>
    </row>
    <row r="45" spans="1:7" ht="17.100000000000001" customHeight="1" x14ac:dyDescent="0.2">
      <c r="A45" s="18" t="s">
        <v>47</v>
      </c>
      <c r="B45" s="46">
        <v>44562748</v>
      </c>
      <c r="C45" s="20">
        <v>63197030.181874603</v>
      </c>
      <c r="D45" s="20">
        <v>38487559.831038877</v>
      </c>
      <c r="E45" s="21">
        <v>3967616.0771192382</v>
      </c>
      <c r="F45" s="22">
        <v>9354375.2602777276</v>
      </c>
      <c r="G45" s="44">
        <f t="shared" si="6"/>
        <v>51809551.168435842</v>
      </c>
    </row>
    <row r="46" spans="1:7" ht="17.100000000000001" customHeight="1" x14ac:dyDescent="0.2">
      <c r="A46" s="18" t="s">
        <v>48</v>
      </c>
      <c r="B46" s="46">
        <v>28285095</v>
      </c>
      <c r="C46" s="20">
        <v>19897620.797967646</v>
      </c>
      <c r="D46" s="20">
        <v>3876156.7657913221</v>
      </c>
      <c r="E46" s="21">
        <v>294130.37771567592</v>
      </c>
      <c r="F46" s="22">
        <v>11099329.975895293</v>
      </c>
      <c r="G46" s="44">
        <f t="shared" si="6"/>
        <v>15269617.119402291</v>
      </c>
    </row>
    <row r="47" spans="1:7" ht="17.100000000000001" customHeight="1" x14ac:dyDescent="0.2">
      <c r="A47" s="14" t="s">
        <v>49</v>
      </c>
      <c r="B47" s="46">
        <v>13270484</v>
      </c>
      <c r="C47" s="20">
        <v>13538892.634459363</v>
      </c>
      <c r="D47" s="20">
        <v>0</v>
      </c>
      <c r="E47" s="21">
        <v>14674747.673279444</v>
      </c>
      <c r="F47" s="22">
        <v>0</v>
      </c>
      <c r="G47" s="44">
        <f t="shared" si="6"/>
        <v>14674747.673279444</v>
      </c>
    </row>
    <row r="48" spans="1:7" ht="17.100000000000001" customHeight="1" x14ac:dyDescent="0.2">
      <c r="A48" s="14" t="s">
        <v>33</v>
      </c>
      <c r="B48" s="46">
        <v>1109151778</v>
      </c>
      <c r="C48" s="20">
        <v>1006238679.6743059</v>
      </c>
      <c r="D48" s="20">
        <v>1434318.01356549</v>
      </c>
      <c r="E48" s="21">
        <v>1088455560.6658349</v>
      </c>
      <c r="F48" s="22">
        <v>209274.08611045397</v>
      </c>
      <c r="G48" s="44">
        <f t="shared" si="6"/>
        <v>1090099152.7655108</v>
      </c>
    </row>
    <row r="49" spans="1:7" ht="17.100000000000001" customHeight="1" x14ac:dyDescent="0.2">
      <c r="A49" s="14" t="s">
        <v>50</v>
      </c>
      <c r="B49" s="46">
        <v>0</v>
      </c>
      <c r="C49" s="20">
        <v>0</v>
      </c>
      <c r="D49" s="20">
        <v>0</v>
      </c>
      <c r="E49" s="21">
        <v>0</v>
      </c>
      <c r="F49" s="22">
        <v>0</v>
      </c>
      <c r="G49" s="44">
        <f t="shared" si="6"/>
        <v>0</v>
      </c>
    </row>
    <row r="50" spans="1:7" ht="17.100000000000001" customHeight="1" x14ac:dyDescent="0.2">
      <c r="A50" s="33" t="s">
        <v>85</v>
      </c>
      <c r="B50" s="46">
        <v>0</v>
      </c>
      <c r="C50" s="20">
        <v>592000</v>
      </c>
      <c r="D50" s="20">
        <v>0</v>
      </c>
      <c r="E50" s="21">
        <v>0</v>
      </c>
      <c r="F50" s="22">
        <v>196700</v>
      </c>
      <c r="G50" s="44">
        <f t="shared" si="6"/>
        <v>196700</v>
      </c>
    </row>
    <row r="51" spans="1:7" ht="17.100000000000001" customHeight="1" x14ac:dyDescent="0.2">
      <c r="A51" s="33" t="s">
        <v>86</v>
      </c>
      <c r="B51" s="46">
        <v>0</v>
      </c>
      <c r="C51" s="20">
        <v>0</v>
      </c>
      <c r="D51" s="20">
        <v>0</v>
      </c>
      <c r="E51" s="21">
        <v>0</v>
      </c>
      <c r="F51" s="22">
        <v>2546021</v>
      </c>
      <c r="G51" s="44">
        <f t="shared" si="6"/>
        <v>2546021</v>
      </c>
    </row>
    <row r="52" spans="1:7" ht="17.100000000000001" customHeight="1" thickBot="1" x14ac:dyDescent="0.25">
      <c r="A52" s="33" t="s">
        <v>28</v>
      </c>
      <c r="B52" s="46">
        <v>0</v>
      </c>
      <c r="C52" s="20">
        <v>0</v>
      </c>
      <c r="D52" s="20">
        <v>0</v>
      </c>
      <c r="E52" s="36">
        <v>0</v>
      </c>
      <c r="F52" s="22">
        <v>42572346</v>
      </c>
      <c r="G52" s="44">
        <f t="shared" si="6"/>
        <v>42572346</v>
      </c>
    </row>
    <row r="53" spans="1:7" s="32" customFormat="1" ht="17.100000000000001" customHeight="1" thickTop="1" x14ac:dyDescent="0.25">
      <c r="A53" s="47" t="s">
        <v>51</v>
      </c>
      <c r="B53" s="48">
        <f t="shared" ref="B53:G53" si="7">SUM(B39:B52)</f>
        <v>2222471750</v>
      </c>
      <c r="C53" s="310">
        <f t="shared" si="7"/>
        <v>2154022120.3009186</v>
      </c>
      <c r="D53" s="310">
        <f t="shared" si="7"/>
        <v>235921257.49105385</v>
      </c>
      <c r="E53" s="49">
        <f t="shared" si="7"/>
        <v>1359485584.203105</v>
      </c>
      <c r="F53" s="50">
        <f t="shared" si="7"/>
        <v>500531765.59319437</v>
      </c>
      <c r="G53" s="41">
        <f t="shared" si="7"/>
        <v>2095938607.287353</v>
      </c>
    </row>
    <row r="54" spans="1:7" ht="17.100000000000001" customHeight="1" x14ac:dyDescent="0.2">
      <c r="A54" s="51"/>
      <c r="B54" s="46"/>
      <c r="C54" s="20"/>
      <c r="D54" s="20"/>
      <c r="E54" s="21"/>
      <c r="F54" s="22"/>
      <c r="G54" s="44"/>
    </row>
    <row r="55" spans="1:7" ht="17.100000000000001" customHeight="1" x14ac:dyDescent="0.25">
      <c r="A55" s="52" t="s">
        <v>52</v>
      </c>
      <c r="B55" s="53"/>
      <c r="C55" s="20"/>
      <c r="D55" s="20"/>
      <c r="E55" s="21"/>
      <c r="F55" s="22"/>
      <c r="G55" s="44"/>
    </row>
    <row r="56" spans="1:7" ht="17.100000000000001" customHeight="1" x14ac:dyDescent="0.2">
      <c r="A56" s="51" t="s">
        <v>53</v>
      </c>
      <c r="B56" s="46"/>
      <c r="C56" s="20"/>
      <c r="D56" s="20"/>
      <c r="E56" s="21"/>
      <c r="F56" s="22"/>
      <c r="G56" s="44"/>
    </row>
    <row r="57" spans="1:7" ht="17.100000000000001" customHeight="1" x14ac:dyDescent="0.2">
      <c r="A57" s="24" t="s">
        <v>54</v>
      </c>
      <c r="B57" s="46">
        <v>31982002</v>
      </c>
      <c r="C57" s="20">
        <v>31655272.728</v>
      </c>
      <c r="D57" s="20">
        <v>4674706.9866666663</v>
      </c>
      <c r="E57" s="21">
        <v>28445823.258333337</v>
      </c>
      <c r="F57" s="22">
        <v>0</v>
      </c>
      <c r="G57" s="44">
        <f>SUM(D57:F57)</f>
        <v>33120530.245000005</v>
      </c>
    </row>
    <row r="58" spans="1:7" ht="17.100000000000001" customHeight="1" x14ac:dyDescent="0.2">
      <c r="A58" s="24" t="s">
        <v>55</v>
      </c>
      <c r="B58" s="46">
        <v>0</v>
      </c>
      <c r="C58" s="20">
        <v>0</v>
      </c>
      <c r="D58" s="20">
        <v>0</v>
      </c>
      <c r="E58" s="21">
        <v>0</v>
      </c>
      <c r="F58" s="22">
        <v>0</v>
      </c>
      <c r="G58" s="44">
        <f>SUM(D58:F58)</f>
        <v>0</v>
      </c>
    </row>
    <row r="59" spans="1:7" ht="17.100000000000001" customHeight="1" x14ac:dyDescent="0.2">
      <c r="A59" s="54" t="s">
        <v>56</v>
      </c>
      <c r="B59" s="46">
        <v>0</v>
      </c>
      <c r="C59" s="20">
        <v>0</v>
      </c>
      <c r="D59" s="20">
        <v>0</v>
      </c>
      <c r="E59" s="55">
        <v>0</v>
      </c>
      <c r="F59" s="22">
        <v>0</v>
      </c>
      <c r="G59" s="44">
        <f>SUM(D59:F59)</f>
        <v>0</v>
      </c>
    </row>
    <row r="60" spans="1:7" ht="17.100000000000001" customHeight="1" x14ac:dyDescent="0.2">
      <c r="A60" s="56" t="s">
        <v>57</v>
      </c>
      <c r="B60" s="57">
        <f t="shared" ref="B60:G60" si="8">SUM(B57:B59)</f>
        <v>31982002</v>
      </c>
      <c r="C60" s="311">
        <f t="shared" si="8"/>
        <v>31655272.728</v>
      </c>
      <c r="D60" s="311">
        <f t="shared" si="8"/>
        <v>4674706.9866666663</v>
      </c>
      <c r="E60" s="55">
        <f t="shared" si="8"/>
        <v>28445823.258333337</v>
      </c>
      <c r="F60" s="312">
        <f t="shared" si="8"/>
        <v>0</v>
      </c>
      <c r="G60" s="313">
        <f t="shared" si="8"/>
        <v>33120530.245000005</v>
      </c>
    </row>
    <row r="61" spans="1:7" ht="17.100000000000001" customHeight="1" x14ac:dyDescent="0.2">
      <c r="A61" s="51"/>
      <c r="B61" s="46"/>
      <c r="C61" s="20"/>
      <c r="D61" s="20"/>
      <c r="E61" s="21"/>
      <c r="F61" s="22"/>
      <c r="G61" s="44"/>
    </row>
    <row r="62" spans="1:7" ht="17.100000000000001" customHeight="1" x14ac:dyDescent="0.2">
      <c r="A62" s="51" t="s">
        <v>58</v>
      </c>
      <c r="B62" s="46"/>
      <c r="C62" s="20"/>
      <c r="D62" s="20"/>
      <c r="E62" s="21"/>
      <c r="F62" s="22"/>
      <c r="G62" s="44"/>
    </row>
    <row r="63" spans="1:7" ht="17.100000000000001" customHeight="1" x14ac:dyDescent="0.2">
      <c r="A63" s="24" t="s">
        <v>59</v>
      </c>
      <c r="B63" s="46">
        <v>0</v>
      </c>
      <c r="C63" s="20">
        <v>0</v>
      </c>
      <c r="D63" s="20">
        <v>0</v>
      </c>
      <c r="E63" s="21">
        <v>0</v>
      </c>
      <c r="F63" s="22">
        <v>0</v>
      </c>
      <c r="G63" s="44">
        <f>SUM(D63:F63)</f>
        <v>0</v>
      </c>
    </row>
    <row r="64" spans="1:7" ht="17.100000000000001" customHeight="1" x14ac:dyDescent="0.2">
      <c r="A64" s="54" t="s">
        <v>50</v>
      </c>
      <c r="B64" s="314">
        <v>40025586</v>
      </c>
      <c r="C64" s="58">
        <v>40025586</v>
      </c>
      <c r="D64" s="58">
        <v>13138890.837046308</v>
      </c>
      <c r="E64" s="55">
        <v>0</v>
      </c>
      <c r="F64" s="59">
        <v>-4605236.6049907897</v>
      </c>
      <c r="G64" s="44">
        <f>SUM(D64:F64)</f>
        <v>8533654.2320555188</v>
      </c>
    </row>
    <row r="65" spans="1:7" ht="17.100000000000001" customHeight="1" thickBot="1" x14ac:dyDescent="0.25">
      <c r="A65" s="60" t="s">
        <v>60</v>
      </c>
      <c r="B65" s="61">
        <f>B63+B64</f>
        <v>40025586</v>
      </c>
      <c r="C65" s="315">
        <f>C63+C64</f>
        <v>40025586</v>
      </c>
      <c r="D65" s="62">
        <f>D63+D64</f>
        <v>13138890.837046308</v>
      </c>
      <c r="E65" s="36">
        <f>E63+E64</f>
        <v>0</v>
      </c>
      <c r="F65" s="63">
        <f>F63+F64</f>
        <v>-4605236.6049907897</v>
      </c>
      <c r="G65" s="316">
        <f>SUM(G63:G64)</f>
        <v>8533654.2320555188</v>
      </c>
    </row>
    <row r="66" spans="1:7" s="32" customFormat="1" ht="17.100000000000001" customHeight="1" thickTop="1" x14ac:dyDescent="0.25">
      <c r="A66" s="64" t="s">
        <v>61</v>
      </c>
      <c r="B66" s="65">
        <f t="shared" ref="B66:G66" si="9">B53+B60+B65</f>
        <v>2294479338</v>
      </c>
      <c r="C66" s="317">
        <f t="shared" si="9"/>
        <v>2225702979.0289187</v>
      </c>
      <c r="D66" s="317">
        <f t="shared" si="9"/>
        <v>253734855.31476682</v>
      </c>
      <c r="E66" s="49">
        <f t="shared" si="9"/>
        <v>1387931407.4614384</v>
      </c>
      <c r="F66" s="66">
        <f t="shared" si="9"/>
        <v>495926528.98820359</v>
      </c>
      <c r="G66" s="41">
        <f t="shared" si="9"/>
        <v>2137592791.7644083</v>
      </c>
    </row>
    <row r="67" spans="1:7" s="32" customFormat="1" ht="17.100000000000001" customHeight="1" x14ac:dyDescent="0.25">
      <c r="A67" s="67"/>
      <c r="B67" s="68"/>
      <c r="C67" s="318"/>
      <c r="D67" s="318"/>
      <c r="E67" s="319"/>
      <c r="F67" s="320"/>
      <c r="G67" s="44"/>
    </row>
    <row r="68" spans="1:7" s="326" customFormat="1" ht="32.1" customHeight="1" x14ac:dyDescent="0.2">
      <c r="A68" s="254" t="s">
        <v>81</v>
      </c>
      <c r="B68" s="237"/>
      <c r="C68" s="321">
        <v>196700</v>
      </c>
      <c r="D68" s="322">
        <v>0</v>
      </c>
      <c r="E68" s="323">
        <v>0</v>
      </c>
      <c r="F68" s="324">
        <v>-196700</v>
      </c>
      <c r="G68" s="325">
        <f>SUM(D68:F68)</f>
        <v>-196700</v>
      </c>
    </row>
    <row r="69" spans="1:7" s="326" customFormat="1" ht="32.1" customHeight="1" x14ac:dyDescent="0.2">
      <c r="A69" s="254" t="s">
        <v>82</v>
      </c>
      <c r="B69" s="245"/>
      <c r="C69" s="321">
        <v>2546021</v>
      </c>
      <c r="D69" s="322">
        <v>0</v>
      </c>
      <c r="E69" s="323">
        <v>0</v>
      </c>
      <c r="F69" s="324">
        <v>-2546021</v>
      </c>
      <c r="G69" s="325">
        <f>SUM(D69:F69)</f>
        <v>-2546021</v>
      </c>
    </row>
    <row r="70" spans="1:7" s="326" customFormat="1" ht="32.1" customHeight="1" thickBot="1" x14ac:dyDescent="0.25">
      <c r="A70" s="255" t="s">
        <v>83</v>
      </c>
      <c r="B70" s="249"/>
      <c r="C70" s="327">
        <v>42572346</v>
      </c>
      <c r="D70" s="328">
        <v>0</v>
      </c>
      <c r="E70" s="329">
        <v>0</v>
      </c>
      <c r="F70" s="330">
        <v>-42572346</v>
      </c>
      <c r="G70" s="331">
        <f>SUM(D70:F70)</f>
        <v>-42572346</v>
      </c>
    </row>
    <row r="71" spans="1:7" ht="17.100000000000001" customHeight="1" thickTop="1" thickBot="1" x14ac:dyDescent="0.25">
      <c r="A71" s="332" t="s">
        <v>62</v>
      </c>
      <c r="B71" s="333">
        <f>B35-B66</f>
        <v>0</v>
      </c>
      <c r="C71" s="334">
        <f>C35-C66</f>
        <v>45315067.000000477</v>
      </c>
      <c r="D71" s="334">
        <f>D35-D66</f>
        <v>0</v>
      </c>
      <c r="E71" s="334">
        <f>E35-E66</f>
        <v>0</v>
      </c>
      <c r="F71" s="335">
        <f>F35-F66</f>
        <v>-45315066.99999994</v>
      </c>
      <c r="G71" s="335">
        <f>SUM(D71:F71)</f>
        <v>-45315066.99999994</v>
      </c>
    </row>
    <row r="72" spans="1:7" ht="15" customHeight="1" x14ac:dyDescent="0.2">
      <c r="A72" s="3"/>
      <c r="B72" s="3"/>
      <c r="C72" s="69"/>
      <c r="D72" s="69"/>
      <c r="E72" s="69"/>
      <c r="F72" s="69"/>
      <c r="G72" s="16"/>
    </row>
    <row r="73" spans="1:7" x14ac:dyDescent="0.2">
      <c r="A73" s="442" t="s">
        <v>63</v>
      </c>
      <c r="B73" s="442"/>
      <c r="C73" s="442"/>
      <c r="D73" s="442"/>
      <c r="E73" s="442"/>
      <c r="F73" s="442"/>
      <c r="G73" s="442"/>
    </row>
    <row r="74" spans="1:7" ht="47.25" customHeight="1" x14ac:dyDescent="0.2">
      <c r="A74" s="469" t="s">
        <v>90</v>
      </c>
      <c r="B74" s="470"/>
      <c r="C74" s="470"/>
      <c r="D74" s="470"/>
      <c r="E74" s="470"/>
      <c r="F74" s="470"/>
      <c r="G74" s="470"/>
    </row>
    <row r="75" spans="1:7" ht="42.6" customHeight="1" x14ac:dyDescent="0.2">
      <c r="A75" s="434" t="s">
        <v>84</v>
      </c>
      <c r="B75" s="434"/>
      <c r="C75" s="434"/>
      <c r="D75" s="434"/>
      <c r="E75" s="434"/>
      <c r="F75" s="434"/>
      <c r="G75" s="434"/>
    </row>
    <row r="76" spans="1:7" ht="72.75" customHeight="1" x14ac:dyDescent="0.2">
      <c r="A76" s="433" t="s">
        <v>73</v>
      </c>
      <c r="B76" s="433"/>
      <c r="C76" s="433"/>
      <c r="D76" s="433"/>
      <c r="E76" s="433"/>
      <c r="F76" s="433"/>
      <c r="G76" s="433"/>
    </row>
    <row r="77" spans="1:7" ht="15.6" customHeight="1" x14ac:dyDescent="0.2">
      <c r="A77" s="434" t="s">
        <v>75</v>
      </c>
      <c r="B77" s="434"/>
      <c r="C77" s="434"/>
      <c r="D77" s="434"/>
      <c r="E77" s="434"/>
      <c r="F77" s="434"/>
      <c r="G77" s="434"/>
    </row>
    <row r="78" spans="1:7" x14ac:dyDescent="0.2">
      <c r="A78" s="434" t="s">
        <v>74</v>
      </c>
      <c r="B78" s="434"/>
      <c r="C78" s="434"/>
      <c r="D78" s="434"/>
      <c r="E78" s="434"/>
      <c r="F78" s="434"/>
      <c r="G78" s="434"/>
    </row>
    <row r="79" spans="1:7" x14ac:dyDescent="0.2">
      <c r="A79" s="70"/>
      <c r="B79" s="71"/>
      <c r="C79" s="71"/>
      <c r="D79" s="71"/>
      <c r="E79" s="71"/>
      <c r="F79" s="71"/>
    </row>
    <row r="80" spans="1:7" x14ac:dyDescent="0.2">
      <c r="A80" s="72"/>
      <c r="B80" s="72"/>
      <c r="C80" s="72"/>
      <c r="D80" s="73"/>
      <c r="E80" s="71"/>
      <c r="F80" s="71"/>
    </row>
    <row r="81" spans="1:6" x14ac:dyDescent="0.2">
      <c r="A81" s="75"/>
      <c r="B81" s="75"/>
      <c r="C81" s="75"/>
      <c r="D81" s="76"/>
      <c r="E81" s="75"/>
      <c r="F81" s="75"/>
    </row>
  </sheetData>
  <mergeCells count="9">
    <mergeCell ref="A76:G76"/>
    <mergeCell ref="A77:G77"/>
    <mergeCell ref="A78:G78"/>
    <mergeCell ref="A5:A6"/>
    <mergeCell ref="B5:C5"/>
    <mergeCell ref="D5:G5"/>
    <mergeCell ref="A73:G73"/>
    <mergeCell ref="A74:G74"/>
    <mergeCell ref="A75:G75"/>
  </mergeCells>
  <printOptions horizontalCentered="1"/>
  <pageMargins left="0.7" right="0.7" top="0.75" bottom="0.75" header="0.3" footer="0.3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Table A (Consolidated)</vt:lpstr>
      <vt:lpstr>Table A (Boulder)</vt:lpstr>
      <vt:lpstr>Table A (UCCS) </vt:lpstr>
      <vt:lpstr>Table A (Denver)</vt:lpstr>
      <vt:lpstr>Table A (AMC)</vt:lpstr>
      <vt:lpstr>'Table A (Boulder)'!Print_Area</vt:lpstr>
      <vt:lpstr>'Table A (Consolidated)'!Print_Area</vt:lpstr>
      <vt:lpstr>'Table A (Denver)'!Print_Area</vt:lpstr>
      <vt:lpstr>'Table A (UCCS) 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2020-07-31T18:42:15Z</cp:lastPrinted>
  <dcterms:created xsi:type="dcterms:W3CDTF">2020-05-29T22:08:20Z</dcterms:created>
  <dcterms:modified xsi:type="dcterms:W3CDTF">2020-11-17T21:17:26Z</dcterms:modified>
</cp:coreProperties>
</file>