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Tuition and Fees\"/>
    </mc:Choice>
  </mc:AlternateContent>
  <bookViews>
    <workbookView xWindow="0" yWindow="0" windowWidth="14295" windowHeight="5670" tabRatio="599"/>
  </bookViews>
  <sheets>
    <sheet name="Resident" sheetId="2" r:id="rId1"/>
    <sheet name="Resident Part-Time" sheetId="12" r:id="rId2"/>
    <sheet name="Non-Resident" sheetId="10" r:id="rId3"/>
    <sheet name="Non-Resident Part-Time" sheetId="11" r:id="rId4"/>
  </sheets>
  <definedNames>
    <definedName name="_xlnm.Print_Area" localSheetId="2">'Non-Resident'!$A$1:$O$102</definedName>
    <definedName name="_xlnm.Print_Area" localSheetId="3">'Non-Resident Part-Time'!$A$1:$O$102</definedName>
    <definedName name="_xlnm.Print_Area" localSheetId="0">Resident!$A$1:$O$94</definedName>
    <definedName name="_xlnm.Print_Titles" localSheetId="2">'Non-Resident'!$1:$7</definedName>
    <definedName name="_xlnm.Print_Titles" localSheetId="3">'Non-Resident Part-Time'!$1:$7</definedName>
    <definedName name="_xlnm.Print_Titles" localSheetId="0">Resident!$1:$7</definedName>
    <definedName name="_xlnm.Print_Titles" localSheetId="1">'Resident Part-Time'!$1:$7</definedName>
  </definedNames>
  <calcPr calcId="162913"/>
</workbook>
</file>

<file path=xl/calcChain.xml><?xml version="1.0" encoding="utf-8"?>
<calcChain xmlns="http://schemas.openxmlformats.org/spreadsheetml/2006/main">
  <c r="I39" i="11" l="1"/>
  <c r="M39" i="11" s="1"/>
  <c r="D39" i="11"/>
  <c r="H39" i="11" s="1"/>
  <c r="I38" i="11"/>
  <c r="M38" i="11" s="1"/>
  <c r="D38" i="11"/>
  <c r="H38" i="11" s="1"/>
  <c r="N38" i="10"/>
  <c r="O38" i="10" s="1"/>
  <c r="N39" i="10"/>
  <c r="O39" i="10" s="1"/>
  <c r="I32" i="12" l="1"/>
  <c r="M32" i="12" s="1"/>
  <c r="D32" i="12"/>
  <c r="H32" i="12" s="1"/>
  <c r="I31" i="12"/>
  <c r="M31" i="12" s="1"/>
  <c r="E31" i="12"/>
  <c r="H31" i="12" s="1"/>
  <c r="D31" i="12"/>
  <c r="I32" i="2"/>
  <c r="M32" i="2" s="1"/>
  <c r="D32" i="2"/>
  <c r="H32" i="2" s="1"/>
  <c r="I31" i="2"/>
  <c r="M31" i="2" s="1"/>
  <c r="E31" i="2"/>
  <c r="H31" i="2" s="1"/>
  <c r="D31" i="2"/>
  <c r="H24" i="2"/>
  <c r="N24" i="2"/>
  <c r="O24" i="2" s="1"/>
  <c r="N31" i="12" l="1"/>
  <c r="O31" i="12" s="1"/>
  <c r="N32" i="12"/>
  <c r="O32" i="12" s="1"/>
  <c r="N31" i="2"/>
  <c r="O31" i="2" s="1"/>
  <c r="N32" i="2"/>
  <c r="O32" i="2" s="1"/>
  <c r="N73" i="11" l="1"/>
  <c r="H69" i="10"/>
  <c r="D78" i="11" l="1"/>
  <c r="D79" i="10"/>
  <c r="H24" i="12" l="1"/>
  <c r="H25" i="12"/>
  <c r="H26" i="12"/>
  <c r="H27" i="12"/>
  <c r="H28" i="12"/>
  <c r="H29" i="12"/>
  <c r="H30" i="10"/>
  <c r="H57" i="10" l="1"/>
  <c r="H56" i="10"/>
  <c r="H55" i="10"/>
  <c r="H57" i="11"/>
  <c r="H56" i="11"/>
  <c r="H55" i="11"/>
  <c r="M57" i="11"/>
  <c r="M56" i="11"/>
  <c r="N56" i="11" s="1"/>
  <c r="O56" i="11" s="1"/>
  <c r="M55" i="11"/>
  <c r="M57" i="10"/>
  <c r="M56" i="10"/>
  <c r="M55" i="10"/>
  <c r="N57" i="11" l="1"/>
  <c r="O57" i="11" s="1"/>
  <c r="N55" i="11"/>
  <c r="O55" i="11" s="1"/>
  <c r="N55" i="10"/>
  <c r="O55" i="10" s="1"/>
  <c r="N57" i="10"/>
  <c r="O57" i="10" s="1"/>
  <c r="N56" i="10"/>
  <c r="O56" i="10" s="1"/>
  <c r="H30" i="11" l="1"/>
  <c r="D79" i="11" l="1"/>
  <c r="D77" i="11"/>
  <c r="D76" i="11"/>
  <c r="M6" i="11"/>
  <c r="L6" i="11"/>
  <c r="K6" i="11"/>
  <c r="J6" i="11"/>
  <c r="I6" i="11"/>
  <c r="D78" i="10"/>
  <c r="D77" i="10"/>
  <c r="D76" i="10"/>
  <c r="D70" i="12"/>
  <c r="D69" i="12"/>
  <c r="D68" i="12"/>
  <c r="D67" i="12"/>
  <c r="M86" i="11" l="1"/>
  <c r="H86" i="11"/>
  <c r="M85" i="11"/>
  <c r="H85" i="11"/>
  <c r="M84" i="11"/>
  <c r="H84" i="11"/>
  <c r="M83" i="11"/>
  <c r="H83" i="11"/>
  <c r="M82" i="11"/>
  <c r="H82" i="11"/>
  <c r="M81" i="11"/>
  <c r="H81" i="11"/>
  <c r="M80" i="11"/>
  <c r="H80" i="11"/>
  <c r="M79" i="11"/>
  <c r="H79" i="11"/>
  <c r="M78" i="11"/>
  <c r="H78" i="11"/>
  <c r="M77" i="11"/>
  <c r="H77" i="11"/>
  <c r="M76" i="11"/>
  <c r="H76" i="11"/>
  <c r="M75" i="11"/>
  <c r="H75" i="11"/>
  <c r="M74" i="11"/>
  <c r="H74" i="11"/>
  <c r="M73" i="11"/>
  <c r="H73" i="11"/>
  <c r="M70" i="11"/>
  <c r="H70" i="11"/>
  <c r="M69" i="11"/>
  <c r="H69" i="11"/>
  <c r="M66" i="11"/>
  <c r="H66" i="11"/>
  <c r="M65" i="11"/>
  <c r="H65" i="11"/>
  <c r="M64" i="11"/>
  <c r="H64" i="11"/>
  <c r="M63" i="11"/>
  <c r="H63" i="11"/>
  <c r="M62" i="11"/>
  <c r="H62" i="11"/>
  <c r="M61" i="11"/>
  <c r="H61" i="11"/>
  <c r="M60" i="11"/>
  <c r="H60" i="11"/>
  <c r="M59" i="11"/>
  <c r="H59" i="11"/>
  <c r="M53" i="11"/>
  <c r="H53" i="11"/>
  <c r="M52" i="11"/>
  <c r="H52" i="11"/>
  <c r="M51" i="11"/>
  <c r="H51" i="11"/>
  <c r="M92" i="10"/>
  <c r="H92" i="10"/>
  <c r="M91" i="10"/>
  <c r="H91" i="10"/>
  <c r="M90" i="10"/>
  <c r="H90" i="10"/>
  <c r="M89" i="10"/>
  <c r="H89" i="10"/>
  <c r="M88" i="10"/>
  <c r="H88" i="10"/>
  <c r="M86" i="10"/>
  <c r="H86" i="10"/>
  <c r="M85" i="10"/>
  <c r="H85" i="10"/>
  <c r="M84" i="10"/>
  <c r="H84" i="10"/>
  <c r="M83" i="10"/>
  <c r="H83" i="10"/>
  <c r="M82" i="10"/>
  <c r="H82" i="10"/>
  <c r="M81" i="10"/>
  <c r="H81" i="10"/>
  <c r="M80" i="10"/>
  <c r="H80" i="10"/>
  <c r="M79" i="10"/>
  <c r="H79" i="10"/>
  <c r="M78" i="10"/>
  <c r="H78" i="10"/>
  <c r="M77" i="10"/>
  <c r="H77" i="10"/>
  <c r="M76" i="10"/>
  <c r="H76" i="10"/>
  <c r="M75" i="10"/>
  <c r="H75" i="10"/>
  <c r="M74" i="10"/>
  <c r="H74" i="10"/>
  <c r="M73" i="10"/>
  <c r="H73" i="10"/>
  <c r="M72" i="10"/>
  <c r="H72" i="10"/>
  <c r="M70" i="10"/>
  <c r="H70" i="10"/>
  <c r="M69" i="10"/>
  <c r="M66" i="10"/>
  <c r="H66" i="10"/>
  <c r="M65" i="10"/>
  <c r="H65" i="10"/>
  <c r="M64" i="10"/>
  <c r="H64" i="10"/>
  <c r="M63" i="10"/>
  <c r="H63" i="10"/>
  <c r="M62" i="10"/>
  <c r="H62" i="10"/>
  <c r="M61" i="10"/>
  <c r="H61" i="10"/>
  <c r="M60" i="10"/>
  <c r="H60" i="10"/>
  <c r="M59" i="10"/>
  <c r="H59" i="10"/>
  <c r="M53" i="10"/>
  <c r="H53" i="10"/>
  <c r="M52" i="10"/>
  <c r="H52" i="10"/>
  <c r="M51" i="10"/>
  <c r="H51" i="10"/>
  <c r="M77" i="12"/>
  <c r="H77" i="12"/>
  <c r="M76" i="12"/>
  <c r="H76" i="12"/>
  <c r="M75" i="12"/>
  <c r="H75" i="12"/>
  <c r="M74" i="12"/>
  <c r="H74" i="12"/>
  <c r="M73" i="12"/>
  <c r="H73" i="12"/>
  <c r="M72" i="12"/>
  <c r="H72" i="12"/>
  <c r="M71" i="12"/>
  <c r="H71" i="12"/>
  <c r="M70" i="12"/>
  <c r="H70" i="12"/>
  <c r="M69" i="12"/>
  <c r="H69" i="12"/>
  <c r="M68" i="12"/>
  <c r="H68" i="12"/>
  <c r="M67" i="12"/>
  <c r="H67" i="12"/>
  <c r="M66" i="12"/>
  <c r="H66" i="12"/>
  <c r="M65" i="12"/>
  <c r="N65" i="12" s="1"/>
  <c r="O65" i="12" s="1"/>
  <c r="H65" i="12"/>
  <c r="M64" i="12"/>
  <c r="H64" i="12"/>
  <c r="M61" i="12"/>
  <c r="N61" i="12" s="1"/>
  <c r="O61" i="12" s="1"/>
  <c r="H61" i="12"/>
  <c r="M60" i="12"/>
  <c r="H60" i="12"/>
  <c r="M57" i="12"/>
  <c r="N57" i="12" s="1"/>
  <c r="O57" i="12" s="1"/>
  <c r="H57" i="12"/>
  <c r="M56" i="12"/>
  <c r="H56" i="12"/>
  <c r="M55" i="12"/>
  <c r="N55" i="12" s="1"/>
  <c r="O55" i="12" s="1"/>
  <c r="H55" i="12"/>
  <c r="M54" i="12"/>
  <c r="H54" i="12"/>
  <c r="M53" i="12"/>
  <c r="N53" i="12" s="1"/>
  <c r="O53" i="12" s="1"/>
  <c r="H53" i="12"/>
  <c r="M52" i="12"/>
  <c r="H52" i="12"/>
  <c r="M51" i="12"/>
  <c r="N51" i="12" s="1"/>
  <c r="O51" i="12" s="1"/>
  <c r="H51" i="12"/>
  <c r="M50" i="12"/>
  <c r="H50" i="12"/>
  <c r="M48" i="12"/>
  <c r="N48" i="12" s="1"/>
  <c r="O48" i="12" s="1"/>
  <c r="H48" i="12"/>
  <c r="M47" i="12"/>
  <c r="H47" i="12"/>
  <c r="M46" i="12"/>
  <c r="N46" i="12" s="1"/>
  <c r="O46" i="12" s="1"/>
  <c r="H46" i="12"/>
  <c r="M83" i="2"/>
  <c r="H83" i="2"/>
  <c r="M82" i="2"/>
  <c r="H82" i="2"/>
  <c r="M81" i="2"/>
  <c r="H81" i="2"/>
  <c r="M80" i="2"/>
  <c r="H80" i="2"/>
  <c r="M79" i="2"/>
  <c r="H79" i="2"/>
  <c r="M77" i="2"/>
  <c r="H77" i="2"/>
  <c r="M76" i="2"/>
  <c r="H76" i="2"/>
  <c r="M75" i="2"/>
  <c r="H75" i="2"/>
  <c r="M74" i="2"/>
  <c r="H74" i="2"/>
  <c r="M73" i="2"/>
  <c r="H73" i="2"/>
  <c r="M72" i="2"/>
  <c r="H72" i="2"/>
  <c r="M71" i="2"/>
  <c r="H71" i="2"/>
  <c r="H70" i="2"/>
  <c r="M69" i="2"/>
  <c r="H69" i="2"/>
  <c r="M68" i="2"/>
  <c r="H68" i="2"/>
  <c r="M67" i="2"/>
  <c r="H67" i="2"/>
  <c r="M66" i="2"/>
  <c r="H66" i="2"/>
  <c r="M65" i="2"/>
  <c r="H65" i="2"/>
  <c r="M64" i="2"/>
  <c r="H64" i="2"/>
  <c r="M63" i="2"/>
  <c r="H63" i="2"/>
  <c r="M61" i="2"/>
  <c r="H61" i="2"/>
  <c r="M60" i="2"/>
  <c r="H60" i="2"/>
  <c r="M57" i="2"/>
  <c r="H57" i="2"/>
  <c r="M56" i="2"/>
  <c r="H56" i="2"/>
  <c r="M55" i="2"/>
  <c r="H55" i="2"/>
  <c r="M54" i="2"/>
  <c r="H54" i="2"/>
  <c r="M53" i="2"/>
  <c r="H53" i="2"/>
  <c r="M52" i="2"/>
  <c r="H52" i="2"/>
  <c r="M51" i="2"/>
  <c r="H51" i="2"/>
  <c r="M50" i="2"/>
  <c r="H50" i="2"/>
  <c r="M48" i="2"/>
  <c r="H48" i="2"/>
  <c r="M47" i="2"/>
  <c r="H47" i="2"/>
  <c r="M46" i="2"/>
  <c r="H46" i="2"/>
  <c r="N67" i="12" l="1"/>
  <c r="O67" i="12" s="1"/>
  <c r="N69" i="12"/>
  <c r="O69" i="12" s="1"/>
  <c r="N70" i="12"/>
  <c r="O70" i="12" s="1"/>
  <c r="N72" i="12"/>
  <c r="O72" i="12" s="1"/>
  <c r="N74" i="12"/>
  <c r="O74" i="12" s="1"/>
  <c r="N76" i="12"/>
  <c r="O76" i="12" s="1"/>
  <c r="N47" i="12"/>
  <c r="O47" i="12" s="1"/>
  <c r="N50" i="12"/>
  <c r="O50" i="12" s="1"/>
  <c r="N52" i="12"/>
  <c r="O52" i="12" s="1"/>
  <c r="N54" i="12"/>
  <c r="O54" i="12" s="1"/>
  <c r="N56" i="12"/>
  <c r="O56" i="12" s="1"/>
  <c r="N60" i="12"/>
  <c r="O60" i="12" s="1"/>
  <c r="N64" i="12"/>
  <c r="O64" i="12" s="1"/>
  <c r="N66" i="12"/>
  <c r="O66" i="12" s="1"/>
  <c r="N68" i="12"/>
  <c r="O68" i="12" s="1"/>
  <c r="N71" i="12"/>
  <c r="O71" i="12" s="1"/>
  <c r="N73" i="12"/>
  <c r="O73" i="12" s="1"/>
  <c r="N75" i="12"/>
  <c r="O75" i="12" s="1"/>
  <c r="N77" i="12"/>
  <c r="O77" i="12" s="1"/>
  <c r="M70" i="2"/>
  <c r="M48" i="11"/>
  <c r="H48" i="11"/>
  <c r="M47" i="11"/>
  <c r="H47" i="11"/>
  <c r="M46" i="11"/>
  <c r="H46" i="11"/>
  <c r="M44" i="11"/>
  <c r="H44" i="11"/>
  <c r="M43" i="11"/>
  <c r="H43" i="11"/>
  <c r="M42" i="11"/>
  <c r="H42" i="11"/>
  <c r="M48" i="10"/>
  <c r="H48" i="10"/>
  <c r="M47" i="10"/>
  <c r="H47" i="10"/>
  <c r="M46" i="10"/>
  <c r="H46" i="10"/>
  <c r="M44" i="10"/>
  <c r="H44" i="10"/>
  <c r="M43" i="10"/>
  <c r="H43" i="10"/>
  <c r="M42" i="10"/>
  <c r="H42" i="10"/>
  <c r="M43" i="12"/>
  <c r="H43" i="12"/>
  <c r="M42" i="12"/>
  <c r="H42" i="12"/>
  <c r="M41" i="12"/>
  <c r="H41" i="12"/>
  <c r="M40" i="12"/>
  <c r="H40" i="12"/>
  <c r="M38" i="12"/>
  <c r="H38" i="12"/>
  <c r="M37" i="12"/>
  <c r="H37" i="12"/>
  <c r="M36" i="12"/>
  <c r="H36" i="12"/>
  <c r="M35" i="12"/>
  <c r="H35" i="12"/>
  <c r="M17" i="12" l="1"/>
  <c r="M18" i="12"/>
  <c r="M19" i="12"/>
  <c r="M20" i="12"/>
  <c r="M21" i="12"/>
  <c r="M22" i="12"/>
  <c r="M23" i="12"/>
  <c r="M24" i="12"/>
  <c r="N24" i="12" s="1"/>
  <c r="O24" i="12" s="1"/>
  <c r="M25" i="12"/>
  <c r="N25" i="12" s="1"/>
  <c r="O25" i="12" s="1"/>
  <c r="M26" i="12"/>
  <c r="N26" i="12" s="1"/>
  <c r="O26" i="12" s="1"/>
  <c r="M27" i="12"/>
  <c r="N27" i="12" s="1"/>
  <c r="O27" i="12" s="1"/>
  <c r="M28" i="12"/>
  <c r="N28" i="12" s="1"/>
  <c r="O28" i="12" s="1"/>
  <c r="M29" i="12"/>
  <c r="N29" i="12" s="1"/>
  <c r="O29" i="12" s="1"/>
  <c r="M30" i="12"/>
  <c r="M24" i="2"/>
  <c r="M18" i="2"/>
  <c r="M36" i="10" l="1"/>
  <c r="H43" i="2" l="1"/>
  <c r="H42" i="2"/>
  <c r="H41" i="2"/>
  <c r="H40" i="2"/>
  <c r="H38" i="2"/>
  <c r="H37" i="2"/>
  <c r="H36" i="2"/>
  <c r="H35" i="2"/>
  <c r="H23" i="2"/>
  <c r="H21" i="2"/>
  <c r="H20" i="2"/>
  <c r="H18" i="2"/>
  <c r="H17" i="2"/>
  <c r="H16" i="2"/>
  <c r="H14" i="2"/>
  <c r="H13" i="2"/>
  <c r="H12" i="2"/>
  <c r="H11" i="2"/>
  <c r="H10" i="2"/>
  <c r="H23" i="12" l="1"/>
  <c r="M14" i="2" l="1"/>
  <c r="M19" i="2"/>
  <c r="N14" i="2" l="1"/>
  <c r="O14" i="2" s="1"/>
  <c r="H36" i="11" l="1"/>
  <c r="H35" i="11"/>
  <c r="M35" i="10"/>
  <c r="M36" i="11"/>
  <c r="N36" i="11" s="1"/>
  <c r="O36" i="11" s="1"/>
  <c r="M35" i="11"/>
  <c r="H35" i="10"/>
  <c r="M29" i="2"/>
  <c r="M28" i="2"/>
  <c r="N35" i="11" l="1"/>
  <c r="O35" i="11" s="1"/>
  <c r="H37" i="10"/>
  <c r="H36" i="10"/>
  <c r="N36" i="10" s="1"/>
  <c r="O36" i="10" s="1"/>
  <c r="H28" i="2"/>
  <c r="N28" i="2" s="1"/>
  <c r="O28" i="2" s="1"/>
  <c r="H29" i="2"/>
  <c r="H30" i="2"/>
  <c r="H25" i="2"/>
  <c r="H26" i="2"/>
  <c r="H19" i="2"/>
  <c r="H27" i="2"/>
  <c r="H22" i="2"/>
  <c r="N35" i="10"/>
  <c r="O35" i="10" s="1"/>
  <c r="H31" i="10"/>
  <c r="H33" i="10"/>
  <c r="H34" i="10"/>
  <c r="N29" i="2" l="1"/>
  <c r="O29" i="2" s="1"/>
  <c r="H31" i="11"/>
  <c r="H33" i="11"/>
  <c r="H34" i="11"/>
  <c r="H37" i="11"/>
  <c r="H30" i="12"/>
  <c r="N63" i="2" l="1"/>
  <c r="N64" i="2"/>
  <c r="O64" i="2" s="1"/>
  <c r="N65" i="2"/>
  <c r="O65" i="2" s="1"/>
  <c r="N66" i="2"/>
  <c r="O66" i="2" s="1"/>
  <c r="N74" i="2"/>
  <c r="N75" i="2"/>
  <c r="N68" i="2" l="1"/>
  <c r="O68" i="2" s="1"/>
  <c r="N67" i="2"/>
  <c r="O67" i="2" s="1"/>
  <c r="N69" i="2"/>
  <c r="O69" i="2" s="1"/>
  <c r="N71" i="2"/>
  <c r="O71" i="2" s="1"/>
  <c r="N70" i="2"/>
  <c r="O70" i="2" s="1"/>
  <c r="N73" i="2"/>
  <c r="O73" i="2" s="1"/>
  <c r="N72" i="2"/>
  <c r="O72" i="2" s="1"/>
  <c r="O74" i="2"/>
  <c r="O63" i="2"/>
  <c r="O75" i="2"/>
  <c r="M10" i="10" l="1"/>
  <c r="M24" i="11"/>
  <c r="M33" i="11"/>
  <c r="N33" i="11" s="1"/>
  <c r="O33" i="11" s="1"/>
  <c r="M34" i="11"/>
  <c r="N34" i="11" s="1"/>
  <c r="O34" i="11" s="1"/>
  <c r="M37" i="11"/>
  <c r="N37" i="11" s="1"/>
  <c r="O37" i="11" s="1"/>
  <c r="M31" i="11"/>
  <c r="N31" i="11" s="1"/>
  <c r="O31" i="11" s="1"/>
  <c r="M32" i="11"/>
  <c r="H32" i="11"/>
  <c r="M33" i="10"/>
  <c r="M34" i="10"/>
  <c r="M37" i="10"/>
  <c r="M31" i="10"/>
  <c r="M32" i="10"/>
  <c r="H32" i="10"/>
  <c r="N30" i="12"/>
  <c r="O30" i="12" s="1"/>
  <c r="N31" i="10" l="1"/>
  <c r="O31" i="10" s="1"/>
  <c r="N37" i="10"/>
  <c r="O37" i="10" s="1"/>
  <c r="N34" i="10"/>
  <c r="O34" i="10" s="1"/>
  <c r="N33" i="10"/>
  <c r="O33" i="10" s="1"/>
  <c r="N32" i="11"/>
  <c r="O32" i="11" s="1"/>
  <c r="N32" i="10"/>
  <c r="O32" i="10" s="1"/>
  <c r="M30" i="2"/>
  <c r="M27" i="2"/>
  <c r="M26" i="2"/>
  <c r="N30" i="2" l="1"/>
  <c r="O30" i="2" s="1"/>
  <c r="N26" i="2"/>
  <c r="O26" i="2" s="1"/>
  <c r="N27" i="2"/>
  <c r="O27" i="2" s="1"/>
  <c r="M13" i="10" l="1"/>
  <c r="M23" i="10" l="1"/>
  <c r="M24" i="10"/>
  <c r="M25" i="10"/>
  <c r="M26" i="10"/>
  <c r="M27" i="10"/>
  <c r="M28" i="10"/>
  <c r="M29" i="10"/>
  <c r="M30" i="10"/>
  <c r="M22" i="10"/>
  <c r="M17" i="10"/>
  <c r="M18" i="10"/>
  <c r="M19" i="10"/>
  <c r="M20" i="10"/>
  <c r="M11" i="10"/>
  <c r="M12" i="10"/>
  <c r="M14" i="10"/>
  <c r="M16" i="10"/>
  <c r="N30" i="10" l="1"/>
  <c r="O30" i="10" s="1"/>
  <c r="N47" i="10"/>
  <c r="O47" i="10" s="1"/>
  <c r="N47" i="11" l="1"/>
  <c r="O47" i="11" s="1"/>
  <c r="M10" i="2" l="1"/>
  <c r="H29" i="11" l="1"/>
  <c r="H28" i="11"/>
  <c r="H27" i="11"/>
  <c r="H26" i="11"/>
  <c r="H25" i="11"/>
  <c r="H24" i="11"/>
  <c r="N24" i="11" s="1"/>
  <c r="O24" i="11" s="1"/>
  <c r="H23" i="11"/>
  <c r="H22" i="11"/>
  <c r="H20" i="11"/>
  <c r="H19" i="11"/>
  <c r="H18" i="11"/>
  <c r="H17" i="11"/>
  <c r="H16" i="11"/>
  <c r="H14" i="11"/>
  <c r="H13" i="11"/>
  <c r="H12" i="11"/>
  <c r="H11" i="11"/>
  <c r="H10" i="11"/>
  <c r="H29" i="10"/>
  <c r="N29" i="10" s="1"/>
  <c r="O29" i="10" s="1"/>
  <c r="H28" i="10"/>
  <c r="N28" i="10" s="1"/>
  <c r="O28" i="10" s="1"/>
  <c r="H27" i="10"/>
  <c r="N27" i="10" s="1"/>
  <c r="O27" i="10" s="1"/>
  <c r="H26" i="10"/>
  <c r="N26" i="10" s="1"/>
  <c r="O26" i="10" s="1"/>
  <c r="H25" i="10"/>
  <c r="N25" i="10" s="1"/>
  <c r="O25" i="10" s="1"/>
  <c r="H24" i="10"/>
  <c r="N24" i="10" s="1"/>
  <c r="O24" i="10" s="1"/>
  <c r="H23" i="10"/>
  <c r="N23" i="10" s="1"/>
  <c r="O23" i="10" s="1"/>
  <c r="H22" i="10"/>
  <c r="N22" i="10" s="1"/>
  <c r="O22" i="10" s="1"/>
  <c r="H20" i="10"/>
  <c r="N20" i="10" s="1"/>
  <c r="O20" i="10" s="1"/>
  <c r="H19" i="10"/>
  <c r="N19" i="10" s="1"/>
  <c r="O19" i="10" s="1"/>
  <c r="H18" i="10"/>
  <c r="N18" i="10" s="1"/>
  <c r="O18" i="10" s="1"/>
  <c r="H17" i="10"/>
  <c r="N17" i="10" s="1"/>
  <c r="O17" i="10" s="1"/>
  <c r="H16" i="10"/>
  <c r="N16" i="10" s="1"/>
  <c r="O16" i="10" s="1"/>
  <c r="H14" i="10"/>
  <c r="H13" i="10"/>
  <c r="H12" i="10"/>
  <c r="H11" i="10"/>
  <c r="H10" i="10"/>
  <c r="H22" i="12"/>
  <c r="H21" i="12"/>
  <c r="H20" i="12"/>
  <c r="H19" i="12"/>
  <c r="H18" i="12"/>
  <c r="H17" i="12"/>
  <c r="H16" i="12"/>
  <c r="H14" i="12"/>
  <c r="H13" i="12"/>
  <c r="H12" i="12"/>
  <c r="H11" i="12"/>
  <c r="H10" i="12"/>
  <c r="M12" i="2" l="1"/>
  <c r="M11" i="2"/>
  <c r="N12" i="2" l="1"/>
  <c r="N11" i="2"/>
  <c r="N82" i="11"/>
  <c r="O82" i="11" s="1"/>
  <c r="N82" i="10"/>
  <c r="O82" i="10" s="1"/>
  <c r="N77" i="2" l="1"/>
  <c r="O77" i="2" l="1"/>
  <c r="N75" i="10" l="1"/>
  <c r="O75" i="10" s="1"/>
  <c r="N53" i="10"/>
  <c r="O53" i="10" s="1"/>
  <c r="N52" i="10"/>
  <c r="O52" i="10" s="1"/>
  <c r="N76" i="11"/>
  <c r="N75" i="11"/>
  <c r="O75" i="11" s="1"/>
  <c r="N53" i="11"/>
  <c r="O53" i="11" s="1"/>
  <c r="N52" i="11"/>
  <c r="O52" i="11" s="1"/>
  <c r="M23" i="11"/>
  <c r="N23" i="11" s="1"/>
  <c r="O23" i="11" s="1"/>
  <c r="M25" i="11"/>
  <c r="N25" i="11" s="1"/>
  <c r="O25" i="11" s="1"/>
  <c r="M26" i="11"/>
  <c r="N26" i="11" s="1"/>
  <c r="O26" i="11" s="1"/>
  <c r="M27" i="11"/>
  <c r="N27" i="11" s="1"/>
  <c r="O27" i="11" s="1"/>
  <c r="M28" i="11"/>
  <c r="N28" i="11" s="1"/>
  <c r="O28" i="11" s="1"/>
  <c r="M29" i="11"/>
  <c r="N29" i="11" s="1"/>
  <c r="O29" i="11" s="1"/>
  <c r="M30" i="11"/>
  <c r="N30" i="11" s="1"/>
  <c r="O30" i="11" s="1"/>
  <c r="M22" i="11"/>
  <c r="M11" i="11"/>
  <c r="N11" i="11" s="1"/>
  <c r="O11" i="11" s="1"/>
  <c r="M12" i="11"/>
  <c r="M13" i="11"/>
  <c r="M14" i="11"/>
  <c r="M16" i="11"/>
  <c r="M17" i="11"/>
  <c r="N17" i="11" s="1"/>
  <c r="O17" i="11" s="1"/>
  <c r="M18" i="11"/>
  <c r="M19" i="11"/>
  <c r="M20" i="11"/>
  <c r="N47" i="2" l="1"/>
  <c r="O47" i="2" s="1"/>
  <c r="N48" i="2"/>
  <c r="O48" i="2" s="1"/>
  <c r="M10" i="11"/>
  <c r="N11" i="10"/>
  <c r="O11" i="10" s="1"/>
  <c r="N12" i="10"/>
  <c r="O12" i="10" s="1"/>
  <c r="N13" i="10"/>
  <c r="O13" i="10" s="1"/>
  <c r="N14" i="10"/>
  <c r="O14" i="10" s="1"/>
  <c r="M6" i="10"/>
  <c r="L6" i="10"/>
  <c r="K6" i="10"/>
  <c r="J6" i="10"/>
  <c r="I6" i="10"/>
  <c r="N18" i="11" l="1"/>
  <c r="O18" i="11" s="1"/>
  <c r="N14" i="11"/>
  <c r="O14" i="11" s="1"/>
  <c r="N12" i="11"/>
  <c r="O12" i="11" s="1"/>
  <c r="N10" i="11"/>
  <c r="O10" i="11" s="1"/>
  <c r="N17" i="12" l="1"/>
  <c r="O17" i="12" s="1"/>
  <c r="M16" i="12"/>
  <c r="M14" i="12"/>
  <c r="M13" i="12"/>
  <c r="M12" i="12"/>
  <c r="M11" i="12"/>
  <c r="N11" i="12" s="1"/>
  <c r="O11" i="12" s="1"/>
  <c r="M10" i="12"/>
  <c r="O73" i="11" l="1"/>
  <c r="N22" i="12" l="1"/>
  <c r="O22" i="12" s="1"/>
  <c r="N20" i="12"/>
  <c r="O20" i="12" s="1"/>
  <c r="N19" i="12"/>
  <c r="O19" i="12" s="1"/>
  <c r="N74" i="10" l="1"/>
  <c r="O74" i="10" s="1"/>
  <c r="M17" i="2" l="1"/>
  <c r="O11" i="2"/>
  <c r="N17" i="2" l="1"/>
  <c r="O17" i="2" s="1"/>
  <c r="M25" i="2"/>
  <c r="M23" i="2"/>
  <c r="M22" i="2"/>
  <c r="M21" i="2"/>
  <c r="M20" i="2"/>
  <c r="N20" i="2" l="1"/>
  <c r="O20" i="2" s="1"/>
  <c r="N21" i="2"/>
  <c r="O21" i="2" s="1"/>
  <c r="N22" i="2"/>
  <c r="O22" i="2" s="1"/>
  <c r="N25" i="2"/>
  <c r="O25" i="2" s="1"/>
  <c r="N18" i="2"/>
  <c r="O18" i="2" s="1"/>
  <c r="N19" i="2"/>
  <c r="O19" i="2" s="1"/>
  <c r="N23" i="2"/>
  <c r="O23" i="2" s="1"/>
  <c r="N74" i="11" l="1"/>
  <c r="O74" i="11" s="1"/>
  <c r="N65" i="11"/>
  <c r="O65" i="11" s="1"/>
  <c r="N19" i="11"/>
  <c r="O19" i="11" s="1"/>
  <c r="N20" i="11"/>
  <c r="O20" i="11" s="1"/>
  <c r="N65" i="10"/>
  <c r="O65" i="10" s="1"/>
  <c r="N18" i="12"/>
  <c r="O18" i="12" s="1"/>
  <c r="N21" i="12"/>
  <c r="O21" i="12" s="1"/>
  <c r="N12" i="12"/>
  <c r="O12" i="12" s="1"/>
  <c r="N13" i="12"/>
  <c r="O13" i="12" s="1"/>
  <c r="M13" i="2" l="1"/>
  <c r="N13" i="2" l="1"/>
  <c r="N56" i="2"/>
  <c r="O56" i="2" s="1"/>
  <c r="N16" i="11"/>
  <c r="O16" i="11" s="1"/>
  <c r="N48" i="11" l="1"/>
  <c r="O48" i="11" s="1"/>
  <c r="N46" i="11"/>
  <c r="O46" i="11" s="1"/>
  <c r="N44" i="11"/>
  <c r="O44" i="11" s="1"/>
  <c r="N43" i="11"/>
  <c r="O43" i="11" s="1"/>
  <c r="N42" i="11"/>
  <c r="O42" i="11" s="1"/>
  <c r="N43" i="12"/>
  <c r="O43" i="12" s="1"/>
  <c r="N42" i="12"/>
  <c r="O42" i="12" s="1"/>
  <c r="N41" i="12"/>
  <c r="O41" i="12" s="1"/>
  <c r="N40" i="12"/>
  <c r="O40" i="12" s="1"/>
  <c r="N38" i="12"/>
  <c r="O38" i="12" s="1"/>
  <c r="N37" i="12"/>
  <c r="O37" i="12" s="1"/>
  <c r="N36" i="12"/>
  <c r="O36" i="12" s="1"/>
  <c r="N35" i="12"/>
  <c r="O35" i="12" s="1"/>
  <c r="N92" i="10"/>
  <c r="O92" i="10" s="1"/>
  <c r="N91" i="10"/>
  <c r="O91" i="10" s="1"/>
  <c r="N90" i="10"/>
  <c r="O90" i="10" s="1"/>
  <c r="N89" i="10"/>
  <c r="O89" i="10" s="1"/>
  <c r="N88" i="10"/>
  <c r="O88" i="10" s="1"/>
  <c r="N86" i="10"/>
  <c r="O86" i="10" s="1"/>
  <c r="N85" i="10"/>
  <c r="O85" i="10" s="1"/>
  <c r="N84" i="10"/>
  <c r="O84" i="10" s="1"/>
  <c r="N83" i="10"/>
  <c r="O83" i="10" s="1"/>
  <c r="N81" i="10"/>
  <c r="O81" i="10" s="1"/>
  <c r="N80" i="10"/>
  <c r="O80" i="10" s="1"/>
  <c r="N79" i="10"/>
  <c r="O79" i="10" s="1"/>
  <c r="N78" i="10"/>
  <c r="O78" i="10" s="1"/>
  <c r="N77" i="10"/>
  <c r="O77" i="10" s="1"/>
  <c r="N76" i="10"/>
  <c r="O76" i="10" s="1"/>
  <c r="N73" i="10"/>
  <c r="O73" i="10" s="1"/>
  <c r="N72" i="10"/>
  <c r="O72" i="10" s="1"/>
  <c r="N70" i="10"/>
  <c r="O70" i="10" s="1"/>
  <c r="N69" i="10"/>
  <c r="O69" i="10" s="1"/>
  <c r="N66" i="10"/>
  <c r="O66" i="10" s="1"/>
  <c r="N64" i="10"/>
  <c r="O64" i="10" s="1"/>
  <c r="N63" i="10"/>
  <c r="O63" i="10" s="1"/>
  <c r="N62" i="10"/>
  <c r="O62" i="10" s="1"/>
  <c r="N61" i="10"/>
  <c r="O61" i="10" s="1"/>
  <c r="N60" i="10"/>
  <c r="O60" i="10" s="1"/>
  <c r="N59" i="10"/>
  <c r="O59" i="10" s="1"/>
  <c r="N51" i="10"/>
  <c r="O51" i="10" s="1"/>
  <c r="N48" i="10"/>
  <c r="O48" i="10" s="1"/>
  <c r="N46" i="10"/>
  <c r="O46" i="10" s="1"/>
  <c r="N44" i="10"/>
  <c r="O44" i="10" s="1"/>
  <c r="N43" i="10"/>
  <c r="O43" i="10" s="1"/>
  <c r="N42" i="10"/>
  <c r="O42" i="10" s="1"/>
  <c r="N13" i="11"/>
  <c r="O13" i="11" s="1"/>
  <c r="N14" i="12"/>
  <c r="O14" i="12" s="1"/>
  <c r="N53" i="2"/>
  <c r="N52" i="2"/>
  <c r="N51" i="2"/>
  <c r="M43" i="2"/>
  <c r="N43" i="2" s="1"/>
  <c r="M42" i="2"/>
  <c r="N42" i="2" s="1"/>
  <c r="M41" i="2"/>
  <c r="N41" i="2" s="1"/>
  <c r="M40" i="2"/>
  <c r="N40" i="2" s="1"/>
  <c r="M38" i="2"/>
  <c r="N38" i="2" s="1"/>
  <c r="M37" i="2"/>
  <c r="N37" i="2" s="1"/>
  <c r="M36" i="2"/>
  <c r="N36" i="2" s="1"/>
  <c r="M35" i="2"/>
  <c r="N35" i="2" s="1"/>
  <c r="N50" i="2" l="1"/>
  <c r="O50" i="2" s="1"/>
  <c r="N61" i="2"/>
  <c r="O61" i="2" s="1"/>
  <c r="N81" i="2"/>
  <c r="O81" i="2" s="1"/>
  <c r="N60" i="2"/>
  <c r="O60" i="2" s="1"/>
  <c r="N55" i="2"/>
  <c r="O55" i="2" s="1"/>
  <c r="N76" i="2"/>
  <c r="O76" i="2" s="1"/>
  <c r="N82" i="2"/>
  <c r="O82" i="2" s="1"/>
  <c r="N46" i="2"/>
  <c r="O46" i="2" s="1"/>
  <c r="N80" i="2"/>
  <c r="O80" i="2" s="1"/>
  <c r="N57" i="2"/>
  <c r="O57" i="2" s="1"/>
  <c r="N79" i="2"/>
  <c r="O79" i="2" s="1"/>
  <c r="N83" i="2"/>
  <c r="O83" i="2" s="1"/>
  <c r="N54" i="2"/>
  <c r="O54" i="2" s="1"/>
  <c r="N10" i="10"/>
  <c r="O10" i="10" s="1"/>
  <c r="N78" i="11"/>
  <c r="O78" i="11" s="1"/>
  <c r="N83" i="11"/>
  <c r="O83" i="11" s="1"/>
  <c r="N60" i="11"/>
  <c r="O60" i="11" s="1"/>
  <c r="N64" i="11"/>
  <c r="O64" i="11" s="1"/>
  <c r="N66" i="11"/>
  <c r="O66" i="11" s="1"/>
  <c r="N22" i="11"/>
  <c r="O22" i="11" s="1"/>
  <c r="N61" i="11"/>
  <c r="O61" i="11" s="1"/>
  <c r="N62" i="11"/>
  <c r="O62" i="11" s="1"/>
  <c r="N69" i="11"/>
  <c r="O69" i="11" s="1"/>
  <c r="N79" i="11"/>
  <c r="O79" i="11" s="1"/>
  <c r="N84" i="11"/>
  <c r="O84" i="11" s="1"/>
  <c r="N59" i="11"/>
  <c r="O59" i="11" s="1"/>
  <c r="N63" i="11"/>
  <c r="O63" i="11" s="1"/>
  <c r="N70" i="11"/>
  <c r="O70" i="11" s="1"/>
  <c r="O76" i="11"/>
  <c r="N80" i="11"/>
  <c r="O80" i="11" s="1"/>
  <c r="N85" i="11"/>
  <c r="O85" i="11" s="1"/>
  <c r="N51" i="11"/>
  <c r="O51" i="11" s="1"/>
  <c r="N77" i="11"/>
  <c r="O77" i="11" s="1"/>
  <c r="N81" i="11"/>
  <c r="O81" i="11" s="1"/>
  <c r="N86" i="11"/>
  <c r="O86" i="11" s="1"/>
  <c r="N16" i="12"/>
  <c r="O16" i="12" s="1"/>
  <c r="N10" i="12"/>
  <c r="O10" i="12" s="1"/>
  <c r="N23" i="12"/>
  <c r="O23" i="12" s="1"/>
  <c r="O53" i="2"/>
  <c r="O51" i="2"/>
  <c r="O52" i="2"/>
  <c r="M16" i="2"/>
  <c r="N16" i="2" l="1"/>
  <c r="O16" i="2" s="1"/>
  <c r="O38" i="2"/>
  <c r="O41" i="2"/>
  <c r="O12" i="2"/>
  <c r="O13" i="2"/>
  <c r="O43" i="2"/>
  <c r="O36" i="2"/>
  <c r="N10" i="2" l="1"/>
  <c r="O10" i="2" s="1"/>
  <c r="O35" i="2"/>
  <c r="O37" i="2"/>
  <c r="O40" i="2"/>
  <c r="O42" i="2"/>
</calcChain>
</file>

<file path=xl/sharedStrings.xml><?xml version="1.0" encoding="utf-8"?>
<sst xmlns="http://schemas.openxmlformats.org/spreadsheetml/2006/main" count="654" uniqueCount="132">
  <si>
    <t>CAMPUS</t>
  </si>
  <si>
    <t>Change</t>
  </si>
  <si>
    <t>Undergraduate</t>
  </si>
  <si>
    <t>Business</t>
  </si>
  <si>
    <t>Engineering</t>
  </si>
  <si>
    <t>Graduate</t>
  </si>
  <si>
    <t>Colorado Springs</t>
  </si>
  <si>
    <t>Education</t>
  </si>
  <si>
    <t>Liberal Arts</t>
  </si>
  <si>
    <t>Architecture &amp; Planning</t>
  </si>
  <si>
    <t>Arts &amp; Media</t>
  </si>
  <si>
    <t>Professional</t>
  </si>
  <si>
    <t>Boulder</t>
  </si>
  <si>
    <t xml:space="preserve">Nursing </t>
  </si>
  <si>
    <t>$</t>
  </si>
  <si>
    <t>%</t>
  </si>
  <si>
    <t>Total</t>
  </si>
  <si>
    <t>Tuition</t>
  </si>
  <si>
    <t>Cost of Attendance</t>
  </si>
  <si>
    <t>Upper Division--Nursing</t>
  </si>
  <si>
    <t>Footnotes:</t>
  </si>
  <si>
    <t>Arts &amp; Sciences / All Other</t>
  </si>
  <si>
    <t>Genetic Counseling</t>
  </si>
  <si>
    <t>Upper Division--Business / Engineering</t>
  </si>
  <si>
    <t xml:space="preserve">Public Affairs </t>
  </si>
  <si>
    <t>Doctor of Nursing Practice</t>
  </si>
  <si>
    <t>Lower Division</t>
  </si>
  <si>
    <t xml:space="preserve">Doctor of Medicine  </t>
  </si>
  <si>
    <t>Doctor of Dental Surgery</t>
  </si>
  <si>
    <t>Doctor of Physical Therapy</t>
  </si>
  <si>
    <t>Doctor of Pharmacy</t>
  </si>
  <si>
    <t>University of Colorado</t>
  </si>
  <si>
    <t>Public Health, MPH</t>
  </si>
  <si>
    <t>Public Health, DrPH</t>
  </si>
  <si>
    <t xml:space="preserve">Nursing, MS </t>
  </si>
  <si>
    <t>Nursing, PhD</t>
  </si>
  <si>
    <t>N/A</t>
  </si>
  <si>
    <t>Nursing, RN to BS</t>
  </si>
  <si>
    <t>Biostats/Epidemiology/Health Svcs, PhD</t>
  </si>
  <si>
    <t>Biostats/Epidemiology/Health Svcs, MS</t>
  </si>
  <si>
    <t>Modern Anatomy</t>
  </si>
  <si>
    <t>Business-Tax Program</t>
  </si>
  <si>
    <t xml:space="preserve">Anesthesiology </t>
  </si>
  <si>
    <t xml:space="preserve">b:  Fees presented do not include instructional program or course fees.  </t>
  </si>
  <si>
    <t>f:  Graduate Pharmacy tuition rate is capped at 9 credit hours a term or 18 credit hours per academic year.</t>
  </si>
  <si>
    <t xml:space="preserve">a:  Fees presented do not include instructional program or course fees.  </t>
  </si>
  <si>
    <t>e:  Graduate Pharmacy tuition rate is capped at 9 credit hours a term or 18 credit hours per academic year.</t>
  </si>
  <si>
    <t>Music</t>
  </si>
  <si>
    <t>Media, Communication, Information</t>
  </si>
  <si>
    <t>Business - MBA</t>
  </si>
  <si>
    <t>Business - Prof Masters</t>
  </si>
  <si>
    <t>Business - PhD</t>
  </si>
  <si>
    <t xml:space="preserve">Law - JD </t>
  </si>
  <si>
    <t>Upper Division--LAS / Education / Public Affairs</t>
  </si>
  <si>
    <t>Clinical Sciences, MS or PhD</t>
  </si>
  <si>
    <t>Basic Sciences, PhD</t>
  </si>
  <si>
    <t>Biomedical Science and Biotechnology, MS</t>
  </si>
  <si>
    <t>Doctor of Dental Surgery - Accountable Students</t>
  </si>
  <si>
    <t>a:  Resident undergraduate tuition rates represent the student share of tuition after the College Opportunity Fund stipend is applied for eligible authorizing students.</t>
  </si>
  <si>
    <t>d:  "Other" is a CCHE approved annual allowance for books and supplies, medical, transportation and personal expenses.</t>
  </si>
  <si>
    <t>c:  "Other" is a CCHE approved annual allowance for books and supplies, medical, transportation and personal expenses.</t>
  </si>
  <si>
    <t>* This cost of attendance estimate is reflective of the allowable costs set by CCHE and may differ from actual campus estimates and/or actual out of pocket costs for the student.</t>
  </si>
  <si>
    <t>LAS / Education / Public Affairs</t>
  </si>
  <si>
    <t>All Other</t>
  </si>
  <si>
    <t>Education / Public Affairs</t>
  </si>
  <si>
    <t>Bus/Eng/Geropsychology</t>
  </si>
  <si>
    <t>Nursing</t>
  </si>
  <si>
    <t>Upper Division--Business / Engineering / Nursing</t>
  </si>
  <si>
    <r>
      <t xml:space="preserve">Tuition </t>
    </r>
    <r>
      <rPr>
        <b/>
        <vertAlign val="superscript"/>
        <sz val="11"/>
        <rFont val="Arial"/>
        <family val="2"/>
      </rPr>
      <t>a</t>
    </r>
  </si>
  <si>
    <r>
      <t xml:space="preserve">Fees </t>
    </r>
    <r>
      <rPr>
        <b/>
        <vertAlign val="superscript"/>
        <sz val="11"/>
        <rFont val="Arial"/>
        <family val="2"/>
      </rPr>
      <t>b</t>
    </r>
    <r>
      <rPr>
        <b/>
        <sz val="11"/>
        <rFont val="Arial"/>
        <family val="2"/>
      </rPr>
      <t xml:space="preserve"> </t>
    </r>
  </si>
  <si>
    <r>
      <t xml:space="preserve">R&amp;B </t>
    </r>
    <r>
      <rPr>
        <b/>
        <vertAlign val="superscript"/>
        <sz val="11"/>
        <rFont val="Arial"/>
        <family val="2"/>
      </rPr>
      <t>c</t>
    </r>
    <r>
      <rPr>
        <b/>
        <sz val="11"/>
        <rFont val="Arial"/>
        <family val="2"/>
      </rPr>
      <t xml:space="preserve"> </t>
    </r>
  </si>
  <si>
    <r>
      <t xml:space="preserve">Other </t>
    </r>
    <r>
      <rPr>
        <b/>
        <vertAlign val="superscript"/>
        <sz val="11"/>
        <rFont val="Arial"/>
        <family val="2"/>
      </rPr>
      <t>d</t>
    </r>
  </si>
  <si>
    <r>
      <t>Anschutz Medical Campus</t>
    </r>
    <r>
      <rPr>
        <b/>
        <vertAlign val="superscript"/>
        <sz val="11"/>
        <rFont val="Arial"/>
        <family val="2"/>
      </rPr>
      <t>e</t>
    </r>
  </si>
  <si>
    <r>
      <t>Pharmacy</t>
    </r>
    <r>
      <rPr>
        <vertAlign val="superscript"/>
        <sz val="11"/>
        <rFont val="Arial"/>
        <family val="2"/>
      </rPr>
      <t xml:space="preserve"> f</t>
    </r>
  </si>
  <si>
    <r>
      <t xml:space="preserve">Fees 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</t>
    </r>
  </si>
  <si>
    <r>
      <t xml:space="preserve">R&amp;B </t>
    </r>
    <r>
      <rPr>
        <b/>
        <vertAlign val="super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</t>
    </r>
  </si>
  <si>
    <r>
      <t xml:space="preserve">Other </t>
    </r>
    <r>
      <rPr>
        <b/>
        <vertAlign val="superscript"/>
        <sz val="12"/>
        <rFont val="Arial"/>
        <family val="2"/>
      </rPr>
      <t>c</t>
    </r>
  </si>
  <si>
    <t>Denver</t>
  </si>
  <si>
    <t xml:space="preserve">c:  Room and board for CU-Boulder and UCCS undergraduates is the actual rate for a double on campus.  For all others, room and board is the CCHE approved annual allowance. </t>
  </si>
  <si>
    <t>MS in Palliative Care</t>
  </si>
  <si>
    <t xml:space="preserve">b:  Room and board for CU-Boulder and UCCS undergraduates is the actual rate for a double on campus.  For all others, room and board is the CCHE approved annual allowance. </t>
  </si>
  <si>
    <t xml:space="preserve">Bus / Eng / Geropsychology </t>
  </si>
  <si>
    <t>Nursing/ Health Sciences</t>
  </si>
  <si>
    <t>Arts and Sciences</t>
  </si>
  <si>
    <t>Fine Arts Experience Design</t>
  </si>
  <si>
    <t>Strategic Communication Design</t>
  </si>
  <si>
    <t xml:space="preserve">FY 2019 Cost of Attendance Estimate </t>
  </si>
  <si>
    <t>FY 2019</t>
  </si>
  <si>
    <t xml:space="preserve">FY 2019 </t>
  </si>
  <si>
    <t>Graduate*</t>
  </si>
  <si>
    <t>TABLE 1:  Resident--FULL TIME (30 Credit Hours for Undergraduate, 24 for Graduate)</t>
  </si>
  <si>
    <t>TABLE 3:  Non-Resident--FULL TIME  (30 Credit Hours for Undergraduate, 24 for Graduate)</t>
  </si>
  <si>
    <t>Digital Animation</t>
  </si>
  <si>
    <t>TABLE 2:  Resident--PART TIME (12 Credit Hours Undergraduate, 9 Credit Hours Graduate)</t>
  </si>
  <si>
    <t>Computational Linguistics (CLASIC)</t>
  </si>
  <si>
    <t>Applied Mathematics (Professional)</t>
  </si>
  <si>
    <t>Law - Prof Masters-LLM</t>
  </si>
  <si>
    <t>Law - Prof Masters-MSL</t>
  </si>
  <si>
    <t xml:space="preserve">Engineering </t>
  </si>
  <si>
    <t xml:space="preserve">Engineering - Prof Masters </t>
  </si>
  <si>
    <r>
      <t>Physician Assistant Studies</t>
    </r>
    <r>
      <rPr>
        <vertAlign val="superscript"/>
        <sz val="11"/>
        <rFont val="Arial"/>
        <family val="2"/>
      </rPr>
      <t>g</t>
    </r>
  </si>
  <si>
    <t xml:space="preserve">Business - MBA </t>
  </si>
  <si>
    <t>Engineering - Prof Masters</t>
  </si>
  <si>
    <t>TABLE 4:  Non-Resident--PART TIME (12 Credit Hours Undergraduate, 9 Credit Hours Graduate)</t>
  </si>
  <si>
    <t>d:  For several programs at the Anschutz Medical Campus, students take more than 24 credit hours in an academic year; for consistency purposes cost of attendance is calculated on 24 credit hours.</t>
  </si>
  <si>
    <t>e:  For several programs at the Anschutz Medical Campus, part-time students may take more than 9 credit hours in an academic year; for consistency purposes cost of attendance is calculated on 9 credit hours.</t>
  </si>
  <si>
    <t>e:  For several programs at the Anschutz Medical Campus, students take more than 24 credit hours in an academic year; for consistency purposes cost of attendance is calculated on 24 credit hours.</t>
  </si>
  <si>
    <t>International Undergraduate - Tuition Guarantee</t>
  </si>
  <si>
    <t xml:space="preserve">h:  The Guarantee is a cohort-based, guaranteed tuition and mandatory fee model that provides undergraduate resident students and their families with an assurance that tuition and mandatory fees will not increase over the ensuing four academic-year period from their first enrollment as a degree-seeking student.  </t>
  </si>
  <si>
    <t>g: Students are automatically placed in a tuition guarantee group based on their first term enrolled at CU Boulder as a degree- or licensure-seeking nonresident on-campus student. The tuition guarantee group covers both new freshmen and transfers and is not affected by class standing at entry. “On-campus” excludes students on study abroad and students taking only continuing education courses (also called extended studies courses).</t>
  </si>
  <si>
    <t xml:space="preserve">Business </t>
  </si>
  <si>
    <t>Physician Assistant Studies</t>
  </si>
  <si>
    <t>Doctor of Medicine - Accountable Students</t>
  </si>
  <si>
    <t xml:space="preserve">g:  Incoming students only.  Tuition for continuing students will remain flat from FY 2018 to FY 2019. </t>
  </si>
  <si>
    <t>FY 2020</t>
  </si>
  <si>
    <t>FY 2020 Cost of Attendance Estimate*</t>
  </si>
  <si>
    <t xml:space="preserve">FY 2020 Cost of Attendance Estimate </t>
  </si>
  <si>
    <r>
      <t>Doctor of Medicine</t>
    </r>
    <r>
      <rPr>
        <vertAlign val="superscript"/>
        <sz val="11"/>
        <rFont val="Arial"/>
        <family val="2"/>
      </rPr>
      <t>g</t>
    </r>
  </si>
  <si>
    <r>
      <t>Undergraduate - Tuition Guarantee</t>
    </r>
    <r>
      <rPr>
        <vertAlign val="superscript"/>
        <sz val="11"/>
        <rFont val="Arial"/>
        <family val="2"/>
      </rPr>
      <t>h</t>
    </r>
  </si>
  <si>
    <r>
      <t>Anschutz Medical Campus</t>
    </r>
    <r>
      <rPr>
        <b/>
        <vertAlign val="superscript"/>
        <sz val="11"/>
        <rFont val="Arial"/>
        <family val="2"/>
      </rPr>
      <t>d</t>
    </r>
  </si>
  <si>
    <r>
      <t>Pharmacy</t>
    </r>
    <r>
      <rPr>
        <vertAlign val="superscript"/>
        <sz val="11"/>
        <rFont val="Arial"/>
        <family val="2"/>
      </rPr>
      <t xml:space="preserve"> e</t>
    </r>
  </si>
  <si>
    <r>
      <t>Undergraduate - Tuition Guarantee</t>
    </r>
    <r>
      <rPr>
        <vertAlign val="superscript"/>
        <sz val="11"/>
        <rFont val="Arial"/>
        <family val="2"/>
      </rPr>
      <t>g</t>
    </r>
  </si>
  <si>
    <t>Master of the Environment</t>
  </si>
  <si>
    <t>Undergraduate International</t>
  </si>
  <si>
    <t xml:space="preserve">International Undergraduate </t>
  </si>
  <si>
    <r>
      <t>Doctor of Medicine - Accountable Students</t>
    </r>
    <r>
      <rPr>
        <vertAlign val="superscript"/>
        <sz val="11"/>
        <rFont val="Arial"/>
        <family val="2"/>
      </rPr>
      <t>g</t>
    </r>
  </si>
  <si>
    <t xml:space="preserve">f:  Incoming students only.  Tuition for continuing students will remain flat from FY 2019 to FY 2020. </t>
  </si>
  <si>
    <t>Business School and Engineering, Design and Computing</t>
  </si>
  <si>
    <t>Engineering, Design and Computing</t>
  </si>
  <si>
    <t>MA Journalism Entreprenuership (online)</t>
  </si>
  <si>
    <t>Master of Science Electrical Engineering (online)</t>
  </si>
  <si>
    <t>g:  Incoming students only.  Tuition for continuing students will remain flat from FY 2018 to FY 2019. Average tuition increase for nonresident MD students is 0.4%.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</si>
</sst>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&quot;$&quot;#,##0.0_);[Red]\(&quot;$&quot;#,##0.0\)"/>
    <numFmt numFmtId="166" formatCode="_(* #,##0_);_(* \(#,##0\);_(* &quot;-&quot;??_);_(@_)"/>
    <numFmt numFmtId="167" formatCode="&quot;$&quot;#,##0"/>
  </numFmts>
  <fonts count="2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sz val="10"/>
      <name val="Tahoma"/>
      <family val="2"/>
    </font>
    <font>
      <sz val="10"/>
      <color theme="1"/>
      <name val="Franklin Gothic Book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3636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65">
    <xf numFmtId="0" fontId="0" fillId="0" borderId="0" xfId="0"/>
    <xf numFmtId="0" fontId="3" fillId="0" borderId="0" xfId="0" applyFont="1"/>
    <xf numFmtId="6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 applyBorder="1"/>
    <xf numFmtId="164" fontId="3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Alignment="1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/>
    <xf numFmtId="6" fontId="1" fillId="0" borderId="0" xfId="0" applyNumberFormat="1" applyFont="1" applyAlignment="1"/>
    <xf numFmtId="0" fontId="1" fillId="0" borderId="0" xfId="0" applyFont="1" applyFill="1"/>
    <xf numFmtId="0" fontId="1" fillId="0" borderId="0" xfId="0" applyFont="1" applyFill="1" applyBorder="1"/>
    <xf numFmtId="0" fontId="1" fillId="0" borderId="0" xfId="5" applyFont="1" applyFill="1" applyBorder="1"/>
    <xf numFmtId="0" fontId="0" fillId="0" borderId="0" xfId="0"/>
    <xf numFmtId="6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3" fillId="0" borderId="0" xfId="0" applyNumberFormat="1" applyFont="1" applyFill="1" applyBorder="1"/>
    <xf numFmtId="6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 applyFill="1" applyBorder="1"/>
    <xf numFmtId="6" fontId="10" fillId="0" borderId="0" xfId="5" applyNumberFormat="1" applyFont="1" applyFill="1" applyBorder="1"/>
    <xf numFmtId="164" fontId="10" fillId="0" borderId="0" xfId="5" applyNumberFormat="1" applyFont="1" applyFill="1" applyBorder="1"/>
    <xf numFmtId="6" fontId="9" fillId="0" borderId="0" xfId="5" applyNumberFormat="1" applyFont="1" applyFill="1" applyBorder="1"/>
    <xf numFmtId="164" fontId="9" fillId="0" borderId="0" xfId="5" applyNumberFormat="1" applyFont="1" applyFill="1" applyBorder="1"/>
    <xf numFmtId="0" fontId="9" fillId="0" borderId="0" xfId="5" applyFont="1" applyFill="1"/>
    <xf numFmtId="164" fontId="9" fillId="0" borderId="0" xfId="5" applyNumberFormat="1" applyFont="1" applyFill="1"/>
    <xf numFmtId="0" fontId="1" fillId="0" borderId="0" xfId="5" applyFont="1" applyFill="1" applyAlignment="1">
      <alignment horizontal="left"/>
    </xf>
    <xf numFmtId="0" fontId="1" fillId="0" borderId="0" xfId="5" applyFont="1" applyFill="1"/>
    <xf numFmtId="0" fontId="1" fillId="0" borderId="0" xfId="5" applyFont="1"/>
    <xf numFmtId="0" fontId="1" fillId="0" borderId="0" xfId="5" applyFont="1" applyFill="1" applyBorder="1" applyAlignment="1">
      <alignment vertical="center"/>
    </xf>
    <xf numFmtId="0" fontId="1" fillId="0" borderId="0" xfId="5" applyFont="1" applyFill="1" applyAlignment="1">
      <alignment horizontal="left" vertical="center"/>
    </xf>
    <xf numFmtId="6" fontId="9" fillId="0" borderId="0" xfId="5" applyNumberFormat="1" applyFont="1" applyFill="1" applyBorder="1" applyAlignment="1">
      <alignment vertical="center"/>
    </xf>
    <xf numFmtId="164" fontId="9" fillId="0" borderId="0" xfId="5" applyNumberFormat="1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164" fontId="9" fillId="0" borderId="0" xfId="5" applyNumberFormat="1" applyFont="1" applyFill="1" applyAlignment="1">
      <alignment vertical="center"/>
    </xf>
    <xf numFmtId="0" fontId="1" fillId="0" borderId="0" xfId="5" applyFont="1" applyAlignment="1">
      <alignment vertical="center"/>
    </xf>
    <xf numFmtId="0" fontId="2" fillId="0" borderId="0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2" fillId="0" borderId="0" xfId="0" quotePrefix="1" applyFont="1" applyFill="1" applyBorder="1" applyAlignment="1">
      <alignment horizontal="centerContinuous"/>
    </xf>
    <xf numFmtId="0" fontId="11" fillId="2" borderId="12" xfId="0" applyFont="1" applyFill="1" applyBorder="1"/>
    <xf numFmtId="0" fontId="11" fillId="2" borderId="9" xfId="0" applyFont="1" applyFill="1" applyBorder="1"/>
    <xf numFmtId="0" fontId="11" fillId="2" borderId="9" xfId="0" applyFont="1" applyFill="1" applyBorder="1" applyAlignment="1">
      <alignment horizontal="center"/>
    </xf>
    <xf numFmtId="0" fontId="11" fillId="2" borderId="5" xfId="0" applyFont="1" applyFill="1" applyBorder="1"/>
    <xf numFmtId="0" fontId="11" fillId="2" borderId="0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centerContinuous"/>
    </xf>
    <xf numFmtId="0" fontId="11" fillId="2" borderId="20" xfId="0" applyFont="1" applyFill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/>
    </xf>
    <xf numFmtId="0" fontId="11" fillId="3" borderId="16" xfId="0" applyFont="1" applyFill="1" applyBorder="1"/>
    <xf numFmtId="0" fontId="13" fillId="3" borderId="17" xfId="0" applyFont="1" applyFill="1" applyBorder="1"/>
    <xf numFmtId="0" fontId="13" fillId="3" borderId="16" xfId="0" applyFont="1" applyFill="1" applyBorder="1"/>
    <xf numFmtId="164" fontId="13" fillId="3" borderId="18" xfId="0" applyNumberFormat="1" applyFont="1" applyFill="1" applyBorder="1"/>
    <xf numFmtId="0" fontId="13" fillId="0" borderId="5" xfId="0" applyFont="1" applyBorder="1"/>
    <xf numFmtId="0" fontId="13" fillId="0" borderId="0" xfId="0" applyFont="1" applyBorder="1"/>
    <xf numFmtId="0" fontId="13" fillId="0" borderId="12" xfId="0" applyFont="1" applyBorder="1"/>
    <xf numFmtId="0" fontId="13" fillId="0" borderId="9" xfId="0" applyFont="1" applyBorder="1"/>
    <xf numFmtId="164" fontId="13" fillId="0" borderId="10" xfId="0" applyNumberFormat="1" applyFont="1" applyBorder="1"/>
    <xf numFmtId="6" fontId="13" fillId="0" borderId="5" xfId="0" applyNumberFormat="1" applyFont="1" applyFill="1" applyBorder="1"/>
    <xf numFmtId="6" fontId="13" fillId="0" borderId="0" xfId="0" applyNumberFormat="1" applyFont="1" applyFill="1" applyBorder="1"/>
    <xf numFmtId="6" fontId="13" fillId="0" borderId="3" xfId="0" applyNumberFormat="1" applyFont="1" applyFill="1" applyBorder="1" applyAlignment="1">
      <alignment horizontal="right" vertical="center"/>
    </xf>
    <xf numFmtId="164" fontId="13" fillId="0" borderId="3" xfId="0" applyNumberFormat="1" applyFont="1" applyFill="1" applyBorder="1"/>
    <xf numFmtId="0" fontId="13" fillId="0" borderId="19" xfId="0" applyFont="1" applyBorder="1"/>
    <xf numFmtId="0" fontId="13" fillId="0" borderId="14" xfId="0" applyFont="1" applyBorder="1"/>
    <xf numFmtId="0" fontId="13" fillId="0" borderId="14" xfId="0" applyFont="1" applyFill="1" applyBorder="1"/>
    <xf numFmtId="6" fontId="13" fillId="0" borderId="15" xfId="0" applyNumberFormat="1" applyFont="1" applyFill="1" applyBorder="1" applyAlignment="1">
      <alignment horizontal="right" vertical="center"/>
    </xf>
    <xf numFmtId="0" fontId="13" fillId="0" borderId="0" xfId="0" applyFont="1" applyFill="1" applyBorder="1"/>
    <xf numFmtId="6" fontId="13" fillId="3" borderId="18" xfId="0" applyNumberFormat="1" applyFont="1" applyFill="1" applyBorder="1" applyAlignment="1">
      <alignment horizontal="right" vertical="center"/>
    </xf>
    <xf numFmtId="6" fontId="13" fillId="0" borderId="3" xfId="0" applyNumberFormat="1" applyFont="1" applyBorder="1" applyAlignment="1">
      <alignment horizontal="right" vertical="center"/>
    </xf>
    <xf numFmtId="164" fontId="13" fillId="0" borderId="3" xfId="0" applyNumberFormat="1" applyFont="1" applyBorder="1"/>
    <xf numFmtId="0" fontId="13" fillId="0" borderId="2" xfId="0" applyFont="1" applyBorder="1"/>
    <xf numFmtId="0" fontId="13" fillId="0" borderId="1" xfId="0" applyFont="1" applyBorder="1"/>
    <xf numFmtId="0" fontId="13" fillId="0" borderId="6" xfId="0" applyFont="1" applyBorder="1"/>
    <xf numFmtId="0" fontId="13" fillId="0" borderId="4" xfId="0" applyFont="1" applyBorder="1"/>
    <xf numFmtId="6" fontId="13" fillId="0" borderId="8" xfId="0" applyNumberFormat="1" applyFont="1" applyFill="1" applyBorder="1" applyAlignment="1">
      <alignment horizontal="right" vertical="center"/>
    </xf>
    <xf numFmtId="0" fontId="11" fillId="3" borderId="12" xfId="0" applyFont="1" applyFill="1" applyBorder="1"/>
    <xf numFmtId="0" fontId="13" fillId="3" borderId="9" xfId="0" applyFont="1" applyFill="1" applyBorder="1"/>
    <xf numFmtId="0" fontId="13" fillId="0" borderId="12" xfId="0" applyFont="1" applyFill="1" applyBorder="1"/>
    <xf numFmtId="0" fontId="13" fillId="0" borderId="9" xfId="0" applyFont="1" applyFill="1" applyBorder="1"/>
    <xf numFmtId="0" fontId="13" fillId="0" borderId="5" xfId="0" applyFont="1" applyFill="1" applyBorder="1"/>
    <xf numFmtId="0" fontId="13" fillId="0" borderId="19" xfId="0" applyFont="1" applyFill="1" applyBorder="1"/>
    <xf numFmtId="6" fontId="13" fillId="0" borderId="0" xfId="0" applyNumberFormat="1" applyFont="1" applyFill="1" applyBorder="1" applyAlignment="1">
      <alignment horizontal="right"/>
    </xf>
    <xf numFmtId="0" fontId="13" fillId="0" borderId="2" xfId="0" applyFont="1" applyFill="1" applyBorder="1"/>
    <xf numFmtId="0" fontId="13" fillId="0" borderId="1" xfId="0" applyFont="1" applyFill="1" applyBorder="1"/>
    <xf numFmtId="0" fontId="13" fillId="0" borderId="6" xfId="0" applyFont="1" applyFill="1" applyBorder="1"/>
    <xf numFmtId="0" fontId="13" fillId="0" borderId="4" xfId="0" applyFont="1" applyFill="1" applyBorder="1"/>
    <xf numFmtId="0" fontId="4" fillId="2" borderId="12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0" xfId="0" applyFont="1" applyFill="1" applyBorder="1"/>
    <xf numFmtId="0" fontId="4" fillId="2" borderId="21" xfId="0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2" borderId="20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4" fillId="2" borderId="5" xfId="0" applyFont="1" applyFill="1" applyBorder="1" applyAlignment="1">
      <alignment horizontal="centerContinuous"/>
    </xf>
    <xf numFmtId="0" fontId="4" fillId="2" borderId="0" xfId="0" applyFont="1" applyFill="1" applyBorder="1" applyAlignment="1">
      <alignment horizontal="centerContinuous"/>
    </xf>
    <xf numFmtId="166" fontId="1" fillId="0" borderId="0" xfId="11" applyNumberFormat="1" applyFont="1"/>
    <xf numFmtId="166" fontId="9" fillId="0" borderId="0" xfId="11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13" fillId="3" borderId="17" xfId="0" applyFont="1" applyFill="1" applyBorder="1" applyAlignment="1">
      <alignment horizontal="right"/>
    </xf>
    <xf numFmtId="6" fontId="13" fillId="0" borderId="19" xfId="0" applyNumberFormat="1" applyFont="1" applyFill="1" applyBorder="1" applyAlignment="1">
      <alignment horizontal="right" vertical="center"/>
    </xf>
    <xf numFmtId="6" fontId="13" fillId="0" borderId="14" xfId="0" applyNumberFormat="1" applyFont="1" applyFill="1" applyBorder="1" applyAlignment="1">
      <alignment horizontal="right" vertical="center"/>
    </xf>
    <xf numFmtId="6" fontId="3" fillId="0" borderId="0" xfId="0" applyNumberFormat="1" applyFont="1" applyFill="1" applyBorder="1" applyAlignment="1">
      <alignment horizontal="right"/>
    </xf>
    <xf numFmtId="6" fontId="10" fillId="0" borderId="0" xfId="5" applyNumberFormat="1" applyFont="1" applyFill="1" applyBorder="1" applyAlignment="1">
      <alignment horizontal="right"/>
    </xf>
    <xf numFmtId="6" fontId="9" fillId="0" borderId="0" xfId="5" applyNumberFormat="1" applyFont="1" applyFill="1" applyBorder="1" applyAlignment="1">
      <alignment horizontal="right"/>
    </xf>
    <xf numFmtId="0" fontId="9" fillId="0" borderId="0" xfId="5" applyFont="1" applyFill="1" applyAlignment="1">
      <alignment horizontal="right"/>
    </xf>
    <xf numFmtId="164" fontId="9" fillId="0" borderId="0" xfId="5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0" xfId="0" applyFont="1" applyFill="1" applyBorder="1"/>
    <xf numFmtId="0" fontId="11" fillId="2" borderId="3" xfId="0" applyFont="1" applyFill="1" applyBorder="1"/>
    <xf numFmtId="0" fontId="11" fillId="2" borderId="8" xfId="0" applyFont="1" applyFill="1" applyBorder="1" applyAlignment="1">
      <alignment horizontal="centerContinuous"/>
    </xf>
    <xf numFmtId="0" fontId="13" fillId="3" borderId="18" xfId="0" applyFont="1" applyFill="1" applyBorder="1"/>
    <xf numFmtId="0" fontId="13" fillId="0" borderId="3" xfId="0" applyFont="1" applyBorder="1"/>
    <xf numFmtId="0" fontId="13" fillId="0" borderId="15" xfId="0" applyFont="1" applyFill="1" applyBorder="1"/>
    <xf numFmtId="0" fontId="13" fillId="0" borderId="3" xfId="0" applyFont="1" applyFill="1" applyBorder="1"/>
    <xf numFmtId="0" fontId="13" fillId="0" borderId="7" xfId="0" applyFont="1" applyBorder="1"/>
    <xf numFmtId="0" fontId="13" fillId="0" borderId="10" xfId="0" applyFont="1" applyBorder="1"/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Fill="1" applyBorder="1"/>
    <xf numFmtId="0" fontId="13" fillId="0" borderId="7" xfId="0" applyFont="1" applyFill="1" applyBorder="1"/>
    <xf numFmtId="0" fontId="13" fillId="0" borderId="8" xfId="0" applyFont="1" applyFill="1" applyBorder="1"/>
    <xf numFmtId="0" fontId="11" fillId="2" borderId="10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9" fillId="0" borderId="0" xfId="0" applyFont="1"/>
    <xf numFmtId="0" fontId="11" fillId="2" borderId="10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6" fontId="13" fillId="0" borderId="0" xfId="0" applyNumberFormat="1" applyFont="1" applyFill="1" applyBorder="1" applyAlignment="1">
      <alignment horizontal="right" vertical="center"/>
    </xf>
    <xf numFmtId="6" fontId="13" fillId="0" borderId="5" xfId="0" applyNumberFormat="1" applyFont="1" applyFill="1" applyBorder="1" applyAlignment="1">
      <alignment horizontal="center"/>
    </xf>
    <xf numFmtId="6" fontId="13" fillId="0" borderId="5" xfId="0" applyNumberFormat="1" applyFont="1" applyFill="1" applyBorder="1" applyAlignment="1">
      <alignment horizontal="center" vertical="center"/>
    </xf>
    <xf numFmtId="6" fontId="13" fillId="0" borderId="0" xfId="5" applyNumberFormat="1" applyFont="1" applyFill="1" applyBorder="1" applyAlignment="1">
      <alignment horizontal="right" vertical="center"/>
    </xf>
    <xf numFmtId="6" fontId="13" fillId="0" borderId="0" xfId="0" applyNumberFormat="1" applyFont="1" applyBorder="1" applyAlignment="1">
      <alignment horizontal="right" vertical="center"/>
    </xf>
    <xf numFmtId="6" fontId="13" fillId="0" borderId="3" xfId="0" applyNumberFormat="1" applyFont="1" applyFill="1" applyBorder="1" applyAlignment="1">
      <alignment horizontal="center" vertical="center"/>
    </xf>
    <xf numFmtId="6" fontId="13" fillId="0" borderId="0" xfId="0" applyNumberFormat="1" applyFont="1" applyFill="1" applyBorder="1" applyAlignment="1">
      <alignment horizontal="center"/>
    </xf>
    <xf numFmtId="6" fontId="13" fillId="3" borderId="17" xfId="0" applyNumberFormat="1" applyFont="1" applyFill="1" applyBorder="1" applyAlignment="1">
      <alignment horizontal="right" vertical="center"/>
    </xf>
    <xf numFmtId="6" fontId="13" fillId="0" borderId="7" xfId="0" applyNumberFormat="1" applyFont="1" applyFill="1" applyBorder="1" applyAlignment="1">
      <alignment horizontal="right" vertical="center"/>
    </xf>
    <xf numFmtId="6" fontId="13" fillId="0" borderId="1" xfId="0" applyNumberFormat="1" applyFont="1" applyFill="1" applyBorder="1" applyAlignment="1">
      <alignment horizontal="right" vertical="center"/>
    </xf>
    <xf numFmtId="6" fontId="13" fillId="0" borderId="4" xfId="0" applyNumberFormat="1" applyFont="1" applyFill="1" applyBorder="1" applyAlignment="1">
      <alignment horizontal="right" vertical="center"/>
    </xf>
    <xf numFmtId="6" fontId="13" fillId="0" borderId="3" xfId="0" applyNumberFormat="1" applyFont="1" applyFill="1" applyBorder="1" applyAlignment="1">
      <alignment horizontal="center"/>
    </xf>
    <xf numFmtId="6" fontId="13" fillId="0" borderId="19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right"/>
    </xf>
    <xf numFmtId="0" fontId="13" fillId="0" borderId="0" xfId="7" applyFont="1" applyFill="1" applyBorder="1"/>
    <xf numFmtId="0" fontId="13" fillId="0" borderId="4" xfId="7" applyFont="1" applyFill="1" applyBorder="1"/>
    <xf numFmtId="6" fontId="13" fillId="0" borderId="4" xfId="0" applyNumberFormat="1" applyFont="1" applyFill="1" applyBorder="1" applyAlignment="1">
      <alignment horizontal="center"/>
    </xf>
    <xf numFmtId="6" fontId="13" fillId="0" borderId="10" xfId="0" applyNumberFormat="1" applyFont="1" applyFill="1" applyBorder="1" applyAlignment="1">
      <alignment horizontal="right" vertical="center"/>
    </xf>
    <xf numFmtId="6" fontId="13" fillId="0" borderId="10" xfId="0" applyNumberFormat="1" applyFont="1" applyBorder="1" applyAlignment="1">
      <alignment horizontal="right" vertical="center"/>
    </xf>
    <xf numFmtId="0" fontId="13" fillId="0" borderId="5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6" xfId="0" applyFont="1" applyFill="1" applyBorder="1"/>
    <xf numFmtId="0" fontId="13" fillId="0" borderId="0" xfId="0" applyFont="1" applyFill="1"/>
    <xf numFmtId="0" fontId="13" fillId="0" borderId="5" xfId="0" applyFont="1" applyFill="1" applyBorder="1" applyAlignment="1"/>
    <xf numFmtId="0" fontId="13" fillId="0" borderId="0" xfId="0" applyFont="1" applyFill="1" applyBorder="1" applyAlignment="1"/>
    <xf numFmtId="0" fontId="1" fillId="0" borderId="0" xfId="0" applyFont="1" applyAlignment="1">
      <alignment horizontal="left" wrapText="1"/>
    </xf>
    <xf numFmtId="0" fontId="11" fillId="2" borderId="1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0" borderId="0" xfId="5" applyFont="1" applyFill="1" applyAlignment="1">
      <alignment vertical="center" wrapText="1"/>
    </xf>
    <xf numFmtId="0" fontId="1" fillId="0" borderId="0" xfId="5" applyFont="1" applyFill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"/>
    </xf>
    <xf numFmtId="6" fontId="13" fillId="0" borderId="9" xfId="0" applyNumberFormat="1" applyFont="1" applyFill="1" applyBorder="1" applyAlignment="1">
      <alignment horizontal="right" vertical="center"/>
    </xf>
    <xf numFmtId="0" fontId="13" fillId="0" borderId="24" xfId="0" applyFont="1" applyFill="1" applyBorder="1"/>
    <xf numFmtId="0" fontId="13" fillId="0" borderId="17" xfId="0" applyFont="1" applyFill="1" applyBorder="1"/>
    <xf numFmtId="0" fontId="13" fillId="0" borderId="1" xfId="0" applyFont="1" applyFill="1" applyBorder="1" applyAlignment="1">
      <alignment horizontal="right"/>
    </xf>
    <xf numFmtId="6" fontId="13" fillId="0" borderId="7" xfId="0" applyNumberFormat="1" applyFont="1" applyFill="1" applyBorder="1" applyAlignment="1">
      <alignment horizontal="right"/>
    </xf>
    <xf numFmtId="6" fontId="13" fillId="0" borderId="6" xfId="0" applyNumberFormat="1" applyFont="1" applyFill="1" applyBorder="1" applyAlignment="1">
      <alignment horizontal="center"/>
    </xf>
    <xf numFmtId="6" fontId="13" fillId="0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6" fontId="13" fillId="0" borderId="5" xfId="0" applyNumberFormat="1" applyFont="1" applyFill="1" applyBorder="1" applyAlignment="1">
      <alignment horizontal="right" vertical="center"/>
    </xf>
    <xf numFmtId="166" fontId="13" fillId="0" borderId="3" xfId="11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Fill="1" applyAlignment="1"/>
    <xf numFmtId="0" fontId="13" fillId="3" borderId="16" xfId="0" applyFont="1" applyFill="1" applyBorder="1" applyAlignment="1">
      <alignment horizontal="right"/>
    </xf>
    <xf numFmtId="164" fontId="13" fillId="3" borderId="18" xfId="0" applyNumberFormat="1" applyFont="1" applyFill="1" applyBorder="1" applyAlignment="1">
      <alignment horizontal="right"/>
    </xf>
    <xf numFmtId="164" fontId="13" fillId="3" borderId="17" xfId="0" applyNumberFormat="1" applyFont="1" applyFill="1" applyBorder="1"/>
    <xf numFmtId="0" fontId="13" fillId="0" borderId="22" xfId="0" applyFont="1" applyBorder="1"/>
    <xf numFmtId="0" fontId="13" fillId="0" borderId="23" xfId="0" applyFont="1" applyBorder="1"/>
    <xf numFmtId="166" fontId="13" fillId="0" borderId="3" xfId="11" applyNumberFormat="1" applyFont="1" applyFill="1" applyBorder="1" applyAlignment="1">
      <alignment horizontal="right" vertical="center"/>
    </xf>
    <xf numFmtId="166" fontId="13" fillId="0" borderId="3" xfId="11" applyNumberFormat="1" applyFont="1" applyBorder="1" applyAlignment="1">
      <alignment horizontal="right" vertical="center"/>
    </xf>
    <xf numFmtId="0" fontId="11" fillId="3" borderId="6" xfId="0" applyFont="1" applyFill="1" applyBorder="1"/>
    <xf numFmtId="0" fontId="13" fillId="3" borderId="4" xfId="0" applyFont="1" applyFill="1" applyBorder="1"/>
    <xf numFmtId="6" fontId="13" fillId="3" borderId="8" xfId="0" applyNumberFormat="1" applyFont="1" applyFill="1" applyBorder="1" applyAlignment="1">
      <alignment horizontal="right" vertical="center"/>
    </xf>
    <xf numFmtId="166" fontId="13" fillId="0" borderId="10" xfId="11" applyNumberFormat="1" applyFont="1" applyBorder="1" applyAlignment="1">
      <alignment horizontal="right" vertical="center"/>
    </xf>
    <xf numFmtId="166" fontId="13" fillId="0" borderId="19" xfId="11" applyNumberFormat="1" applyFont="1" applyFill="1" applyBorder="1" applyAlignment="1">
      <alignment vertical="center"/>
    </xf>
    <xf numFmtId="166" fontId="13" fillId="0" borderId="14" xfId="11" applyNumberFormat="1" applyFont="1" applyFill="1" applyBorder="1" applyAlignment="1">
      <alignment vertical="center"/>
    </xf>
    <xf numFmtId="6" fontId="13" fillId="0" borderId="14" xfId="0" applyNumberFormat="1" applyFont="1" applyFill="1" applyBorder="1" applyAlignment="1">
      <alignment vertical="center"/>
    </xf>
    <xf numFmtId="0" fontId="13" fillId="0" borderId="0" xfId="5" applyFont="1" applyFill="1" applyBorder="1"/>
    <xf numFmtId="0" fontId="13" fillId="0" borderId="4" xfId="5" applyFont="1" applyFill="1" applyBorder="1"/>
    <xf numFmtId="0" fontId="13" fillId="0" borderId="0" xfId="8" applyFont="1" applyFill="1" applyBorder="1"/>
    <xf numFmtId="0" fontId="11" fillId="0" borderId="0" xfId="0" applyFont="1"/>
    <xf numFmtId="0" fontId="13" fillId="0" borderId="4" xfId="8" applyFont="1" applyFill="1" applyBorder="1"/>
    <xf numFmtId="6" fontId="13" fillId="0" borderId="0" xfId="0" applyNumberFormat="1" applyFont="1" applyFill="1" applyBorder="1" applyAlignment="1">
      <alignment horizontal="center" vertical="center"/>
    </xf>
    <xf numFmtId="166" fontId="13" fillId="0" borderId="15" xfId="11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6" fontId="13" fillId="0" borderId="9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6" fontId="18" fillId="0" borderId="0" xfId="5" applyNumberFormat="1" applyFont="1" applyFill="1" applyBorder="1" applyAlignment="1">
      <alignment horizontal="right" vertical="center"/>
    </xf>
    <xf numFmtId="6" fontId="13" fillId="0" borderId="5" xfId="0" applyNumberFormat="1" applyFont="1" applyFill="1" applyBorder="1" applyAlignment="1">
      <alignment vertical="center"/>
    </xf>
    <xf numFmtId="164" fontId="13" fillId="0" borderId="3" xfId="0" applyNumberFormat="1" applyFont="1" applyFill="1" applyBorder="1" applyAlignment="1">
      <alignment vertical="center"/>
    </xf>
    <xf numFmtId="6" fontId="13" fillId="0" borderId="14" xfId="5" applyNumberFormat="1" applyFont="1" applyFill="1" applyBorder="1" applyAlignment="1">
      <alignment horizontal="right" vertical="center"/>
    </xf>
    <xf numFmtId="6" fontId="13" fillId="0" borderId="14" xfId="0" applyNumberFormat="1" applyFont="1" applyBorder="1" applyAlignment="1">
      <alignment horizontal="right" vertical="center"/>
    </xf>
    <xf numFmtId="6" fontId="18" fillId="0" borderId="14" xfId="5" applyNumberFormat="1" applyFont="1" applyFill="1" applyBorder="1" applyAlignment="1">
      <alignment horizontal="right" vertical="center"/>
    </xf>
    <xf numFmtId="164" fontId="13" fillId="0" borderId="15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6" fontId="13" fillId="0" borderId="3" xfId="0" applyNumberFormat="1" applyFont="1" applyFill="1" applyBorder="1" applyAlignment="1">
      <alignment vertical="center"/>
    </xf>
    <xf numFmtId="6" fontId="13" fillId="0" borderId="6" xfId="0" applyNumberFormat="1" applyFont="1" applyFill="1" applyBorder="1" applyAlignment="1">
      <alignment vertical="center"/>
    </xf>
    <xf numFmtId="164" fontId="13" fillId="0" borderId="8" xfId="0" applyNumberFormat="1" applyFont="1" applyFill="1" applyBorder="1" applyAlignment="1">
      <alignment vertical="center"/>
    </xf>
    <xf numFmtId="6" fontId="13" fillId="0" borderId="16" xfId="0" applyNumberFormat="1" applyFont="1" applyFill="1" applyBorder="1" applyAlignment="1">
      <alignment horizontal="right" vertical="center"/>
    </xf>
    <xf numFmtId="0" fontId="13" fillId="3" borderId="17" xfId="0" applyFont="1" applyFill="1" applyBorder="1" applyAlignment="1">
      <alignment horizontal="right" vertical="center"/>
    </xf>
    <xf numFmtId="6" fontId="13" fillId="3" borderId="16" xfId="0" applyNumberFormat="1" applyFont="1" applyFill="1" applyBorder="1" applyAlignment="1">
      <alignment horizontal="right" vertical="center"/>
    </xf>
    <xf numFmtId="6" fontId="13" fillId="3" borderId="16" xfId="0" applyNumberFormat="1" applyFont="1" applyFill="1" applyBorder="1" applyAlignment="1">
      <alignment vertical="center"/>
    </xf>
    <xf numFmtId="164" fontId="13" fillId="3" borderId="18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6" fontId="13" fillId="0" borderId="9" xfId="0" applyNumberFormat="1" applyFont="1" applyBorder="1" applyAlignment="1">
      <alignment horizontal="right" vertical="center"/>
    </xf>
    <xf numFmtId="6" fontId="13" fillId="0" borderId="5" xfId="0" applyNumberFormat="1" applyFont="1" applyBorder="1" applyAlignment="1">
      <alignment horizontal="right" vertical="center"/>
    </xf>
    <xf numFmtId="6" fontId="13" fillId="0" borderId="5" xfId="0" applyNumberFormat="1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6" fontId="13" fillId="0" borderId="12" xfId="0" applyNumberFormat="1" applyFont="1" applyBorder="1" applyAlignment="1">
      <alignment vertical="center"/>
    </xf>
    <xf numFmtId="6" fontId="13" fillId="0" borderId="6" xfId="0" applyNumberFormat="1" applyFont="1" applyFill="1" applyBorder="1" applyAlignment="1">
      <alignment horizontal="right" vertical="center"/>
    </xf>
    <xf numFmtId="6" fontId="13" fillId="0" borderId="12" xfId="0" applyNumberFormat="1" applyFont="1" applyFill="1" applyBorder="1" applyAlignment="1">
      <alignment horizontal="right" vertical="center"/>
    </xf>
    <xf numFmtId="6" fontId="13" fillId="3" borderId="9" xfId="0" applyNumberFormat="1" applyFont="1" applyFill="1" applyBorder="1" applyAlignment="1">
      <alignment horizontal="right" vertical="center"/>
    </xf>
    <xf numFmtId="6" fontId="13" fillId="3" borderId="10" xfId="0" applyNumberFormat="1" applyFont="1" applyFill="1" applyBorder="1" applyAlignment="1">
      <alignment horizontal="right" vertical="center"/>
    </xf>
    <xf numFmtId="6" fontId="13" fillId="3" borderId="12" xfId="0" applyNumberFormat="1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164" fontId="13" fillId="0" borderId="10" xfId="0" applyNumberFormat="1" applyFont="1" applyFill="1" applyBorder="1" applyAlignment="1">
      <alignment horizontal="right" vertical="center"/>
    </xf>
    <xf numFmtId="164" fontId="13" fillId="0" borderId="10" xfId="0" applyNumberFormat="1" applyFont="1" applyFill="1" applyBorder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65" fontId="13" fillId="0" borderId="9" xfId="0" applyNumberFormat="1" applyFont="1" applyBorder="1" applyAlignment="1">
      <alignment horizontal="right" vertical="center"/>
    </xf>
    <xf numFmtId="164" fontId="13" fillId="0" borderId="10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164" fontId="13" fillId="0" borderId="3" xfId="0" applyNumberFormat="1" applyFont="1" applyFill="1" applyBorder="1" applyAlignment="1">
      <alignment horizontal="right" vertical="center"/>
    </xf>
    <xf numFmtId="164" fontId="13" fillId="0" borderId="15" xfId="0" applyNumberFormat="1" applyFont="1" applyFill="1" applyBorder="1" applyAlignment="1">
      <alignment horizontal="right" vertical="center"/>
    </xf>
    <xf numFmtId="164" fontId="13" fillId="0" borderId="8" xfId="0" applyNumberFormat="1" applyFont="1" applyFill="1" applyBorder="1" applyAlignment="1">
      <alignment horizontal="right" vertical="center"/>
    </xf>
    <xf numFmtId="164" fontId="13" fillId="3" borderId="18" xfId="0" applyNumberFormat="1" applyFont="1" applyFill="1" applyBorder="1" applyAlignment="1">
      <alignment horizontal="right" vertical="center"/>
    </xf>
    <xf numFmtId="164" fontId="13" fillId="0" borderId="3" xfId="0" applyNumberFormat="1" applyFont="1" applyBorder="1" applyAlignment="1">
      <alignment horizontal="right" vertical="center"/>
    </xf>
    <xf numFmtId="6" fontId="13" fillId="0" borderId="12" xfId="0" applyNumberFormat="1" applyFont="1" applyBorder="1" applyAlignment="1">
      <alignment horizontal="right" vertical="center"/>
    </xf>
    <xf numFmtId="164" fontId="13" fillId="3" borderId="10" xfId="0" applyNumberFormat="1" applyFont="1" applyFill="1" applyBorder="1" applyAlignment="1">
      <alignment horizontal="right" vertical="center"/>
    </xf>
    <xf numFmtId="164" fontId="13" fillId="0" borderId="9" xfId="0" applyNumberFormat="1" applyFont="1" applyBorder="1" applyAlignment="1">
      <alignment vertical="center"/>
    </xf>
    <xf numFmtId="6" fontId="13" fillId="0" borderId="0" xfId="5" applyNumberFormat="1" applyFont="1" applyFill="1" applyBorder="1" applyAlignment="1">
      <alignment vertical="center"/>
    </xf>
    <xf numFmtId="6" fontId="13" fillId="0" borderId="14" xfId="5" applyNumberFormat="1" applyFont="1" applyFill="1" applyBorder="1" applyAlignment="1">
      <alignment vertical="center"/>
    </xf>
    <xf numFmtId="6" fontId="13" fillId="3" borderId="17" xfId="0" applyNumberFormat="1" applyFont="1" applyFill="1" applyBorder="1" applyAlignment="1">
      <alignment vertical="center"/>
    </xf>
    <xf numFmtId="6" fontId="13" fillId="0" borderId="0" xfId="0" applyNumberFormat="1" applyFont="1" applyBorder="1" applyAlignment="1">
      <alignment vertical="center"/>
    </xf>
    <xf numFmtId="6" fontId="13" fillId="0" borderId="0" xfId="0" applyNumberFormat="1" applyFont="1" applyFill="1" applyBorder="1" applyAlignment="1">
      <alignment vertical="center"/>
    </xf>
    <xf numFmtId="6" fontId="18" fillId="0" borderId="0" xfId="0" applyNumberFormat="1" applyFont="1" applyFill="1" applyBorder="1" applyAlignment="1">
      <alignment vertical="center"/>
    </xf>
    <xf numFmtId="6" fontId="17" fillId="3" borderId="17" xfId="0" applyNumberFormat="1" applyFont="1" applyFill="1" applyBorder="1" applyAlignment="1">
      <alignment vertical="center"/>
    </xf>
    <xf numFmtId="6" fontId="13" fillId="0" borderId="12" xfId="0" applyNumberFormat="1" applyFont="1" applyFill="1" applyBorder="1" applyAlignment="1">
      <alignment vertical="center"/>
    </xf>
    <xf numFmtId="6" fontId="13" fillId="0" borderId="9" xfId="0" applyNumberFormat="1" applyFont="1" applyFill="1" applyBorder="1" applyAlignment="1">
      <alignment vertical="center"/>
    </xf>
    <xf numFmtId="164" fontId="13" fillId="0" borderId="10" xfId="0" applyNumberFormat="1" applyFont="1" applyFill="1" applyBorder="1" applyAlignment="1">
      <alignment vertical="center"/>
    </xf>
    <xf numFmtId="6" fontId="13" fillId="0" borderId="5" xfId="9" applyNumberFormat="1" applyFont="1" applyFill="1" applyBorder="1" applyAlignment="1">
      <alignment vertical="center"/>
    </xf>
    <xf numFmtId="6" fontId="13" fillId="0" borderId="2" xfId="0" applyNumberFormat="1" applyFont="1" applyFill="1" applyBorder="1" applyAlignment="1">
      <alignment vertical="center"/>
    </xf>
    <xf numFmtId="6" fontId="13" fillId="0" borderId="1" xfId="0" applyNumberFormat="1" applyFont="1" applyFill="1" applyBorder="1" applyAlignment="1">
      <alignment vertical="center"/>
    </xf>
    <xf numFmtId="164" fontId="13" fillId="0" borderId="7" xfId="0" applyNumberFormat="1" applyFont="1" applyFill="1" applyBorder="1" applyAlignment="1">
      <alignment vertical="center"/>
    </xf>
    <xf numFmtId="6" fontId="13" fillId="0" borderId="22" xfId="0" applyNumberFormat="1" applyFont="1" applyFill="1" applyBorder="1" applyAlignment="1">
      <alignment vertical="center"/>
    </xf>
    <xf numFmtId="6" fontId="13" fillId="0" borderId="23" xfId="0" applyNumberFormat="1" applyFont="1" applyFill="1" applyBorder="1" applyAlignment="1">
      <alignment vertical="center"/>
    </xf>
    <xf numFmtId="164" fontId="13" fillId="0" borderId="24" xfId="0" applyNumberFormat="1" applyFont="1" applyFill="1" applyBorder="1" applyAlignment="1">
      <alignment vertical="center"/>
    </xf>
    <xf numFmtId="6" fontId="13" fillId="0" borderId="4" xfId="0" applyNumberFormat="1" applyFont="1" applyFill="1" applyBorder="1" applyAlignment="1">
      <alignment vertical="center"/>
    </xf>
    <xf numFmtId="6" fontId="13" fillId="0" borderId="17" xfId="0" applyNumberFormat="1" applyFont="1" applyFill="1" applyBorder="1" applyAlignment="1">
      <alignment vertical="center"/>
    </xf>
    <xf numFmtId="6" fontId="13" fillId="0" borderId="17" xfId="0" applyNumberFormat="1" applyFont="1" applyFill="1" applyBorder="1" applyAlignment="1">
      <alignment horizontal="right" vertical="center"/>
    </xf>
    <xf numFmtId="6" fontId="13" fillId="0" borderId="16" xfId="0" applyNumberFormat="1" applyFont="1" applyFill="1" applyBorder="1" applyAlignment="1">
      <alignment vertical="center"/>
    </xf>
    <xf numFmtId="164" fontId="13" fillId="0" borderId="18" xfId="0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6" fontId="13" fillId="0" borderId="3" xfId="0" applyNumberFormat="1" applyFont="1" applyBorder="1" applyAlignment="1">
      <alignment vertical="center"/>
    </xf>
    <xf numFmtId="6" fontId="13" fillId="0" borderId="14" xfId="0" applyNumberFormat="1" applyFont="1" applyBorder="1" applyAlignment="1">
      <alignment vertical="center"/>
    </xf>
    <xf numFmtId="6" fontId="13" fillId="0" borderId="15" xfId="0" applyNumberFormat="1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6" fontId="13" fillId="3" borderId="18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6" fontId="13" fillId="0" borderId="7" xfId="0" applyNumberFormat="1" applyFont="1" applyFill="1" applyBorder="1" applyAlignment="1">
      <alignment vertical="center"/>
    </xf>
    <xf numFmtId="6" fontId="13" fillId="0" borderId="24" xfId="0" applyNumberFormat="1" applyFont="1" applyFill="1" applyBorder="1" applyAlignment="1">
      <alignment vertical="center"/>
    </xf>
    <xf numFmtId="6" fontId="13" fillId="0" borderId="8" xfId="0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166" fontId="13" fillId="0" borderId="0" xfId="11" applyNumberFormat="1" applyFont="1" applyFill="1" applyBorder="1" applyAlignment="1">
      <alignment vertical="center"/>
    </xf>
    <xf numFmtId="166" fontId="13" fillId="0" borderId="0" xfId="11" applyNumberFormat="1" applyFont="1" applyBorder="1" applyAlignment="1">
      <alignment horizontal="right" vertical="center"/>
    </xf>
    <xf numFmtId="166" fontId="13" fillId="0" borderId="5" xfId="11" applyNumberFormat="1" applyFont="1" applyFill="1" applyBorder="1" applyAlignment="1">
      <alignment vertical="center"/>
    </xf>
    <xf numFmtId="166" fontId="13" fillId="0" borderId="0" xfId="11" applyNumberFormat="1" applyFont="1" applyBorder="1" applyAlignment="1">
      <alignment vertical="center"/>
    </xf>
    <xf numFmtId="166" fontId="13" fillId="0" borderId="5" xfId="11" applyNumberFormat="1" applyFont="1" applyBorder="1" applyAlignment="1">
      <alignment vertical="center"/>
    </xf>
    <xf numFmtId="166" fontId="13" fillId="0" borderId="9" xfId="11" applyNumberFormat="1" applyFont="1" applyBorder="1" applyAlignment="1">
      <alignment horizontal="right" vertical="center"/>
    </xf>
    <xf numFmtId="166" fontId="13" fillId="0" borderId="0" xfId="11" applyNumberFormat="1" applyFont="1" applyFill="1" applyBorder="1" applyAlignment="1">
      <alignment horizontal="right" vertical="center"/>
    </xf>
    <xf numFmtId="166" fontId="13" fillId="0" borderId="9" xfId="11" applyNumberFormat="1" applyFont="1" applyFill="1" applyBorder="1" applyAlignment="1">
      <alignment horizontal="right" vertical="center"/>
    </xf>
    <xf numFmtId="166" fontId="13" fillId="0" borderId="4" xfId="11" applyNumberFormat="1" applyFont="1" applyFill="1" applyBorder="1" applyAlignment="1">
      <alignment horizontal="right" vertical="center"/>
    </xf>
    <xf numFmtId="6" fontId="13" fillId="3" borderId="4" xfId="0" applyNumberFormat="1" applyFont="1" applyFill="1" applyBorder="1" applyAlignment="1">
      <alignment horizontal="right" vertical="center"/>
    </xf>
    <xf numFmtId="166" fontId="13" fillId="0" borderId="12" xfId="11" applyNumberFormat="1" applyFont="1" applyBorder="1" applyAlignment="1">
      <alignment vertical="center"/>
    </xf>
    <xf numFmtId="166" fontId="13" fillId="0" borderId="9" xfId="11" applyNumberFormat="1" applyFont="1" applyBorder="1" applyAlignment="1">
      <alignment vertical="center"/>
    </xf>
    <xf numFmtId="166" fontId="13" fillId="0" borderId="14" xfId="11" applyNumberFormat="1" applyFont="1" applyFill="1" applyBorder="1" applyAlignment="1">
      <alignment horizontal="right" vertical="center"/>
    </xf>
    <xf numFmtId="6" fontId="13" fillId="0" borderId="18" xfId="0" applyNumberFormat="1" applyFont="1" applyFill="1" applyBorder="1" applyAlignment="1">
      <alignment vertical="center"/>
    </xf>
    <xf numFmtId="6" fontId="13" fillId="3" borderId="6" xfId="0" applyNumberFormat="1" applyFont="1" applyFill="1" applyBorder="1" applyAlignment="1">
      <alignment horizontal="right" vertical="center"/>
    </xf>
    <xf numFmtId="164" fontId="13" fillId="3" borderId="8" xfId="0" applyNumberFormat="1" applyFont="1" applyFill="1" applyBorder="1" applyAlignment="1">
      <alignment horizontal="right" vertical="center"/>
    </xf>
    <xf numFmtId="6" fontId="13" fillId="0" borderId="2" xfId="0" applyNumberFormat="1" applyFont="1" applyFill="1" applyBorder="1" applyAlignment="1">
      <alignment horizontal="right" vertical="center"/>
    </xf>
    <xf numFmtId="164" fontId="13" fillId="0" borderId="7" xfId="0" applyNumberFormat="1" applyFont="1" applyFill="1" applyBorder="1" applyAlignment="1">
      <alignment horizontal="right" vertical="center"/>
    </xf>
    <xf numFmtId="6" fontId="13" fillId="0" borderId="18" xfId="0" applyNumberFormat="1" applyFont="1" applyFill="1" applyBorder="1" applyAlignment="1">
      <alignment horizontal="right" vertical="center"/>
    </xf>
    <xf numFmtId="6" fontId="13" fillId="0" borderId="5" xfId="9" applyNumberFormat="1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center"/>
    </xf>
    <xf numFmtId="43" fontId="13" fillId="0" borderId="0" xfId="11" applyFont="1"/>
    <xf numFmtId="8" fontId="13" fillId="0" borderId="0" xfId="0" applyNumberFormat="1" applyFont="1" applyFill="1"/>
    <xf numFmtId="6" fontId="13" fillId="0" borderId="0" xfId="0" applyNumberFormat="1" applyFont="1"/>
    <xf numFmtId="0" fontId="1" fillId="0" borderId="0" xfId="0" applyFont="1" applyFill="1" applyAlignment="1">
      <alignment horizontal="left"/>
    </xf>
    <xf numFmtId="164" fontId="11" fillId="2" borderId="25" xfId="0" applyNumberFormat="1" applyFont="1" applyFill="1" applyBorder="1" applyAlignment="1">
      <alignment horizontal="center"/>
    </xf>
    <xf numFmtId="6" fontId="13" fillId="0" borderId="4" xfId="5" applyNumberFormat="1" applyFont="1" applyFill="1" applyBorder="1" applyAlignment="1">
      <alignment horizontal="right" vertical="center"/>
    </xf>
    <xf numFmtId="6" fontId="13" fillId="0" borderId="4" xfId="0" applyNumberFormat="1" applyFont="1" applyBorder="1" applyAlignment="1">
      <alignment horizontal="right" vertical="center"/>
    </xf>
    <xf numFmtId="167" fontId="13" fillId="0" borderId="0" xfId="11" applyNumberFormat="1" applyFont="1" applyFill="1" applyBorder="1" applyAlignment="1">
      <alignment horizontal="right" vertical="center"/>
    </xf>
    <xf numFmtId="167" fontId="13" fillId="0" borderId="4" xfId="11" applyNumberFormat="1" applyFont="1" applyFill="1" applyBorder="1" applyAlignment="1">
      <alignment horizontal="right" vertical="center"/>
    </xf>
    <xf numFmtId="167" fontId="13" fillId="0" borderId="9" xfId="11" applyNumberFormat="1" applyFont="1" applyFill="1" applyBorder="1" applyAlignment="1">
      <alignment horizontal="right" vertical="center"/>
    </xf>
    <xf numFmtId="0" fontId="1" fillId="0" borderId="0" xfId="5" applyFont="1" applyFill="1" applyAlignment="1">
      <alignment horizontal="left" vertical="center" wrapText="1"/>
    </xf>
    <xf numFmtId="0" fontId="11" fillId="2" borderId="1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" fillId="0" borderId="0" xfId="5" applyFont="1" applyFill="1" applyBorder="1" applyAlignment="1">
      <alignment horizontal="left" vertical="center" wrapText="1"/>
    </xf>
    <xf numFmtId="0" fontId="11" fillId="2" borderId="4" xfId="0" quotePrefix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6" xfId="0" quotePrefix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2" borderId="1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0" xfId="5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" fillId="0" borderId="0" xfId="5" applyFont="1" applyFill="1" applyBorder="1" applyAlignment="1">
      <alignment horizontal="left" vertical="top" wrapText="1"/>
    </xf>
    <xf numFmtId="0" fontId="1" fillId="0" borderId="0" xfId="5" applyFont="1" applyFill="1" applyAlignment="1">
      <alignment horizontal="left" wrapText="1"/>
    </xf>
    <xf numFmtId="0" fontId="4" fillId="2" borderId="4" xfId="0" quotePrefix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/>
    </xf>
  </cellXfs>
  <cellStyles count="12">
    <cellStyle name="Comma" xfId="11" builtinId="3"/>
    <cellStyle name="Comma 2" xfId="6"/>
    <cellStyle name="Comma 3" xfId="10"/>
    <cellStyle name="Normal" xfId="0" builtinId="0"/>
    <cellStyle name="Normal 2" xfId="1"/>
    <cellStyle name="Normal 2 2" xfId="5"/>
    <cellStyle name="Normal 3" xfId="2"/>
    <cellStyle name="Normal 3 2" xfId="7"/>
    <cellStyle name="Normal 4" xfId="3"/>
    <cellStyle name="Normal 4 2" xfId="4"/>
    <cellStyle name="Normal 4 3" xfId="8"/>
    <cellStyle name="Normal_Regents Tuition Options, 4-option request 2007 05 09 for FA and bursar w rate change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="75" zoomScaleNormal="75" zoomScaleSheetLayoutView="90" workbookViewId="0">
      <selection activeCell="C1" sqref="C1"/>
    </sheetView>
  </sheetViews>
  <sheetFormatPr defaultColWidth="9.140625" defaultRowHeight="12.75" x14ac:dyDescent="0.2"/>
  <cols>
    <col min="1" max="1" width="2" style="9" customWidth="1"/>
    <col min="2" max="2" width="2.42578125" style="9" customWidth="1"/>
    <col min="3" max="3" width="56.85546875" style="9" customWidth="1"/>
    <col min="4" max="4" width="11.42578125" style="22" customWidth="1"/>
    <col min="5" max="5" width="8.85546875" style="9" bestFit="1" customWidth="1"/>
    <col min="6" max="7" width="11.42578125" style="9" customWidth="1"/>
    <col min="8" max="8" width="11.42578125" style="11" customWidth="1"/>
    <col min="9" max="10" width="11.42578125" style="9" customWidth="1"/>
    <col min="11" max="11" width="9.42578125" style="9" bestFit="1" customWidth="1"/>
    <col min="12" max="12" width="8.85546875" style="9" bestFit="1" customWidth="1"/>
    <col min="13" max="13" width="10.7109375" style="11" customWidth="1"/>
    <col min="14" max="14" width="10.7109375" style="9" customWidth="1"/>
    <col min="15" max="15" width="10.7109375" style="11" customWidth="1"/>
    <col min="16" max="16384" width="9.140625" style="9"/>
  </cols>
  <sheetData>
    <row r="1" spans="1:16" ht="18" x14ac:dyDescent="0.25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ht="18" x14ac:dyDescent="0.25">
      <c r="A2" s="45" t="s">
        <v>115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ht="18.75" thickBot="1" x14ac:dyDescent="0.3">
      <c r="A3" s="44" t="s">
        <v>90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s="1" customFormat="1" ht="15" x14ac:dyDescent="0.25">
      <c r="A4" s="46"/>
      <c r="B4" s="47"/>
      <c r="C4" s="131"/>
      <c r="D4" s="48"/>
      <c r="E4" s="48"/>
      <c r="F4" s="48"/>
      <c r="G4" s="48"/>
      <c r="H4" s="147"/>
      <c r="I4" s="48"/>
      <c r="J4" s="48"/>
      <c r="K4" s="48"/>
      <c r="L4" s="48"/>
      <c r="M4" s="129"/>
      <c r="N4" s="344" t="s">
        <v>1</v>
      </c>
      <c r="O4" s="345"/>
    </row>
    <row r="5" spans="1:16" s="1" customFormat="1" ht="15.75" thickBot="1" x14ac:dyDescent="0.3">
      <c r="A5" s="49"/>
      <c r="B5" s="50"/>
      <c r="C5" s="132"/>
      <c r="D5" s="347" t="s">
        <v>86</v>
      </c>
      <c r="E5" s="348"/>
      <c r="F5" s="348"/>
      <c r="G5" s="348"/>
      <c r="H5" s="349"/>
      <c r="I5" s="350" t="s">
        <v>116</v>
      </c>
      <c r="J5" s="351"/>
      <c r="K5" s="348"/>
      <c r="L5" s="348"/>
      <c r="M5" s="349"/>
      <c r="N5" s="352" t="s">
        <v>18</v>
      </c>
      <c r="O5" s="349"/>
    </row>
    <row r="6" spans="1:16" s="1" customFormat="1" ht="15" x14ac:dyDescent="0.25">
      <c r="A6" s="49"/>
      <c r="B6" s="50"/>
      <c r="C6" s="132"/>
      <c r="D6" s="182" t="s">
        <v>87</v>
      </c>
      <c r="E6" s="51" t="s">
        <v>87</v>
      </c>
      <c r="F6" s="51" t="s">
        <v>87</v>
      </c>
      <c r="G6" s="51" t="s">
        <v>87</v>
      </c>
      <c r="H6" s="52" t="s">
        <v>87</v>
      </c>
      <c r="I6" s="128" t="s">
        <v>114</v>
      </c>
      <c r="J6" s="51" t="s">
        <v>114</v>
      </c>
      <c r="K6" s="51" t="s">
        <v>114</v>
      </c>
      <c r="L6" s="51" t="s">
        <v>114</v>
      </c>
      <c r="M6" s="332" t="s">
        <v>114</v>
      </c>
      <c r="N6" s="53" t="s">
        <v>14</v>
      </c>
      <c r="O6" s="54" t="s">
        <v>15</v>
      </c>
    </row>
    <row r="7" spans="1:16" s="1" customFormat="1" ht="18" thickBot="1" x14ac:dyDescent="0.3">
      <c r="A7" s="55" t="s">
        <v>0</v>
      </c>
      <c r="B7" s="56"/>
      <c r="C7" s="133"/>
      <c r="D7" s="148" t="s">
        <v>68</v>
      </c>
      <c r="E7" s="57" t="s">
        <v>69</v>
      </c>
      <c r="F7" s="57" t="s">
        <v>70</v>
      </c>
      <c r="G7" s="57" t="s">
        <v>71</v>
      </c>
      <c r="H7" s="58" t="s">
        <v>16</v>
      </c>
      <c r="I7" s="130" t="s">
        <v>68</v>
      </c>
      <c r="J7" s="57" t="s">
        <v>69</v>
      </c>
      <c r="K7" s="57" t="s">
        <v>70</v>
      </c>
      <c r="L7" s="57" t="s">
        <v>71</v>
      </c>
      <c r="M7" s="337" t="s">
        <v>16</v>
      </c>
      <c r="N7" s="53" t="s">
        <v>1</v>
      </c>
      <c r="O7" s="59" t="s">
        <v>1</v>
      </c>
    </row>
    <row r="8" spans="1:16" s="193" customFormat="1" ht="15.75" thickBot="1" x14ac:dyDescent="0.3">
      <c r="A8" s="60" t="s">
        <v>12</v>
      </c>
      <c r="B8" s="61"/>
      <c r="C8" s="134"/>
      <c r="D8" s="170"/>
      <c r="E8" s="61"/>
      <c r="F8" s="61"/>
      <c r="G8" s="61"/>
      <c r="H8" s="63"/>
      <c r="I8" s="62"/>
      <c r="J8" s="203"/>
      <c r="K8" s="61"/>
      <c r="L8" s="61"/>
      <c r="M8" s="63"/>
      <c r="N8" s="62"/>
      <c r="O8" s="63"/>
    </row>
    <row r="9" spans="1:16" s="193" customFormat="1" ht="15.75" customHeight="1" x14ac:dyDescent="0.2">
      <c r="A9" s="64"/>
      <c r="B9" s="65" t="s">
        <v>118</v>
      </c>
      <c r="C9" s="253"/>
      <c r="D9" s="249"/>
      <c r="E9" s="254"/>
      <c r="F9" s="239"/>
      <c r="G9" s="255"/>
      <c r="H9" s="256"/>
      <c r="I9" s="249"/>
      <c r="J9" s="254"/>
      <c r="K9" s="254"/>
      <c r="L9" s="239"/>
      <c r="M9" s="256"/>
      <c r="N9" s="257"/>
      <c r="O9" s="256"/>
    </row>
    <row r="10" spans="1:16" s="193" customFormat="1" ht="15.75" customHeight="1" x14ac:dyDescent="0.2">
      <c r="A10" s="64"/>
      <c r="B10" s="65"/>
      <c r="C10" s="300" t="s">
        <v>21</v>
      </c>
      <c r="D10" s="191">
        <v>10728</v>
      </c>
      <c r="E10" s="152">
        <v>1804.4399999999998</v>
      </c>
      <c r="F10" s="149">
        <v>14418</v>
      </c>
      <c r="G10" s="153">
        <v>7254</v>
      </c>
      <c r="H10" s="71">
        <f>SUM(D10:G10)</f>
        <v>34204.44</v>
      </c>
      <c r="I10" s="191">
        <v>10728</v>
      </c>
      <c r="J10" s="221">
        <v>1772.3200000000002</v>
      </c>
      <c r="K10" s="149">
        <v>14778</v>
      </c>
      <c r="L10" s="153">
        <v>7299</v>
      </c>
      <c r="M10" s="71">
        <f t="shared" ref="M10:M14" si="0">I10+J10+K10+L10</f>
        <v>34577.32</v>
      </c>
      <c r="N10" s="191">
        <f t="shared" ref="N10:N14" si="1">M10-H10</f>
        <v>372.87999999999738</v>
      </c>
      <c r="O10" s="258">
        <f>N10/H10</f>
        <v>1.0901508693023402E-2</v>
      </c>
      <c r="P10" s="335"/>
    </row>
    <row r="11" spans="1:16" s="193" customFormat="1" ht="15.75" customHeight="1" x14ac:dyDescent="0.2">
      <c r="A11" s="64"/>
      <c r="B11" s="65"/>
      <c r="C11" s="300" t="s">
        <v>48</v>
      </c>
      <c r="D11" s="191">
        <v>12456</v>
      </c>
      <c r="E11" s="152">
        <v>1804.4399999999998</v>
      </c>
      <c r="F11" s="149">
        <v>14418</v>
      </c>
      <c r="G11" s="153">
        <v>7254</v>
      </c>
      <c r="H11" s="71">
        <f t="shared" ref="H11:H14" si="2">SUM(D11:G11)</f>
        <v>35932.44</v>
      </c>
      <c r="I11" s="191">
        <v>12456</v>
      </c>
      <c r="J11" s="221">
        <v>1772.3200000000002</v>
      </c>
      <c r="K11" s="149">
        <v>14778</v>
      </c>
      <c r="L11" s="153">
        <v>7299</v>
      </c>
      <c r="M11" s="71">
        <f t="shared" si="0"/>
        <v>36305.32</v>
      </c>
      <c r="N11" s="191">
        <f t="shared" si="1"/>
        <v>372.87999999999738</v>
      </c>
      <c r="O11" s="258">
        <f>N11/H11</f>
        <v>1.0377252421488698E-2</v>
      </c>
      <c r="P11" s="335"/>
    </row>
    <row r="12" spans="1:16" s="193" customFormat="1" ht="15.75" customHeight="1" x14ac:dyDescent="0.2">
      <c r="A12" s="64"/>
      <c r="B12" s="65"/>
      <c r="C12" s="300" t="s">
        <v>3</v>
      </c>
      <c r="D12" s="191">
        <v>16032</v>
      </c>
      <c r="E12" s="152">
        <v>1804.4399999999998</v>
      </c>
      <c r="F12" s="149">
        <v>14418</v>
      </c>
      <c r="G12" s="153">
        <v>7254</v>
      </c>
      <c r="H12" s="71">
        <f t="shared" si="2"/>
        <v>39508.44</v>
      </c>
      <c r="I12" s="191">
        <v>16032</v>
      </c>
      <c r="J12" s="221">
        <v>1772.3200000000002</v>
      </c>
      <c r="K12" s="149">
        <v>14778</v>
      </c>
      <c r="L12" s="153">
        <v>7299</v>
      </c>
      <c r="M12" s="71">
        <f t="shared" si="0"/>
        <v>39881.32</v>
      </c>
      <c r="N12" s="191">
        <f t="shared" si="1"/>
        <v>372.87999999999738</v>
      </c>
      <c r="O12" s="258">
        <f>N12/H12</f>
        <v>9.4379833777288435E-3</v>
      </c>
      <c r="P12" s="335"/>
    </row>
    <row r="13" spans="1:16" s="193" customFormat="1" ht="15.75" customHeight="1" x14ac:dyDescent="0.2">
      <c r="A13" s="64"/>
      <c r="B13" s="65"/>
      <c r="C13" s="300" t="s">
        <v>4</v>
      </c>
      <c r="D13" s="191">
        <v>14184</v>
      </c>
      <c r="E13" s="152">
        <v>1804.4399999999998</v>
      </c>
      <c r="F13" s="149">
        <v>14418</v>
      </c>
      <c r="G13" s="153">
        <v>7254</v>
      </c>
      <c r="H13" s="71">
        <f t="shared" si="2"/>
        <v>37660.44</v>
      </c>
      <c r="I13" s="191">
        <v>14184</v>
      </c>
      <c r="J13" s="221">
        <v>1772.3200000000002</v>
      </c>
      <c r="K13" s="149">
        <v>14778</v>
      </c>
      <c r="L13" s="153">
        <v>7299</v>
      </c>
      <c r="M13" s="71">
        <f t="shared" si="0"/>
        <v>38033.32</v>
      </c>
      <c r="N13" s="191">
        <f t="shared" si="1"/>
        <v>372.87999999999738</v>
      </c>
      <c r="O13" s="258">
        <f>N13/H13</f>
        <v>9.9011057757157732E-3</v>
      </c>
      <c r="P13" s="335"/>
    </row>
    <row r="14" spans="1:16" s="193" customFormat="1" ht="15.75" customHeight="1" x14ac:dyDescent="0.2">
      <c r="A14" s="73"/>
      <c r="B14" s="74"/>
      <c r="C14" s="301" t="s">
        <v>47</v>
      </c>
      <c r="D14" s="116">
        <v>11088</v>
      </c>
      <c r="E14" s="224">
        <v>1804.4399999999998</v>
      </c>
      <c r="F14" s="117">
        <v>14418</v>
      </c>
      <c r="G14" s="225">
        <v>7254</v>
      </c>
      <c r="H14" s="76">
        <f t="shared" si="2"/>
        <v>34564.44</v>
      </c>
      <c r="I14" s="116">
        <v>11088</v>
      </c>
      <c r="J14" s="226">
        <v>1772.3200000000002</v>
      </c>
      <c r="K14" s="117">
        <v>14778</v>
      </c>
      <c r="L14" s="225">
        <v>7299</v>
      </c>
      <c r="M14" s="76">
        <f t="shared" si="0"/>
        <v>34937.32</v>
      </c>
      <c r="N14" s="116">
        <f t="shared" si="1"/>
        <v>372.87999999999738</v>
      </c>
      <c r="O14" s="259">
        <f t="shared" ref="O14" si="3">N14/H14</f>
        <v>1.0787965897899614E-2</v>
      </c>
      <c r="P14" s="335"/>
    </row>
    <row r="15" spans="1:16" s="193" customFormat="1" ht="15.75" customHeight="1" x14ac:dyDescent="0.2">
      <c r="A15" s="64"/>
      <c r="B15" s="65" t="s">
        <v>89</v>
      </c>
      <c r="C15" s="300"/>
      <c r="D15" s="191"/>
      <c r="E15" s="152"/>
      <c r="F15" s="149"/>
      <c r="G15" s="153"/>
      <c r="H15" s="71"/>
      <c r="I15" s="191"/>
      <c r="J15" s="221"/>
      <c r="K15" s="149"/>
      <c r="L15" s="153"/>
      <c r="M15" s="71"/>
      <c r="N15" s="191"/>
      <c r="O15" s="258"/>
      <c r="P15" s="335"/>
    </row>
    <row r="16" spans="1:16" s="193" customFormat="1" ht="15.75" customHeight="1" x14ac:dyDescent="0.2">
      <c r="A16" s="64"/>
      <c r="B16" s="65"/>
      <c r="C16" s="300" t="s">
        <v>21</v>
      </c>
      <c r="D16" s="191">
        <v>11484</v>
      </c>
      <c r="E16" s="152">
        <v>1762.44</v>
      </c>
      <c r="F16" s="149">
        <v>11547</v>
      </c>
      <c r="G16" s="153">
        <v>7254</v>
      </c>
      <c r="H16" s="71">
        <f t="shared" ref="H16:H32" si="4">SUM(D16:G16)</f>
        <v>32047.440000000002</v>
      </c>
      <c r="I16" s="191">
        <v>11826</v>
      </c>
      <c r="J16" s="221">
        <v>1730.32</v>
      </c>
      <c r="K16" s="149">
        <v>11799</v>
      </c>
      <c r="L16" s="153">
        <v>7299</v>
      </c>
      <c r="M16" s="71">
        <f>I16+J16+K16+L16</f>
        <v>32654.32</v>
      </c>
      <c r="N16" s="191">
        <f>M16-H16</f>
        <v>606.87999999999738</v>
      </c>
      <c r="O16" s="258">
        <f>N16/H16</f>
        <v>1.8936926007194252E-2</v>
      </c>
      <c r="P16" s="335"/>
    </row>
    <row r="17" spans="1:16" s="193" customFormat="1" ht="15.75" customHeight="1" x14ac:dyDescent="0.2">
      <c r="A17" s="64"/>
      <c r="B17" s="65"/>
      <c r="C17" s="300" t="s">
        <v>48</v>
      </c>
      <c r="D17" s="191">
        <v>13122</v>
      </c>
      <c r="E17" s="152">
        <v>1762.44</v>
      </c>
      <c r="F17" s="149">
        <v>11547</v>
      </c>
      <c r="G17" s="153">
        <v>7254</v>
      </c>
      <c r="H17" s="71">
        <f t="shared" si="4"/>
        <v>33685.440000000002</v>
      </c>
      <c r="I17" s="191">
        <v>13500</v>
      </c>
      <c r="J17" s="221">
        <v>1730.32</v>
      </c>
      <c r="K17" s="149">
        <v>11799</v>
      </c>
      <c r="L17" s="153">
        <v>7299</v>
      </c>
      <c r="M17" s="71">
        <f>I17+J17+K17+L17</f>
        <v>34328.32</v>
      </c>
      <c r="N17" s="191">
        <f>M17-H17</f>
        <v>642.87999999999738</v>
      </c>
      <c r="O17" s="258">
        <f t="shared" ref="O17:O32" si="5">N17/H17</f>
        <v>1.9084803404675652E-2</v>
      </c>
      <c r="P17" s="335"/>
    </row>
    <row r="18" spans="1:16" s="193" customFormat="1" ht="15.75" customHeight="1" x14ac:dyDescent="0.2">
      <c r="A18" s="64"/>
      <c r="B18" s="65"/>
      <c r="C18" s="228" t="s">
        <v>49</v>
      </c>
      <c r="D18" s="191">
        <v>22248</v>
      </c>
      <c r="E18" s="152">
        <v>1762.44</v>
      </c>
      <c r="F18" s="149">
        <v>11547</v>
      </c>
      <c r="G18" s="153">
        <v>7254</v>
      </c>
      <c r="H18" s="71">
        <f t="shared" si="4"/>
        <v>42811.44</v>
      </c>
      <c r="I18" s="191">
        <v>22896</v>
      </c>
      <c r="J18" s="221">
        <v>1730.32</v>
      </c>
      <c r="K18" s="149">
        <v>11799</v>
      </c>
      <c r="L18" s="153">
        <v>7299</v>
      </c>
      <c r="M18" s="71">
        <f>I18+J18+K18+L18</f>
        <v>43724.32</v>
      </c>
      <c r="N18" s="191">
        <f t="shared" ref="N18:N32" si="6">M18-H18</f>
        <v>912.87999999999738</v>
      </c>
      <c r="O18" s="258">
        <f t="shared" si="5"/>
        <v>2.1323272471096447E-2</v>
      </c>
      <c r="P18" s="335"/>
    </row>
    <row r="19" spans="1:16" s="193" customFormat="1" ht="15.75" customHeight="1" x14ac:dyDescent="0.2">
      <c r="A19" s="64"/>
      <c r="B19" s="65"/>
      <c r="C19" s="228" t="s">
        <v>50</v>
      </c>
      <c r="D19" s="191">
        <v>24552</v>
      </c>
      <c r="E19" s="152">
        <v>1762.44</v>
      </c>
      <c r="F19" s="149">
        <v>11547</v>
      </c>
      <c r="G19" s="153">
        <v>7254</v>
      </c>
      <c r="H19" s="71">
        <f t="shared" si="4"/>
        <v>45115.44</v>
      </c>
      <c r="I19" s="191">
        <v>25272</v>
      </c>
      <c r="J19" s="221">
        <v>1730.32</v>
      </c>
      <c r="K19" s="149">
        <v>11799</v>
      </c>
      <c r="L19" s="153">
        <v>7299</v>
      </c>
      <c r="M19" s="71">
        <f>I19+J19+K19+L19</f>
        <v>46100.32</v>
      </c>
      <c r="N19" s="191">
        <f t="shared" si="6"/>
        <v>984.87999999999738</v>
      </c>
      <c r="O19" s="258">
        <f t="shared" si="5"/>
        <v>2.1830220430078866E-2</v>
      </c>
      <c r="P19" s="335"/>
    </row>
    <row r="20" spans="1:16" s="193" customFormat="1" ht="15.75" customHeight="1" x14ac:dyDescent="0.2">
      <c r="A20" s="64"/>
      <c r="B20" s="65"/>
      <c r="C20" s="228" t="s">
        <v>51</v>
      </c>
      <c r="D20" s="191">
        <v>16380</v>
      </c>
      <c r="E20" s="152">
        <v>1762.44</v>
      </c>
      <c r="F20" s="149">
        <v>11547</v>
      </c>
      <c r="G20" s="153">
        <v>7254</v>
      </c>
      <c r="H20" s="71">
        <f t="shared" si="4"/>
        <v>36943.440000000002</v>
      </c>
      <c r="I20" s="191">
        <v>16866</v>
      </c>
      <c r="J20" s="221">
        <v>1730.32</v>
      </c>
      <c r="K20" s="149">
        <v>11799</v>
      </c>
      <c r="L20" s="153">
        <v>7299</v>
      </c>
      <c r="M20" s="71">
        <f t="shared" ref="M20:M25" si="7">I20+J20+K20+L20</f>
        <v>37694.32</v>
      </c>
      <c r="N20" s="191">
        <f t="shared" si="6"/>
        <v>750.87999999999738</v>
      </c>
      <c r="O20" s="258">
        <f t="shared" si="5"/>
        <v>2.0325124027432133E-2</v>
      </c>
      <c r="P20" s="335"/>
    </row>
    <row r="21" spans="1:16" s="193" customFormat="1" ht="15.75" customHeight="1" x14ac:dyDescent="0.2">
      <c r="A21" s="64"/>
      <c r="B21" s="65"/>
      <c r="C21" s="228" t="s">
        <v>98</v>
      </c>
      <c r="D21" s="191">
        <v>14940</v>
      </c>
      <c r="E21" s="152">
        <v>1762.44</v>
      </c>
      <c r="F21" s="149">
        <v>11547</v>
      </c>
      <c r="G21" s="153">
        <v>7254</v>
      </c>
      <c r="H21" s="71">
        <f t="shared" si="4"/>
        <v>35503.440000000002</v>
      </c>
      <c r="I21" s="191">
        <v>15372</v>
      </c>
      <c r="J21" s="221">
        <v>1730.32</v>
      </c>
      <c r="K21" s="149">
        <v>11799</v>
      </c>
      <c r="L21" s="153">
        <v>7299</v>
      </c>
      <c r="M21" s="71">
        <f t="shared" si="7"/>
        <v>36200.32</v>
      </c>
      <c r="N21" s="191">
        <f t="shared" si="6"/>
        <v>696.87999999999738</v>
      </c>
      <c r="O21" s="258">
        <f t="shared" si="5"/>
        <v>1.9628520503928559E-2</v>
      </c>
      <c r="P21" s="335"/>
    </row>
    <row r="22" spans="1:16" s="193" customFormat="1" ht="15.75" customHeight="1" x14ac:dyDescent="0.2">
      <c r="A22" s="64"/>
      <c r="B22" s="65"/>
      <c r="C22" s="228" t="s">
        <v>99</v>
      </c>
      <c r="D22" s="191">
        <v>25968</v>
      </c>
      <c r="E22" s="152">
        <v>1762.44</v>
      </c>
      <c r="F22" s="149">
        <v>11547</v>
      </c>
      <c r="G22" s="153">
        <v>7254</v>
      </c>
      <c r="H22" s="71">
        <f t="shared" si="4"/>
        <v>46531.44</v>
      </c>
      <c r="I22" s="191">
        <v>26736</v>
      </c>
      <c r="J22" s="221">
        <v>1730.32</v>
      </c>
      <c r="K22" s="149">
        <v>11799</v>
      </c>
      <c r="L22" s="153">
        <v>7299</v>
      </c>
      <c r="M22" s="71">
        <f t="shared" si="7"/>
        <v>47564.32</v>
      </c>
      <c r="N22" s="191">
        <f t="shared" si="6"/>
        <v>1032.8799999999974</v>
      </c>
      <c r="O22" s="258">
        <f t="shared" si="5"/>
        <v>2.2197464767907404E-2</v>
      </c>
      <c r="P22" s="335"/>
    </row>
    <row r="23" spans="1:16" s="193" customFormat="1" ht="15.75" customHeight="1" x14ac:dyDescent="0.2">
      <c r="A23" s="64"/>
      <c r="B23" s="65"/>
      <c r="C23" s="228" t="s">
        <v>52</v>
      </c>
      <c r="D23" s="191">
        <v>29718</v>
      </c>
      <c r="E23" s="152">
        <v>1762.44</v>
      </c>
      <c r="F23" s="149">
        <v>11547</v>
      </c>
      <c r="G23" s="153">
        <v>7254</v>
      </c>
      <c r="H23" s="71">
        <f t="shared" si="4"/>
        <v>50281.440000000002</v>
      </c>
      <c r="I23" s="191">
        <v>29718</v>
      </c>
      <c r="J23" s="221">
        <v>1730.32</v>
      </c>
      <c r="K23" s="149">
        <v>11799</v>
      </c>
      <c r="L23" s="153">
        <v>7299</v>
      </c>
      <c r="M23" s="71">
        <f t="shared" si="7"/>
        <v>50546.32</v>
      </c>
      <c r="N23" s="191">
        <f t="shared" si="6"/>
        <v>264.87999999999738</v>
      </c>
      <c r="O23" s="258">
        <f t="shared" si="5"/>
        <v>5.2679477755608701E-3</v>
      </c>
      <c r="P23" s="335"/>
    </row>
    <row r="24" spans="1:16" s="193" customFormat="1" ht="15.75" customHeight="1" x14ac:dyDescent="0.2">
      <c r="A24" s="64"/>
      <c r="B24" s="65"/>
      <c r="C24" s="228" t="s">
        <v>96</v>
      </c>
      <c r="D24" s="191">
        <v>27672</v>
      </c>
      <c r="E24" s="152">
        <v>1762.44</v>
      </c>
      <c r="F24" s="149">
        <v>11547</v>
      </c>
      <c r="G24" s="153">
        <v>7254</v>
      </c>
      <c r="H24" s="71">
        <f t="shared" si="4"/>
        <v>48235.44</v>
      </c>
      <c r="I24" s="149">
        <v>27672</v>
      </c>
      <c r="J24" s="221">
        <v>1730.32</v>
      </c>
      <c r="K24" s="149">
        <v>11799</v>
      </c>
      <c r="L24" s="149">
        <v>7299</v>
      </c>
      <c r="M24" s="71">
        <f t="shared" si="7"/>
        <v>48500.32</v>
      </c>
      <c r="N24" s="191">
        <f t="shared" si="6"/>
        <v>264.87999999999738</v>
      </c>
      <c r="O24" s="258">
        <f t="shared" si="5"/>
        <v>5.491398026015672E-3</v>
      </c>
      <c r="P24" s="335"/>
    </row>
    <row r="25" spans="1:16" s="193" customFormat="1" ht="15.75" customHeight="1" x14ac:dyDescent="0.2">
      <c r="A25" s="64"/>
      <c r="B25" s="65"/>
      <c r="C25" s="302" t="s">
        <v>97</v>
      </c>
      <c r="D25" s="191">
        <v>25464</v>
      </c>
      <c r="E25" s="152">
        <v>1762.44</v>
      </c>
      <c r="F25" s="149">
        <v>11547</v>
      </c>
      <c r="G25" s="153">
        <v>7254</v>
      </c>
      <c r="H25" s="71">
        <f t="shared" si="4"/>
        <v>46027.44</v>
      </c>
      <c r="I25" s="191">
        <v>25464</v>
      </c>
      <c r="J25" s="221">
        <v>1730.32</v>
      </c>
      <c r="K25" s="149">
        <v>11799</v>
      </c>
      <c r="L25" s="153">
        <v>7299</v>
      </c>
      <c r="M25" s="71">
        <f t="shared" si="7"/>
        <v>46292.32</v>
      </c>
      <c r="N25" s="191">
        <f t="shared" si="6"/>
        <v>264.87999999999738</v>
      </c>
      <c r="O25" s="258">
        <f t="shared" si="5"/>
        <v>5.7548279895644283E-3</v>
      </c>
      <c r="P25" s="335"/>
    </row>
    <row r="26" spans="1:16" s="193" customFormat="1" ht="15.75" customHeight="1" x14ac:dyDescent="0.2">
      <c r="A26" s="64"/>
      <c r="B26" s="65"/>
      <c r="C26" s="228" t="s">
        <v>84</v>
      </c>
      <c r="D26" s="191">
        <v>22248</v>
      </c>
      <c r="E26" s="149">
        <v>1762.44</v>
      </c>
      <c r="F26" s="149">
        <v>11547</v>
      </c>
      <c r="G26" s="149">
        <v>7254</v>
      </c>
      <c r="H26" s="149">
        <f t="shared" si="4"/>
        <v>42811.44</v>
      </c>
      <c r="I26" s="191">
        <v>22248</v>
      </c>
      <c r="J26" s="221">
        <v>1730.32</v>
      </c>
      <c r="K26" s="149">
        <v>11799</v>
      </c>
      <c r="L26" s="149">
        <v>7299</v>
      </c>
      <c r="M26" s="71">
        <f t="shared" ref="M26:M30" si="8">SUM(I26:L26)</f>
        <v>43076.32</v>
      </c>
      <c r="N26" s="191">
        <f t="shared" si="6"/>
        <v>264.87999999999738</v>
      </c>
      <c r="O26" s="258">
        <f t="shared" si="5"/>
        <v>6.1871312901410781E-3</v>
      </c>
      <c r="P26" s="335"/>
    </row>
    <row r="27" spans="1:16" s="193" customFormat="1" ht="15.75" customHeight="1" x14ac:dyDescent="0.2">
      <c r="A27" s="64"/>
      <c r="B27" s="65"/>
      <c r="C27" s="228" t="s">
        <v>122</v>
      </c>
      <c r="D27" s="191">
        <v>23352</v>
      </c>
      <c r="E27" s="149">
        <v>1762.44</v>
      </c>
      <c r="F27" s="149">
        <v>11547</v>
      </c>
      <c r="G27" s="149">
        <v>7254</v>
      </c>
      <c r="H27" s="149">
        <f t="shared" si="4"/>
        <v>43915.44</v>
      </c>
      <c r="I27" s="191">
        <v>24048</v>
      </c>
      <c r="J27" s="221">
        <v>1730.32</v>
      </c>
      <c r="K27" s="149">
        <v>11799</v>
      </c>
      <c r="L27" s="149">
        <v>7299</v>
      </c>
      <c r="M27" s="71">
        <f t="shared" si="8"/>
        <v>44876.32</v>
      </c>
      <c r="N27" s="191">
        <f t="shared" si="6"/>
        <v>960.87999999999738</v>
      </c>
      <c r="O27" s="258">
        <f t="shared" si="5"/>
        <v>2.1880231645179857E-2</v>
      </c>
      <c r="P27" s="335"/>
    </row>
    <row r="28" spans="1:16" s="193" customFormat="1" ht="15.75" customHeight="1" x14ac:dyDescent="0.2">
      <c r="A28" s="64"/>
      <c r="B28" s="65"/>
      <c r="C28" s="228" t="s">
        <v>94</v>
      </c>
      <c r="D28" s="191">
        <v>25968</v>
      </c>
      <c r="E28" s="149">
        <v>1762.44</v>
      </c>
      <c r="F28" s="149">
        <v>11547</v>
      </c>
      <c r="G28" s="149">
        <v>7254</v>
      </c>
      <c r="H28" s="149">
        <f t="shared" si="4"/>
        <v>46531.44</v>
      </c>
      <c r="I28" s="191">
        <v>26736</v>
      </c>
      <c r="J28" s="221">
        <v>1730.32</v>
      </c>
      <c r="K28" s="149">
        <v>11799</v>
      </c>
      <c r="L28" s="149">
        <v>7299</v>
      </c>
      <c r="M28" s="71">
        <f t="shared" ref="M28" si="9">SUM(I28:L28)</f>
        <v>47564.32</v>
      </c>
      <c r="N28" s="191">
        <f t="shared" ref="N28" si="10">M28-H28</f>
        <v>1032.8799999999974</v>
      </c>
      <c r="O28" s="258">
        <f t="shared" ref="O28:O29" si="11">N28/H28</f>
        <v>2.2197464767907404E-2</v>
      </c>
      <c r="P28" s="335"/>
    </row>
    <row r="29" spans="1:16" s="193" customFormat="1" ht="15.75" customHeight="1" x14ac:dyDescent="0.2">
      <c r="A29" s="64"/>
      <c r="B29" s="65"/>
      <c r="C29" s="228" t="s">
        <v>95</v>
      </c>
      <c r="D29" s="191">
        <v>25968</v>
      </c>
      <c r="E29" s="149">
        <v>1762.44</v>
      </c>
      <c r="F29" s="149">
        <v>11547</v>
      </c>
      <c r="G29" s="149">
        <v>7254</v>
      </c>
      <c r="H29" s="149">
        <f t="shared" si="4"/>
        <v>46531.44</v>
      </c>
      <c r="I29" s="191">
        <v>26736</v>
      </c>
      <c r="J29" s="221">
        <v>1730.32</v>
      </c>
      <c r="K29" s="149">
        <v>11799</v>
      </c>
      <c r="L29" s="149">
        <v>7299</v>
      </c>
      <c r="M29" s="71">
        <f t="shared" ref="M29" si="12">SUM(I29:L29)</f>
        <v>47564.32</v>
      </c>
      <c r="N29" s="191">
        <f>M29-H29</f>
        <v>1032.8799999999974</v>
      </c>
      <c r="O29" s="258">
        <f t="shared" si="11"/>
        <v>2.2197464767907404E-2</v>
      </c>
      <c r="P29" s="335"/>
    </row>
    <row r="30" spans="1:16" s="193" customFormat="1" ht="15.75" customHeight="1" x14ac:dyDescent="0.2">
      <c r="A30" s="64"/>
      <c r="B30" s="65"/>
      <c r="C30" s="302" t="s">
        <v>85</v>
      </c>
      <c r="D30" s="191">
        <v>24552</v>
      </c>
      <c r="E30" s="152">
        <v>1762.44</v>
      </c>
      <c r="F30" s="149">
        <v>11547</v>
      </c>
      <c r="G30" s="153">
        <v>7254</v>
      </c>
      <c r="H30" s="71">
        <f t="shared" si="4"/>
        <v>45115.44</v>
      </c>
      <c r="I30" s="191">
        <v>25272</v>
      </c>
      <c r="J30" s="221">
        <v>1730.32</v>
      </c>
      <c r="K30" s="149">
        <v>11799</v>
      </c>
      <c r="L30" s="153">
        <v>7299</v>
      </c>
      <c r="M30" s="71">
        <f t="shared" si="8"/>
        <v>46100.32</v>
      </c>
      <c r="N30" s="191">
        <f t="shared" si="6"/>
        <v>984.87999999999738</v>
      </c>
      <c r="O30" s="258">
        <f t="shared" si="5"/>
        <v>2.1830220430078866E-2</v>
      </c>
      <c r="P30" s="335"/>
    </row>
    <row r="31" spans="1:16" s="193" customFormat="1" ht="15.75" customHeight="1" x14ac:dyDescent="0.2">
      <c r="A31" s="64"/>
      <c r="B31" s="65"/>
      <c r="C31" s="77" t="s">
        <v>129</v>
      </c>
      <c r="D31" s="191">
        <f>700*24</f>
        <v>16800</v>
      </c>
      <c r="E31" s="152">
        <f>67.24+7+12+7.5</f>
        <v>93.74</v>
      </c>
      <c r="F31" s="149" t="s">
        <v>36</v>
      </c>
      <c r="G31" s="149" t="s">
        <v>36</v>
      </c>
      <c r="H31" s="71">
        <f t="shared" si="4"/>
        <v>16893.740000000002</v>
      </c>
      <c r="I31" s="191">
        <f>725*24</f>
        <v>17400</v>
      </c>
      <c r="J31" s="221">
        <v>94</v>
      </c>
      <c r="K31" s="149" t="s">
        <v>36</v>
      </c>
      <c r="L31" s="153" t="s">
        <v>36</v>
      </c>
      <c r="M31" s="71">
        <f t="shared" ref="M31:M32" si="13">SUM(I31:L31)</f>
        <v>17494</v>
      </c>
      <c r="N31" s="191">
        <f t="shared" si="6"/>
        <v>600.2599999999984</v>
      </c>
      <c r="O31" s="258">
        <f t="shared" si="5"/>
        <v>3.5531504569147998E-2</v>
      </c>
      <c r="P31" s="335"/>
    </row>
    <row r="32" spans="1:16" s="193" customFormat="1" ht="15.75" customHeight="1" thickBot="1" x14ac:dyDescent="0.25">
      <c r="A32" s="64"/>
      <c r="B32" s="65"/>
      <c r="C32" s="77" t="s">
        <v>130</v>
      </c>
      <c r="D32" s="191">
        <f>667*24</f>
        <v>16008</v>
      </c>
      <c r="E32" s="152">
        <v>0</v>
      </c>
      <c r="F32" s="149" t="s">
        <v>36</v>
      </c>
      <c r="G32" s="149" t="s">
        <v>36</v>
      </c>
      <c r="H32" s="71">
        <f t="shared" si="4"/>
        <v>16008</v>
      </c>
      <c r="I32" s="191">
        <f>667*24</f>
        <v>16008</v>
      </c>
      <c r="J32" s="221">
        <v>0</v>
      </c>
      <c r="K32" s="149" t="s">
        <v>36</v>
      </c>
      <c r="L32" s="153" t="s">
        <v>36</v>
      </c>
      <c r="M32" s="71">
        <f t="shared" si="13"/>
        <v>16008</v>
      </c>
      <c r="N32" s="244">
        <f t="shared" si="6"/>
        <v>0</v>
      </c>
      <c r="O32" s="260">
        <f t="shared" si="5"/>
        <v>0</v>
      </c>
      <c r="P32" s="335"/>
    </row>
    <row r="33" spans="1:16" s="193" customFormat="1" ht="15.75" thickBot="1" x14ac:dyDescent="0.3">
      <c r="A33" s="60" t="s">
        <v>6</v>
      </c>
      <c r="B33" s="61"/>
      <c r="C33" s="303"/>
      <c r="D33" s="233"/>
      <c r="E33" s="156"/>
      <c r="F33" s="234"/>
      <c r="G33" s="156"/>
      <c r="H33" s="78"/>
      <c r="I33" s="235"/>
      <c r="J33" s="156"/>
      <c r="K33" s="234"/>
      <c r="L33" s="156"/>
      <c r="M33" s="78"/>
      <c r="N33" s="235"/>
      <c r="O33" s="261"/>
      <c r="P33" s="335"/>
    </row>
    <row r="34" spans="1:16" s="193" customFormat="1" ht="15.75" customHeight="1" x14ac:dyDescent="0.2">
      <c r="A34" s="64"/>
      <c r="B34" s="65" t="s">
        <v>2</v>
      </c>
      <c r="C34" s="300"/>
      <c r="D34" s="191"/>
      <c r="E34" s="153"/>
      <c r="F34" s="238"/>
      <c r="G34" s="239"/>
      <c r="H34" s="79"/>
      <c r="I34" s="240"/>
      <c r="J34" s="153"/>
      <c r="K34" s="238"/>
      <c r="L34" s="239"/>
      <c r="M34" s="79"/>
      <c r="N34" s="240"/>
      <c r="O34" s="262"/>
      <c r="P34" s="335"/>
    </row>
    <row r="35" spans="1:16" s="193" customFormat="1" ht="15.75" customHeight="1" x14ac:dyDescent="0.2">
      <c r="A35" s="64"/>
      <c r="B35" s="65"/>
      <c r="C35" s="300" t="s">
        <v>26</v>
      </c>
      <c r="D35" s="149">
        <v>8850</v>
      </c>
      <c r="E35" s="149">
        <v>1612.9</v>
      </c>
      <c r="F35" s="149">
        <v>10500</v>
      </c>
      <c r="G35" s="149">
        <v>7254</v>
      </c>
      <c r="H35" s="71">
        <f t="shared" ref="H35:H38" si="14">SUM(D35:G35)</f>
        <v>28216.9</v>
      </c>
      <c r="I35" s="149">
        <v>8850</v>
      </c>
      <c r="J35" s="149">
        <v>1612.9</v>
      </c>
      <c r="K35" s="149">
        <v>10798</v>
      </c>
      <c r="L35" s="153">
        <v>7299</v>
      </c>
      <c r="M35" s="71">
        <f>I35+J35+K35+L35</f>
        <v>28559.9</v>
      </c>
      <c r="N35" s="191">
        <f>M35-H35</f>
        <v>343</v>
      </c>
      <c r="O35" s="258">
        <f>N35/H35</f>
        <v>1.2155835687123674E-2</v>
      </c>
      <c r="P35" s="335"/>
    </row>
    <row r="36" spans="1:16" s="193" customFormat="1" ht="15.75" customHeight="1" x14ac:dyDescent="0.2">
      <c r="A36" s="64"/>
      <c r="B36" s="65"/>
      <c r="C36" s="300" t="s">
        <v>53</v>
      </c>
      <c r="D36" s="149">
        <v>9630</v>
      </c>
      <c r="E36" s="149">
        <v>1612.9</v>
      </c>
      <c r="F36" s="149">
        <v>10500</v>
      </c>
      <c r="G36" s="149">
        <v>7254</v>
      </c>
      <c r="H36" s="71">
        <f t="shared" si="14"/>
        <v>28996.9</v>
      </c>
      <c r="I36" s="149">
        <v>9630</v>
      </c>
      <c r="J36" s="149">
        <v>1612.9</v>
      </c>
      <c r="K36" s="149">
        <v>10798</v>
      </c>
      <c r="L36" s="153">
        <v>7299</v>
      </c>
      <c r="M36" s="71">
        <f>I36+J36+K36+L36</f>
        <v>29339.9</v>
      </c>
      <c r="N36" s="191">
        <f>M36-H36</f>
        <v>343</v>
      </c>
      <c r="O36" s="258">
        <f>N36/H36</f>
        <v>1.182885067024406E-2</v>
      </c>
      <c r="P36" s="335"/>
    </row>
    <row r="37" spans="1:16" s="193" customFormat="1" ht="15.75" customHeight="1" x14ac:dyDescent="0.2">
      <c r="A37" s="64"/>
      <c r="B37" s="65"/>
      <c r="C37" s="300" t="s">
        <v>23</v>
      </c>
      <c r="D37" s="149">
        <v>10980</v>
      </c>
      <c r="E37" s="149">
        <v>1612.9</v>
      </c>
      <c r="F37" s="149">
        <v>10500</v>
      </c>
      <c r="G37" s="149">
        <v>7254</v>
      </c>
      <c r="H37" s="71">
        <f t="shared" si="14"/>
        <v>30346.9</v>
      </c>
      <c r="I37" s="149">
        <v>10980</v>
      </c>
      <c r="J37" s="149">
        <v>1612.9</v>
      </c>
      <c r="K37" s="149">
        <v>10798</v>
      </c>
      <c r="L37" s="153">
        <v>7299</v>
      </c>
      <c r="M37" s="71">
        <f>I37+J37+K37+L37</f>
        <v>30689.9</v>
      </c>
      <c r="N37" s="191">
        <f>M37-H37</f>
        <v>343</v>
      </c>
      <c r="O37" s="258">
        <f>N37/H37</f>
        <v>1.1302637172165855E-2</v>
      </c>
      <c r="P37" s="335"/>
    </row>
    <row r="38" spans="1:16" s="193" customFormat="1" ht="15.75" customHeight="1" x14ac:dyDescent="0.2">
      <c r="A38" s="64"/>
      <c r="B38" s="65"/>
      <c r="C38" s="301" t="s">
        <v>19</v>
      </c>
      <c r="D38" s="117">
        <v>11970</v>
      </c>
      <c r="E38" s="117">
        <v>1612.9</v>
      </c>
      <c r="F38" s="149">
        <v>10500</v>
      </c>
      <c r="G38" s="117">
        <v>7254</v>
      </c>
      <c r="H38" s="76">
        <f t="shared" si="14"/>
        <v>31336.9</v>
      </c>
      <c r="I38" s="117">
        <v>11970</v>
      </c>
      <c r="J38" s="117">
        <v>1612.9</v>
      </c>
      <c r="K38" s="149">
        <v>10798</v>
      </c>
      <c r="L38" s="225">
        <v>7299</v>
      </c>
      <c r="M38" s="76">
        <f>I38+J38+K38+L38</f>
        <v>31679.9</v>
      </c>
      <c r="N38" s="116">
        <f>M38-H38</f>
        <v>343</v>
      </c>
      <c r="O38" s="259">
        <f>N38/H38</f>
        <v>1.0945562579578707E-2</v>
      </c>
      <c r="P38" s="335"/>
    </row>
    <row r="39" spans="1:16" s="193" customFormat="1" ht="15.75" customHeight="1" x14ac:dyDescent="0.2">
      <c r="A39" s="81"/>
      <c r="B39" s="82" t="s">
        <v>5</v>
      </c>
      <c r="C39" s="304"/>
      <c r="D39" s="191"/>
      <c r="E39" s="149"/>
      <c r="F39" s="158"/>
      <c r="G39" s="149"/>
      <c r="H39" s="71"/>
      <c r="I39" s="191"/>
      <c r="J39" s="149"/>
      <c r="K39" s="158"/>
      <c r="L39" s="153"/>
      <c r="M39" s="71"/>
      <c r="N39" s="191"/>
      <c r="O39" s="258"/>
      <c r="P39" s="335"/>
    </row>
    <row r="40" spans="1:16" s="193" customFormat="1" ht="15.75" customHeight="1" x14ac:dyDescent="0.2">
      <c r="A40" s="64"/>
      <c r="B40" s="65"/>
      <c r="C40" s="300" t="s">
        <v>63</v>
      </c>
      <c r="D40" s="191">
        <v>12480</v>
      </c>
      <c r="E40" s="149">
        <v>1443.52</v>
      </c>
      <c r="F40" s="149">
        <v>11108</v>
      </c>
      <c r="G40" s="149">
        <v>7254</v>
      </c>
      <c r="H40" s="71">
        <f t="shared" ref="H40:H43" si="15">SUM(D40:G40)</f>
        <v>32285.52</v>
      </c>
      <c r="I40" s="191">
        <v>12864</v>
      </c>
      <c r="J40" s="149">
        <v>1443.52</v>
      </c>
      <c r="K40" s="149">
        <v>11392</v>
      </c>
      <c r="L40" s="153">
        <v>7299</v>
      </c>
      <c r="M40" s="71">
        <f>I40+J40+K40+L40</f>
        <v>32998.520000000004</v>
      </c>
      <c r="N40" s="191">
        <f>M40-H40</f>
        <v>713.00000000000364</v>
      </c>
      <c r="O40" s="258">
        <f>N40/H40</f>
        <v>2.2084203692553307E-2</v>
      </c>
      <c r="P40" s="335"/>
    </row>
    <row r="41" spans="1:16" s="193" customFormat="1" ht="15.75" customHeight="1" x14ac:dyDescent="0.2">
      <c r="A41" s="64"/>
      <c r="B41" s="65"/>
      <c r="C41" s="300" t="s">
        <v>64</v>
      </c>
      <c r="D41" s="191">
        <v>12480</v>
      </c>
      <c r="E41" s="149">
        <v>1443.52</v>
      </c>
      <c r="F41" s="149">
        <v>11108</v>
      </c>
      <c r="G41" s="149">
        <v>7254</v>
      </c>
      <c r="H41" s="71">
        <f t="shared" si="15"/>
        <v>32285.52</v>
      </c>
      <c r="I41" s="191">
        <v>12864</v>
      </c>
      <c r="J41" s="149">
        <v>1443.52</v>
      </c>
      <c r="K41" s="149">
        <v>11392</v>
      </c>
      <c r="L41" s="153">
        <v>7299</v>
      </c>
      <c r="M41" s="71">
        <f>I41+J41+K41+L41</f>
        <v>32998.520000000004</v>
      </c>
      <c r="N41" s="191">
        <f>M41-H41</f>
        <v>713.00000000000364</v>
      </c>
      <c r="O41" s="258">
        <f>N41/H41</f>
        <v>2.2084203692553307E-2</v>
      </c>
      <c r="P41" s="335"/>
    </row>
    <row r="42" spans="1:16" s="193" customFormat="1" ht="15.75" customHeight="1" x14ac:dyDescent="0.2">
      <c r="A42" s="64"/>
      <c r="B42" s="65"/>
      <c r="C42" s="300" t="s">
        <v>65</v>
      </c>
      <c r="D42" s="191">
        <v>15696</v>
      </c>
      <c r="E42" s="149">
        <v>1443.52</v>
      </c>
      <c r="F42" s="149">
        <v>11108</v>
      </c>
      <c r="G42" s="149">
        <v>7254</v>
      </c>
      <c r="H42" s="71">
        <f t="shared" si="15"/>
        <v>35501.520000000004</v>
      </c>
      <c r="I42" s="191">
        <v>16176</v>
      </c>
      <c r="J42" s="149">
        <v>1443.52</v>
      </c>
      <c r="K42" s="149">
        <v>11392</v>
      </c>
      <c r="L42" s="153">
        <v>7299</v>
      </c>
      <c r="M42" s="71">
        <f>I42+J42+K42+L42</f>
        <v>36310.520000000004</v>
      </c>
      <c r="N42" s="191">
        <f>M42-H42</f>
        <v>809</v>
      </c>
      <c r="O42" s="258">
        <f>N42/H42</f>
        <v>2.2787756693234542E-2</v>
      </c>
      <c r="P42" s="335"/>
    </row>
    <row r="43" spans="1:16" s="193" customFormat="1" ht="15.75" customHeight="1" thickBot="1" x14ac:dyDescent="0.25">
      <c r="A43" s="64"/>
      <c r="B43" s="65"/>
      <c r="C43" s="300" t="s">
        <v>66</v>
      </c>
      <c r="D43" s="191">
        <v>15072</v>
      </c>
      <c r="E43" s="149">
        <v>1443.52</v>
      </c>
      <c r="F43" s="149">
        <v>11108</v>
      </c>
      <c r="G43" s="149">
        <v>7254</v>
      </c>
      <c r="H43" s="71">
        <f t="shared" si="15"/>
        <v>34877.520000000004</v>
      </c>
      <c r="I43" s="191">
        <v>15528</v>
      </c>
      <c r="J43" s="149">
        <v>1443.52</v>
      </c>
      <c r="K43" s="149">
        <v>11392</v>
      </c>
      <c r="L43" s="153">
        <v>7299</v>
      </c>
      <c r="M43" s="71">
        <f>I43+J43+K43+L43</f>
        <v>35662.520000000004</v>
      </c>
      <c r="N43" s="191">
        <f>M43-H43</f>
        <v>785</v>
      </c>
      <c r="O43" s="258">
        <f>N43/H43</f>
        <v>2.2507334237067311E-2</v>
      </c>
      <c r="P43" s="335"/>
    </row>
    <row r="44" spans="1:16" s="193" customFormat="1" ht="15.75" thickBot="1" x14ac:dyDescent="0.3">
      <c r="A44" s="60" t="s">
        <v>77</v>
      </c>
      <c r="B44" s="61"/>
      <c r="C44" s="303"/>
      <c r="D44" s="233"/>
      <c r="E44" s="156"/>
      <c r="F44" s="156"/>
      <c r="G44" s="156"/>
      <c r="H44" s="78"/>
      <c r="I44" s="235"/>
      <c r="J44" s="156"/>
      <c r="K44" s="156"/>
      <c r="L44" s="156"/>
      <c r="M44" s="78"/>
      <c r="N44" s="235"/>
      <c r="O44" s="261"/>
      <c r="P44" s="335"/>
    </row>
    <row r="45" spans="1:16" s="193" customFormat="1" ht="15.75" customHeight="1" x14ac:dyDescent="0.2">
      <c r="A45" s="66"/>
      <c r="B45" s="67" t="s">
        <v>2</v>
      </c>
      <c r="C45" s="305"/>
      <c r="D45" s="191"/>
      <c r="E45" s="153"/>
      <c r="F45" s="153"/>
      <c r="G45" s="239"/>
      <c r="H45" s="79"/>
      <c r="I45" s="191"/>
      <c r="J45" s="153"/>
      <c r="K45" s="153"/>
      <c r="L45" s="239"/>
      <c r="M45" s="79"/>
      <c r="N45" s="263"/>
      <c r="O45" s="256"/>
      <c r="P45" s="335"/>
    </row>
    <row r="46" spans="1:16" s="193" customFormat="1" ht="15.75" customHeight="1" x14ac:dyDescent="0.2">
      <c r="A46" s="64"/>
      <c r="B46" s="65"/>
      <c r="C46" s="300" t="s">
        <v>83</v>
      </c>
      <c r="D46" s="191">
        <v>9900</v>
      </c>
      <c r="E46" s="149">
        <v>1494.96</v>
      </c>
      <c r="F46" s="149">
        <v>11547</v>
      </c>
      <c r="G46" s="149">
        <v>7254</v>
      </c>
      <c r="H46" s="71">
        <f t="shared" ref="H46:H48" si="16">SUM(D46:G46)</f>
        <v>30195.96</v>
      </c>
      <c r="I46" s="191">
        <v>9900</v>
      </c>
      <c r="J46" s="149">
        <v>1547.1</v>
      </c>
      <c r="K46" s="149">
        <v>11799</v>
      </c>
      <c r="L46" s="149">
        <v>7569</v>
      </c>
      <c r="M46" s="71">
        <f>I46+J46+K46+L46</f>
        <v>30815.1</v>
      </c>
      <c r="N46" s="191">
        <f>M46-H46</f>
        <v>619.13999999999942</v>
      </c>
      <c r="O46" s="258">
        <f>N46/H46</f>
        <v>2.0504067431537182E-2</v>
      </c>
      <c r="P46" s="335"/>
    </row>
    <row r="47" spans="1:16" s="193" customFormat="1" ht="15.75" customHeight="1" x14ac:dyDescent="0.2">
      <c r="A47" s="64"/>
      <c r="B47" s="65"/>
      <c r="C47" s="140" t="s">
        <v>127</v>
      </c>
      <c r="D47" s="191">
        <v>11400</v>
      </c>
      <c r="E47" s="149">
        <v>1494.96</v>
      </c>
      <c r="F47" s="149">
        <v>11547</v>
      </c>
      <c r="G47" s="149">
        <v>7254</v>
      </c>
      <c r="H47" s="71">
        <f t="shared" si="16"/>
        <v>31695.96</v>
      </c>
      <c r="I47" s="191">
        <v>11400</v>
      </c>
      <c r="J47" s="149">
        <v>1547.1</v>
      </c>
      <c r="K47" s="149">
        <v>11799</v>
      </c>
      <c r="L47" s="149">
        <v>7569</v>
      </c>
      <c r="M47" s="71">
        <f>SUM(I47:L47)</f>
        <v>32315.1</v>
      </c>
      <c r="N47" s="191">
        <f t="shared" ref="N47:N48" si="17">M47-H47</f>
        <v>619.13999999999942</v>
      </c>
      <c r="O47" s="258">
        <f t="shared" ref="O47:O48" si="18">N47/H47</f>
        <v>1.9533719754820471E-2</v>
      </c>
      <c r="P47" s="335"/>
    </row>
    <row r="48" spans="1:16" s="193" customFormat="1" ht="15.75" customHeight="1" x14ac:dyDescent="0.2">
      <c r="A48" s="64"/>
      <c r="B48" s="65"/>
      <c r="C48" s="140" t="s">
        <v>92</v>
      </c>
      <c r="D48" s="116">
        <v>31890</v>
      </c>
      <c r="E48" s="117">
        <v>1494.96</v>
      </c>
      <c r="F48" s="117">
        <v>11547</v>
      </c>
      <c r="G48" s="117">
        <v>7254</v>
      </c>
      <c r="H48" s="76">
        <f t="shared" si="16"/>
        <v>52185.96</v>
      </c>
      <c r="I48" s="116">
        <v>31890</v>
      </c>
      <c r="J48" s="117">
        <v>1547.1</v>
      </c>
      <c r="K48" s="117">
        <v>11799</v>
      </c>
      <c r="L48" s="117">
        <v>7569</v>
      </c>
      <c r="M48" s="76">
        <f>SUM(I48:L48)</f>
        <v>52805.1</v>
      </c>
      <c r="N48" s="116">
        <f t="shared" si="17"/>
        <v>619.13999999999942</v>
      </c>
      <c r="O48" s="259">
        <f t="shared" si="18"/>
        <v>1.186411057686779E-2</v>
      </c>
      <c r="P48" s="335"/>
    </row>
    <row r="49" spans="1:16" s="193" customFormat="1" ht="15.75" customHeight="1" x14ac:dyDescent="0.2">
      <c r="A49" s="81"/>
      <c r="B49" s="82" t="s">
        <v>5</v>
      </c>
      <c r="C49" s="304"/>
      <c r="D49" s="191"/>
      <c r="E49" s="149"/>
      <c r="F49" s="149"/>
      <c r="G49" s="149"/>
      <c r="H49" s="71"/>
      <c r="I49" s="191"/>
      <c r="J49" s="149"/>
      <c r="K49" s="149"/>
      <c r="L49" s="149"/>
      <c r="M49" s="71"/>
      <c r="N49" s="191"/>
      <c r="O49" s="258"/>
      <c r="P49" s="335"/>
    </row>
    <row r="50" spans="1:16" s="193" customFormat="1" ht="15.75" customHeight="1" x14ac:dyDescent="0.2">
      <c r="A50" s="64"/>
      <c r="B50" s="65"/>
      <c r="C50" s="300" t="s">
        <v>8</v>
      </c>
      <c r="D50" s="191">
        <v>9048</v>
      </c>
      <c r="E50" s="149">
        <v>1362.96</v>
      </c>
      <c r="F50" s="149">
        <v>11547</v>
      </c>
      <c r="G50" s="149">
        <v>7254</v>
      </c>
      <c r="H50" s="71">
        <f t="shared" ref="H50:H57" si="19">SUM(D50:G50)</f>
        <v>29211.96</v>
      </c>
      <c r="I50" s="191">
        <v>9048</v>
      </c>
      <c r="J50" s="149">
        <v>1415.1</v>
      </c>
      <c r="K50" s="149">
        <v>11799</v>
      </c>
      <c r="L50" s="149">
        <v>7569</v>
      </c>
      <c r="M50" s="71">
        <f t="shared" ref="M50:M57" si="20">I50+J50+K50+L50</f>
        <v>29831.1</v>
      </c>
      <c r="N50" s="191">
        <f t="shared" ref="N50:N57" si="21">M50-H50</f>
        <v>619.13999999999942</v>
      </c>
      <c r="O50" s="258">
        <f t="shared" ref="O50:O57" si="22">N50/H50</f>
        <v>2.1194743522858425E-2</v>
      </c>
      <c r="P50" s="335"/>
    </row>
    <row r="51" spans="1:16" s="193" customFormat="1" ht="15.75" customHeight="1" x14ac:dyDescent="0.2">
      <c r="A51" s="64"/>
      <c r="B51" s="65"/>
      <c r="C51" s="228" t="s">
        <v>9</v>
      </c>
      <c r="D51" s="191">
        <v>11040</v>
      </c>
      <c r="E51" s="149">
        <v>1362.96</v>
      </c>
      <c r="F51" s="149">
        <v>11547</v>
      </c>
      <c r="G51" s="149">
        <v>7254</v>
      </c>
      <c r="H51" s="71">
        <f>SUM(D51:G51)</f>
        <v>31203.96</v>
      </c>
      <c r="I51" s="191">
        <v>11040</v>
      </c>
      <c r="J51" s="149">
        <v>1415.1</v>
      </c>
      <c r="K51" s="149">
        <v>11799</v>
      </c>
      <c r="L51" s="149">
        <v>7569</v>
      </c>
      <c r="M51" s="71">
        <f t="shared" si="20"/>
        <v>31823.1</v>
      </c>
      <c r="N51" s="191">
        <f t="shared" si="21"/>
        <v>619.13999999999942</v>
      </c>
      <c r="O51" s="258">
        <f t="shared" si="22"/>
        <v>1.9841712398041771E-2</v>
      </c>
      <c r="P51" s="335"/>
    </row>
    <row r="52" spans="1:16" s="193" customFormat="1" ht="15.75" customHeight="1" x14ac:dyDescent="0.2">
      <c r="A52" s="64"/>
      <c r="B52" s="65"/>
      <c r="C52" s="228" t="s">
        <v>128</v>
      </c>
      <c r="D52" s="191">
        <v>15024</v>
      </c>
      <c r="E52" s="149">
        <v>1362.96</v>
      </c>
      <c r="F52" s="149">
        <v>11547</v>
      </c>
      <c r="G52" s="149">
        <v>7254</v>
      </c>
      <c r="H52" s="71">
        <f t="shared" si="19"/>
        <v>35187.96</v>
      </c>
      <c r="I52" s="191">
        <v>15024</v>
      </c>
      <c r="J52" s="149">
        <v>1415.1</v>
      </c>
      <c r="K52" s="149">
        <v>11799</v>
      </c>
      <c r="L52" s="149">
        <v>7569</v>
      </c>
      <c r="M52" s="71">
        <f t="shared" si="20"/>
        <v>35807.1</v>
      </c>
      <c r="N52" s="191">
        <f t="shared" si="21"/>
        <v>619.13999999999942</v>
      </c>
      <c r="O52" s="258">
        <f t="shared" si="22"/>
        <v>1.7595222911473113E-2</v>
      </c>
      <c r="P52" s="335"/>
    </row>
    <row r="53" spans="1:16" s="193" customFormat="1" ht="15.75" customHeight="1" x14ac:dyDescent="0.2">
      <c r="A53" s="64"/>
      <c r="B53" s="65"/>
      <c r="C53" s="300" t="s">
        <v>24</v>
      </c>
      <c r="D53" s="191">
        <v>12624</v>
      </c>
      <c r="E53" s="149">
        <v>1362.96</v>
      </c>
      <c r="F53" s="149">
        <v>11547</v>
      </c>
      <c r="G53" s="149">
        <v>7254</v>
      </c>
      <c r="H53" s="71">
        <f t="shared" si="19"/>
        <v>32787.96</v>
      </c>
      <c r="I53" s="191">
        <v>12624</v>
      </c>
      <c r="J53" s="149">
        <v>1415.1</v>
      </c>
      <c r="K53" s="149">
        <v>11799</v>
      </c>
      <c r="L53" s="149">
        <v>7569</v>
      </c>
      <c r="M53" s="71">
        <f t="shared" si="20"/>
        <v>33407.1</v>
      </c>
      <c r="N53" s="191">
        <f t="shared" si="21"/>
        <v>619.13999999999942</v>
      </c>
      <c r="O53" s="258">
        <f t="shared" si="22"/>
        <v>1.8883151010309865E-2</v>
      </c>
      <c r="P53" s="335"/>
    </row>
    <row r="54" spans="1:16" s="193" customFormat="1" ht="15.75" customHeight="1" x14ac:dyDescent="0.2">
      <c r="A54" s="64"/>
      <c r="B54" s="65"/>
      <c r="C54" s="300" t="s">
        <v>10</v>
      </c>
      <c r="D54" s="191">
        <v>11040</v>
      </c>
      <c r="E54" s="149">
        <v>1362.96</v>
      </c>
      <c r="F54" s="149">
        <v>11547</v>
      </c>
      <c r="G54" s="149">
        <v>7254</v>
      </c>
      <c r="H54" s="71">
        <f t="shared" si="19"/>
        <v>31203.96</v>
      </c>
      <c r="I54" s="191">
        <v>11040</v>
      </c>
      <c r="J54" s="149">
        <v>1415.1</v>
      </c>
      <c r="K54" s="149">
        <v>11799</v>
      </c>
      <c r="L54" s="149">
        <v>7569</v>
      </c>
      <c r="M54" s="71">
        <f t="shared" si="20"/>
        <v>31823.1</v>
      </c>
      <c r="N54" s="191">
        <f t="shared" si="21"/>
        <v>619.13999999999942</v>
      </c>
      <c r="O54" s="258">
        <f t="shared" si="22"/>
        <v>1.9841712398041771E-2</v>
      </c>
      <c r="P54" s="335"/>
    </row>
    <row r="55" spans="1:16" s="193" customFormat="1" ht="15.75" customHeight="1" x14ac:dyDescent="0.2">
      <c r="A55" s="64"/>
      <c r="B55" s="65"/>
      <c r="C55" s="300" t="s">
        <v>7</v>
      </c>
      <c r="D55" s="191">
        <v>9048</v>
      </c>
      <c r="E55" s="149">
        <v>1362.96</v>
      </c>
      <c r="F55" s="149">
        <v>11547</v>
      </c>
      <c r="G55" s="149">
        <v>7254</v>
      </c>
      <c r="H55" s="71">
        <f t="shared" si="19"/>
        <v>29211.96</v>
      </c>
      <c r="I55" s="191">
        <v>9048</v>
      </c>
      <c r="J55" s="149">
        <v>1415.1</v>
      </c>
      <c r="K55" s="149">
        <v>11799</v>
      </c>
      <c r="L55" s="149">
        <v>7569</v>
      </c>
      <c r="M55" s="71">
        <f t="shared" si="20"/>
        <v>29831.1</v>
      </c>
      <c r="N55" s="191">
        <f t="shared" si="21"/>
        <v>619.13999999999942</v>
      </c>
      <c r="O55" s="258">
        <f t="shared" si="22"/>
        <v>2.1194743522858425E-2</v>
      </c>
      <c r="P55" s="335"/>
    </row>
    <row r="56" spans="1:16" s="193" customFormat="1" ht="15.75" customHeight="1" x14ac:dyDescent="0.2">
      <c r="A56" s="64"/>
      <c r="B56" s="65"/>
      <c r="C56" s="228" t="s">
        <v>41</v>
      </c>
      <c r="D56" s="191">
        <v>19392</v>
      </c>
      <c r="E56" s="149">
        <v>1362.96</v>
      </c>
      <c r="F56" s="149">
        <v>11547</v>
      </c>
      <c r="G56" s="149">
        <v>7254</v>
      </c>
      <c r="H56" s="71">
        <f t="shared" si="19"/>
        <v>39555.96</v>
      </c>
      <c r="I56" s="191">
        <v>19392</v>
      </c>
      <c r="J56" s="149">
        <v>1415.1</v>
      </c>
      <c r="K56" s="149">
        <v>11799</v>
      </c>
      <c r="L56" s="149">
        <v>7569</v>
      </c>
      <c r="M56" s="71">
        <f t="shared" si="20"/>
        <v>40175.1</v>
      </c>
      <c r="N56" s="191">
        <f t="shared" si="21"/>
        <v>619.13999999999942</v>
      </c>
      <c r="O56" s="258">
        <f t="shared" si="22"/>
        <v>1.565225569041933E-2</v>
      </c>
      <c r="P56" s="335"/>
    </row>
    <row r="57" spans="1:16" s="193" customFormat="1" ht="15.75" customHeight="1" thickBot="1" x14ac:dyDescent="0.25">
      <c r="A57" s="83"/>
      <c r="B57" s="84"/>
      <c r="C57" s="306" t="s">
        <v>110</v>
      </c>
      <c r="D57" s="244">
        <v>15024</v>
      </c>
      <c r="E57" s="159">
        <v>1362.96</v>
      </c>
      <c r="F57" s="159">
        <v>11547</v>
      </c>
      <c r="G57" s="159">
        <v>7254</v>
      </c>
      <c r="H57" s="85">
        <f t="shared" si="19"/>
        <v>35187.96</v>
      </c>
      <c r="I57" s="244">
        <v>15024</v>
      </c>
      <c r="J57" s="159">
        <v>1415.1</v>
      </c>
      <c r="K57" s="159">
        <v>11799</v>
      </c>
      <c r="L57" s="159">
        <v>7569</v>
      </c>
      <c r="M57" s="85">
        <f t="shared" si="20"/>
        <v>35807.1</v>
      </c>
      <c r="N57" s="244">
        <f t="shared" si="21"/>
        <v>619.13999999999942</v>
      </c>
      <c r="O57" s="260">
        <f t="shared" si="22"/>
        <v>1.7595222911473113E-2</v>
      </c>
      <c r="P57" s="335"/>
    </row>
    <row r="58" spans="1:16" s="193" customFormat="1" ht="18" thickBot="1" x14ac:dyDescent="0.3">
      <c r="A58" s="86" t="s">
        <v>72</v>
      </c>
      <c r="B58" s="87"/>
      <c r="C58" s="307"/>
      <c r="D58" s="245"/>
      <c r="E58" s="246"/>
      <c r="F58" s="246"/>
      <c r="G58" s="246"/>
      <c r="H58" s="247"/>
      <c r="I58" s="248"/>
      <c r="J58" s="246"/>
      <c r="K58" s="246"/>
      <c r="L58" s="246"/>
      <c r="M58" s="247"/>
      <c r="N58" s="248"/>
      <c r="O58" s="264"/>
      <c r="P58" s="335"/>
    </row>
    <row r="59" spans="1:16" s="171" customFormat="1" ht="15.75" customHeight="1" x14ac:dyDescent="0.2">
      <c r="A59" s="88"/>
      <c r="B59" s="89" t="s">
        <v>2</v>
      </c>
      <c r="C59" s="308"/>
      <c r="D59" s="249"/>
      <c r="E59" s="250"/>
      <c r="F59" s="250"/>
      <c r="G59" s="183"/>
      <c r="H59" s="251"/>
      <c r="I59" s="249"/>
      <c r="J59" s="250"/>
      <c r="K59" s="250"/>
      <c r="L59" s="183"/>
      <c r="M59" s="251"/>
      <c r="N59" s="249"/>
      <c r="O59" s="251"/>
      <c r="P59" s="335"/>
    </row>
    <row r="60" spans="1:16" s="171" customFormat="1" ht="15.75" customHeight="1" x14ac:dyDescent="0.2">
      <c r="A60" s="90"/>
      <c r="B60" s="77"/>
      <c r="C60" s="228" t="s">
        <v>13</v>
      </c>
      <c r="D60" s="149">
        <v>13110</v>
      </c>
      <c r="E60" s="149">
        <v>254.7</v>
      </c>
      <c r="F60" s="149">
        <v>11547</v>
      </c>
      <c r="G60" s="149">
        <v>7254</v>
      </c>
      <c r="H60" s="71">
        <f t="shared" ref="H60:H61" si="23">SUM(D60:G60)</f>
        <v>32165.7</v>
      </c>
      <c r="I60" s="149">
        <v>13110</v>
      </c>
      <c r="J60" s="149">
        <v>223.39999999999998</v>
      </c>
      <c r="K60" s="149">
        <v>11799</v>
      </c>
      <c r="L60" s="149">
        <v>7299</v>
      </c>
      <c r="M60" s="71">
        <f>I60+J60+K60+L60</f>
        <v>32431.4</v>
      </c>
      <c r="N60" s="191">
        <f>M60-H60</f>
        <v>265.70000000000073</v>
      </c>
      <c r="O60" s="258">
        <f>N60/H60</f>
        <v>8.2603518654964982E-3</v>
      </c>
      <c r="P60" s="335"/>
    </row>
    <row r="61" spans="1:16" s="171" customFormat="1" ht="15.75" customHeight="1" x14ac:dyDescent="0.2">
      <c r="A61" s="91"/>
      <c r="B61" s="75"/>
      <c r="C61" s="309" t="s">
        <v>37</v>
      </c>
      <c r="D61" s="117">
        <v>12000</v>
      </c>
      <c r="E61" s="117">
        <v>254.7</v>
      </c>
      <c r="F61" s="117">
        <v>11547</v>
      </c>
      <c r="G61" s="117">
        <v>7254</v>
      </c>
      <c r="H61" s="76">
        <f t="shared" si="23"/>
        <v>31055.7</v>
      </c>
      <c r="I61" s="117">
        <v>12000</v>
      </c>
      <c r="J61" s="117">
        <v>223.39999999999998</v>
      </c>
      <c r="K61" s="117">
        <v>11799</v>
      </c>
      <c r="L61" s="117">
        <v>7299</v>
      </c>
      <c r="M61" s="76">
        <f>I61+J61+K61+L61</f>
        <v>31321.4</v>
      </c>
      <c r="N61" s="116">
        <f>M61-H61</f>
        <v>265.70000000000073</v>
      </c>
      <c r="O61" s="259">
        <f>N61/H61</f>
        <v>8.555595269145462E-3</v>
      </c>
      <c r="P61" s="335"/>
    </row>
    <row r="62" spans="1:16" s="171" customFormat="1" ht="15.75" customHeight="1" x14ac:dyDescent="0.2">
      <c r="A62" s="90"/>
      <c r="B62" s="77" t="s">
        <v>5</v>
      </c>
      <c r="C62" s="228"/>
      <c r="D62" s="191"/>
      <c r="E62" s="149"/>
      <c r="F62" s="149"/>
      <c r="G62" s="149"/>
      <c r="H62" s="71"/>
      <c r="I62" s="191"/>
      <c r="J62" s="149"/>
      <c r="K62" s="149"/>
      <c r="L62" s="149"/>
      <c r="M62" s="71"/>
      <c r="N62" s="191"/>
      <c r="O62" s="258"/>
      <c r="P62" s="335"/>
    </row>
    <row r="63" spans="1:16" s="171" customFormat="1" ht="15.75" customHeight="1" x14ac:dyDescent="0.2">
      <c r="A63" s="90"/>
      <c r="B63" s="77"/>
      <c r="C63" s="228" t="s">
        <v>100</v>
      </c>
      <c r="D63" s="191">
        <v>17450</v>
      </c>
      <c r="E63" s="149">
        <v>254.7</v>
      </c>
      <c r="F63" s="149">
        <v>11547</v>
      </c>
      <c r="G63" s="149">
        <v>7254</v>
      </c>
      <c r="H63" s="71">
        <f t="shared" ref="H63:H77" si="24">SUM(D63:G63)</f>
        <v>36505.699999999997</v>
      </c>
      <c r="I63" s="191">
        <v>18322.5</v>
      </c>
      <c r="J63" s="149">
        <v>223.39999999999998</v>
      </c>
      <c r="K63" s="149">
        <v>11799</v>
      </c>
      <c r="L63" s="149">
        <v>7299</v>
      </c>
      <c r="M63" s="71">
        <f t="shared" ref="M63:M77" si="25">I63+J63+K63+L63</f>
        <v>37643.9</v>
      </c>
      <c r="N63" s="191">
        <f t="shared" ref="N63" si="26">M63-H63</f>
        <v>1138.2000000000044</v>
      </c>
      <c r="O63" s="258">
        <f t="shared" ref="O63" si="27">N63/H63</f>
        <v>3.1178692642518963E-2</v>
      </c>
      <c r="P63" s="335"/>
    </row>
    <row r="64" spans="1:16" s="171" customFormat="1" ht="15.75" customHeight="1" x14ac:dyDescent="0.2">
      <c r="A64" s="90"/>
      <c r="B64" s="77"/>
      <c r="C64" s="228" t="s">
        <v>54</v>
      </c>
      <c r="D64" s="191">
        <v>11616</v>
      </c>
      <c r="E64" s="149">
        <v>254.7</v>
      </c>
      <c r="F64" s="149">
        <v>11547</v>
      </c>
      <c r="G64" s="149">
        <v>7254</v>
      </c>
      <c r="H64" s="71">
        <f t="shared" si="24"/>
        <v>30671.7</v>
      </c>
      <c r="I64" s="191">
        <v>11856</v>
      </c>
      <c r="J64" s="149">
        <v>223.39999999999998</v>
      </c>
      <c r="K64" s="149">
        <v>11799</v>
      </c>
      <c r="L64" s="149">
        <v>7299</v>
      </c>
      <c r="M64" s="71">
        <f t="shared" si="25"/>
        <v>31177.4</v>
      </c>
      <c r="N64" s="191">
        <f t="shared" ref="N64:N77" si="28">M64-H64</f>
        <v>505.70000000000073</v>
      </c>
      <c r="O64" s="258">
        <f t="shared" ref="O64:O77" si="29">N64/H64</f>
        <v>1.648751128890804E-2</v>
      </c>
      <c r="P64" s="335"/>
    </row>
    <row r="65" spans="1:16" s="171" customFormat="1" ht="15.75" customHeight="1" x14ac:dyDescent="0.2">
      <c r="A65" s="90"/>
      <c r="B65" s="77"/>
      <c r="C65" s="228" t="s">
        <v>55</v>
      </c>
      <c r="D65" s="191">
        <v>10680</v>
      </c>
      <c r="E65" s="149">
        <v>254.7</v>
      </c>
      <c r="F65" s="149">
        <v>11547</v>
      </c>
      <c r="G65" s="149">
        <v>7254</v>
      </c>
      <c r="H65" s="71">
        <f t="shared" si="24"/>
        <v>29735.7</v>
      </c>
      <c r="I65" s="191">
        <v>11208</v>
      </c>
      <c r="J65" s="149">
        <v>223.39999999999998</v>
      </c>
      <c r="K65" s="149">
        <v>11799</v>
      </c>
      <c r="L65" s="149">
        <v>7299</v>
      </c>
      <c r="M65" s="71">
        <f t="shared" si="25"/>
        <v>30529.4</v>
      </c>
      <c r="N65" s="191">
        <f t="shared" ref="N65:N66" si="30">M65-H65</f>
        <v>793.70000000000073</v>
      </c>
      <c r="O65" s="258">
        <f t="shared" ref="O65:O66" si="31">N65/H65</f>
        <v>2.6691821615095684E-2</v>
      </c>
      <c r="P65" s="335"/>
    </row>
    <row r="66" spans="1:16" s="171" customFormat="1" ht="15.75" customHeight="1" x14ac:dyDescent="0.2">
      <c r="A66" s="90"/>
      <c r="B66" s="77"/>
      <c r="C66" s="228" t="s">
        <v>56</v>
      </c>
      <c r="D66" s="191">
        <v>12600</v>
      </c>
      <c r="E66" s="149">
        <v>254.7</v>
      </c>
      <c r="F66" s="149">
        <v>11547</v>
      </c>
      <c r="G66" s="149">
        <v>7254</v>
      </c>
      <c r="H66" s="71">
        <f t="shared" si="24"/>
        <v>31655.7</v>
      </c>
      <c r="I66" s="191">
        <v>13224</v>
      </c>
      <c r="J66" s="149">
        <v>223.39999999999998</v>
      </c>
      <c r="K66" s="149">
        <v>11799</v>
      </c>
      <c r="L66" s="149">
        <v>7299</v>
      </c>
      <c r="M66" s="71">
        <f t="shared" si="25"/>
        <v>32545.4</v>
      </c>
      <c r="N66" s="191">
        <f t="shared" si="30"/>
        <v>889.70000000000073</v>
      </c>
      <c r="O66" s="258">
        <f t="shared" si="31"/>
        <v>2.8105522860022072E-2</v>
      </c>
      <c r="P66" s="335"/>
    </row>
    <row r="67" spans="1:16" s="171" customFormat="1" ht="15.75" customHeight="1" x14ac:dyDescent="0.2">
      <c r="A67" s="90"/>
      <c r="B67" s="77"/>
      <c r="C67" s="300" t="s">
        <v>32</v>
      </c>
      <c r="D67" s="191">
        <v>19032</v>
      </c>
      <c r="E67" s="149">
        <v>254.7</v>
      </c>
      <c r="F67" s="149">
        <v>11547</v>
      </c>
      <c r="G67" s="149">
        <v>7254</v>
      </c>
      <c r="H67" s="71">
        <f t="shared" si="24"/>
        <v>38087.699999999997</v>
      </c>
      <c r="I67" s="191">
        <v>19992</v>
      </c>
      <c r="J67" s="149">
        <v>223.39999999999998</v>
      </c>
      <c r="K67" s="149">
        <v>11799</v>
      </c>
      <c r="L67" s="149">
        <v>7299</v>
      </c>
      <c r="M67" s="71">
        <f t="shared" si="25"/>
        <v>39313.4</v>
      </c>
      <c r="N67" s="191">
        <f t="shared" si="28"/>
        <v>1225.7000000000044</v>
      </c>
      <c r="O67" s="258">
        <f t="shared" si="29"/>
        <v>3.2180992813953181E-2</v>
      </c>
      <c r="P67" s="335"/>
    </row>
    <row r="68" spans="1:16" s="171" customFormat="1" ht="15.75" customHeight="1" x14ac:dyDescent="0.2">
      <c r="A68" s="90"/>
      <c r="B68" s="77"/>
      <c r="C68" s="300" t="s">
        <v>33</v>
      </c>
      <c r="D68" s="191">
        <v>11544</v>
      </c>
      <c r="E68" s="149">
        <v>254.7</v>
      </c>
      <c r="F68" s="149">
        <v>11547</v>
      </c>
      <c r="G68" s="149">
        <v>7254</v>
      </c>
      <c r="H68" s="71">
        <f t="shared" si="24"/>
        <v>30599.7</v>
      </c>
      <c r="I68" s="191">
        <v>12120</v>
      </c>
      <c r="J68" s="149">
        <v>223.39999999999998</v>
      </c>
      <c r="K68" s="149">
        <v>11799</v>
      </c>
      <c r="L68" s="149">
        <v>7299</v>
      </c>
      <c r="M68" s="71">
        <f t="shared" si="25"/>
        <v>31441.4</v>
      </c>
      <c r="N68" s="191">
        <f t="shared" si="28"/>
        <v>841.70000000000073</v>
      </c>
      <c r="O68" s="258">
        <f t="shared" si="29"/>
        <v>2.7506805622277367E-2</v>
      </c>
      <c r="P68" s="335"/>
    </row>
    <row r="69" spans="1:16" s="171" customFormat="1" ht="15.75" customHeight="1" x14ac:dyDescent="0.2">
      <c r="A69" s="90"/>
      <c r="B69" s="77"/>
      <c r="C69" s="228" t="s">
        <v>38</v>
      </c>
      <c r="D69" s="191">
        <v>11544</v>
      </c>
      <c r="E69" s="149">
        <v>254.7</v>
      </c>
      <c r="F69" s="149">
        <v>11547</v>
      </c>
      <c r="G69" s="149">
        <v>7254</v>
      </c>
      <c r="H69" s="71">
        <f t="shared" si="24"/>
        <v>30599.7</v>
      </c>
      <c r="I69" s="191">
        <v>12120</v>
      </c>
      <c r="J69" s="149">
        <v>223.39999999999998</v>
      </c>
      <c r="K69" s="149">
        <v>11799</v>
      </c>
      <c r="L69" s="149">
        <v>7299</v>
      </c>
      <c r="M69" s="71">
        <f t="shared" si="25"/>
        <v>31441.4</v>
      </c>
      <c r="N69" s="191">
        <f t="shared" si="28"/>
        <v>841.70000000000073</v>
      </c>
      <c r="O69" s="258">
        <f t="shared" si="29"/>
        <v>2.7506805622277367E-2</v>
      </c>
      <c r="P69" s="335"/>
    </row>
    <row r="70" spans="1:16" s="171" customFormat="1" ht="15.75" customHeight="1" x14ac:dyDescent="0.2">
      <c r="A70" s="90"/>
      <c r="B70" s="77"/>
      <c r="C70" s="228" t="s">
        <v>39</v>
      </c>
      <c r="D70" s="191">
        <v>12600</v>
      </c>
      <c r="E70" s="149">
        <v>254.7</v>
      </c>
      <c r="F70" s="149">
        <v>11547</v>
      </c>
      <c r="G70" s="149">
        <v>7254</v>
      </c>
      <c r="H70" s="71">
        <f t="shared" si="24"/>
        <v>31655.7</v>
      </c>
      <c r="I70" s="191">
        <v>13224</v>
      </c>
      <c r="J70" s="149">
        <v>223.39999999999998</v>
      </c>
      <c r="K70" s="149">
        <v>11799</v>
      </c>
      <c r="L70" s="149">
        <v>7299</v>
      </c>
      <c r="M70" s="71">
        <f t="shared" si="25"/>
        <v>32545.4</v>
      </c>
      <c r="N70" s="191">
        <f t="shared" si="28"/>
        <v>889.70000000000073</v>
      </c>
      <c r="O70" s="258">
        <f t="shared" si="29"/>
        <v>2.8105522860022072E-2</v>
      </c>
      <c r="P70" s="335"/>
    </row>
    <row r="71" spans="1:16" s="171" customFormat="1" ht="15.75" customHeight="1" x14ac:dyDescent="0.2">
      <c r="A71" s="90"/>
      <c r="B71" s="77"/>
      <c r="C71" s="300" t="s">
        <v>22</v>
      </c>
      <c r="D71" s="191">
        <v>15504</v>
      </c>
      <c r="E71" s="149">
        <v>254.7</v>
      </c>
      <c r="F71" s="149">
        <v>11547</v>
      </c>
      <c r="G71" s="149">
        <v>7254</v>
      </c>
      <c r="H71" s="71">
        <f t="shared" si="24"/>
        <v>34559.699999999997</v>
      </c>
      <c r="I71" s="191">
        <v>16272</v>
      </c>
      <c r="J71" s="149">
        <v>223.39999999999998</v>
      </c>
      <c r="K71" s="149">
        <v>11799</v>
      </c>
      <c r="L71" s="149">
        <v>7299</v>
      </c>
      <c r="M71" s="71">
        <f t="shared" si="25"/>
        <v>35593.4</v>
      </c>
      <c r="N71" s="191">
        <f t="shared" si="28"/>
        <v>1033.7000000000044</v>
      </c>
      <c r="O71" s="258">
        <f t="shared" si="29"/>
        <v>2.9910560566208749E-2</v>
      </c>
      <c r="P71" s="335"/>
    </row>
    <row r="72" spans="1:16" s="171" customFormat="1" ht="15.75" customHeight="1" x14ac:dyDescent="0.2">
      <c r="A72" s="90"/>
      <c r="B72" s="77"/>
      <c r="C72" s="300" t="s">
        <v>40</v>
      </c>
      <c r="D72" s="191">
        <v>17976</v>
      </c>
      <c r="E72" s="149">
        <v>254.7</v>
      </c>
      <c r="F72" s="149">
        <v>11547</v>
      </c>
      <c r="G72" s="149">
        <v>7254</v>
      </c>
      <c r="H72" s="71">
        <f t="shared" si="24"/>
        <v>37031.699999999997</v>
      </c>
      <c r="I72" s="191">
        <v>17976</v>
      </c>
      <c r="J72" s="149">
        <v>223.39999999999998</v>
      </c>
      <c r="K72" s="149">
        <v>11799</v>
      </c>
      <c r="L72" s="149">
        <v>7299</v>
      </c>
      <c r="M72" s="71">
        <f t="shared" si="25"/>
        <v>37297.4</v>
      </c>
      <c r="N72" s="191">
        <f t="shared" si="28"/>
        <v>265.70000000000437</v>
      </c>
      <c r="O72" s="258">
        <f t="shared" si="29"/>
        <v>7.1749339079762581E-3</v>
      </c>
      <c r="P72" s="335"/>
    </row>
    <row r="73" spans="1:16" s="171" customFormat="1" ht="15.75" customHeight="1" x14ac:dyDescent="0.2">
      <c r="A73" s="90"/>
      <c r="B73" s="77"/>
      <c r="C73" s="300" t="s">
        <v>79</v>
      </c>
      <c r="D73" s="191">
        <v>15600</v>
      </c>
      <c r="E73" s="149">
        <v>254.7</v>
      </c>
      <c r="F73" s="149">
        <v>11547</v>
      </c>
      <c r="G73" s="149">
        <v>7254</v>
      </c>
      <c r="H73" s="71">
        <f t="shared" si="24"/>
        <v>34655.699999999997</v>
      </c>
      <c r="I73" s="191">
        <v>16080</v>
      </c>
      <c r="J73" s="149">
        <v>223.39999999999998</v>
      </c>
      <c r="K73" s="149">
        <v>11799</v>
      </c>
      <c r="L73" s="149">
        <v>7299</v>
      </c>
      <c r="M73" s="71">
        <f t="shared" si="25"/>
        <v>35401.4</v>
      </c>
      <c r="N73" s="191">
        <f t="shared" si="28"/>
        <v>745.70000000000437</v>
      </c>
      <c r="O73" s="258">
        <f t="shared" si="29"/>
        <v>2.151738386470348E-2</v>
      </c>
      <c r="P73" s="335"/>
    </row>
    <row r="74" spans="1:16" s="171" customFormat="1" ht="15.75" customHeight="1" x14ac:dyDescent="0.2">
      <c r="A74" s="90"/>
      <c r="B74" s="77"/>
      <c r="C74" s="300" t="s">
        <v>42</v>
      </c>
      <c r="D74" s="191">
        <v>14880</v>
      </c>
      <c r="E74" s="149">
        <v>254.7</v>
      </c>
      <c r="F74" s="149">
        <v>11547</v>
      </c>
      <c r="G74" s="149">
        <v>7254</v>
      </c>
      <c r="H74" s="71">
        <f t="shared" si="24"/>
        <v>33935.699999999997</v>
      </c>
      <c r="I74" s="191">
        <v>15624</v>
      </c>
      <c r="J74" s="149">
        <v>223.39999999999998</v>
      </c>
      <c r="K74" s="149">
        <v>11799</v>
      </c>
      <c r="L74" s="149">
        <v>7299</v>
      </c>
      <c r="M74" s="71">
        <f t="shared" si="25"/>
        <v>34945.4</v>
      </c>
      <c r="N74" s="191">
        <f t="shared" si="28"/>
        <v>1009.7000000000044</v>
      </c>
      <c r="O74" s="258">
        <f t="shared" si="29"/>
        <v>2.9753327616639836E-2</v>
      </c>
      <c r="P74" s="335"/>
    </row>
    <row r="75" spans="1:16" s="171" customFormat="1" ht="15.75" customHeight="1" x14ac:dyDescent="0.2">
      <c r="A75" s="90"/>
      <c r="B75" s="77"/>
      <c r="C75" s="228" t="s">
        <v>34</v>
      </c>
      <c r="D75" s="191">
        <v>15720</v>
      </c>
      <c r="E75" s="149">
        <v>254.7</v>
      </c>
      <c r="F75" s="149">
        <v>11547</v>
      </c>
      <c r="G75" s="149">
        <v>7254</v>
      </c>
      <c r="H75" s="71">
        <f t="shared" si="24"/>
        <v>34775.699999999997</v>
      </c>
      <c r="I75" s="191">
        <v>16560</v>
      </c>
      <c r="J75" s="149">
        <v>223.39999999999998</v>
      </c>
      <c r="K75" s="149">
        <v>11799</v>
      </c>
      <c r="L75" s="149">
        <v>7299</v>
      </c>
      <c r="M75" s="71">
        <f t="shared" si="25"/>
        <v>35881.4</v>
      </c>
      <c r="N75" s="191">
        <f t="shared" si="28"/>
        <v>1105.7000000000044</v>
      </c>
      <c r="O75" s="258">
        <f t="shared" si="29"/>
        <v>3.1795190319677376E-2</v>
      </c>
      <c r="P75" s="335"/>
    </row>
    <row r="76" spans="1:16" s="171" customFormat="1" ht="15.75" customHeight="1" x14ac:dyDescent="0.2">
      <c r="A76" s="90"/>
      <c r="B76" s="77"/>
      <c r="C76" s="228" t="s">
        <v>35</v>
      </c>
      <c r="D76" s="191">
        <v>14760</v>
      </c>
      <c r="E76" s="149">
        <v>254.7</v>
      </c>
      <c r="F76" s="149">
        <v>11547</v>
      </c>
      <c r="G76" s="149">
        <v>7254</v>
      </c>
      <c r="H76" s="71">
        <f t="shared" si="24"/>
        <v>33815.699999999997</v>
      </c>
      <c r="I76" s="191">
        <v>15480</v>
      </c>
      <c r="J76" s="149">
        <v>223.39999999999998</v>
      </c>
      <c r="K76" s="149">
        <v>11799</v>
      </c>
      <c r="L76" s="149">
        <v>7299</v>
      </c>
      <c r="M76" s="71">
        <f t="shared" si="25"/>
        <v>34801.4</v>
      </c>
      <c r="N76" s="191">
        <f t="shared" si="28"/>
        <v>985.70000000000437</v>
      </c>
      <c r="O76" s="258">
        <f t="shared" si="29"/>
        <v>2.914918218460669E-2</v>
      </c>
      <c r="P76" s="335"/>
    </row>
    <row r="77" spans="1:16" s="194" customFormat="1" ht="15.75" customHeight="1" x14ac:dyDescent="0.2">
      <c r="A77" s="172"/>
      <c r="B77" s="173"/>
      <c r="C77" s="228" t="s">
        <v>73</v>
      </c>
      <c r="D77" s="116">
        <v>2934</v>
      </c>
      <c r="E77" s="117">
        <v>254.7</v>
      </c>
      <c r="F77" s="117">
        <v>11547</v>
      </c>
      <c r="G77" s="117">
        <v>7254</v>
      </c>
      <c r="H77" s="76">
        <f t="shared" si="24"/>
        <v>21989.7</v>
      </c>
      <c r="I77" s="116">
        <v>3060</v>
      </c>
      <c r="J77" s="117">
        <v>223.39999999999998</v>
      </c>
      <c r="K77" s="117">
        <v>11799</v>
      </c>
      <c r="L77" s="117">
        <v>7299</v>
      </c>
      <c r="M77" s="76">
        <f t="shared" si="25"/>
        <v>22381.4</v>
      </c>
      <c r="N77" s="116">
        <f t="shared" si="28"/>
        <v>391.70000000000073</v>
      </c>
      <c r="O77" s="259">
        <f t="shared" si="29"/>
        <v>1.7812885123489667E-2</v>
      </c>
      <c r="P77" s="335"/>
    </row>
    <row r="78" spans="1:16" s="171" customFormat="1" ht="15.75" customHeight="1" x14ac:dyDescent="0.2">
      <c r="A78" s="93"/>
      <c r="B78" s="94" t="s">
        <v>11</v>
      </c>
      <c r="C78" s="310"/>
      <c r="D78" s="191"/>
      <c r="E78" s="149"/>
      <c r="F78" s="149"/>
      <c r="G78" s="149"/>
      <c r="H78" s="71"/>
      <c r="I78" s="191"/>
      <c r="J78" s="149"/>
      <c r="K78" s="149"/>
      <c r="L78" s="149"/>
      <c r="M78" s="71"/>
      <c r="N78" s="191"/>
      <c r="O78" s="258"/>
      <c r="P78" s="335"/>
    </row>
    <row r="79" spans="1:16" s="171" customFormat="1" ht="15.75" customHeight="1" x14ac:dyDescent="0.2">
      <c r="A79" s="90"/>
      <c r="B79" s="77"/>
      <c r="C79" s="228" t="s">
        <v>117</v>
      </c>
      <c r="D79" s="191">
        <v>39364</v>
      </c>
      <c r="E79" s="149">
        <v>254.7</v>
      </c>
      <c r="F79" s="149">
        <v>11547</v>
      </c>
      <c r="G79" s="149">
        <v>7254</v>
      </c>
      <c r="H79" s="71">
        <f t="shared" ref="H79:H83" si="32">SUM(D79:G79)</f>
        <v>58419.7</v>
      </c>
      <c r="I79" s="191">
        <v>40938.560000000005</v>
      </c>
      <c r="J79" s="149">
        <v>223.39999999999998</v>
      </c>
      <c r="K79" s="149">
        <v>11799</v>
      </c>
      <c r="L79" s="149">
        <v>7299</v>
      </c>
      <c r="M79" s="71">
        <f>I79+J79+K79+L79</f>
        <v>60259.960000000006</v>
      </c>
      <c r="N79" s="191">
        <f>M79-H79</f>
        <v>1840.2600000000093</v>
      </c>
      <c r="O79" s="258">
        <f>N79/H79</f>
        <v>3.150067528590543E-2</v>
      </c>
      <c r="P79" s="335"/>
    </row>
    <row r="80" spans="1:16" s="171" customFormat="1" ht="15.75" customHeight="1" x14ac:dyDescent="0.2">
      <c r="A80" s="90"/>
      <c r="B80" s="77"/>
      <c r="C80" s="228" t="s">
        <v>28</v>
      </c>
      <c r="D80" s="191">
        <v>37653</v>
      </c>
      <c r="E80" s="149">
        <v>254.7</v>
      </c>
      <c r="F80" s="149">
        <v>11547</v>
      </c>
      <c r="G80" s="149">
        <v>7254</v>
      </c>
      <c r="H80" s="71">
        <f t="shared" si="32"/>
        <v>56708.7</v>
      </c>
      <c r="I80" s="191">
        <v>38783</v>
      </c>
      <c r="J80" s="149">
        <v>223.39999999999998</v>
      </c>
      <c r="K80" s="149">
        <v>11799</v>
      </c>
      <c r="L80" s="149">
        <v>7299</v>
      </c>
      <c r="M80" s="71">
        <f>I80+J80+K80+L80</f>
        <v>58104.4</v>
      </c>
      <c r="N80" s="191">
        <f>M80-H80</f>
        <v>1395.7000000000044</v>
      </c>
      <c r="O80" s="258">
        <f>N80/H80</f>
        <v>2.4611743877041872E-2</v>
      </c>
      <c r="P80" s="335"/>
    </row>
    <row r="81" spans="1:16" s="171" customFormat="1" ht="15.75" customHeight="1" x14ac:dyDescent="0.2">
      <c r="A81" s="90"/>
      <c r="B81" s="77"/>
      <c r="C81" s="228" t="s">
        <v>29</v>
      </c>
      <c r="D81" s="191">
        <v>12024</v>
      </c>
      <c r="E81" s="149">
        <v>254.7</v>
      </c>
      <c r="F81" s="149">
        <v>11547</v>
      </c>
      <c r="G81" s="149">
        <v>7254</v>
      </c>
      <c r="H81" s="71">
        <f t="shared" si="32"/>
        <v>31079.7</v>
      </c>
      <c r="I81" s="191">
        <v>12768</v>
      </c>
      <c r="J81" s="149">
        <v>223.39999999999998</v>
      </c>
      <c r="K81" s="149">
        <v>11799</v>
      </c>
      <c r="L81" s="149">
        <v>7299</v>
      </c>
      <c r="M81" s="71">
        <f>I81+J81+K81+L81</f>
        <v>32089.4</v>
      </c>
      <c r="N81" s="191">
        <f>M81-H81</f>
        <v>1009.7000000000007</v>
      </c>
      <c r="O81" s="258">
        <f>N81/H81</f>
        <v>3.2487443572492676E-2</v>
      </c>
      <c r="P81" s="335"/>
    </row>
    <row r="82" spans="1:16" s="171" customFormat="1" ht="15.75" customHeight="1" x14ac:dyDescent="0.2">
      <c r="A82" s="90"/>
      <c r="B82" s="77"/>
      <c r="C82" s="228" t="s">
        <v>25</v>
      </c>
      <c r="D82" s="191">
        <v>15720</v>
      </c>
      <c r="E82" s="149">
        <v>254.7</v>
      </c>
      <c r="F82" s="149">
        <v>11547</v>
      </c>
      <c r="G82" s="149">
        <v>7254</v>
      </c>
      <c r="H82" s="71">
        <f t="shared" si="32"/>
        <v>34775.699999999997</v>
      </c>
      <c r="I82" s="191">
        <v>16560</v>
      </c>
      <c r="J82" s="149">
        <v>223.39999999999998</v>
      </c>
      <c r="K82" s="149">
        <v>11799</v>
      </c>
      <c r="L82" s="149">
        <v>7299</v>
      </c>
      <c r="M82" s="71">
        <f>I82+J82+K82+L82</f>
        <v>35881.4</v>
      </c>
      <c r="N82" s="191">
        <f>M82-H82</f>
        <v>1105.7000000000044</v>
      </c>
      <c r="O82" s="258">
        <f>N82/H82</f>
        <v>3.1795190319677376E-2</v>
      </c>
      <c r="P82" s="335"/>
    </row>
    <row r="83" spans="1:16" s="171" customFormat="1" ht="15.75" customHeight="1" thickBot="1" x14ac:dyDescent="0.25">
      <c r="A83" s="95"/>
      <c r="B83" s="96"/>
      <c r="C83" s="311" t="s">
        <v>30</v>
      </c>
      <c r="D83" s="244">
        <v>30160</v>
      </c>
      <c r="E83" s="159">
        <v>254.7</v>
      </c>
      <c r="F83" s="159">
        <v>11547</v>
      </c>
      <c r="G83" s="159">
        <v>7254</v>
      </c>
      <c r="H83" s="85">
        <f t="shared" si="32"/>
        <v>49215.7</v>
      </c>
      <c r="I83" s="244">
        <v>31375</v>
      </c>
      <c r="J83" s="159">
        <v>223.39999999999998</v>
      </c>
      <c r="K83" s="159">
        <v>11799</v>
      </c>
      <c r="L83" s="159">
        <v>7299</v>
      </c>
      <c r="M83" s="85">
        <f>I83+J83+K83+L83</f>
        <v>50696.4</v>
      </c>
      <c r="N83" s="244">
        <f>M83-H83</f>
        <v>1480.7000000000044</v>
      </c>
      <c r="O83" s="260">
        <f>N83/H83</f>
        <v>3.0085927864482359E-2</v>
      </c>
      <c r="P83" s="335"/>
    </row>
    <row r="84" spans="1:16" s="4" customFormat="1" ht="21.75" customHeight="1" x14ac:dyDescent="0.25">
      <c r="A84" s="3"/>
      <c r="B84" s="5" t="s">
        <v>20</v>
      </c>
      <c r="C84" s="3"/>
      <c r="D84" s="17"/>
      <c r="E84" s="2"/>
      <c r="F84" s="2"/>
      <c r="G84" s="2"/>
      <c r="H84" s="2"/>
      <c r="I84" s="2"/>
      <c r="J84" s="2"/>
      <c r="K84" s="2"/>
      <c r="L84" s="2"/>
      <c r="M84" s="2"/>
      <c r="N84" s="2"/>
      <c r="O84" s="6"/>
    </row>
    <row r="85" spans="1:16" s="7" customFormat="1" ht="12.75" customHeight="1" x14ac:dyDescent="0.2">
      <c r="A85" s="10"/>
      <c r="B85" s="10"/>
      <c r="C85" s="36" t="s">
        <v>58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113"/>
    </row>
    <row r="86" spans="1:16" s="7" customFormat="1" ht="12.75" customHeight="1" x14ac:dyDescent="0.2">
      <c r="A86" s="10"/>
      <c r="B86" s="10"/>
      <c r="C86" s="35" t="s">
        <v>43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8"/>
    </row>
    <row r="87" spans="1:16" s="7" customFormat="1" x14ac:dyDescent="0.2">
      <c r="C87" s="343" t="s">
        <v>78</v>
      </c>
      <c r="D87" s="343"/>
      <c r="E87" s="343"/>
      <c r="F87" s="343"/>
      <c r="G87" s="343"/>
      <c r="H87" s="343"/>
      <c r="I87" s="343"/>
      <c r="J87" s="343"/>
      <c r="K87" s="343"/>
      <c r="L87" s="343"/>
      <c r="M87" s="343"/>
      <c r="N87" s="343"/>
      <c r="O87" s="343"/>
    </row>
    <row r="88" spans="1:16" s="7" customFormat="1" ht="12.75" customHeight="1" x14ac:dyDescent="0.2">
      <c r="C88" s="39" t="s">
        <v>59</v>
      </c>
      <c r="D88" s="40"/>
      <c r="E88" s="40"/>
      <c r="F88" s="40"/>
      <c r="G88" s="40"/>
      <c r="H88" s="41"/>
      <c r="I88" s="40"/>
      <c r="J88" s="40"/>
      <c r="K88" s="40"/>
      <c r="L88" s="40"/>
      <c r="M88" s="41"/>
      <c r="N88" s="40"/>
      <c r="O88" s="41"/>
    </row>
    <row r="89" spans="1:16" s="7" customFormat="1" ht="12" customHeight="1" x14ac:dyDescent="0.2">
      <c r="C89" s="346" t="s">
        <v>106</v>
      </c>
      <c r="D89" s="346"/>
      <c r="E89" s="346"/>
      <c r="F89" s="346"/>
      <c r="G89" s="346"/>
      <c r="H89" s="346"/>
      <c r="I89" s="346"/>
      <c r="J89" s="346"/>
      <c r="K89" s="346"/>
      <c r="L89" s="346"/>
      <c r="M89" s="346"/>
      <c r="N89" s="346"/>
      <c r="O89" s="346"/>
    </row>
    <row r="90" spans="1:16" ht="12.75" customHeight="1" x14ac:dyDescent="0.2">
      <c r="C90" s="42" t="s">
        <v>44</v>
      </c>
      <c r="D90" s="40"/>
      <c r="E90" s="40"/>
      <c r="F90" s="40"/>
      <c r="G90" s="40"/>
      <c r="H90" s="41"/>
      <c r="I90" s="40"/>
      <c r="J90" s="40"/>
      <c r="K90" s="40"/>
      <c r="L90" s="40"/>
      <c r="M90" s="41"/>
      <c r="N90" s="40"/>
      <c r="O90" s="41"/>
    </row>
    <row r="91" spans="1:16" x14ac:dyDescent="0.2">
      <c r="C91" s="190" t="s">
        <v>131</v>
      </c>
      <c r="D91" s="190"/>
      <c r="E91" s="190"/>
      <c r="F91" s="190"/>
      <c r="G91" s="190"/>
      <c r="H91" s="190"/>
      <c r="I91" s="190"/>
      <c r="J91" s="190"/>
      <c r="K91" s="190"/>
      <c r="L91" s="190"/>
      <c r="M91" s="174"/>
      <c r="N91" s="174"/>
      <c r="O91" s="174"/>
    </row>
    <row r="92" spans="1:16" ht="27.75" customHeight="1" x14ac:dyDescent="0.2">
      <c r="C92" s="353" t="s">
        <v>108</v>
      </c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</row>
    <row r="93" spans="1:16" x14ac:dyDescent="0.2">
      <c r="C93" s="35" t="s">
        <v>61</v>
      </c>
    </row>
    <row r="94" spans="1:16" ht="35.25" customHeight="1" x14ac:dyDescent="0.2">
      <c r="C94" s="343"/>
      <c r="D94" s="343"/>
      <c r="E94" s="343"/>
      <c r="F94" s="343"/>
      <c r="G94" s="343"/>
      <c r="H94" s="343"/>
      <c r="I94" s="343"/>
      <c r="J94" s="343"/>
      <c r="K94" s="343"/>
      <c r="L94" s="343"/>
    </row>
    <row r="95" spans="1:16" x14ac:dyDescent="0.2">
      <c r="M95" s="8"/>
      <c r="N95" s="8"/>
      <c r="O95" s="8"/>
    </row>
    <row r="96" spans="1:16" x14ac:dyDescent="0.2">
      <c r="L96" s="114"/>
      <c r="M96" s="112"/>
      <c r="N96" s="8"/>
      <c r="O96" s="8"/>
    </row>
    <row r="97" spans="3:15" x14ac:dyDescent="0.2">
      <c r="M97" s="112"/>
      <c r="N97" s="8"/>
      <c r="O97" s="8"/>
    </row>
    <row r="98" spans="3:15" x14ac:dyDescent="0.2">
      <c r="M98" s="112"/>
      <c r="N98" s="8"/>
      <c r="O98" s="8"/>
    </row>
    <row r="99" spans="3:15" x14ac:dyDescent="0.2">
      <c r="N99" s="8"/>
      <c r="O99" s="8"/>
    </row>
    <row r="100" spans="3:15" x14ac:dyDescent="0.2">
      <c r="N100" s="8"/>
      <c r="O100" s="8"/>
    </row>
    <row r="101" spans="3:15" x14ac:dyDescent="0.2">
      <c r="M101" s="8"/>
      <c r="N101" s="8"/>
      <c r="O101" s="8"/>
    </row>
    <row r="102" spans="3:15" x14ac:dyDescent="0.2">
      <c r="C102" s="146"/>
      <c r="M102" s="8"/>
      <c r="N102" s="8"/>
      <c r="O102" s="8"/>
    </row>
    <row r="103" spans="3:15" x14ac:dyDescent="0.2">
      <c r="M103" s="8"/>
      <c r="N103" s="8"/>
      <c r="O103" s="12"/>
    </row>
    <row r="104" spans="3:15" x14ac:dyDescent="0.2">
      <c r="M104" s="8"/>
      <c r="N104" s="8"/>
      <c r="O104" s="8"/>
    </row>
  </sheetData>
  <mergeCells count="8">
    <mergeCell ref="C94:L94"/>
    <mergeCell ref="N4:O4"/>
    <mergeCell ref="C89:O89"/>
    <mergeCell ref="C87:O87"/>
    <mergeCell ref="D5:H5"/>
    <mergeCell ref="I5:M5"/>
    <mergeCell ref="N5:O5"/>
    <mergeCell ref="C92:O92"/>
  </mergeCells>
  <phoneticPr fontId="0" type="noConversion"/>
  <printOptions horizontalCentered="1"/>
  <pageMargins left="0.25" right="0.25" top="0.5" bottom="0.25" header="0.3" footer="0.3"/>
  <pageSetup scale="56" fitToHeight="2" orientation="landscape" r:id="rId1"/>
  <headerFooter alignWithMargins="0"/>
  <rowBreaks count="1" manualBreakCount="1">
    <brk id="5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="75" zoomScaleNormal="75" zoomScaleSheetLayoutView="80" workbookViewId="0"/>
  </sheetViews>
  <sheetFormatPr defaultColWidth="9.140625" defaultRowHeight="12.75" x14ac:dyDescent="0.2"/>
  <cols>
    <col min="1" max="1" width="2" style="9" customWidth="1"/>
    <col min="2" max="2" width="2.28515625" style="9" customWidth="1"/>
    <col min="3" max="3" width="60" style="9" customWidth="1"/>
    <col min="4" max="4" width="11" style="123" bestFit="1" customWidth="1"/>
    <col min="5" max="7" width="10.7109375" style="123" bestFit="1" customWidth="1"/>
    <col min="8" max="8" width="10.7109375" style="124" bestFit="1" customWidth="1"/>
    <col min="9" max="9" width="12.5703125" style="9" bestFit="1" customWidth="1"/>
    <col min="10" max="10" width="11.140625" style="9" bestFit="1" customWidth="1"/>
    <col min="11" max="11" width="12.5703125" style="9" bestFit="1" customWidth="1"/>
    <col min="12" max="12" width="10.85546875" style="9" customWidth="1"/>
    <col min="13" max="13" width="12.5703125" style="11" bestFit="1" customWidth="1"/>
    <col min="14" max="14" width="10.85546875" style="9" customWidth="1"/>
    <col min="15" max="15" width="10.85546875" style="11" customWidth="1"/>
    <col min="16" max="16384" width="9.140625" style="9"/>
  </cols>
  <sheetData>
    <row r="1" spans="1:15" ht="18" x14ac:dyDescent="0.25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8" x14ac:dyDescent="0.25">
      <c r="A2" s="43" t="s">
        <v>115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.75" thickBot="1" x14ac:dyDescent="0.3">
      <c r="A3" s="44" t="s">
        <v>93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s="1" customFormat="1" ht="15.75" x14ac:dyDescent="0.25">
      <c r="A4" s="97"/>
      <c r="B4" s="98"/>
      <c r="C4" s="98"/>
      <c r="D4" s="48"/>
      <c r="E4" s="48"/>
      <c r="F4" s="48"/>
      <c r="G4" s="48"/>
      <c r="H4" s="144"/>
      <c r="I4" s="48"/>
      <c r="J4" s="48"/>
      <c r="K4" s="48"/>
      <c r="L4" s="48"/>
      <c r="M4" s="144"/>
      <c r="N4" s="354" t="s">
        <v>1</v>
      </c>
      <c r="O4" s="355"/>
    </row>
    <row r="5" spans="1:15" s="1" customFormat="1" ht="16.5" thickBot="1" x14ac:dyDescent="0.3">
      <c r="A5" s="100"/>
      <c r="B5" s="101"/>
      <c r="C5" s="101"/>
      <c r="D5" s="347" t="s">
        <v>86</v>
      </c>
      <c r="E5" s="348"/>
      <c r="F5" s="348"/>
      <c r="G5" s="348"/>
      <c r="H5" s="349"/>
      <c r="I5" s="347" t="s">
        <v>116</v>
      </c>
      <c r="J5" s="348"/>
      <c r="K5" s="348"/>
      <c r="L5" s="348"/>
      <c r="M5" s="349"/>
      <c r="N5" s="357" t="s">
        <v>18</v>
      </c>
      <c r="O5" s="358"/>
    </row>
    <row r="6" spans="1:15" s="127" customFormat="1" ht="15.75" x14ac:dyDescent="0.25">
      <c r="A6" s="125"/>
      <c r="B6" s="126"/>
      <c r="C6" s="126"/>
      <c r="D6" s="182" t="s">
        <v>87</v>
      </c>
      <c r="E6" s="51" t="s">
        <v>87</v>
      </c>
      <c r="F6" s="51" t="s">
        <v>87</v>
      </c>
      <c r="G6" s="51" t="s">
        <v>87</v>
      </c>
      <c r="H6" s="52" t="s">
        <v>87</v>
      </c>
      <c r="I6" s="182" t="s">
        <v>114</v>
      </c>
      <c r="J6" s="182" t="s">
        <v>114</v>
      </c>
      <c r="K6" s="182" t="s">
        <v>114</v>
      </c>
      <c r="L6" s="182" t="s">
        <v>114</v>
      </c>
      <c r="M6" s="182" t="s">
        <v>114</v>
      </c>
      <c r="N6" s="102" t="s">
        <v>14</v>
      </c>
      <c r="O6" s="103" t="s">
        <v>15</v>
      </c>
    </row>
    <row r="7" spans="1:15" s="1" customFormat="1" ht="18" thickBot="1" x14ac:dyDescent="0.3">
      <c r="A7" s="104" t="s">
        <v>0</v>
      </c>
      <c r="B7" s="105"/>
      <c r="C7" s="105"/>
      <c r="D7" s="145" t="s">
        <v>68</v>
      </c>
      <c r="E7" s="57" t="s">
        <v>69</v>
      </c>
      <c r="F7" s="57" t="s">
        <v>70</v>
      </c>
      <c r="G7" s="57" t="s">
        <v>71</v>
      </c>
      <c r="H7" s="58" t="s">
        <v>16</v>
      </c>
      <c r="I7" s="145" t="s">
        <v>68</v>
      </c>
      <c r="J7" s="57" t="s">
        <v>69</v>
      </c>
      <c r="K7" s="57" t="s">
        <v>70</v>
      </c>
      <c r="L7" s="57" t="s">
        <v>71</v>
      </c>
      <c r="M7" s="58" t="s">
        <v>16</v>
      </c>
      <c r="N7" s="102" t="s">
        <v>1</v>
      </c>
      <c r="O7" s="108" t="s">
        <v>1</v>
      </c>
    </row>
    <row r="8" spans="1:15" s="193" customFormat="1" ht="15.75" thickBot="1" x14ac:dyDescent="0.3">
      <c r="A8" s="60" t="s">
        <v>12</v>
      </c>
      <c r="B8" s="61"/>
      <c r="C8" s="62"/>
      <c r="D8" s="195"/>
      <c r="E8" s="115"/>
      <c r="F8" s="115"/>
      <c r="G8" s="115"/>
      <c r="H8" s="196"/>
      <c r="I8" s="62"/>
      <c r="J8" s="61"/>
      <c r="K8" s="61"/>
      <c r="L8" s="61"/>
      <c r="M8" s="197"/>
      <c r="N8" s="62"/>
      <c r="O8" s="63"/>
    </row>
    <row r="9" spans="1:15" s="193" customFormat="1" ht="15.75" customHeight="1" x14ac:dyDescent="0.2">
      <c r="A9" s="64"/>
      <c r="B9" s="65" t="s">
        <v>118</v>
      </c>
      <c r="C9" s="65"/>
      <c r="D9" s="220"/>
      <c r="E9" s="217"/>
      <c r="F9" s="217"/>
      <c r="G9" s="217"/>
      <c r="H9" s="219"/>
      <c r="I9" s="220"/>
      <c r="J9" s="217"/>
      <c r="K9" s="217"/>
      <c r="L9" s="217"/>
      <c r="M9" s="265"/>
      <c r="N9" s="220"/>
      <c r="O9" s="219"/>
    </row>
    <row r="10" spans="1:15" s="193" customFormat="1" ht="15.75" customHeight="1" x14ac:dyDescent="0.2">
      <c r="A10" s="64"/>
      <c r="B10" s="65"/>
      <c r="C10" s="65" t="s">
        <v>21</v>
      </c>
      <c r="D10" s="222">
        <v>5364</v>
      </c>
      <c r="E10" s="266">
        <v>1592.6599999999999</v>
      </c>
      <c r="F10" s="270">
        <v>14418</v>
      </c>
      <c r="G10" s="269">
        <v>3627</v>
      </c>
      <c r="H10" s="230">
        <f>SUM(D10:G10)</f>
        <v>25001.66</v>
      </c>
      <c r="I10" s="222">
        <v>5364</v>
      </c>
      <c r="J10" s="266">
        <v>1582.48</v>
      </c>
      <c r="K10" s="270">
        <v>14778</v>
      </c>
      <c r="L10" s="269">
        <v>3649.5</v>
      </c>
      <c r="M10" s="270">
        <f>I10+J10+K10+L10</f>
        <v>25373.98</v>
      </c>
      <c r="N10" s="222">
        <f>M10-H10</f>
        <v>372.31999999999971</v>
      </c>
      <c r="O10" s="223">
        <f>N10/H10</f>
        <v>1.4891811183737388E-2</v>
      </c>
    </row>
    <row r="11" spans="1:15" s="193" customFormat="1" ht="15.75" customHeight="1" x14ac:dyDescent="0.2">
      <c r="A11" s="64"/>
      <c r="B11" s="65"/>
      <c r="C11" s="135" t="s">
        <v>48</v>
      </c>
      <c r="D11" s="222">
        <v>6228</v>
      </c>
      <c r="E11" s="266">
        <v>1592.6599999999999</v>
      </c>
      <c r="F11" s="270">
        <v>14418</v>
      </c>
      <c r="G11" s="269">
        <v>3627</v>
      </c>
      <c r="H11" s="290">
        <f t="shared" ref="H11:H30" si="0">SUM(D11:G11)</f>
        <v>25865.66</v>
      </c>
      <c r="I11" s="222">
        <v>6228</v>
      </c>
      <c r="J11" s="266">
        <v>1582.48</v>
      </c>
      <c r="K11" s="270">
        <v>14778</v>
      </c>
      <c r="L11" s="269">
        <v>3649.5</v>
      </c>
      <c r="M11" s="270">
        <f t="shared" ref="M11:M30" si="1">I11+J11+K11+L11</f>
        <v>26237.98</v>
      </c>
      <c r="N11" s="222">
        <f>M11-H11</f>
        <v>372.31999999999971</v>
      </c>
      <c r="O11" s="223">
        <f>N11/H11</f>
        <v>1.4394374626435193E-2</v>
      </c>
    </row>
    <row r="12" spans="1:15" s="193" customFormat="1" ht="15.75" customHeight="1" x14ac:dyDescent="0.2">
      <c r="A12" s="64"/>
      <c r="B12" s="65"/>
      <c r="C12" s="65" t="s">
        <v>3</v>
      </c>
      <c r="D12" s="222">
        <v>8016</v>
      </c>
      <c r="E12" s="266">
        <v>1592.6599999999999</v>
      </c>
      <c r="F12" s="270">
        <v>14418</v>
      </c>
      <c r="G12" s="269">
        <v>3627</v>
      </c>
      <c r="H12" s="230">
        <f t="shared" si="0"/>
        <v>27653.66</v>
      </c>
      <c r="I12" s="222">
        <v>8016</v>
      </c>
      <c r="J12" s="266">
        <v>1582.48</v>
      </c>
      <c r="K12" s="270">
        <v>14778</v>
      </c>
      <c r="L12" s="269">
        <v>3649.5</v>
      </c>
      <c r="M12" s="270">
        <f t="shared" si="1"/>
        <v>28025.98</v>
      </c>
      <c r="N12" s="222">
        <f t="shared" ref="N12:N13" si="2">M12-H12</f>
        <v>372.31999999999971</v>
      </c>
      <c r="O12" s="223">
        <f t="shared" ref="O12:O13" si="3">N12/H12</f>
        <v>1.3463678948826293E-2</v>
      </c>
    </row>
    <row r="13" spans="1:15" s="193" customFormat="1" ht="15.75" customHeight="1" x14ac:dyDescent="0.2">
      <c r="A13" s="64"/>
      <c r="B13" s="65"/>
      <c r="C13" s="65" t="s">
        <v>4</v>
      </c>
      <c r="D13" s="222">
        <v>7092</v>
      </c>
      <c r="E13" s="266">
        <v>1592.6599999999999</v>
      </c>
      <c r="F13" s="270">
        <v>14418</v>
      </c>
      <c r="G13" s="269">
        <v>3627</v>
      </c>
      <c r="H13" s="230">
        <f t="shared" si="0"/>
        <v>26729.66</v>
      </c>
      <c r="I13" s="222">
        <v>7092</v>
      </c>
      <c r="J13" s="266">
        <v>1582.48</v>
      </c>
      <c r="K13" s="270">
        <v>14778</v>
      </c>
      <c r="L13" s="269">
        <v>3649.5</v>
      </c>
      <c r="M13" s="270">
        <f t="shared" si="1"/>
        <v>27101.98</v>
      </c>
      <c r="N13" s="222">
        <f t="shared" si="2"/>
        <v>372.31999999999971</v>
      </c>
      <c r="O13" s="223">
        <f t="shared" si="3"/>
        <v>1.3929095992990546E-2</v>
      </c>
    </row>
    <row r="14" spans="1:15" s="193" customFormat="1" ht="15.75" customHeight="1" x14ac:dyDescent="0.2">
      <c r="A14" s="73"/>
      <c r="B14" s="74"/>
      <c r="C14" s="74" t="s">
        <v>47</v>
      </c>
      <c r="D14" s="161">
        <v>5544</v>
      </c>
      <c r="E14" s="267">
        <v>1592.6599999999999</v>
      </c>
      <c r="F14" s="267">
        <v>14418</v>
      </c>
      <c r="G14" s="291">
        <v>3627</v>
      </c>
      <c r="H14" s="292">
        <f t="shared" si="0"/>
        <v>25181.66</v>
      </c>
      <c r="I14" s="161">
        <v>5544</v>
      </c>
      <c r="J14" s="267">
        <v>1582.48</v>
      </c>
      <c r="K14" s="267">
        <v>14778</v>
      </c>
      <c r="L14" s="291">
        <v>3649.5</v>
      </c>
      <c r="M14" s="208">
        <f t="shared" si="1"/>
        <v>25553.98</v>
      </c>
      <c r="N14" s="161">
        <f>M14-H14</f>
        <v>372.31999999999971</v>
      </c>
      <c r="O14" s="227">
        <f>N14/H14</f>
        <v>1.4785363633692128E-2</v>
      </c>
    </row>
    <row r="15" spans="1:15" s="193" customFormat="1" ht="15.75" customHeight="1" x14ac:dyDescent="0.2">
      <c r="A15" s="81"/>
      <c r="B15" s="82" t="s">
        <v>5</v>
      </c>
      <c r="C15" s="82"/>
      <c r="D15" s="222"/>
      <c r="E15" s="266"/>
      <c r="F15" s="270"/>
      <c r="G15" s="269"/>
      <c r="H15" s="230"/>
      <c r="I15" s="222"/>
      <c r="J15" s="266"/>
      <c r="K15" s="270"/>
      <c r="L15" s="269"/>
      <c r="M15" s="270"/>
      <c r="N15" s="222"/>
      <c r="O15" s="223"/>
    </row>
    <row r="16" spans="1:15" s="193" customFormat="1" ht="15.75" customHeight="1" x14ac:dyDescent="0.2">
      <c r="A16" s="64"/>
      <c r="B16" s="65"/>
      <c r="C16" s="135" t="s">
        <v>21</v>
      </c>
      <c r="D16" s="222">
        <v>5742</v>
      </c>
      <c r="E16" s="266">
        <v>1550.66</v>
      </c>
      <c r="F16" s="270">
        <v>11547</v>
      </c>
      <c r="G16" s="269">
        <v>3627</v>
      </c>
      <c r="H16" s="230">
        <f t="shared" si="0"/>
        <v>22466.66</v>
      </c>
      <c r="I16" s="222">
        <v>5913</v>
      </c>
      <c r="J16" s="266">
        <v>1540.48</v>
      </c>
      <c r="K16" s="270">
        <v>11799</v>
      </c>
      <c r="L16" s="269">
        <v>3649.5</v>
      </c>
      <c r="M16" s="270">
        <f t="shared" si="1"/>
        <v>22901.98</v>
      </c>
      <c r="N16" s="222">
        <f t="shared" ref="N16:N17" si="4">M16-H16</f>
        <v>435.31999999999971</v>
      </c>
      <c r="O16" s="223">
        <f t="shared" ref="O16:O32" si="5">N16/H16</f>
        <v>1.9376266877230514E-2</v>
      </c>
    </row>
    <row r="17" spans="1:15" s="193" customFormat="1" ht="15.75" customHeight="1" x14ac:dyDescent="0.2">
      <c r="A17" s="64"/>
      <c r="B17" s="65"/>
      <c r="C17" s="137" t="s">
        <v>48</v>
      </c>
      <c r="D17" s="222">
        <v>6561</v>
      </c>
      <c r="E17" s="266">
        <v>1550.66</v>
      </c>
      <c r="F17" s="270">
        <v>11547</v>
      </c>
      <c r="G17" s="269">
        <v>3627</v>
      </c>
      <c r="H17" s="290">
        <f t="shared" si="0"/>
        <v>23285.66</v>
      </c>
      <c r="I17" s="222">
        <v>6750</v>
      </c>
      <c r="J17" s="266">
        <v>1540.48</v>
      </c>
      <c r="K17" s="270">
        <v>11799</v>
      </c>
      <c r="L17" s="269">
        <v>3649.5</v>
      </c>
      <c r="M17" s="270">
        <f t="shared" si="1"/>
        <v>23738.98</v>
      </c>
      <c r="N17" s="222">
        <f t="shared" si="4"/>
        <v>453.31999999999971</v>
      </c>
      <c r="O17" s="223">
        <f t="shared" si="5"/>
        <v>1.9467775446347653E-2</v>
      </c>
    </row>
    <row r="18" spans="1:15" s="193" customFormat="1" ht="15.75" customHeight="1" x14ac:dyDescent="0.2">
      <c r="A18" s="64"/>
      <c r="B18" s="65"/>
      <c r="C18" s="137" t="s">
        <v>101</v>
      </c>
      <c r="D18" s="222">
        <v>8343</v>
      </c>
      <c r="E18" s="266">
        <v>1550.66</v>
      </c>
      <c r="F18" s="270">
        <v>11547</v>
      </c>
      <c r="G18" s="269">
        <v>3627</v>
      </c>
      <c r="H18" s="230">
        <f t="shared" si="0"/>
        <v>25067.66</v>
      </c>
      <c r="I18" s="222">
        <v>8586</v>
      </c>
      <c r="J18" s="266">
        <v>1540.48</v>
      </c>
      <c r="K18" s="270">
        <v>11799</v>
      </c>
      <c r="L18" s="269">
        <v>3649.5</v>
      </c>
      <c r="M18" s="270">
        <f t="shared" si="1"/>
        <v>25574.98</v>
      </c>
      <c r="N18" s="222">
        <f t="shared" ref="N18:N22" si="6">M18-H18</f>
        <v>507.31999999999971</v>
      </c>
      <c r="O18" s="223">
        <f t="shared" ref="O18:O22" si="7">N18/H18</f>
        <v>2.0238027801557854E-2</v>
      </c>
    </row>
    <row r="19" spans="1:15" s="193" customFormat="1" ht="15.75" customHeight="1" x14ac:dyDescent="0.2">
      <c r="A19" s="64"/>
      <c r="B19" s="65"/>
      <c r="C19" s="137" t="s">
        <v>50</v>
      </c>
      <c r="D19" s="222">
        <v>9207</v>
      </c>
      <c r="E19" s="266">
        <v>1550.66</v>
      </c>
      <c r="F19" s="270">
        <v>11547</v>
      </c>
      <c r="G19" s="269">
        <v>3627</v>
      </c>
      <c r="H19" s="230">
        <f t="shared" si="0"/>
        <v>25931.66</v>
      </c>
      <c r="I19" s="222">
        <v>9477</v>
      </c>
      <c r="J19" s="266">
        <v>1540.48</v>
      </c>
      <c r="K19" s="270">
        <v>11799</v>
      </c>
      <c r="L19" s="269">
        <v>3649.5</v>
      </c>
      <c r="M19" s="270">
        <f t="shared" si="1"/>
        <v>26465.98</v>
      </c>
      <c r="N19" s="222">
        <f t="shared" si="6"/>
        <v>534.31999999999971</v>
      </c>
      <c r="O19" s="223">
        <f t="shared" si="7"/>
        <v>2.0604928492815335E-2</v>
      </c>
    </row>
    <row r="20" spans="1:15" s="193" customFormat="1" ht="15.75" customHeight="1" x14ac:dyDescent="0.2">
      <c r="A20" s="64"/>
      <c r="B20" s="65"/>
      <c r="C20" s="137" t="s">
        <v>51</v>
      </c>
      <c r="D20" s="222">
        <v>8190</v>
      </c>
      <c r="E20" s="266">
        <v>1550.66</v>
      </c>
      <c r="F20" s="270">
        <v>11547</v>
      </c>
      <c r="G20" s="269">
        <v>3627</v>
      </c>
      <c r="H20" s="230">
        <f t="shared" si="0"/>
        <v>24914.66</v>
      </c>
      <c r="I20" s="222">
        <v>8433</v>
      </c>
      <c r="J20" s="266">
        <v>1540.48</v>
      </c>
      <c r="K20" s="270">
        <v>11799</v>
      </c>
      <c r="L20" s="269">
        <v>3649.5</v>
      </c>
      <c r="M20" s="270">
        <f t="shared" si="1"/>
        <v>25421.98</v>
      </c>
      <c r="N20" s="222">
        <f t="shared" si="6"/>
        <v>507.31999999999971</v>
      </c>
      <c r="O20" s="223">
        <f t="shared" si="7"/>
        <v>2.0362308777241982E-2</v>
      </c>
    </row>
    <row r="21" spans="1:15" s="193" customFormat="1" ht="15.75" customHeight="1" x14ac:dyDescent="0.2">
      <c r="A21" s="64"/>
      <c r="B21" s="65"/>
      <c r="C21" s="135" t="s">
        <v>98</v>
      </c>
      <c r="D21" s="222">
        <v>7470</v>
      </c>
      <c r="E21" s="266">
        <v>1550.66</v>
      </c>
      <c r="F21" s="270">
        <v>11547</v>
      </c>
      <c r="G21" s="269">
        <v>3627</v>
      </c>
      <c r="H21" s="230">
        <f t="shared" si="0"/>
        <v>24194.66</v>
      </c>
      <c r="I21" s="222">
        <v>7686</v>
      </c>
      <c r="J21" s="266">
        <v>1540.48</v>
      </c>
      <c r="K21" s="270">
        <v>11799</v>
      </c>
      <c r="L21" s="269">
        <v>3649.5</v>
      </c>
      <c r="M21" s="270">
        <f t="shared" si="1"/>
        <v>24674.98</v>
      </c>
      <c r="N21" s="222">
        <f t="shared" si="6"/>
        <v>480.31999999999971</v>
      </c>
      <c r="O21" s="223">
        <f t="shared" si="7"/>
        <v>1.9852314518988889E-2</v>
      </c>
    </row>
    <row r="22" spans="1:15" s="193" customFormat="1" ht="15.75" customHeight="1" x14ac:dyDescent="0.2">
      <c r="A22" s="64"/>
      <c r="B22" s="65"/>
      <c r="C22" s="137" t="s">
        <v>102</v>
      </c>
      <c r="D22" s="222">
        <v>9738</v>
      </c>
      <c r="E22" s="266">
        <v>1550.66</v>
      </c>
      <c r="F22" s="270">
        <v>11547</v>
      </c>
      <c r="G22" s="269">
        <v>3627</v>
      </c>
      <c r="H22" s="230">
        <f t="shared" si="0"/>
        <v>26462.66</v>
      </c>
      <c r="I22" s="222">
        <v>10026</v>
      </c>
      <c r="J22" s="266">
        <v>1540.48</v>
      </c>
      <c r="K22" s="270">
        <v>11799</v>
      </c>
      <c r="L22" s="269">
        <v>3649.5</v>
      </c>
      <c r="M22" s="270">
        <f t="shared" si="1"/>
        <v>27014.98</v>
      </c>
      <c r="N22" s="222">
        <f t="shared" si="6"/>
        <v>552.31999999999971</v>
      </c>
      <c r="O22" s="223">
        <f t="shared" si="7"/>
        <v>2.0871673520349038E-2</v>
      </c>
    </row>
    <row r="23" spans="1:15" s="193" customFormat="1" ht="15.75" customHeight="1" x14ac:dyDescent="0.2">
      <c r="A23" s="64"/>
      <c r="B23" s="65"/>
      <c r="C23" s="135" t="s">
        <v>52</v>
      </c>
      <c r="D23" s="222">
        <v>14859</v>
      </c>
      <c r="E23" s="266">
        <v>1550.66</v>
      </c>
      <c r="F23" s="270">
        <v>11547</v>
      </c>
      <c r="G23" s="269">
        <v>3627</v>
      </c>
      <c r="H23" s="230">
        <f t="shared" si="0"/>
        <v>31583.66</v>
      </c>
      <c r="I23" s="222">
        <v>14859</v>
      </c>
      <c r="J23" s="266">
        <v>1540.48</v>
      </c>
      <c r="K23" s="270">
        <v>11799</v>
      </c>
      <c r="L23" s="269">
        <v>3649.5</v>
      </c>
      <c r="M23" s="270">
        <f t="shared" si="1"/>
        <v>31847.98</v>
      </c>
      <c r="N23" s="222">
        <f>M23-H23</f>
        <v>264.31999999999971</v>
      </c>
      <c r="O23" s="223">
        <f t="shared" si="5"/>
        <v>8.3688844168155214E-3</v>
      </c>
    </row>
    <row r="24" spans="1:15" s="193" customFormat="1" ht="15.75" customHeight="1" x14ac:dyDescent="0.2">
      <c r="A24" s="64"/>
      <c r="B24" s="65"/>
      <c r="C24" s="137" t="s">
        <v>96</v>
      </c>
      <c r="D24" s="222">
        <v>10377</v>
      </c>
      <c r="E24" s="266">
        <v>1550.66</v>
      </c>
      <c r="F24" s="270">
        <v>11547</v>
      </c>
      <c r="G24" s="269">
        <v>3627</v>
      </c>
      <c r="H24" s="230">
        <f t="shared" si="0"/>
        <v>27101.66</v>
      </c>
      <c r="I24" s="222">
        <v>10377</v>
      </c>
      <c r="J24" s="266">
        <v>1540.48</v>
      </c>
      <c r="K24" s="270">
        <v>11799</v>
      </c>
      <c r="L24" s="269">
        <v>3649.5</v>
      </c>
      <c r="M24" s="270">
        <f t="shared" si="1"/>
        <v>27365.98</v>
      </c>
      <c r="N24" s="222">
        <f t="shared" ref="N24:N29" si="8">M24-H24</f>
        <v>264.31999999999971</v>
      </c>
      <c r="O24" s="223">
        <f t="shared" si="5"/>
        <v>9.7529081244469781E-3</v>
      </c>
    </row>
    <row r="25" spans="1:15" s="193" customFormat="1" ht="15.75" customHeight="1" x14ac:dyDescent="0.2">
      <c r="A25" s="64"/>
      <c r="B25" s="65"/>
      <c r="C25" s="77" t="s">
        <v>97</v>
      </c>
      <c r="D25" s="222">
        <v>9549</v>
      </c>
      <c r="E25" s="266">
        <v>1550.66</v>
      </c>
      <c r="F25" s="270">
        <v>11547</v>
      </c>
      <c r="G25" s="269">
        <v>3627</v>
      </c>
      <c r="H25" s="230">
        <f t="shared" si="0"/>
        <v>26273.66</v>
      </c>
      <c r="I25" s="222">
        <v>9549</v>
      </c>
      <c r="J25" s="266">
        <v>1540.48</v>
      </c>
      <c r="K25" s="270">
        <v>11799</v>
      </c>
      <c r="L25" s="269">
        <v>3649.5</v>
      </c>
      <c r="M25" s="270">
        <f t="shared" si="1"/>
        <v>26537.98</v>
      </c>
      <c r="N25" s="222">
        <f t="shared" si="8"/>
        <v>264.31999999999971</v>
      </c>
      <c r="O25" s="223">
        <f t="shared" si="5"/>
        <v>1.0060265680533269E-2</v>
      </c>
    </row>
    <row r="26" spans="1:15" s="193" customFormat="1" ht="15.75" customHeight="1" x14ac:dyDescent="0.2">
      <c r="A26" s="64"/>
      <c r="B26" s="65"/>
      <c r="C26" s="77" t="s">
        <v>84</v>
      </c>
      <c r="D26" s="241">
        <v>8343</v>
      </c>
      <c r="E26" s="266">
        <v>1550.66</v>
      </c>
      <c r="F26" s="270">
        <v>11547</v>
      </c>
      <c r="G26" s="269">
        <v>3627</v>
      </c>
      <c r="H26" s="230">
        <f t="shared" si="0"/>
        <v>25067.66</v>
      </c>
      <c r="I26" s="241">
        <v>8343</v>
      </c>
      <c r="J26" s="266">
        <v>1540.48</v>
      </c>
      <c r="K26" s="270">
        <v>11799</v>
      </c>
      <c r="L26" s="269">
        <v>3649.5</v>
      </c>
      <c r="M26" s="270">
        <f t="shared" si="1"/>
        <v>25331.98</v>
      </c>
      <c r="N26" s="222">
        <f t="shared" si="8"/>
        <v>264.31999999999971</v>
      </c>
      <c r="O26" s="223">
        <f t="shared" si="5"/>
        <v>1.054426300659893E-2</v>
      </c>
    </row>
    <row r="27" spans="1:15" s="193" customFormat="1" ht="15.75" customHeight="1" x14ac:dyDescent="0.2">
      <c r="A27" s="64"/>
      <c r="B27" s="65"/>
      <c r="C27" s="137" t="s">
        <v>122</v>
      </c>
      <c r="D27" s="241">
        <v>8757</v>
      </c>
      <c r="E27" s="266">
        <v>1550.66</v>
      </c>
      <c r="F27" s="270">
        <v>11547</v>
      </c>
      <c r="G27" s="269">
        <v>3627</v>
      </c>
      <c r="H27" s="230">
        <f t="shared" si="0"/>
        <v>25481.66</v>
      </c>
      <c r="I27" s="241">
        <v>9018</v>
      </c>
      <c r="J27" s="266">
        <v>1540.48</v>
      </c>
      <c r="K27" s="270">
        <v>11799</v>
      </c>
      <c r="L27" s="269">
        <v>3649.5</v>
      </c>
      <c r="M27" s="270">
        <f t="shared" si="1"/>
        <v>26006.98</v>
      </c>
      <c r="N27" s="222">
        <f t="shared" si="8"/>
        <v>525.31999999999971</v>
      </c>
      <c r="O27" s="223">
        <f t="shared" si="5"/>
        <v>2.0615611384815578E-2</v>
      </c>
    </row>
    <row r="28" spans="1:15" s="193" customFormat="1" ht="15.75" customHeight="1" x14ac:dyDescent="0.2">
      <c r="A28" s="64"/>
      <c r="B28" s="65"/>
      <c r="C28" s="77" t="s">
        <v>94</v>
      </c>
      <c r="D28" s="241">
        <v>9738</v>
      </c>
      <c r="E28" s="266">
        <v>1550.66</v>
      </c>
      <c r="F28" s="270">
        <v>11547</v>
      </c>
      <c r="G28" s="269">
        <v>3627</v>
      </c>
      <c r="H28" s="230">
        <f t="shared" si="0"/>
        <v>26462.66</v>
      </c>
      <c r="I28" s="241">
        <v>10026</v>
      </c>
      <c r="J28" s="266">
        <v>1540.48</v>
      </c>
      <c r="K28" s="270">
        <v>11799</v>
      </c>
      <c r="L28" s="269">
        <v>3649.5</v>
      </c>
      <c r="M28" s="270">
        <f t="shared" si="1"/>
        <v>27014.98</v>
      </c>
      <c r="N28" s="222">
        <f t="shared" si="8"/>
        <v>552.31999999999971</v>
      </c>
      <c r="O28" s="223">
        <f t="shared" si="5"/>
        <v>2.0871673520349038E-2</v>
      </c>
    </row>
    <row r="29" spans="1:15" s="193" customFormat="1" ht="15.75" customHeight="1" x14ac:dyDescent="0.2">
      <c r="A29" s="64"/>
      <c r="B29" s="65"/>
      <c r="C29" s="137" t="s">
        <v>95</v>
      </c>
      <c r="D29" s="241">
        <v>9738</v>
      </c>
      <c r="E29" s="266">
        <v>1550.66</v>
      </c>
      <c r="F29" s="270">
        <v>11547</v>
      </c>
      <c r="G29" s="269">
        <v>3627</v>
      </c>
      <c r="H29" s="230">
        <f t="shared" si="0"/>
        <v>26462.66</v>
      </c>
      <c r="I29" s="241">
        <v>10026</v>
      </c>
      <c r="J29" s="266">
        <v>1540.48</v>
      </c>
      <c r="K29" s="270">
        <v>11799</v>
      </c>
      <c r="L29" s="269">
        <v>3649.5</v>
      </c>
      <c r="M29" s="270">
        <f t="shared" si="1"/>
        <v>27014.98</v>
      </c>
      <c r="N29" s="222">
        <f t="shared" si="8"/>
        <v>552.31999999999971</v>
      </c>
      <c r="O29" s="223">
        <f t="shared" si="5"/>
        <v>2.0871673520349038E-2</v>
      </c>
    </row>
    <row r="30" spans="1:15" s="193" customFormat="1" ht="15.75" customHeight="1" x14ac:dyDescent="0.2">
      <c r="A30" s="64"/>
      <c r="B30" s="65"/>
      <c r="C30" s="137" t="s">
        <v>85</v>
      </c>
      <c r="D30" s="241">
        <v>9207</v>
      </c>
      <c r="E30" s="266">
        <v>1550.66</v>
      </c>
      <c r="F30" s="270">
        <v>11547</v>
      </c>
      <c r="G30" s="269">
        <v>3627</v>
      </c>
      <c r="H30" s="269">
        <f t="shared" si="0"/>
        <v>25931.66</v>
      </c>
      <c r="I30" s="241">
        <v>9477</v>
      </c>
      <c r="J30" s="266">
        <v>1540.48</v>
      </c>
      <c r="K30" s="270">
        <v>11799</v>
      </c>
      <c r="L30" s="269">
        <v>3649.5</v>
      </c>
      <c r="M30" s="270">
        <f t="shared" si="1"/>
        <v>26465.98</v>
      </c>
      <c r="N30" s="222">
        <f t="shared" ref="N30:N32" si="9">M30-H30</f>
        <v>534.31999999999971</v>
      </c>
      <c r="O30" s="223">
        <f t="shared" si="5"/>
        <v>2.0604928492815335E-2</v>
      </c>
    </row>
    <row r="31" spans="1:15" s="193" customFormat="1" ht="15.75" customHeight="1" x14ac:dyDescent="0.2">
      <c r="A31" s="64"/>
      <c r="B31" s="65"/>
      <c r="C31" s="77" t="s">
        <v>129</v>
      </c>
      <c r="D31" s="241">
        <f>700*9</f>
        <v>6300</v>
      </c>
      <c r="E31" s="266">
        <f>33.62+7+12+7.5</f>
        <v>60.12</v>
      </c>
      <c r="F31" s="270" t="s">
        <v>36</v>
      </c>
      <c r="G31" s="269" t="s">
        <v>36</v>
      </c>
      <c r="H31" s="269">
        <f t="shared" ref="H31" si="10">SUM(D31:G31)</f>
        <v>6360.12</v>
      </c>
      <c r="I31" s="241">
        <f>725*9</f>
        <v>6525</v>
      </c>
      <c r="J31" s="266">
        <v>60</v>
      </c>
      <c r="K31" s="149" t="s">
        <v>36</v>
      </c>
      <c r="L31" s="153" t="s">
        <v>36</v>
      </c>
      <c r="M31" s="270">
        <f>I31+J31</f>
        <v>6585</v>
      </c>
      <c r="N31" s="222">
        <f t="shared" si="9"/>
        <v>224.88000000000011</v>
      </c>
      <c r="O31" s="223">
        <f t="shared" si="5"/>
        <v>3.5357823437293656E-2</v>
      </c>
    </row>
    <row r="32" spans="1:15" s="193" customFormat="1" ht="15.75" customHeight="1" thickBot="1" x14ac:dyDescent="0.25">
      <c r="A32" s="64"/>
      <c r="B32" s="65"/>
      <c r="C32" s="77" t="s">
        <v>130</v>
      </c>
      <c r="D32" s="241">
        <f>667*9</f>
        <v>6003</v>
      </c>
      <c r="E32" s="266">
        <v>0</v>
      </c>
      <c r="F32" s="270" t="s">
        <v>36</v>
      </c>
      <c r="G32" s="269" t="s">
        <v>36</v>
      </c>
      <c r="H32" s="269">
        <f t="shared" ref="H32" si="11">SUM(D32:G32)</f>
        <v>6003</v>
      </c>
      <c r="I32" s="241">
        <f>667*9</f>
        <v>6003</v>
      </c>
      <c r="J32" s="266">
        <v>0</v>
      </c>
      <c r="K32" s="149" t="s">
        <v>36</v>
      </c>
      <c r="L32" s="153" t="s">
        <v>36</v>
      </c>
      <c r="M32" s="270">
        <f>I32+J32</f>
        <v>6003</v>
      </c>
      <c r="N32" s="222">
        <f t="shared" si="9"/>
        <v>0</v>
      </c>
      <c r="O32" s="223">
        <f t="shared" si="5"/>
        <v>0</v>
      </c>
    </row>
    <row r="33" spans="1:15" s="193" customFormat="1" ht="15.75" thickBot="1" x14ac:dyDescent="0.3">
      <c r="A33" s="60" t="s">
        <v>6</v>
      </c>
      <c r="B33" s="61"/>
      <c r="C33" s="61"/>
      <c r="D33" s="236"/>
      <c r="E33" s="268"/>
      <c r="F33" s="293"/>
      <c r="G33" s="268"/>
      <c r="H33" s="294"/>
      <c r="I33" s="236"/>
      <c r="J33" s="268"/>
      <c r="K33" s="293"/>
      <c r="L33" s="268"/>
      <c r="M33" s="268"/>
      <c r="N33" s="236"/>
      <c r="O33" s="237"/>
    </row>
    <row r="34" spans="1:15" s="193" customFormat="1" ht="15.75" customHeight="1" x14ac:dyDescent="0.2">
      <c r="A34" s="64"/>
      <c r="B34" s="65" t="s">
        <v>2</v>
      </c>
      <c r="C34" s="65"/>
      <c r="D34" s="241"/>
      <c r="E34" s="269"/>
      <c r="F34" s="295"/>
      <c r="G34" s="218"/>
      <c r="H34" s="290"/>
      <c r="I34" s="241"/>
      <c r="J34" s="269"/>
      <c r="K34" s="295"/>
      <c r="L34" s="218"/>
      <c r="M34" s="269"/>
      <c r="N34" s="241"/>
      <c r="O34" s="242"/>
    </row>
    <row r="35" spans="1:15" s="193" customFormat="1" ht="15.75" customHeight="1" x14ac:dyDescent="0.2">
      <c r="A35" s="64"/>
      <c r="B35" s="65"/>
      <c r="C35" s="65" t="s">
        <v>26</v>
      </c>
      <c r="D35" s="222">
        <v>3540</v>
      </c>
      <c r="E35" s="270">
        <v>1101.76</v>
      </c>
      <c r="F35" s="270">
        <v>10500</v>
      </c>
      <c r="G35" s="270">
        <v>3627</v>
      </c>
      <c r="H35" s="230">
        <f t="shared" ref="H35:H43" si="12">SUM(D35:G35)</f>
        <v>18768.760000000002</v>
      </c>
      <c r="I35" s="222">
        <v>3540</v>
      </c>
      <c r="J35" s="270">
        <v>1101.76</v>
      </c>
      <c r="K35" s="270">
        <v>10798</v>
      </c>
      <c r="L35" s="270">
        <v>3649.5</v>
      </c>
      <c r="M35" s="270">
        <f t="shared" ref="M35:M43" si="13">I35+J35+K35+L35</f>
        <v>19089.260000000002</v>
      </c>
      <c r="N35" s="222">
        <f>M35-H35</f>
        <v>320.5</v>
      </c>
      <c r="O35" s="223">
        <f>N35/H35</f>
        <v>1.7076247978023054E-2</v>
      </c>
    </row>
    <row r="36" spans="1:15" s="193" customFormat="1" ht="15.75" customHeight="1" x14ac:dyDescent="0.2">
      <c r="A36" s="64"/>
      <c r="B36" s="65"/>
      <c r="C36" s="65" t="s">
        <v>53</v>
      </c>
      <c r="D36" s="222">
        <v>3852</v>
      </c>
      <c r="E36" s="270">
        <v>1101.76</v>
      </c>
      <c r="F36" s="270">
        <v>10500</v>
      </c>
      <c r="G36" s="270">
        <v>3627</v>
      </c>
      <c r="H36" s="230">
        <f t="shared" si="12"/>
        <v>19080.760000000002</v>
      </c>
      <c r="I36" s="222">
        <v>3852</v>
      </c>
      <c r="J36" s="270">
        <v>1101.76</v>
      </c>
      <c r="K36" s="270">
        <v>10798</v>
      </c>
      <c r="L36" s="270">
        <v>3649.5</v>
      </c>
      <c r="M36" s="270">
        <f t="shared" si="13"/>
        <v>19401.260000000002</v>
      </c>
      <c r="N36" s="222">
        <f>M36-H36</f>
        <v>320.5</v>
      </c>
      <c r="O36" s="223">
        <f>N36/H36</f>
        <v>1.6797024856452257E-2</v>
      </c>
    </row>
    <row r="37" spans="1:15" s="193" customFormat="1" ht="15.75" customHeight="1" x14ac:dyDescent="0.2">
      <c r="A37" s="64"/>
      <c r="B37" s="65"/>
      <c r="C37" s="65" t="s">
        <v>23</v>
      </c>
      <c r="D37" s="222">
        <v>4392</v>
      </c>
      <c r="E37" s="270">
        <v>1101.76</v>
      </c>
      <c r="F37" s="270">
        <v>10500</v>
      </c>
      <c r="G37" s="270">
        <v>3627</v>
      </c>
      <c r="H37" s="230">
        <f t="shared" si="12"/>
        <v>19620.760000000002</v>
      </c>
      <c r="I37" s="222">
        <v>4392</v>
      </c>
      <c r="J37" s="270">
        <v>1101.76</v>
      </c>
      <c r="K37" s="270">
        <v>10798</v>
      </c>
      <c r="L37" s="270">
        <v>3649.5</v>
      </c>
      <c r="M37" s="270">
        <f t="shared" si="13"/>
        <v>19941.260000000002</v>
      </c>
      <c r="N37" s="222">
        <f>M37-H37</f>
        <v>320.5</v>
      </c>
      <c r="O37" s="223">
        <f>N37/H37</f>
        <v>1.6334739327120863E-2</v>
      </c>
    </row>
    <row r="38" spans="1:15" s="193" customFormat="1" ht="15.75" customHeight="1" x14ac:dyDescent="0.2">
      <c r="A38" s="64"/>
      <c r="B38" s="65"/>
      <c r="C38" s="65" t="s">
        <v>19</v>
      </c>
      <c r="D38" s="161">
        <v>4788</v>
      </c>
      <c r="E38" s="208">
        <v>1101.76</v>
      </c>
      <c r="F38" s="270">
        <v>10500</v>
      </c>
      <c r="G38" s="208">
        <v>3627</v>
      </c>
      <c r="H38" s="292">
        <f t="shared" si="12"/>
        <v>20016.760000000002</v>
      </c>
      <c r="I38" s="161">
        <v>4788</v>
      </c>
      <c r="J38" s="208">
        <v>1101.76</v>
      </c>
      <c r="K38" s="270">
        <v>10798</v>
      </c>
      <c r="L38" s="208">
        <v>3649.5</v>
      </c>
      <c r="M38" s="208">
        <f t="shared" si="13"/>
        <v>20337.260000000002</v>
      </c>
      <c r="N38" s="161">
        <f>M38-H38</f>
        <v>320.5</v>
      </c>
      <c r="O38" s="227">
        <f>N38/H38</f>
        <v>1.6011582294037596E-2</v>
      </c>
    </row>
    <row r="39" spans="1:15" s="193" customFormat="1" ht="15.75" customHeight="1" x14ac:dyDescent="0.2">
      <c r="A39" s="81"/>
      <c r="B39" s="82" t="s">
        <v>5</v>
      </c>
      <c r="C39" s="82"/>
      <c r="D39" s="222"/>
      <c r="E39" s="270"/>
      <c r="F39" s="278"/>
      <c r="G39" s="269"/>
      <c r="H39" s="230"/>
      <c r="I39" s="222"/>
      <c r="J39" s="270"/>
      <c r="K39" s="278"/>
      <c r="L39" s="269"/>
      <c r="M39" s="270"/>
      <c r="N39" s="222"/>
      <c r="O39" s="223"/>
    </row>
    <row r="40" spans="1:15" s="193" customFormat="1" ht="15.75" customHeight="1" x14ac:dyDescent="0.2">
      <c r="A40" s="64"/>
      <c r="B40" s="65"/>
      <c r="C40" s="65" t="s">
        <v>63</v>
      </c>
      <c r="D40" s="222">
        <v>4680</v>
      </c>
      <c r="E40" s="271">
        <v>1017.07</v>
      </c>
      <c r="F40" s="270">
        <v>11108</v>
      </c>
      <c r="G40" s="270">
        <v>3627</v>
      </c>
      <c r="H40" s="230">
        <f t="shared" si="12"/>
        <v>20432.07</v>
      </c>
      <c r="I40" s="222">
        <v>4824</v>
      </c>
      <c r="J40" s="271">
        <v>1017.07</v>
      </c>
      <c r="K40" s="270">
        <v>11392</v>
      </c>
      <c r="L40" s="270">
        <v>3649.5</v>
      </c>
      <c r="M40" s="270">
        <f t="shared" si="13"/>
        <v>20882.57</v>
      </c>
      <c r="N40" s="222">
        <f>M40-H40</f>
        <v>450.5</v>
      </c>
      <c r="O40" s="223">
        <f>N40/H40</f>
        <v>2.2048671524715801E-2</v>
      </c>
    </row>
    <row r="41" spans="1:15" s="193" customFormat="1" ht="15.75" customHeight="1" x14ac:dyDescent="0.2">
      <c r="A41" s="64"/>
      <c r="B41" s="65"/>
      <c r="C41" s="65" t="s">
        <v>64</v>
      </c>
      <c r="D41" s="222">
        <v>4680</v>
      </c>
      <c r="E41" s="271">
        <v>1017.07</v>
      </c>
      <c r="F41" s="270">
        <v>11108</v>
      </c>
      <c r="G41" s="270">
        <v>3627</v>
      </c>
      <c r="H41" s="230">
        <f t="shared" si="12"/>
        <v>20432.07</v>
      </c>
      <c r="I41" s="222">
        <v>4824</v>
      </c>
      <c r="J41" s="271">
        <v>1017.07</v>
      </c>
      <c r="K41" s="270">
        <v>11392</v>
      </c>
      <c r="L41" s="270">
        <v>3649.5</v>
      </c>
      <c r="M41" s="270">
        <f t="shared" si="13"/>
        <v>20882.57</v>
      </c>
      <c r="N41" s="222">
        <f>M41-H41</f>
        <v>450.5</v>
      </c>
      <c r="O41" s="223">
        <f>N41/H41</f>
        <v>2.2048671524715801E-2</v>
      </c>
    </row>
    <row r="42" spans="1:15" s="193" customFormat="1" ht="15.75" customHeight="1" x14ac:dyDescent="0.2">
      <c r="A42" s="64"/>
      <c r="B42" s="65"/>
      <c r="C42" s="65" t="s">
        <v>65</v>
      </c>
      <c r="D42" s="222">
        <v>5886</v>
      </c>
      <c r="E42" s="271">
        <v>1017.07</v>
      </c>
      <c r="F42" s="270">
        <v>11108</v>
      </c>
      <c r="G42" s="270">
        <v>3627</v>
      </c>
      <c r="H42" s="230">
        <f t="shared" si="12"/>
        <v>21638.07</v>
      </c>
      <c r="I42" s="222">
        <v>6066</v>
      </c>
      <c r="J42" s="271">
        <v>1017.07</v>
      </c>
      <c r="K42" s="270">
        <v>11392</v>
      </c>
      <c r="L42" s="270">
        <v>3649.5</v>
      </c>
      <c r="M42" s="270">
        <f t="shared" si="13"/>
        <v>22124.57</v>
      </c>
      <c r="N42" s="222">
        <f>M42-H42</f>
        <v>486.5</v>
      </c>
      <c r="O42" s="223">
        <f>N42/H42</f>
        <v>2.2483520942487015E-2</v>
      </c>
    </row>
    <row r="43" spans="1:15" s="193" customFormat="1" ht="15.75" customHeight="1" thickBot="1" x14ac:dyDescent="0.25">
      <c r="A43" s="64"/>
      <c r="B43" s="65"/>
      <c r="C43" s="65" t="s">
        <v>66</v>
      </c>
      <c r="D43" s="222">
        <v>5652</v>
      </c>
      <c r="E43" s="271">
        <v>1017.07</v>
      </c>
      <c r="F43" s="270">
        <v>11108</v>
      </c>
      <c r="G43" s="270">
        <v>3627</v>
      </c>
      <c r="H43" s="230">
        <f t="shared" si="12"/>
        <v>21404.07</v>
      </c>
      <c r="I43" s="222">
        <v>5823</v>
      </c>
      <c r="J43" s="271">
        <v>1017.07</v>
      </c>
      <c r="K43" s="270">
        <v>11392</v>
      </c>
      <c r="L43" s="270">
        <v>3649.5</v>
      </c>
      <c r="M43" s="270">
        <f t="shared" si="13"/>
        <v>21881.57</v>
      </c>
      <c r="N43" s="222">
        <f>M43-H43</f>
        <v>477.5</v>
      </c>
      <c r="O43" s="223">
        <f>N43/H43</f>
        <v>2.2308841262432801E-2</v>
      </c>
    </row>
    <row r="44" spans="1:15" s="193" customFormat="1" ht="15.75" thickBot="1" x14ac:dyDescent="0.3">
      <c r="A44" s="60" t="s">
        <v>77</v>
      </c>
      <c r="B44" s="61"/>
      <c r="C44" s="61"/>
      <c r="D44" s="236"/>
      <c r="E44" s="272"/>
      <c r="F44" s="268"/>
      <c r="G44" s="268"/>
      <c r="H44" s="294"/>
      <c r="I44" s="236"/>
      <c r="J44" s="272"/>
      <c r="K44" s="268"/>
      <c r="L44" s="268"/>
      <c r="M44" s="268"/>
      <c r="N44" s="236"/>
      <c r="O44" s="237"/>
    </row>
    <row r="45" spans="1:15" s="193" customFormat="1" ht="12.75" customHeight="1" x14ac:dyDescent="0.2">
      <c r="A45" s="66"/>
      <c r="B45" s="67" t="s">
        <v>2</v>
      </c>
      <c r="C45" s="141"/>
      <c r="D45" s="273"/>
      <c r="E45" s="274"/>
      <c r="F45" s="270"/>
      <c r="G45" s="274"/>
      <c r="H45" s="274"/>
      <c r="I45" s="273"/>
      <c r="J45" s="274"/>
      <c r="K45" s="270"/>
      <c r="L45" s="274"/>
      <c r="M45" s="274"/>
      <c r="N45" s="273"/>
      <c r="O45" s="275"/>
    </row>
    <row r="46" spans="1:15" s="193" customFormat="1" ht="15.75" customHeight="1" x14ac:dyDescent="0.2">
      <c r="A46" s="64"/>
      <c r="B46" s="65"/>
      <c r="C46" s="137" t="s">
        <v>83</v>
      </c>
      <c r="D46" s="222">
        <v>3960</v>
      </c>
      <c r="E46" s="270">
        <v>1098.96</v>
      </c>
      <c r="F46" s="270">
        <v>11547</v>
      </c>
      <c r="G46" s="270">
        <v>3627</v>
      </c>
      <c r="H46" s="230">
        <f t="shared" ref="H46:H57" si="14">SUM(D46:G46)</f>
        <v>20232.96</v>
      </c>
      <c r="I46" s="222">
        <v>3960</v>
      </c>
      <c r="J46" s="270">
        <v>1151.0999999999999</v>
      </c>
      <c r="K46" s="270">
        <v>11799</v>
      </c>
      <c r="L46" s="270">
        <v>3785</v>
      </c>
      <c r="M46" s="270">
        <f t="shared" ref="M46:M57" si="15">I46+J46+K46+L46</f>
        <v>20695.099999999999</v>
      </c>
      <c r="N46" s="222">
        <f>M46-H46</f>
        <v>462.13999999999942</v>
      </c>
      <c r="O46" s="223">
        <f>N46/H46</f>
        <v>2.2840948630353613E-2</v>
      </c>
    </row>
    <row r="47" spans="1:15" s="193" customFormat="1" ht="15.75" customHeight="1" x14ac:dyDescent="0.2">
      <c r="A47" s="64"/>
      <c r="B47" s="65"/>
      <c r="C47" s="137" t="s">
        <v>127</v>
      </c>
      <c r="D47" s="276">
        <v>4560</v>
      </c>
      <c r="E47" s="270">
        <v>1098.96</v>
      </c>
      <c r="F47" s="270">
        <v>11547</v>
      </c>
      <c r="G47" s="270">
        <v>3627</v>
      </c>
      <c r="H47" s="230">
        <f t="shared" si="14"/>
        <v>20832.96</v>
      </c>
      <c r="I47" s="276">
        <v>4560</v>
      </c>
      <c r="J47" s="270">
        <v>1151.0999999999999</v>
      </c>
      <c r="K47" s="270">
        <v>11799</v>
      </c>
      <c r="L47" s="270">
        <v>3785</v>
      </c>
      <c r="M47" s="270">
        <f t="shared" si="15"/>
        <v>21295.1</v>
      </c>
      <c r="N47" s="222">
        <f t="shared" ref="N47:N48" si="16">M47-H47</f>
        <v>462.13999999999942</v>
      </c>
      <c r="O47" s="223">
        <f t="shared" ref="O47:O48" si="17">N47/H47</f>
        <v>2.2183117521465956E-2</v>
      </c>
    </row>
    <row r="48" spans="1:15" s="193" customFormat="1" ht="15.75" customHeight="1" x14ac:dyDescent="0.2">
      <c r="A48" s="64"/>
      <c r="B48" s="65"/>
      <c r="C48" s="137" t="s">
        <v>92</v>
      </c>
      <c r="D48" s="276">
        <v>12756</v>
      </c>
      <c r="E48" s="270">
        <v>1098.96</v>
      </c>
      <c r="F48" s="208">
        <v>11547</v>
      </c>
      <c r="G48" s="208">
        <v>3627</v>
      </c>
      <c r="H48" s="230">
        <f t="shared" si="14"/>
        <v>29028.959999999999</v>
      </c>
      <c r="I48" s="276">
        <v>12756</v>
      </c>
      <c r="J48" s="270">
        <v>1151.0999999999999</v>
      </c>
      <c r="K48" s="208">
        <v>11799</v>
      </c>
      <c r="L48" s="208">
        <v>3785</v>
      </c>
      <c r="M48" s="270">
        <f t="shared" si="15"/>
        <v>29491.1</v>
      </c>
      <c r="N48" s="222">
        <f t="shared" si="16"/>
        <v>462.13999999999942</v>
      </c>
      <c r="O48" s="223">
        <f t="shared" si="17"/>
        <v>1.5919964063473145E-2</v>
      </c>
    </row>
    <row r="49" spans="1:15" s="193" customFormat="1" ht="15.75" customHeight="1" x14ac:dyDescent="0.2">
      <c r="A49" s="81"/>
      <c r="B49" s="82" t="s">
        <v>5</v>
      </c>
      <c r="C49" s="142"/>
      <c r="D49" s="277"/>
      <c r="E49" s="278"/>
      <c r="F49" s="270"/>
      <c r="G49" s="270"/>
      <c r="H49" s="296"/>
      <c r="I49" s="277"/>
      <c r="J49" s="278"/>
      <c r="K49" s="270"/>
      <c r="L49" s="270"/>
      <c r="M49" s="278"/>
      <c r="N49" s="277"/>
      <c r="O49" s="279"/>
    </row>
    <row r="50" spans="1:15" s="193" customFormat="1" ht="15.75" customHeight="1" x14ac:dyDescent="0.2">
      <c r="A50" s="64"/>
      <c r="B50" s="65"/>
      <c r="C50" s="137" t="s">
        <v>8</v>
      </c>
      <c r="D50" s="222">
        <v>3393</v>
      </c>
      <c r="E50" s="270">
        <v>1032.96</v>
      </c>
      <c r="F50" s="270">
        <v>11547</v>
      </c>
      <c r="G50" s="270">
        <v>3627</v>
      </c>
      <c r="H50" s="230">
        <f t="shared" si="14"/>
        <v>19599.96</v>
      </c>
      <c r="I50" s="222">
        <v>3393</v>
      </c>
      <c r="J50" s="270">
        <v>1085.0999999999999</v>
      </c>
      <c r="K50" s="270">
        <v>11799</v>
      </c>
      <c r="L50" s="270">
        <v>3785</v>
      </c>
      <c r="M50" s="270">
        <f t="shared" si="15"/>
        <v>20062.099999999999</v>
      </c>
      <c r="N50" s="222">
        <f t="shared" ref="N50:N57" si="18">M50-H50</f>
        <v>462.13999999999942</v>
      </c>
      <c r="O50" s="223">
        <f t="shared" ref="O50:O57" si="19">N50/H50</f>
        <v>2.3578619548203131E-2</v>
      </c>
    </row>
    <row r="51" spans="1:15" s="193" customFormat="1" ht="15.75" customHeight="1" x14ac:dyDescent="0.2">
      <c r="A51" s="64"/>
      <c r="B51" s="65"/>
      <c r="C51" s="137" t="s">
        <v>9</v>
      </c>
      <c r="D51" s="222">
        <v>4140</v>
      </c>
      <c r="E51" s="270">
        <v>1032.96</v>
      </c>
      <c r="F51" s="270">
        <v>11547</v>
      </c>
      <c r="G51" s="270">
        <v>3627</v>
      </c>
      <c r="H51" s="230">
        <f t="shared" si="14"/>
        <v>20346.96</v>
      </c>
      <c r="I51" s="222">
        <v>4140</v>
      </c>
      <c r="J51" s="270">
        <v>1085.0999999999999</v>
      </c>
      <c r="K51" s="270">
        <v>11799</v>
      </c>
      <c r="L51" s="270">
        <v>3785</v>
      </c>
      <c r="M51" s="270">
        <f t="shared" si="15"/>
        <v>20809.099999999999</v>
      </c>
      <c r="N51" s="222">
        <f t="shared" si="18"/>
        <v>462.13999999999942</v>
      </c>
      <c r="O51" s="223">
        <f t="shared" si="19"/>
        <v>2.2712975304418914E-2</v>
      </c>
    </row>
    <row r="52" spans="1:15" s="193" customFormat="1" ht="15.75" customHeight="1" x14ac:dyDescent="0.2">
      <c r="A52" s="64"/>
      <c r="B52" s="65"/>
      <c r="C52" s="137" t="s">
        <v>128</v>
      </c>
      <c r="D52" s="222">
        <v>5634</v>
      </c>
      <c r="E52" s="270">
        <v>1032.96</v>
      </c>
      <c r="F52" s="270">
        <v>11547</v>
      </c>
      <c r="G52" s="270">
        <v>3627</v>
      </c>
      <c r="H52" s="230">
        <f t="shared" si="14"/>
        <v>21840.959999999999</v>
      </c>
      <c r="I52" s="222">
        <v>5634</v>
      </c>
      <c r="J52" s="270">
        <v>1085.0999999999999</v>
      </c>
      <c r="K52" s="270">
        <v>11799</v>
      </c>
      <c r="L52" s="270">
        <v>3785</v>
      </c>
      <c r="M52" s="270">
        <f t="shared" si="15"/>
        <v>22303.1</v>
      </c>
      <c r="N52" s="222">
        <f t="shared" si="18"/>
        <v>462.13999999999942</v>
      </c>
      <c r="O52" s="223">
        <f t="shared" si="19"/>
        <v>2.1159326329978145E-2</v>
      </c>
    </row>
    <row r="53" spans="1:15" s="193" customFormat="1" ht="15.75" customHeight="1" x14ac:dyDescent="0.2">
      <c r="A53" s="64"/>
      <c r="B53" s="65"/>
      <c r="C53" s="137" t="s">
        <v>24</v>
      </c>
      <c r="D53" s="222">
        <v>4734</v>
      </c>
      <c r="E53" s="270">
        <v>1032.96</v>
      </c>
      <c r="F53" s="270">
        <v>11547</v>
      </c>
      <c r="G53" s="270">
        <v>3627</v>
      </c>
      <c r="H53" s="230">
        <f t="shared" si="14"/>
        <v>20940.96</v>
      </c>
      <c r="I53" s="222">
        <v>4734</v>
      </c>
      <c r="J53" s="270">
        <v>1085.0999999999999</v>
      </c>
      <c r="K53" s="270">
        <v>11799</v>
      </c>
      <c r="L53" s="270">
        <v>3785</v>
      </c>
      <c r="M53" s="270">
        <f t="shared" si="15"/>
        <v>21403.1</v>
      </c>
      <c r="N53" s="222">
        <f t="shared" si="18"/>
        <v>462.13999999999942</v>
      </c>
      <c r="O53" s="223">
        <f t="shared" si="19"/>
        <v>2.2068711272071551E-2</v>
      </c>
    </row>
    <row r="54" spans="1:15" s="193" customFormat="1" ht="15.75" customHeight="1" x14ac:dyDescent="0.2">
      <c r="A54" s="198"/>
      <c r="B54" s="199"/>
      <c r="C54" s="184" t="s">
        <v>10</v>
      </c>
      <c r="D54" s="280">
        <v>4140</v>
      </c>
      <c r="E54" s="281">
        <v>1032.96</v>
      </c>
      <c r="F54" s="281">
        <v>11547</v>
      </c>
      <c r="G54" s="281">
        <v>3627</v>
      </c>
      <c r="H54" s="297">
        <f t="shared" si="14"/>
        <v>20346.96</v>
      </c>
      <c r="I54" s="280">
        <v>4140</v>
      </c>
      <c r="J54" s="281">
        <v>1085.0999999999999</v>
      </c>
      <c r="K54" s="281">
        <v>11799</v>
      </c>
      <c r="L54" s="281">
        <v>3785</v>
      </c>
      <c r="M54" s="281">
        <f t="shared" si="15"/>
        <v>20809.099999999999</v>
      </c>
      <c r="N54" s="280">
        <f t="shared" si="18"/>
        <v>462.13999999999942</v>
      </c>
      <c r="O54" s="282">
        <f t="shared" si="19"/>
        <v>2.2712975304418914E-2</v>
      </c>
    </row>
    <row r="55" spans="1:15" s="193" customFormat="1" ht="15.75" customHeight="1" x14ac:dyDescent="0.2">
      <c r="A55" s="64"/>
      <c r="B55" s="65"/>
      <c r="C55" s="137" t="s">
        <v>7</v>
      </c>
      <c r="D55" s="222">
        <v>3393</v>
      </c>
      <c r="E55" s="270">
        <v>1032.96</v>
      </c>
      <c r="F55" s="270">
        <v>11547</v>
      </c>
      <c r="G55" s="270">
        <v>3627</v>
      </c>
      <c r="H55" s="230">
        <f t="shared" si="14"/>
        <v>19599.96</v>
      </c>
      <c r="I55" s="222">
        <v>3393</v>
      </c>
      <c r="J55" s="270">
        <v>1085.0999999999999</v>
      </c>
      <c r="K55" s="270">
        <v>11799</v>
      </c>
      <c r="L55" s="270">
        <v>3785</v>
      </c>
      <c r="M55" s="270">
        <f t="shared" si="15"/>
        <v>20062.099999999999</v>
      </c>
      <c r="N55" s="222">
        <f t="shared" si="18"/>
        <v>462.13999999999942</v>
      </c>
      <c r="O55" s="223">
        <f t="shared" si="19"/>
        <v>2.3578619548203131E-2</v>
      </c>
    </row>
    <row r="56" spans="1:15" s="193" customFormat="1" ht="15.75" customHeight="1" x14ac:dyDescent="0.2">
      <c r="A56" s="64"/>
      <c r="B56" s="65"/>
      <c r="C56" s="137" t="s">
        <v>41</v>
      </c>
      <c r="D56" s="222">
        <v>7272</v>
      </c>
      <c r="E56" s="270">
        <v>1032.96</v>
      </c>
      <c r="F56" s="270">
        <v>11547</v>
      </c>
      <c r="G56" s="270">
        <v>3627</v>
      </c>
      <c r="H56" s="230">
        <f t="shared" si="14"/>
        <v>23478.959999999999</v>
      </c>
      <c r="I56" s="222">
        <v>7272</v>
      </c>
      <c r="J56" s="270">
        <v>1085.0999999999999</v>
      </c>
      <c r="K56" s="270">
        <v>11799</v>
      </c>
      <c r="L56" s="270">
        <v>3785</v>
      </c>
      <c r="M56" s="270">
        <f t="shared" si="15"/>
        <v>23941.1</v>
      </c>
      <c r="N56" s="222">
        <f t="shared" si="18"/>
        <v>462.13999999999942</v>
      </c>
      <c r="O56" s="223">
        <f t="shared" si="19"/>
        <v>1.9683154620136471E-2</v>
      </c>
    </row>
    <row r="57" spans="1:15" s="193" customFormat="1" ht="15.75" customHeight="1" thickBot="1" x14ac:dyDescent="0.25">
      <c r="A57" s="83"/>
      <c r="B57" s="84"/>
      <c r="C57" s="143" t="s">
        <v>3</v>
      </c>
      <c r="D57" s="231">
        <v>5634</v>
      </c>
      <c r="E57" s="283">
        <v>1032.96</v>
      </c>
      <c r="F57" s="283">
        <v>11547</v>
      </c>
      <c r="G57" s="283">
        <v>3627</v>
      </c>
      <c r="H57" s="298">
        <f t="shared" si="14"/>
        <v>21840.959999999999</v>
      </c>
      <c r="I57" s="231">
        <v>5634</v>
      </c>
      <c r="J57" s="283">
        <v>1085.0999999999999</v>
      </c>
      <c r="K57" s="283">
        <v>11799</v>
      </c>
      <c r="L57" s="283">
        <v>3785</v>
      </c>
      <c r="M57" s="283">
        <f t="shared" si="15"/>
        <v>22303.1</v>
      </c>
      <c r="N57" s="231">
        <f t="shared" si="18"/>
        <v>462.13999999999942</v>
      </c>
      <c r="O57" s="232">
        <f t="shared" si="19"/>
        <v>2.1159326329978145E-2</v>
      </c>
    </row>
    <row r="58" spans="1:15" s="193" customFormat="1" ht="18" thickBot="1" x14ac:dyDescent="0.3">
      <c r="A58" s="60" t="s">
        <v>72</v>
      </c>
      <c r="B58" s="61"/>
      <c r="C58" s="185"/>
      <c r="D58" s="284"/>
      <c r="E58" s="284"/>
      <c r="F58" s="274"/>
      <c r="G58" s="270"/>
      <c r="H58" s="284"/>
      <c r="I58" s="284"/>
      <c r="J58" s="284"/>
      <c r="K58" s="274"/>
      <c r="L58" s="270"/>
      <c r="M58" s="284"/>
      <c r="N58" s="286"/>
      <c r="O58" s="287"/>
    </row>
    <row r="59" spans="1:15" s="193" customFormat="1" ht="15.75" customHeight="1" x14ac:dyDescent="0.2">
      <c r="A59" s="64"/>
      <c r="B59" s="65" t="s">
        <v>2</v>
      </c>
      <c r="C59" s="77"/>
      <c r="D59" s="288"/>
      <c r="E59" s="229"/>
      <c r="F59" s="299"/>
      <c r="G59" s="274"/>
      <c r="H59" s="230"/>
      <c r="I59" s="288"/>
      <c r="J59" s="229"/>
      <c r="K59" s="299"/>
      <c r="L59" s="274"/>
      <c r="M59" s="289"/>
      <c r="N59" s="288"/>
      <c r="O59" s="223"/>
    </row>
    <row r="60" spans="1:15" s="193" customFormat="1" ht="15.75" customHeight="1" x14ac:dyDescent="0.2">
      <c r="A60" s="64"/>
      <c r="B60" s="65"/>
      <c r="C60" s="77" t="s">
        <v>13</v>
      </c>
      <c r="D60" s="222">
        <v>5244</v>
      </c>
      <c r="E60" s="270">
        <v>254.7</v>
      </c>
      <c r="F60" s="270">
        <v>11547</v>
      </c>
      <c r="G60" s="270">
        <v>3627</v>
      </c>
      <c r="H60" s="230">
        <f t="shared" ref="H60:H61" si="20">SUM(D60:G60)</f>
        <v>20672.7</v>
      </c>
      <c r="I60" s="222">
        <v>5244</v>
      </c>
      <c r="J60" s="270">
        <v>223.39999999999998</v>
      </c>
      <c r="K60" s="270">
        <v>11799</v>
      </c>
      <c r="L60" s="270">
        <v>3649.5</v>
      </c>
      <c r="M60" s="270">
        <f t="shared" ref="M60:M77" si="21">I60+J60+K60+L60</f>
        <v>20915.900000000001</v>
      </c>
      <c r="N60" s="222">
        <f>M60-H60</f>
        <v>243.20000000000073</v>
      </c>
      <c r="O60" s="223">
        <f>N60/H60</f>
        <v>1.1764307516676618E-2</v>
      </c>
    </row>
    <row r="61" spans="1:15" s="193" customFormat="1" ht="15.75" customHeight="1" x14ac:dyDescent="0.2">
      <c r="A61" s="64"/>
      <c r="B61" s="65"/>
      <c r="C61" s="75" t="s">
        <v>37</v>
      </c>
      <c r="D61" s="161">
        <v>4800</v>
      </c>
      <c r="E61" s="208">
        <v>254.7</v>
      </c>
      <c r="F61" s="208">
        <v>11547</v>
      </c>
      <c r="G61" s="208">
        <v>3627</v>
      </c>
      <c r="H61" s="292">
        <f t="shared" si="20"/>
        <v>20228.7</v>
      </c>
      <c r="I61" s="161">
        <v>4800</v>
      </c>
      <c r="J61" s="208">
        <v>223.39999999999998</v>
      </c>
      <c r="K61" s="208">
        <v>11799</v>
      </c>
      <c r="L61" s="208">
        <v>3649.5</v>
      </c>
      <c r="M61" s="208">
        <f t="shared" si="21"/>
        <v>20471.900000000001</v>
      </c>
      <c r="N61" s="161">
        <f>M61-H61</f>
        <v>243.20000000000073</v>
      </c>
      <c r="O61" s="227">
        <f>N61/H61</f>
        <v>1.202252245571889E-2</v>
      </c>
    </row>
    <row r="62" spans="1:15" s="193" customFormat="1" ht="15.75" customHeight="1" x14ac:dyDescent="0.2">
      <c r="A62" s="81"/>
      <c r="B62" s="82" t="s">
        <v>5</v>
      </c>
      <c r="C62" s="94"/>
      <c r="D62" s="222"/>
      <c r="E62" s="270"/>
      <c r="F62" s="270"/>
      <c r="G62" s="270"/>
      <c r="H62" s="230"/>
      <c r="I62" s="222"/>
      <c r="J62" s="270"/>
      <c r="K62" s="270"/>
      <c r="L62" s="270"/>
      <c r="M62" s="270"/>
      <c r="N62" s="222"/>
      <c r="O62" s="223"/>
    </row>
    <row r="63" spans="1:15" s="193" customFormat="1" ht="15.75" customHeight="1" x14ac:dyDescent="0.2">
      <c r="A63" s="64"/>
      <c r="B63" s="65"/>
      <c r="C63" s="77" t="s">
        <v>111</v>
      </c>
      <c r="D63" s="151" t="s">
        <v>36</v>
      </c>
      <c r="E63" s="214" t="s">
        <v>36</v>
      </c>
      <c r="F63" s="214" t="s">
        <v>36</v>
      </c>
      <c r="G63" s="214" t="s">
        <v>36</v>
      </c>
      <c r="H63" s="154" t="s">
        <v>36</v>
      </c>
      <c r="I63" s="151" t="s">
        <v>36</v>
      </c>
      <c r="J63" s="214" t="s">
        <v>36</v>
      </c>
      <c r="K63" s="214" t="s">
        <v>36</v>
      </c>
      <c r="L63" s="214" t="s">
        <v>36</v>
      </c>
      <c r="M63" s="154" t="s">
        <v>36</v>
      </c>
      <c r="N63" s="151" t="s">
        <v>36</v>
      </c>
      <c r="O63" s="154" t="s">
        <v>36</v>
      </c>
    </row>
    <row r="64" spans="1:15" s="193" customFormat="1" ht="15.75" customHeight="1" x14ac:dyDescent="0.2">
      <c r="A64" s="64"/>
      <c r="B64" s="65"/>
      <c r="C64" s="77" t="s">
        <v>54</v>
      </c>
      <c r="D64" s="222">
        <v>4356</v>
      </c>
      <c r="E64" s="270">
        <v>254.7</v>
      </c>
      <c r="F64" s="270">
        <v>11547</v>
      </c>
      <c r="G64" s="270">
        <v>3627</v>
      </c>
      <c r="H64" s="230">
        <f t="shared" ref="H64:H77" si="22">SUM(D64:G64)</f>
        <v>19784.7</v>
      </c>
      <c r="I64" s="222">
        <v>4446</v>
      </c>
      <c r="J64" s="270">
        <v>223.39999999999998</v>
      </c>
      <c r="K64" s="270">
        <v>11799</v>
      </c>
      <c r="L64" s="270">
        <v>3649.5</v>
      </c>
      <c r="M64" s="270">
        <f t="shared" si="21"/>
        <v>20117.900000000001</v>
      </c>
      <c r="N64" s="222">
        <f t="shared" ref="N64:N77" si="23">M64-H64</f>
        <v>333.20000000000073</v>
      </c>
      <c r="O64" s="223">
        <f t="shared" ref="O64:O77" si="24">N64/H64</f>
        <v>1.6841296557440887E-2</v>
      </c>
    </row>
    <row r="65" spans="1:15" s="193" customFormat="1" ht="15.75" customHeight="1" x14ac:dyDescent="0.2">
      <c r="A65" s="64"/>
      <c r="B65" s="65"/>
      <c r="C65" s="77" t="s">
        <v>55</v>
      </c>
      <c r="D65" s="222">
        <v>4005</v>
      </c>
      <c r="E65" s="270">
        <v>254.7</v>
      </c>
      <c r="F65" s="270">
        <v>11547</v>
      </c>
      <c r="G65" s="270">
        <v>3627</v>
      </c>
      <c r="H65" s="230">
        <f t="shared" si="22"/>
        <v>19433.7</v>
      </c>
      <c r="I65" s="222">
        <v>4203</v>
      </c>
      <c r="J65" s="270">
        <v>223.39999999999998</v>
      </c>
      <c r="K65" s="270">
        <v>11799</v>
      </c>
      <c r="L65" s="270">
        <v>3649.5</v>
      </c>
      <c r="M65" s="270">
        <f t="shared" si="21"/>
        <v>19874.900000000001</v>
      </c>
      <c r="N65" s="222">
        <f t="shared" si="23"/>
        <v>441.20000000000073</v>
      </c>
      <c r="O65" s="223">
        <f t="shared" si="24"/>
        <v>2.2702830649850556E-2</v>
      </c>
    </row>
    <row r="66" spans="1:15" s="193" customFormat="1" ht="15.75" customHeight="1" x14ac:dyDescent="0.2">
      <c r="A66" s="64"/>
      <c r="B66" s="65"/>
      <c r="C66" s="137" t="s">
        <v>56</v>
      </c>
      <c r="D66" s="222">
        <v>4725</v>
      </c>
      <c r="E66" s="270">
        <v>254.7</v>
      </c>
      <c r="F66" s="270">
        <v>11547</v>
      </c>
      <c r="G66" s="270">
        <v>3627</v>
      </c>
      <c r="H66" s="230">
        <f t="shared" si="22"/>
        <v>20153.7</v>
      </c>
      <c r="I66" s="222">
        <v>4959</v>
      </c>
      <c r="J66" s="270">
        <v>223.39999999999998</v>
      </c>
      <c r="K66" s="270">
        <v>11799</v>
      </c>
      <c r="L66" s="270">
        <v>3649.5</v>
      </c>
      <c r="M66" s="270">
        <f t="shared" si="21"/>
        <v>20630.900000000001</v>
      </c>
      <c r="N66" s="222">
        <f t="shared" si="23"/>
        <v>477.20000000000073</v>
      </c>
      <c r="O66" s="223">
        <f t="shared" si="24"/>
        <v>2.3678034306355691E-2</v>
      </c>
    </row>
    <row r="67" spans="1:15" s="193" customFormat="1" ht="15.75" customHeight="1" x14ac:dyDescent="0.2">
      <c r="A67" s="64"/>
      <c r="B67" s="65"/>
      <c r="C67" s="77" t="s">
        <v>32</v>
      </c>
      <c r="D67" s="222">
        <f>793*9</f>
        <v>7137</v>
      </c>
      <c r="E67" s="270">
        <v>254.7</v>
      </c>
      <c r="F67" s="270">
        <v>11547</v>
      </c>
      <c r="G67" s="270">
        <v>3627</v>
      </c>
      <c r="H67" s="230">
        <f t="shared" si="22"/>
        <v>22565.7</v>
      </c>
      <c r="I67" s="222">
        <v>7497</v>
      </c>
      <c r="J67" s="270">
        <v>223.39999999999998</v>
      </c>
      <c r="K67" s="270">
        <v>11799</v>
      </c>
      <c r="L67" s="270">
        <v>3649.5</v>
      </c>
      <c r="M67" s="270">
        <f t="shared" si="21"/>
        <v>23168.9</v>
      </c>
      <c r="N67" s="222">
        <f t="shared" si="23"/>
        <v>603.20000000000073</v>
      </c>
      <c r="O67" s="223">
        <f t="shared" si="24"/>
        <v>2.6730834851123639E-2</v>
      </c>
    </row>
    <row r="68" spans="1:15" s="193" customFormat="1" ht="15.75" customHeight="1" x14ac:dyDescent="0.2">
      <c r="A68" s="64"/>
      <c r="B68" s="65"/>
      <c r="C68" s="77" t="s">
        <v>33</v>
      </c>
      <c r="D68" s="222">
        <f>481*9</f>
        <v>4329</v>
      </c>
      <c r="E68" s="270">
        <v>254.7</v>
      </c>
      <c r="F68" s="270">
        <v>11547</v>
      </c>
      <c r="G68" s="270">
        <v>3627</v>
      </c>
      <c r="H68" s="230">
        <f t="shared" si="22"/>
        <v>19757.7</v>
      </c>
      <c r="I68" s="222">
        <v>4545</v>
      </c>
      <c r="J68" s="270">
        <v>223.39999999999998</v>
      </c>
      <c r="K68" s="270">
        <v>11799</v>
      </c>
      <c r="L68" s="270">
        <v>3649.5</v>
      </c>
      <c r="M68" s="270">
        <f t="shared" si="21"/>
        <v>20216.900000000001</v>
      </c>
      <c r="N68" s="222">
        <f t="shared" si="23"/>
        <v>459.20000000000073</v>
      </c>
      <c r="O68" s="223">
        <f t="shared" si="24"/>
        <v>2.3241571640423769E-2</v>
      </c>
    </row>
    <row r="69" spans="1:15" s="193" customFormat="1" ht="15.75" customHeight="1" x14ac:dyDescent="0.2">
      <c r="A69" s="64"/>
      <c r="B69" s="65"/>
      <c r="C69" s="77" t="s">
        <v>38</v>
      </c>
      <c r="D69" s="222">
        <f>481*9</f>
        <v>4329</v>
      </c>
      <c r="E69" s="270">
        <v>254.7</v>
      </c>
      <c r="F69" s="270">
        <v>11547</v>
      </c>
      <c r="G69" s="270">
        <v>3627</v>
      </c>
      <c r="H69" s="230">
        <f t="shared" si="22"/>
        <v>19757.7</v>
      </c>
      <c r="I69" s="222">
        <v>4545</v>
      </c>
      <c r="J69" s="270">
        <v>223.39999999999998</v>
      </c>
      <c r="K69" s="270">
        <v>11799</v>
      </c>
      <c r="L69" s="270">
        <v>3649.5</v>
      </c>
      <c r="M69" s="270">
        <f t="shared" si="21"/>
        <v>20216.900000000001</v>
      </c>
      <c r="N69" s="222">
        <f t="shared" si="23"/>
        <v>459.20000000000073</v>
      </c>
      <c r="O69" s="223">
        <f t="shared" si="24"/>
        <v>2.3241571640423769E-2</v>
      </c>
    </row>
    <row r="70" spans="1:15" s="193" customFormat="1" ht="15.75" customHeight="1" x14ac:dyDescent="0.2">
      <c r="A70" s="64"/>
      <c r="B70" s="65"/>
      <c r="C70" s="77" t="s">
        <v>39</v>
      </c>
      <c r="D70" s="222">
        <f>525*9</f>
        <v>4725</v>
      </c>
      <c r="E70" s="270">
        <v>254.7</v>
      </c>
      <c r="F70" s="270">
        <v>11547</v>
      </c>
      <c r="G70" s="270">
        <v>3627</v>
      </c>
      <c r="H70" s="230">
        <f t="shared" si="22"/>
        <v>20153.7</v>
      </c>
      <c r="I70" s="222">
        <v>4959</v>
      </c>
      <c r="J70" s="270">
        <v>223.39999999999998</v>
      </c>
      <c r="K70" s="270">
        <v>11799</v>
      </c>
      <c r="L70" s="270">
        <v>3649.5</v>
      </c>
      <c r="M70" s="270">
        <f t="shared" si="21"/>
        <v>20630.900000000001</v>
      </c>
      <c r="N70" s="222">
        <f t="shared" si="23"/>
        <v>477.20000000000073</v>
      </c>
      <c r="O70" s="223">
        <f t="shared" si="24"/>
        <v>2.3678034306355691E-2</v>
      </c>
    </row>
    <row r="71" spans="1:15" s="193" customFormat="1" ht="15.75" customHeight="1" x14ac:dyDescent="0.2">
      <c r="A71" s="64"/>
      <c r="B71" s="65"/>
      <c r="C71" s="77" t="s">
        <v>22</v>
      </c>
      <c r="D71" s="222">
        <v>5814</v>
      </c>
      <c r="E71" s="270">
        <v>254.7</v>
      </c>
      <c r="F71" s="270">
        <v>11547</v>
      </c>
      <c r="G71" s="270">
        <v>3627</v>
      </c>
      <c r="H71" s="230">
        <f t="shared" si="22"/>
        <v>21242.7</v>
      </c>
      <c r="I71" s="222">
        <v>6102</v>
      </c>
      <c r="J71" s="270">
        <v>223.39999999999998</v>
      </c>
      <c r="K71" s="270">
        <v>11799</v>
      </c>
      <c r="L71" s="270">
        <v>3649.5</v>
      </c>
      <c r="M71" s="270">
        <f t="shared" si="21"/>
        <v>21773.9</v>
      </c>
      <c r="N71" s="222">
        <f t="shared" si="23"/>
        <v>531.20000000000073</v>
      </c>
      <c r="O71" s="223">
        <f t="shared" si="24"/>
        <v>2.5006237436860698E-2</v>
      </c>
    </row>
    <row r="72" spans="1:15" s="193" customFormat="1" ht="15.75" customHeight="1" x14ac:dyDescent="0.2">
      <c r="A72" s="64"/>
      <c r="B72" s="65"/>
      <c r="C72" s="77" t="s">
        <v>40</v>
      </c>
      <c r="D72" s="222">
        <v>6741</v>
      </c>
      <c r="E72" s="270">
        <v>254.7</v>
      </c>
      <c r="F72" s="270">
        <v>11547</v>
      </c>
      <c r="G72" s="270">
        <v>3627</v>
      </c>
      <c r="H72" s="230">
        <f t="shared" si="22"/>
        <v>22169.7</v>
      </c>
      <c r="I72" s="222">
        <v>6741</v>
      </c>
      <c r="J72" s="270">
        <v>223.39999999999998</v>
      </c>
      <c r="K72" s="270">
        <v>11799</v>
      </c>
      <c r="L72" s="270">
        <v>3649.5</v>
      </c>
      <c r="M72" s="270">
        <f t="shared" si="21"/>
        <v>22412.9</v>
      </c>
      <c r="N72" s="222">
        <f t="shared" si="23"/>
        <v>243.20000000000073</v>
      </c>
      <c r="O72" s="223">
        <f t="shared" si="24"/>
        <v>1.0969927423465392E-2</v>
      </c>
    </row>
    <row r="73" spans="1:15" s="193" customFormat="1" ht="15.75" customHeight="1" x14ac:dyDescent="0.2">
      <c r="A73" s="64"/>
      <c r="B73" s="65"/>
      <c r="C73" s="77" t="s">
        <v>79</v>
      </c>
      <c r="D73" s="222">
        <v>5850</v>
      </c>
      <c r="E73" s="270">
        <v>254.7</v>
      </c>
      <c r="F73" s="270">
        <v>11547</v>
      </c>
      <c r="G73" s="270">
        <v>3627</v>
      </c>
      <c r="H73" s="230">
        <f t="shared" si="22"/>
        <v>21278.7</v>
      </c>
      <c r="I73" s="222">
        <v>6030</v>
      </c>
      <c r="J73" s="270">
        <v>223.39999999999998</v>
      </c>
      <c r="K73" s="270">
        <v>11799</v>
      </c>
      <c r="L73" s="270">
        <v>3649.5</v>
      </c>
      <c r="M73" s="270">
        <f t="shared" si="21"/>
        <v>21701.9</v>
      </c>
      <c r="N73" s="222">
        <f t="shared" si="23"/>
        <v>423.20000000000073</v>
      </c>
      <c r="O73" s="223">
        <f t="shared" si="24"/>
        <v>1.9888433033972974E-2</v>
      </c>
    </row>
    <row r="74" spans="1:15" s="193" customFormat="1" ht="15.75" customHeight="1" x14ac:dyDescent="0.2">
      <c r="A74" s="64"/>
      <c r="B74" s="65"/>
      <c r="C74" s="77" t="s">
        <v>42</v>
      </c>
      <c r="D74" s="222">
        <v>5580</v>
      </c>
      <c r="E74" s="270">
        <v>254.7</v>
      </c>
      <c r="F74" s="270">
        <v>11547</v>
      </c>
      <c r="G74" s="270">
        <v>3627</v>
      </c>
      <c r="H74" s="230">
        <f t="shared" si="22"/>
        <v>21008.7</v>
      </c>
      <c r="I74" s="222">
        <v>5859</v>
      </c>
      <c r="J74" s="270">
        <v>223.39999999999998</v>
      </c>
      <c r="K74" s="270">
        <v>11799</v>
      </c>
      <c r="L74" s="270">
        <v>3649.5</v>
      </c>
      <c r="M74" s="270">
        <f t="shared" si="21"/>
        <v>21530.9</v>
      </c>
      <c r="N74" s="222">
        <f t="shared" si="23"/>
        <v>522.20000000000073</v>
      </c>
      <c r="O74" s="223">
        <f t="shared" si="24"/>
        <v>2.4856369028069359E-2</v>
      </c>
    </row>
    <row r="75" spans="1:15" s="193" customFormat="1" ht="15.75" customHeight="1" x14ac:dyDescent="0.2">
      <c r="A75" s="64"/>
      <c r="B75" s="65"/>
      <c r="C75" s="77" t="s">
        <v>34</v>
      </c>
      <c r="D75" s="222">
        <v>5895</v>
      </c>
      <c r="E75" s="270">
        <v>254.7</v>
      </c>
      <c r="F75" s="270">
        <v>11547</v>
      </c>
      <c r="G75" s="270">
        <v>3627</v>
      </c>
      <c r="H75" s="230">
        <f t="shared" si="22"/>
        <v>21323.7</v>
      </c>
      <c r="I75" s="222">
        <v>6210</v>
      </c>
      <c r="J75" s="270">
        <v>223.39999999999998</v>
      </c>
      <c r="K75" s="270">
        <v>11799</v>
      </c>
      <c r="L75" s="270">
        <v>3649.5</v>
      </c>
      <c r="M75" s="270">
        <f t="shared" si="21"/>
        <v>21881.9</v>
      </c>
      <c r="N75" s="222">
        <f t="shared" si="23"/>
        <v>558.20000000000073</v>
      </c>
      <c r="O75" s="223">
        <f t="shared" si="24"/>
        <v>2.6177445752847802E-2</v>
      </c>
    </row>
    <row r="76" spans="1:15" s="193" customFormat="1" ht="15.75" customHeight="1" x14ac:dyDescent="0.2">
      <c r="A76" s="64"/>
      <c r="B76" s="65"/>
      <c r="C76" s="77" t="s">
        <v>35</v>
      </c>
      <c r="D76" s="222">
        <v>5535</v>
      </c>
      <c r="E76" s="270">
        <v>254.7</v>
      </c>
      <c r="F76" s="270">
        <v>11547</v>
      </c>
      <c r="G76" s="270">
        <v>3627</v>
      </c>
      <c r="H76" s="230">
        <f t="shared" si="22"/>
        <v>20963.7</v>
      </c>
      <c r="I76" s="222">
        <v>5805</v>
      </c>
      <c r="J76" s="270">
        <v>223.39999999999998</v>
      </c>
      <c r="K76" s="270">
        <v>11799</v>
      </c>
      <c r="L76" s="270">
        <v>3649.5</v>
      </c>
      <c r="M76" s="270">
        <f t="shared" si="21"/>
        <v>21476.9</v>
      </c>
      <c r="N76" s="222">
        <f t="shared" si="23"/>
        <v>513.20000000000073</v>
      </c>
      <c r="O76" s="223">
        <f t="shared" si="24"/>
        <v>2.4480411377762547E-2</v>
      </c>
    </row>
    <row r="77" spans="1:15" s="193" customFormat="1" ht="15.75" customHeight="1" x14ac:dyDescent="0.2">
      <c r="A77" s="64"/>
      <c r="B77" s="65"/>
      <c r="C77" s="77" t="s">
        <v>73</v>
      </c>
      <c r="D77" s="161">
        <v>1467</v>
      </c>
      <c r="E77" s="208">
        <v>254.7</v>
      </c>
      <c r="F77" s="208">
        <v>11547</v>
      </c>
      <c r="G77" s="208">
        <v>3627</v>
      </c>
      <c r="H77" s="292">
        <f t="shared" si="22"/>
        <v>16895.7</v>
      </c>
      <c r="I77" s="161">
        <v>1530</v>
      </c>
      <c r="J77" s="208">
        <v>223.39999999999998</v>
      </c>
      <c r="K77" s="208">
        <v>11799</v>
      </c>
      <c r="L77" s="208">
        <v>3649.5</v>
      </c>
      <c r="M77" s="208">
        <f t="shared" si="21"/>
        <v>17201.900000000001</v>
      </c>
      <c r="N77" s="161">
        <f t="shared" si="23"/>
        <v>306.20000000000073</v>
      </c>
      <c r="O77" s="227">
        <f t="shared" si="24"/>
        <v>1.8122954361168859E-2</v>
      </c>
    </row>
    <row r="78" spans="1:15" s="193" customFormat="1" ht="15.75" customHeight="1" x14ac:dyDescent="0.2">
      <c r="A78" s="81"/>
      <c r="B78" s="82" t="s">
        <v>11</v>
      </c>
      <c r="C78" s="94"/>
      <c r="D78" s="162"/>
      <c r="E78" s="186"/>
      <c r="F78" s="186"/>
      <c r="G78" s="186"/>
      <c r="H78" s="187"/>
      <c r="I78" s="69"/>
      <c r="J78" s="70"/>
      <c r="K78" s="92"/>
      <c r="L78" s="92"/>
      <c r="M78" s="149"/>
      <c r="N78" s="69"/>
      <c r="O78" s="72"/>
    </row>
    <row r="79" spans="1:15" s="193" customFormat="1" ht="15.75" customHeight="1" x14ac:dyDescent="0.2">
      <c r="A79" s="64"/>
      <c r="B79" s="65"/>
      <c r="C79" s="163" t="s">
        <v>27</v>
      </c>
      <c r="D79" s="150" t="s">
        <v>36</v>
      </c>
      <c r="E79" s="155" t="s">
        <v>36</v>
      </c>
      <c r="F79" s="155" t="s">
        <v>36</v>
      </c>
      <c r="G79" s="155" t="s">
        <v>36</v>
      </c>
      <c r="H79" s="160" t="s">
        <v>36</v>
      </c>
      <c r="I79" s="150" t="s">
        <v>36</v>
      </c>
      <c r="J79" s="155" t="s">
        <v>36</v>
      </c>
      <c r="K79" s="155" t="s">
        <v>36</v>
      </c>
      <c r="L79" s="155" t="s">
        <v>36</v>
      </c>
      <c r="M79" s="155" t="s">
        <v>36</v>
      </c>
      <c r="N79" s="150" t="s">
        <v>36</v>
      </c>
      <c r="O79" s="160" t="s">
        <v>36</v>
      </c>
    </row>
    <row r="80" spans="1:15" s="193" customFormat="1" ht="15.75" customHeight="1" x14ac:dyDescent="0.2">
      <c r="A80" s="64"/>
      <c r="B80" s="65"/>
      <c r="C80" s="163" t="s">
        <v>28</v>
      </c>
      <c r="D80" s="150" t="s">
        <v>36</v>
      </c>
      <c r="E80" s="155" t="s">
        <v>36</v>
      </c>
      <c r="F80" s="155" t="s">
        <v>36</v>
      </c>
      <c r="G80" s="155" t="s">
        <v>36</v>
      </c>
      <c r="H80" s="160" t="s">
        <v>36</v>
      </c>
      <c r="I80" s="150" t="s">
        <v>36</v>
      </c>
      <c r="J80" s="155" t="s">
        <v>36</v>
      </c>
      <c r="K80" s="155" t="s">
        <v>36</v>
      </c>
      <c r="L80" s="155" t="s">
        <v>36</v>
      </c>
      <c r="M80" s="155" t="s">
        <v>36</v>
      </c>
      <c r="N80" s="150" t="s">
        <v>36</v>
      </c>
      <c r="O80" s="160" t="s">
        <v>36</v>
      </c>
    </row>
    <row r="81" spans="1:15" s="193" customFormat="1" ht="15.75" customHeight="1" x14ac:dyDescent="0.2">
      <c r="A81" s="64"/>
      <c r="B81" s="65"/>
      <c r="C81" s="163" t="s">
        <v>29</v>
      </c>
      <c r="D81" s="150" t="s">
        <v>36</v>
      </c>
      <c r="E81" s="155" t="s">
        <v>36</v>
      </c>
      <c r="F81" s="155" t="s">
        <v>36</v>
      </c>
      <c r="G81" s="155" t="s">
        <v>36</v>
      </c>
      <c r="H81" s="160" t="s">
        <v>36</v>
      </c>
      <c r="I81" s="150" t="s">
        <v>36</v>
      </c>
      <c r="J81" s="155" t="s">
        <v>36</v>
      </c>
      <c r="K81" s="155" t="s">
        <v>36</v>
      </c>
      <c r="L81" s="155" t="s">
        <v>36</v>
      </c>
      <c r="M81" s="155" t="s">
        <v>36</v>
      </c>
      <c r="N81" s="150" t="s">
        <v>36</v>
      </c>
      <c r="O81" s="160" t="s">
        <v>36</v>
      </c>
    </row>
    <row r="82" spans="1:15" s="193" customFormat="1" ht="15.75" customHeight="1" x14ac:dyDescent="0.2">
      <c r="A82" s="64"/>
      <c r="B82" s="65"/>
      <c r="C82" s="163" t="s">
        <v>25</v>
      </c>
      <c r="D82" s="150" t="s">
        <v>36</v>
      </c>
      <c r="E82" s="155" t="s">
        <v>36</v>
      </c>
      <c r="F82" s="155" t="s">
        <v>36</v>
      </c>
      <c r="G82" s="155" t="s">
        <v>36</v>
      </c>
      <c r="H82" s="160" t="s">
        <v>36</v>
      </c>
      <c r="I82" s="150" t="s">
        <v>36</v>
      </c>
      <c r="J82" s="155" t="s">
        <v>36</v>
      </c>
      <c r="K82" s="155" t="s">
        <v>36</v>
      </c>
      <c r="L82" s="155" t="s">
        <v>36</v>
      </c>
      <c r="M82" s="155" t="s">
        <v>36</v>
      </c>
      <c r="N82" s="150" t="s">
        <v>36</v>
      </c>
      <c r="O82" s="160" t="s">
        <v>36</v>
      </c>
    </row>
    <row r="83" spans="1:15" s="171" customFormat="1" ht="15.75" customHeight="1" thickBot="1" x14ac:dyDescent="0.25">
      <c r="A83" s="83"/>
      <c r="B83" s="84"/>
      <c r="C83" s="164" t="s">
        <v>30</v>
      </c>
      <c r="D83" s="188" t="s">
        <v>36</v>
      </c>
      <c r="E83" s="165" t="s">
        <v>36</v>
      </c>
      <c r="F83" s="165" t="s">
        <v>36</v>
      </c>
      <c r="G83" s="165" t="s">
        <v>36</v>
      </c>
      <c r="H83" s="189" t="s">
        <v>36</v>
      </c>
      <c r="I83" s="188" t="s">
        <v>36</v>
      </c>
      <c r="J83" s="165" t="s">
        <v>36</v>
      </c>
      <c r="K83" s="165" t="s">
        <v>36</v>
      </c>
      <c r="L83" s="165" t="s">
        <v>36</v>
      </c>
      <c r="M83" s="165" t="s">
        <v>36</v>
      </c>
      <c r="N83" s="188" t="s">
        <v>36</v>
      </c>
      <c r="O83" s="189" t="s">
        <v>36</v>
      </c>
    </row>
    <row r="84" spans="1:15" s="10" customFormat="1" ht="21.75" customHeight="1" x14ac:dyDescent="0.25">
      <c r="A84" s="18"/>
      <c r="B84" s="19" t="s">
        <v>20</v>
      </c>
      <c r="C84" s="18"/>
      <c r="D84" s="118"/>
      <c r="E84" s="118"/>
      <c r="F84" s="118"/>
      <c r="G84" s="118"/>
      <c r="H84" s="118"/>
      <c r="I84" s="17"/>
      <c r="J84" s="17"/>
      <c r="K84" s="17"/>
      <c r="L84" s="17"/>
      <c r="M84" s="17"/>
      <c r="N84" s="17"/>
      <c r="O84" s="20"/>
    </row>
    <row r="85" spans="1:15" s="24" customFormat="1" ht="12.75" customHeight="1" x14ac:dyDescent="0.25">
      <c r="A85" s="18"/>
      <c r="B85" s="19"/>
      <c r="C85" s="15" t="s">
        <v>61</v>
      </c>
      <c r="D85" s="119"/>
      <c r="E85" s="119"/>
      <c r="F85" s="119"/>
      <c r="G85" s="119"/>
      <c r="H85" s="119"/>
      <c r="I85" s="26"/>
      <c r="J85" s="26"/>
      <c r="K85" s="26"/>
      <c r="L85" s="26"/>
      <c r="M85" s="26"/>
      <c r="N85" s="26"/>
      <c r="O85" s="27"/>
    </row>
    <row r="86" spans="1:15" s="7" customFormat="1" x14ac:dyDescent="0.2">
      <c r="A86" s="24"/>
      <c r="B86" s="24"/>
      <c r="C86" s="32" t="s">
        <v>58</v>
      </c>
      <c r="D86" s="120"/>
      <c r="E86" s="120"/>
      <c r="F86" s="120"/>
      <c r="G86" s="120"/>
      <c r="H86" s="120"/>
      <c r="I86" s="28"/>
      <c r="J86" s="28"/>
      <c r="K86" s="28"/>
      <c r="L86" s="28"/>
      <c r="M86" s="28"/>
      <c r="N86" s="28"/>
      <c r="O86" s="29"/>
    </row>
    <row r="87" spans="1:15" s="7" customFormat="1" x14ac:dyDescent="0.2">
      <c r="A87" s="24"/>
      <c r="B87" s="24"/>
      <c r="C87" s="15" t="s">
        <v>43</v>
      </c>
      <c r="D87" s="120"/>
      <c r="E87" s="120"/>
      <c r="F87" s="120"/>
      <c r="G87" s="120"/>
      <c r="H87" s="120"/>
      <c r="I87" s="28"/>
      <c r="J87" s="28"/>
      <c r="K87" s="28"/>
      <c r="L87" s="28"/>
      <c r="M87" s="28"/>
      <c r="N87" s="28"/>
      <c r="O87" s="29"/>
    </row>
    <row r="88" spans="1:15" x14ac:dyDescent="0.2">
      <c r="A88" s="22"/>
      <c r="B88" s="22"/>
      <c r="C88" s="343" t="s">
        <v>78</v>
      </c>
      <c r="D88" s="343"/>
      <c r="E88" s="343"/>
      <c r="F88" s="343"/>
      <c r="G88" s="343"/>
      <c r="H88" s="343"/>
      <c r="I88" s="343"/>
      <c r="J88" s="343"/>
      <c r="K88" s="343"/>
      <c r="L88" s="343"/>
      <c r="M88" s="343"/>
      <c r="N88" s="343"/>
      <c r="O88" s="343"/>
    </row>
    <row r="89" spans="1:15" x14ac:dyDescent="0.2">
      <c r="A89" s="22"/>
      <c r="B89" s="22"/>
      <c r="C89" s="33" t="s">
        <v>59</v>
      </c>
      <c r="D89" s="121"/>
      <c r="E89" s="121"/>
      <c r="F89" s="121"/>
      <c r="G89" s="121"/>
      <c r="H89" s="122"/>
      <c r="I89" s="30"/>
      <c r="J89" s="30"/>
      <c r="K89" s="30"/>
      <c r="L89" s="30"/>
      <c r="M89" s="31"/>
      <c r="N89" s="30"/>
      <c r="O89" s="31"/>
    </row>
    <row r="90" spans="1:15" s="23" customFormat="1" x14ac:dyDescent="0.2">
      <c r="A90" s="16"/>
      <c r="B90" s="16"/>
      <c r="C90" s="356" t="s">
        <v>105</v>
      </c>
      <c r="D90" s="356"/>
      <c r="E90" s="356"/>
      <c r="F90" s="356"/>
      <c r="G90" s="356"/>
      <c r="H90" s="356"/>
      <c r="I90" s="356"/>
      <c r="J90" s="356"/>
      <c r="K90" s="356"/>
      <c r="L90" s="356"/>
      <c r="M90" s="356"/>
      <c r="N90" s="356"/>
      <c r="O90" s="356"/>
    </row>
    <row r="91" spans="1:15" x14ac:dyDescent="0.2">
      <c r="C91" s="34" t="s">
        <v>44</v>
      </c>
      <c r="D91" s="121"/>
      <c r="E91" s="121"/>
      <c r="F91" s="121"/>
      <c r="G91" s="121"/>
      <c r="H91" s="122"/>
      <c r="I91" s="30"/>
      <c r="J91" s="30"/>
      <c r="K91" s="30"/>
      <c r="L91" s="30"/>
      <c r="M91" s="31"/>
      <c r="N91" s="30"/>
      <c r="O91" s="31"/>
    </row>
    <row r="92" spans="1:15" x14ac:dyDescent="0.2">
      <c r="C92" s="190" t="s">
        <v>113</v>
      </c>
    </row>
    <row r="93" spans="1:15" ht="30" customHeight="1" x14ac:dyDescent="0.2">
      <c r="C93" s="343" t="s">
        <v>108</v>
      </c>
      <c r="D93" s="343"/>
      <c r="E93" s="343"/>
      <c r="F93" s="343"/>
      <c r="G93" s="343"/>
      <c r="H93" s="343"/>
      <c r="I93" s="343"/>
      <c r="J93" s="343"/>
      <c r="K93" s="343"/>
      <c r="L93" s="343"/>
    </row>
  </sheetData>
  <mergeCells count="7">
    <mergeCell ref="C93:L93"/>
    <mergeCell ref="N4:O4"/>
    <mergeCell ref="C90:O90"/>
    <mergeCell ref="C88:O88"/>
    <mergeCell ref="D5:H5"/>
    <mergeCell ref="I5:M5"/>
    <mergeCell ref="N5:O5"/>
  </mergeCells>
  <phoneticPr fontId="0" type="noConversion"/>
  <printOptions horizontalCentered="1"/>
  <pageMargins left="0.25" right="0.25" top="0.5" bottom="0.25" header="0.3" footer="0.3"/>
  <pageSetup scale="56" fitToHeight="2" orientation="landscape" r:id="rId1"/>
  <headerFooter alignWithMargins="0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zoomScale="70" zoomScaleNormal="70" zoomScaleSheetLayoutView="70" workbookViewId="0">
      <pane ySplit="7" topLeftCell="A8" activePane="bottomLeft" state="frozen"/>
      <selection activeCell="G20" sqref="G20"/>
      <selection pane="bottomLeft" activeCell="A8" sqref="A8"/>
    </sheetView>
  </sheetViews>
  <sheetFormatPr defaultColWidth="9.140625" defaultRowHeight="12.75" x14ac:dyDescent="0.2"/>
  <cols>
    <col min="1" max="1" width="2" style="9" customWidth="1"/>
    <col min="2" max="2" width="6.140625" style="9" customWidth="1"/>
    <col min="3" max="3" width="48.7109375" style="9" customWidth="1"/>
    <col min="4" max="4" width="12.85546875" style="22" customWidth="1"/>
    <col min="5" max="5" width="11.5703125" style="9" customWidth="1"/>
    <col min="6" max="7" width="10.85546875" style="9" customWidth="1"/>
    <col min="8" max="8" width="11.5703125" style="11" customWidth="1"/>
    <col min="9" max="9" width="11.5703125" style="9" bestFit="1" customWidth="1"/>
    <col min="10" max="10" width="11.42578125" style="9" customWidth="1"/>
    <col min="11" max="12" width="10.85546875" style="9" customWidth="1"/>
    <col min="13" max="13" width="11.5703125" style="11" customWidth="1"/>
    <col min="14" max="14" width="12.28515625" style="9" customWidth="1"/>
    <col min="15" max="15" width="10.85546875" style="11" customWidth="1"/>
    <col min="16" max="16" width="10" style="9" bestFit="1" customWidth="1"/>
    <col min="17" max="16384" width="9.140625" style="9"/>
  </cols>
  <sheetData>
    <row r="1" spans="1:16" s="7" customFormat="1" ht="18" x14ac:dyDescent="0.25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s="7" customFormat="1" ht="18" x14ac:dyDescent="0.25">
      <c r="A2" s="45" t="s">
        <v>115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s="7" customFormat="1" ht="18.75" thickBot="1" x14ac:dyDescent="0.3">
      <c r="A3" s="44" t="s">
        <v>91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s="4" customFormat="1" ht="15.75" x14ac:dyDescent="0.25">
      <c r="A4" s="97"/>
      <c r="B4" s="98"/>
      <c r="C4" s="98"/>
      <c r="D4" s="99"/>
      <c r="E4" s="99"/>
      <c r="F4" s="99"/>
      <c r="G4" s="99"/>
      <c r="H4" s="178"/>
      <c r="I4" s="99"/>
      <c r="J4" s="99"/>
      <c r="K4" s="99"/>
      <c r="L4" s="99"/>
      <c r="M4" s="178"/>
      <c r="N4" s="354" t="s">
        <v>1</v>
      </c>
      <c r="O4" s="355"/>
    </row>
    <row r="5" spans="1:16" s="4" customFormat="1" ht="16.5" thickBot="1" x14ac:dyDescent="0.3">
      <c r="A5" s="100"/>
      <c r="B5" s="101"/>
      <c r="C5" s="101"/>
      <c r="D5" s="362" t="s">
        <v>86</v>
      </c>
      <c r="E5" s="363"/>
      <c r="F5" s="363"/>
      <c r="G5" s="363"/>
      <c r="H5" s="358"/>
      <c r="I5" s="362" t="s">
        <v>116</v>
      </c>
      <c r="J5" s="363"/>
      <c r="K5" s="363"/>
      <c r="L5" s="363"/>
      <c r="M5" s="358"/>
      <c r="N5" s="357" t="s">
        <v>18</v>
      </c>
      <c r="O5" s="358"/>
    </row>
    <row r="6" spans="1:16" s="4" customFormat="1" ht="15.75" customHeight="1" x14ac:dyDescent="0.25">
      <c r="A6" s="100"/>
      <c r="B6" s="101"/>
      <c r="C6" s="101"/>
      <c r="D6" s="175" t="s">
        <v>87</v>
      </c>
      <c r="E6" s="51" t="s">
        <v>87</v>
      </c>
      <c r="F6" s="51" t="s">
        <v>87</v>
      </c>
      <c r="G6" s="51" t="s">
        <v>87</v>
      </c>
      <c r="H6" s="52" t="s">
        <v>87</v>
      </c>
      <c r="I6" s="175" t="str">
        <f>Resident!I6</f>
        <v>FY 2020</v>
      </c>
      <c r="J6" s="51" t="str">
        <f>Resident!J6</f>
        <v>FY 2020</v>
      </c>
      <c r="K6" s="51" t="str">
        <f>Resident!K6</f>
        <v>FY 2020</v>
      </c>
      <c r="L6" s="51" t="str">
        <f>Resident!L6</f>
        <v>FY 2020</v>
      </c>
      <c r="M6" s="52" t="str">
        <f>Resident!M6</f>
        <v>FY 2020</v>
      </c>
      <c r="N6" s="102" t="s">
        <v>14</v>
      </c>
      <c r="O6" s="103" t="s">
        <v>15</v>
      </c>
    </row>
    <row r="7" spans="1:16" s="4" customFormat="1" ht="19.5" thickBot="1" x14ac:dyDescent="0.3">
      <c r="A7" s="104" t="s">
        <v>0</v>
      </c>
      <c r="B7" s="105"/>
      <c r="C7" s="105"/>
      <c r="D7" s="176" t="s">
        <v>17</v>
      </c>
      <c r="E7" s="57" t="s">
        <v>74</v>
      </c>
      <c r="F7" s="57" t="s">
        <v>75</v>
      </c>
      <c r="G7" s="57" t="s">
        <v>76</v>
      </c>
      <c r="H7" s="58" t="s">
        <v>16</v>
      </c>
      <c r="I7" s="176" t="s">
        <v>17</v>
      </c>
      <c r="J7" s="57" t="s">
        <v>74</v>
      </c>
      <c r="K7" s="57" t="s">
        <v>75</v>
      </c>
      <c r="L7" s="57" t="s">
        <v>76</v>
      </c>
      <c r="M7" s="58" t="s">
        <v>16</v>
      </c>
      <c r="N7" s="102" t="s">
        <v>1</v>
      </c>
      <c r="O7" s="108" t="s">
        <v>1</v>
      </c>
    </row>
    <row r="8" spans="1:16" s="193" customFormat="1" ht="15.75" thickBot="1" x14ac:dyDescent="0.3">
      <c r="A8" s="60" t="s">
        <v>12</v>
      </c>
      <c r="B8" s="61"/>
      <c r="C8" s="61"/>
      <c r="D8" s="170"/>
      <c r="E8" s="61"/>
      <c r="F8" s="61"/>
      <c r="G8" s="61"/>
      <c r="H8" s="63"/>
      <c r="I8" s="62"/>
      <c r="J8" s="61"/>
      <c r="K8" s="61"/>
      <c r="L8" s="61"/>
      <c r="M8" s="63"/>
      <c r="N8" s="62"/>
      <c r="O8" s="63"/>
    </row>
    <row r="9" spans="1:16" s="193" customFormat="1" ht="15.75" customHeight="1" x14ac:dyDescent="0.2">
      <c r="A9" s="66"/>
      <c r="B9" s="65" t="s">
        <v>121</v>
      </c>
      <c r="C9" s="67"/>
      <c r="D9" s="88"/>
      <c r="E9" s="67"/>
      <c r="F9" s="67"/>
      <c r="G9" s="67"/>
      <c r="H9" s="68"/>
      <c r="I9" s="89"/>
      <c r="J9" s="67"/>
      <c r="K9" s="67"/>
      <c r="L9" s="67"/>
      <c r="M9" s="68"/>
      <c r="N9" s="66"/>
      <c r="O9" s="68"/>
    </row>
    <row r="10" spans="1:16" s="193" customFormat="1" ht="15.75" customHeight="1" x14ac:dyDescent="0.2">
      <c r="A10" s="64"/>
      <c r="B10" s="65"/>
      <c r="C10" s="65" t="s">
        <v>21</v>
      </c>
      <c r="D10" s="191">
        <v>35482</v>
      </c>
      <c r="E10" s="152">
        <v>1804.4399999999998</v>
      </c>
      <c r="F10" s="149">
        <v>14418</v>
      </c>
      <c r="G10" s="153">
        <v>7254</v>
      </c>
      <c r="H10" s="71">
        <f>SUM(D10:G10)</f>
        <v>58958.44</v>
      </c>
      <c r="I10" s="149">
        <v>36546</v>
      </c>
      <c r="J10" s="152">
        <v>1772.3200000000002</v>
      </c>
      <c r="K10" s="149">
        <v>14778</v>
      </c>
      <c r="L10" s="153">
        <v>7299</v>
      </c>
      <c r="M10" s="149">
        <f>SUM(I10:L10)</f>
        <v>60395.32</v>
      </c>
      <c r="N10" s="191">
        <f>M10-H10</f>
        <v>1436.8799999999974</v>
      </c>
      <c r="O10" s="258">
        <f>N10/H10</f>
        <v>2.4371065448814407E-2</v>
      </c>
      <c r="P10" s="335"/>
    </row>
    <row r="11" spans="1:16" s="193" customFormat="1" ht="15.75" customHeight="1" x14ac:dyDescent="0.2">
      <c r="A11" s="64"/>
      <c r="B11" s="65"/>
      <c r="C11" s="65" t="s">
        <v>48</v>
      </c>
      <c r="D11" s="191">
        <v>37130</v>
      </c>
      <c r="E11" s="152">
        <v>1804.4399999999998</v>
      </c>
      <c r="F11" s="149">
        <v>14418</v>
      </c>
      <c r="G11" s="153">
        <v>7254</v>
      </c>
      <c r="H11" s="71">
        <f t="shared" ref="H11:H30" si="0">SUM(D11:G11)</f>
        <v>60606.44</v>
      </c>
      <c r="I11" s="149">
        <v>38242</v>
      </c>
      <c r="J11" s="152">
        <v>1772.3200000000002</v>
      </c>
      <c r="K11" s="149">
        <v>14778</v>
      </c>
      <c r="L11" s="153">
        <v>7299</v>
      </c>
      <c r="M11" s="149">
        <f t="shared" ref="M11:M14" si="1">SUM(I11:L11)</f>
        <v>62091.32</v>
      </c>
      <c r="N11" s="191">
        <f t="shared" ref="N11:N14" si="2">M11-H11</f>
        <v>1484.8799999999974</v>
      </c>
      <c r="O11" s="258">
        <f t="shared" ref="O11:O14" si="3">N11/H11</f>
        <v>2.4500366627704866E-2</v>
      </c>
      <c r="P11" s="335"/>
    </row>
    <row r="12" spans="1:16" s="193" customFormat="1" ht="15.75" customHeight="1" x14ac:dyDescent="0.2">
      <c r="A12" s="64"/>
      <c r="B12" s="65"/>
      <c r="C12" s="65" t="s">
        <v>3</v>
      </c>
      <c r="D12" s="191">
        <v>38780</v>
      </c>
      <c r="E12" s="152">
        <v>1804.4399999999998</v>
      </c>
      <c r="F12" s="149">
        <v>14418</v>
      </c>
      <c r="G12" s="153">
        <v>7254</v>
      </c>
      <c r="H12" s="71">
        <f t="shared" si="0"/>
        <v>62256.44</v>
      </c>
      <c r="I12" s="149">
        <v>39942</v>
      </c>
      <c r="J12" s="152">
        <v>1772.3200000000002</v>
      </c>
      <c r="K12" s="149">
        <v>14778</v>
      </c>
      <c r="L12" s="153">
        <v>7299</v>
      </c>
      <c r="M12" s="149">
        <f t="shared" si="1"/>
        <v>63791.32</v>
      </c>
      <c r="N12" s="191">
        <f t="shared" si="2"/>
        <v>1534.8799999999974</v>
      </c>
      <c r="O12" s="258">
        <f t="shared" si="3"/>
        <v>2.4654156260781972E-2</v>
      </c>
      <c r="P12" s="335"/>
    </row>
    <row r="13" spans="1:16" s="193" customFormat="1" ht="15.75" customHeight="1" x14ac:dyDescent="0.2">
      <c r="A13" s="64"/>
      <c r="B13" s="65"/>
      <c r="C13" s="65" t="s">
        <v>4</v>
      </c>
      <c r="D13" s="191">
        <v>38484</v>
      </c>
      <c r="E13" s="152">
        <v>1804.4399999999998</v>
      </c>
      <c r="F13" s="149">
        <v>14418</v>
      </c>
      <c r="G13" s="153">
        <v>7254</v>
      </c>
      <c r="H13" s="71">
        <f t="shared" si="0"/>
        <v>61960.44</v>
      </c>
      <c r="I13" s="149">
        <v>39638</v>
      </c>
      <c r="J13" s="152">
        <v>1772.3200000000002</v>
      </c>
      <c r="K13" s="149">
        <v>14778</v>
      </c>
      <c r="L13" s="153">
        <v>7299</v>
      </c>
      <c r="M13" s="149">
        <f>SUM(I13:L13)</f>
        <v>63487.32</v>
      </c>
      <c r="N13" s="191">
        <f t="shared" si="2"/>
        <v>1526.8799999999974</v>
      </c>
      <c r="O13" s="258">
        <f t="shared" si="3"/>
        <v>2.4642820483521378E-2</v>
      </c>
      <c r="P13" s="335"/>
    </row>
    <row r="14" spans="1:16" s="193" customFormat="1" ht="15.75" customHeight="1" x14ac:dyDescent="0.2">
      <c r="A14" s="64"/>
      <c r="B14" s="65"/>
      <c r="C14" s="65" t="s">
        <v>47</v>
      </c>
      <c r="D14" s="191">
        <v>35858</v>
      </c>
      <c r="E14" s="152">
        <v>1804.4399999999998</v>
      </c>
      <c r="F14" s="149">
        <v>14418</v>
      </c>
      <c r="G14" s="153">
        <v>7254</v>
      </c>
      <c r="H14" s="71">
        <f t="shared" si="0"/>
        <v>59334.44</v>
      </c>
      <c r="I14" s="149">
        <v>36932</v>
      </c>
      <c r="J14" s="152">
        <v>1772.3200000000002</v>
      </c>
      <c r="K14" s="149">
        <v>14778</v>
      </c>
      <c r="L14" s="153">
        <v>7299</v>
      </c>
      <c r="M14" s="149">
        <f t="shared" si="1"/>
        <v>60781.32</v>
      </c>
      <c r="N14" s="191">
        <f t="shared" si="2"/>
        <v>1446.8799999999974</v>
      </c>
      <c r="O14" s="258">
        <f t="shared" si="3"/>
        <v>2.4385163153136651E-2</v>
      </c>
      <c r="P14" s="335"/>
    </row>
    <row r="15" spans="1:16" s="193" customFormat="1" ht="15.75" customHeight="1" x14ac:dyDescent="0.2">
      <c r="A15" s="64"/>
      <c r="B15" s="65" t="s">
        <v>107</v>
      </c>
      <c r="C15" s="77"/>
      <c r="D15" s="191"/>
      <c r="E15" s="152"/>
      <c r="F15" s="149"/>
      <c r="G15" s="153"/>
      <c r="H15" s="71"/>
      <c r="I15" s="149"/>
      <c r="J15" s="152"/>
      <c r="K15" s="149"/>
      <c r="L15" s="153"/>
      <c r="M15" s="149"/>
      <c r="N15" s="191"/>
      <c r="O15" s="258"/>
      <c r="P15" s="335"/>
    </row>
    <row r="16" spans="1:16" s="193" customFormat="1" ht="15.75" customHeight="1" x14ac:dyDescent="0.2">
      <c r="A16" s="64"/>
      <c r="B16" s="65"/>
      <c r="C16" s="65" t="s">
        <v>21</v>
      </c>
      <c r="D16" s="191">
        <v>37220</v>
      </c>
      <c r="E16" s="152">
        <v>1804.4399999999998</v>
      </c>
      <c r="F16" s="149">
        <v>14418</v>
      </c>
      <c r="G16" s="153">
        <v>7254</v>
      </c>
      <c r="H16" s="71">
        <f t="shared" si="0"/>
        <v>60696.44</v>
      </c>
      <c r="I16" s="149">
        <v>38336</v>
      </c>
      <c r="J16" s="152">
        <v>1772.3200000000002</v>
      </c>
      <c r="K16" s="149">
        <v>14778</v>
      </c>
      <c r="L16" s="153">
        <v>7299</v>
      </c>
      <c r="M16" s="149">
        <f>SUM(I16:L16)</f>
        <v>62185.32</v>
      </c>
      <c r="N16" s="191">
        <f>M16-H16</f>
        <v>1488.8799999999974</v>
      </c>
      <c r="O16" s="258">
        <f>N16/H16</f>
        <v>2.452993948244736E-2</v>
      </c>
      <c r="P16" s="335"/>
    </row>
    <row r="17" spans="1:16" s="193" customFormat="1" ht="15.75" customHeight="1" x14ac:dyDescent="0.2">
      <c r="A17" s="64"/>
      <c r="B17" s="65"/>
      <c r="C17" s="65" t="s">
        <v>48</v>
      </c>
      <c r="D17" s="191">
        <v>38772</v>
      </c>
      <c r="E17" s="152">
        <v>1804.4399999999998</v>
      </c>
      <c r="F17" s="149">
        <v>14418</v>
      </c>
      <c r="G17" s="153">
        <v>7254</v>
      </c>
      <c r="H17" s="71">
        <f t="shared" si="0"/>
        <v>62248.44</v>
      </c>
      <c r="I17" s="149">
        <v>39934</v>
      </c>
      <c r="J17" s="152">
        <v>1772.3200000000002</v>
      </c>
      <c r="K17" s="149">
        <v>14778</v>
      </c>
      <c r="L17" s="153">
        <v>7299</v>
      </c>
      <c r="M17" s="149">
        <f t="shared" ref="M17:M20" si="4">SUM(I17:L17)</f>
        <v>63783.32</v>
      </c>
      <c r="N17" s="191">
        <f t="shared" ref="N17:N20" si="5">M17-H17</f>
        <v>1534.8799999999974</v>
      </c>
      <c r="O17" s="258">
        <f t="shared" ref="O17:O20" si="6">N17/H17</f>
        <v>2.4657324745808847E-2</v>
      </c>
      <c r="P17" s="335"/>
    </row>
    <row r="18" spans="1:16" s="193" customFormat="1" ht="15.75" customHeight="1" x14ac:dyDescent="0.2">
      <c r="A18" s="64"/>
      <c r="B18" s="65"/>
      <c r="C18" s="65" t="s">
        <v>3</v>
      </c>
      <c r="D18" s="191">
        <v>40518</v>
      </c>
      <c r="E18" s="152">
        <v>1804.4399999999998</v>
      </c>
      <c r="F18" s="149">
        <v>14418</v>
      </c>
      <c r="G18" s="153">
        <v>7254</v>
      </c>
      <c r="H18" s="71">
        <f t="shared" si="0"/>
        <v>63994.44</v>
      </c>
      <c r="I18" s="149">
        <v>41732</v>
      </c>
      <c r="J18" s="152">
        <v>1772.3200000000002</v>
      </c>
      <c r="K18" s="149">
        <v>14778</v>
      </c>
      <c r="L18" s="153">
        <v>7299</v>
      </c>
      <c r="M18" s="149">
        <f t="shared" si="4"/>
        <v>65581.320000000007</v>
      </c>
      <c r="N18" s="191">
        <f t="shared" si="5"/>
        <v>1586.8800000000047</v>
      </c>
      <c r="O18" s="258">
        <f t="shared" si="6"/>
        <v>2.4797154252775781E-2</v>
      </c>
      <c r="P18" s="335"/>
    </row>
    <row r="19" spans="1:16" s="193" customFormat="1" ht="15.75" customHeight="1" x14ac:dyDescent="0.2">
      <c r="A19" s="64"/>
      <c r="B19" s="65"/>
      <c r="C19" s="65" t="s">
        <v>4</v>
      </c>
      <c r="D19" s="191">
        <v>40124</v>
      </c>
      <c r="E19" s="152">
        <v>1804.4399999999998</v>
      </c>
      <c r="F19" s="149">
        <v>14418</v>
      </c>
      <c r="G19" s="153">
        <v>7254</v>
      </c>
      <c r="H19" s="71">
        <f t="shared" si="0"/>
        <v>63600.44</v>
      </c>
      <c r="I19" s="149">
        <v>41326</v>
      </c>
      <c r="J19" s="152">
        <v>1772.3200000000002</v>
      </c>
      <c r="K19" s="149">
        <v>14778</v>
      </c>
      <c r="L19" s="153">
        <v>7299</v>
      </c>
      <c r="M19" s="149">
        <f t="shared" si="4"/>
        <v>65175.32</v>
      </c>
      <c r="N19" s="191">
        <f t="shared" si="5"/>
        <v>1574.8799999999974</v>
      </c>
      <c r="O19" s="258">
        <f t="shared" si="6"/>
        <v>2.4762092840867098E-2</v>
      </c>
      <c r="P19" s="335"/>
    </row>
    <row r="20" spans="1:16" s="193" customFormat="1" ht="15.75" customHeight="1" x14ac:dyDescent="0.2">
      <c r="A20" s="64"/>
      <c r="B20" s="74"/>
      <c r="C20" s="74" t="s">
        <v>47</v>
      </c>
      <c r="D20" s="116">
        <v>37578</v>
      </c>
      <c r="E20" s="224">
        <v>1804.4399999999998</v>
      </c>
      <c r="F20" s="117">
        <v>14418</v>
      </c>
      <c r="G20" s="225">
        <v>7254</v>
      </c>
      <c r="H20" s="76">
        <f t="shared" si="0"/>
        <v>61054.44</v>
      </c>
      <c r="I20" s="117">
        <v>38704</v>
      </c>
      <c r="J20" s="224">
        <v>1772.3200000000002</v>
      </c>
      <c r="K20" s="117">
        <v>14778</v>
      </c>
      <c r="L20" s="225">
        <v>7299</v>
      </c>
      <c r="M20" s="117">
        <f t="shared" si="4"/>
        <v>62553.32</v>
      </c>
      <c r="N20" s="116">
        <f t="shared" si="5"/>
        <v>1498.8799999999974</v>
      </c>
      <c r="O20" s="259">
        <f t="shared" si="6"/>
        <v>2.4549893504878552E-2</v>
      </c>
      <c r="P20" s="335"/>
    </row>
    <row r="21" spans="1:16" s="193" customFormat="1" ht="15.75" customHeight="1" x14ac:dyDescent="0.2">
      <c r="A21" s="81"/>
      <c r="B21" s="65" t="s">
        <v>5</v>
      </c>
      <c r="C21" s="65"/>
      <c r="D21" s="191"/>
      <c r="E21" s="152"/>
      <c r="F21" s="149"/>
      <c r="G21" s="153"/>
      <c r="H21" s="71"/>
      <c r="I21" s="149"/>
      <c r="J21" s="152"/>
      <c r="K21" s="149"/>
      <c r="L21" s="153"/>
      <c r="M21" s="149"/>
      <c r="N21" s="191"/>
      <c r="O21" s="258"/>
      <c r="P21" s="335"/>
    </row>
    <row r="22" spans="1:16" s="193" customFormat="1" ht="15.75" customHeight="1" x14ac:dyDescent="0.2">
      <c r="A22" s="64"/>
      <c r="B22" s="65"/>
      <c r="C22" s="65" t="s">
        <v>21</v>
      </c>
      <c r="D22" s="191">
        <v>30384</v>
      </c>
      <c r="E22" s="152">
        <v>1762.44</v>
      </c>
      <c r="F22" s="149">
        <v>11547</v>
      </c>
      <c r="G22" s="153">
        <v>7254</v>
      </c>
      <c r="H22" s="71">
        <f t="shared" si="0"/>
        <v>50947.44</v>
      </c>
      <c r="I22" s="149">
        <v>31284</v>
      </c>
      <c r="J22" s="152">
        <v>1730.32</v>
      </c>
      <c r="K22" s="149">
        <v>11799</v>
      </c>
      <c r="L22" s="153">
        <v>7299</v>
      </c>
      <c r="M22" s="149">
        <f>SUM(I22:L22)</f>
        <v>52112.32</v>
      </c>
      <c r="N22" s="191">
        <f>M22-H22</f>
        <v>1164.8799999999974</v>
      </c>
      <c r="O22" s="258">
        <f>N22/H22</f>
        <v>2.2864348041825012E-2</v>
      </c>
      <c r="P22" s="335"/>
    </row>
    <row r="23" spans="1:16" s="193" customFormat="1" ht="15.75" customHeight="1" x14ac:dyDescent="0.2">
      <c r="A23" s="64"/>
      <c r="B23" s="65"/>
      <c r="C23" s="65" t="s">
        <v>48</v>
      </c>
      <c r="D23" s="191">
        <v>32022</v>
      </c>
      <c r="E23" s="152">
        <v>1762.44</v>
      </c>
      <c r="F23" s="149">
        <v>11547</v>
      </c>
      <c r="G23" s="153">
        <v>7254</v>
      </c>
      <c r="H23" s="71">
        <f t="shared" si="0"/>
        <v>52585.440000000002</v>
      </c>
      <c r="I23" s="149">
        <v>32976</v>
      </c>
      <c r="J23" s="152">
        <v>1730.32</v>
      </c>
      <c r="K23" s="149">
        <v>11799</v>
      </c>
      <c r="L23" s="153">
        <v>7299</v>
      </c>
      <c r="M23" s="149">
        <f t="shared" ref="M23:M30" si="7">SUM(I23:L23)</f>
        <v>53804.32</v>
      </c>
      <c r="N23" s="191">
        <f t="shared" ref="N23:N30" si="8">M23-H23</f>
        <v>1218.8799999999974</v>
      </c>
      <c r="O23" s="258">
        <f t="shared" ref="O23:O30" si="9">N23/H23</f>
        <v>2.3179039673339185E-2</v>
      </c>
      <c r="P23" s="335"/>
    </row>
    <row r="24" spans="1:16" s="193" customFormat="1" ht="15.75" customHeight="1" x14ac:dyDescent="0.2">
      <c r="A24" s="64"/>
      <c r="B24" s="65"/>
      <c r="C24" s="77" t="s">
        <v>101</v>
      </c>
      <c r="D24" s="191">
        <v>29664</v>
      </c>
      <c r="E24" s="152">
        <v>1762.44</v>
      </c>
      <c r="F24" s="149">
        <v>11547</v>
      </c>
      <c r="G24" s="153">
        <v>7254</v>
      </c>
      <c r="H24" s="71">
        <f t="shared" si="0"/>
        <v>50227.44</v>
      </c>
      <c r="I24" s="149">
        <v>30552</v>
      </c>
      <c r="J24" s="152">
        <v>1730.32</v>
      </c>
      <c r="K24" s="149">
        <v>11799</v>
      </c>
      <c r="L24" s="153">
        <v>7299</v>
      </c>
      <c r="M24" s="149">
        <f t="shared" si="7"/>
        <v>51380.32</v>
      </c>
      <c r="N24" s="191">
        <f t="shared" si="8"/>
        <v>1152.8799999999974</v>
      </c>
      <c r="O24" s="258">
        <f t="shared" si="9"/>
        <v>2.2953190526931042E-2</v>
      </c>
      <c r="P24" s="335"/>
    </row>
    <row r="25" spans="1:16" s="193" customFormat="1" ht="15.75" customHeight="1" x14ac:dyDescent="0.2">
      <c r="A25" s="64"/>
      <c r="B25" s="65"/>
      <c r="C25" s="77" t="s">
        <v>50</v>
      </c>
      <c r="D25" s="191">
        <v>34368</v>
      </c>
      <c r="E25" s="152">
        <v>1762.44</v>
      </c>
      <c r="F25" s="149">
        <v>11547</v>
      </c>
      <c r="G25" s="153">
        <v>7254</v>
      </c>
      <c r="H25" s="71">
        <f t="shared" si="0"/>
        <v>54931.44</v>
      </c>
      <c r="I25" s="149">
        <v>35376</v>
      </c>
      <c r="J25" s="152">
        <v>1730.32</v>
      </c>
      <c r="K25" s="149">
        <v>11799</v>
      </c>
      <c r="L25" s="153">
        <v>7299</v>
      </c>
      <c r="M25" s="149">
        <f t="shared" si="7"/>
        <v>56204.32</v>
      </c>
      <c r="N25" s="191">
        <f t="shared" si="8"/>
        <v>1272.8799999999974</v>
      </c>
      <c r="O25" s="258">
        <f t="shared" si="9"/>
        <v>2.3172157875344199E-2</v>
      </c>
      <c r="P25" s="335"/>
    </row>
    <row r="26" spans="1:16" s="193" customFormat="1" ht="15.75" customHeight="1" x14ac:dyDescent="0.2">
      <c r="A26" s="64"/>
      <c r="B26" s="65"/>
      <c r="C26" s="77" t="s">
        <v>51</v>
      </c>
      <c r="D26" s="191">
        <v>34092</v>
      </c>
      <c r="E26" s="152">
        <v>1762.44</v>
      </c>
      <c r="F26" s="149">
        <v>11547</v>
      </c>
      <c r="G26" s="153">
        <v>7254</v>
      </c>
      <c r="H26" s="71">
        <f t="shared" si="0"/>
        <v>54655.44</v>
      </c>
      <c r="I26" s="149">
        <v>35100</v>
      </c>
      <c r="J26" s="152">
        <v>1730.32</v>
      </c>
      <c r="K26" s="149">
        <v>11799</v>
      </c>
      <c r="L26" s="153">
        <v>7299</v>
      </c>
      <c r="M26" s="149">
        <f t="shared" si="7"/>
        <v>55928.32</v>
      </c>
      <c r="N26" s="191">
        <f t="shared" si="8"/>
        <v>1272.8799999999974</v>
      </c>
      <c r="O26" s="258">
        <f t="shared" si="9"/>
        <v>2.3289173044805739E-2</v>
      </c>
      <c r="P26" s="335"/>
    </row>
    <row r="27" spans="1:16" s="193" customFormat="1" ht="15.75" customHeight="1" x14ac:dyDescent="0.2">
      <c r="A27" s="64"/>
      <c r="B27" s="65"/>
      <c r="C27" s="65" t="s">
        <v>98</v>
      </c>
      <c r="D27" s="191">
        <v>33138</v>
      </c>
      <c r="E27" s="152">
        <v>1762.44</v>
      </c>
      <c r="F27" s="149">
        <v>11547</v>
      </c>
      <c r="G27" s="153">
        <v>7254</v>
      </c>
      <c r="H27" s="71">
        <f t="shared" si="0"/>
        <v>53701.440000000002</v>
      </c>
      <c r="I27" s="149">
        <v>34128</v>
      </c>
      <c r="J27" s="152">
        <v>1730.32</v>
      </c>
      <c r="K27" s="149">
        <v>11799</v>
      </c>
      <c r="L27" s="153">
        <v>7299</v>
      </c>
      <c r="M27" s="149">
        <f t="shared" si="7"/>
        <v>54956.32</v>
      </c>
      <c r="N27" s="191">
        <f t="shared" si="8"/>
        <v>1254.8799999999974</v>
      </c>
      <c r="O27" s="258">
        <f t="shared" si="9"/>
        <v>2.3367716024002286E-2</v>
      </c>
      <c r="P27" s="335"/>
    </row>
    <row r="28" spans="1:16" s="193" customFormat="1" ht="15.75" customHeight="1" x14ac:dyDescent="0.2">
      <c r="A28" s="64"/>
      <c r="B28" s="65"/>
      <c r="C28" s="77" t="s">
        <v>99</v>
      </c>
      <c r="D28" s="191">
        <v>33384</v>
      </c>
      <c r="E28" s="152">
        <v>1762.44</v>
      </c>
      <c r="F28" s="149">
        <v>11547</v>
      </c>
      <c r="G28" s="153">
        <v>7254</v>
      </c>
      <c r="H28" s="71">
        <f t="shared" si="0"/>
        <v>53947.44</v>
      </c>
      <c r="I28" s="149">
        <v>34368</v>
      </c>
      <c r="J28" s="152">
        <v>1730.32</v>
      </c>
      <c r="K28" s="149">
        <v>11799</v>
      </c>
      <c r="L28" s="153">
        <v>7299</v>
      </c>
      <c r="M28" s="149">
        <f t="shared" si="7"/>
        <v>55196.32</v>
      </c>
      <c r="N28" s="191">
        <f t="shared" si="8"/>
        <v>1248.8799999999974</v>
      </c>
      <c r="O28" s="258">
        <f t="shared" si="9"/>
        <v>2.3149940015689294E-2</v>
      </c>
      <c r="P28" s="335"/>
    </row>
    <row r="29" spans="1:16" s="193" customFormat="1" ht="15.75" customHeight="1" x14ac:dyDescent="0.2">
      <c r="A29" s="64"/>
      <c r="B29" s="65"/>
      <c r="C29" s="65" t="s">
        <v>52</v>
      </c>
      <c r="D29" s="191">
        <v>36504</v>
      </c>
      <c r="E29" s="152">
        <v>1762.44</v>
      </c>
      <c r="F29" s="149">
        <v>11547</v>
      </c>
      <c r="G29" s="153">
        <v>7254</v>
      </c>
      <c r="H29" s="71">
        <f t="shared" si="0"/>
        <v>57067.44</v>
      </c>
      <c r="I29" s="149">
        <v>36504</v>
      </c>
      <c r="J29" s="152">
        <v>1730.32</v>
      </c>
      <c r="K29" s="149">
        <v>11799</v>
      </c>
      <c r="L29" s="153">
        <v>7299</v>
      </c>
      <c r="M29" s="149">
        <f t="shared" si="7"/>
        <v>57332.32</v>
      </c>
      <c r="N29" s="191">
        <f t="shared" si="8"/>
        <v>264.87999999999738</v>
      </c>
      <c r="O29" s="258">
        <f t="shared" si="9"/>
        <v>4.6415258858641178E-3</v>
      </c>
      <c r="P29" s="335"/>
    </row>
    <row r="30" spans="1:16" s="193" customFormat="1" ht="16.5" customHeight="1" x14ac:dyDescent="0.2">
      <c r="A30" s="64"/>
      <c r="B30" s="65"/>
      <c r="C30" s="77" t="s">
        <v>96</v>
      </c>
      <c r="D30" s="191">
        <v>34008</v>
      </c>
      <c r="E30" s="152">
        <v>1762.44</v>
      </c>
      <c r="F30" s="149">
        <v>11547</v>
      </c>
      <c r="G30" s="153">
        <v>7254</v>
      </c>
      <c r="H30" s="71">
        <f t="shared" si="0"/>
        <v>54571.44</v>
      </c>
      <c r="I30" s="149">
        <v>34008</v>
      </c>
      <c r="J30" s="152">
        <v>1730.32</v>
      </c>
      <c r="K30" s="149">
        <v>11799</v>
      </c>
      <c r="L30" s="153">
        <v>7299</v>
      </c>
      <c r="M30" s="149">
        <f t="shared" si="7"/>
        <v>54836.32</v>
      </c>
      <c r="N30" s="191">
        <f t="shared" si="8"/>
        <v>264.87999999999738</v>
      </c>
      <c r="O30" s="258">
        <f t="shared" si="9"/>
        <v>4.8538209730217378E-3</v>
      </c>
      <c r="P30" s="335"/>
    </row>
    <row r="31" spans="1:16" s="193" customFormat="1" ht="16.5" customHeight="1" x14ac:dyDescent="0.2">
      <c r="A31" s="64"/>
      <c r="B31" s="65"/>
      <c r="C31" s="77" t="s">
        <v>97</v>
      </c>
      <c r="D31" s="191">
        <v>31296</v>
      </c>
      <c r="E31" s="152">
        <v>1762.44</v>
      </c>
      <c r="F31" s="149">
        <v>11547</v>
      </c>
      <c r="G31" s="153">
        <v>7254</v>
      </c>
      <c r="H31" s="71">
        <f>SUM(D31:G31)</f>
        <v>51859.44</v>
      </c>
      <c r="I31" s="149">
        <v>31296</v>
      </c>
      <c r="J31" s="152">
        <v>1730.32</v>
      </c>
      <c r="K31" s="149">
        <v>11799</v>
      </c>
      <c r="L31" s="153">
        <v>7299</v>
      </c>
      <c r="M31" s="149">
        <f>SUM(I31:L31)</f>
        <v>52124.32</v>
      </c>
      <c r="N31" s="191">
        <f>M31-H31</f>
        <v>264.87999999999738</v>
      </c>
      <c r="O31" s="258">
        <f>N31/H31</f>
        <v>5.1076525315351916E-3</v>
      </c>
      <c r="P31" s="335"/>
    </row>
    <row r="32" spans="1:16" s="193" customFormat="1" ht="16.5" customHeight="1" x14ac:dyDescent="0.2">
      <c r="A32" s="64"/>
      <c r="B32" s="65"/>
      <c r="C32" s="77" t="s">
        <v>47</v>
      </c>
      <c r="D32" s="191">
        <v>30726</v>
      </c>
      <c r="E32" s="152">
        <v>1762.44</v>
      </c>
      <c r="F32" s="149">
        <v>11547</v>
      </c>
      <c r="G32" s="153">
        <v>7254</v>
      </c>
      <c r="H32" s="71">
        <f t="shared" ref="H32:H37" si="10">SUM(D32:G32)</f>
        <v>51289.440000000002</v>
      </c>
      <c r="I32" s="149">
        <v>31644</v>
      </c>
      <c r="J32" s="152">
        <v>1730.32</v>
      </c>
      <c r="K32" s="149">
        <v>11799</v>
      </c>
      <c r="L32" s="153">
        <v>7299</v>
      </c>
      <c r="M32" s="149">
        <f t="shared" ref="M32" si="11">SUM(I32:L32)</f>
        <v>52472.32</v>
      </c>
      <c r="N32" s="191">
        <f t="shared" ref="N32:N39" si="12">M32-H32</f>
        <v>1182.8799999999974</v>
      </c>
      <c r="O32" s="258">
        <f t="shared" ref="O32:O39" si="13">N32/H32</f>
        <v>2.3062837106429653E-2</v>
      </c>
      <c r="P32" s="335"/>
    </row>
    <row r="33" spans="1:16" s="193" customFormat="1" ht="16.5" customHeight="1" x14ac:dyDescent="0.2">
      <c r="A33" s="64"/>
      <c r="B33" s="65"/>
      <c r="C33" s="77" t="s">
        <v>84</v>
      </c>
      <c r="D33" s="191">
        <v>27192</v>
      </c>
      <c r="E33" s="152">
        <v>1762.44</v>
      </c>
      <c r="F33" s="149">
        <v>11547</v>
      </c>
      <c r="G33" s="153">
        <v>7254</v>
      </c>
      <c r="H33" s="71">
        <f t="shared" si="10"/>
        <v>47755.44</v>
      </c>
      <c r="I33" s="149">
        <v>27192</v>
      </c>
      <c r="J33" s="152">
        <v>1730.32</v>
      </c>
      <c r="K33" s="149">
        <v>11799</v>
      </c>
      <c r="L33" s="153">
        <v>7299</v>
      </c>
      <c r="M33" s="149">
        <f>SUM(I33:L33)</f>
        <v>48020.32</v>
      </c>
      <c r="N33" s="191">
        <f t="shared" si="12"/>
        <v>264.87999999999738</v>
      </c>
      <c r="O33" s="258">
        <f t="shared" si="13"/>
        <v>5.5465932258188253E-3</v>
      </c>
      <c r="P33" s="335"/>
    </row>
    <row r="34" spans="1:16" s="193" customFormat="1" ht="16.5" customHeight="1" x14ac:dyDescent="0.2">
      <c r="A34" s="64"/>
      <c r="B34" s="65"/>
      <c r="C34" s="77" t="s">
        <v>122</v>
      </c>
      <c r="D34" s="191">
        <v>32616</v>
      </c>
      <c r="E34" s="152">
        <v>1762.44</v>
      </c>
      <c r="F34" s="149">
        <v>11547</v>
      </c>
      <c r="G34" s="153">
        <v>7254</v>
      </c>
      <c r="H34" s="71">
        <f t="shared" si="10"/>
        <v>53179.44</v>
      </c>
      <c r="I34" s="149">
        <v>33576</v>
      </c>
      <c r="J34" s="152">
        <v>1730.32</v>
      </c>
      <c r="K34" s="149">
        <v>11799</v>
      </c>
      <c r="L34" s="153">
        <v>7299</v>
      </c>
      <c r="M34" s="149">
        <f t="shared" ref="M34:M37" si="14">SUM(I34:L34)</f>
        <v>54404.32</v>
      </c>
      <c r="N34" s="191">
        <f t="shared" si="12"/>
        <v>1224.8799999999974</v>
      </c>
      <c r="O34" s="258">
        <f t="shared" si="13"/>
        <v>2.3032961610727706E-2</v>
      </c>
      <c r="P34" s="335"/>
    </row>
    <row r="35" spans="1:16" s="193" customFormat="1" ht="16.5" customHeight="1" x14ac:dyDescent="0.2">
      <c r="A35" s="64"/>
      <c r="B35" s="65"/>
      <c r="C35" s="77" t="s">
        <v>94</v>
      </c>
      <c r="D35" s="191">
        <v>33384</v>
      </c>
      <c r="E35" s="152">
        <v>1762.44</v>
      </c>
      <c r="F35" s="149">
        <v>11547</v>
      </c>
      <c r="G35" s="153">
        <v>7254</v>
      </c>
      <c r="H35" s="71">
        <f t="shared" si="10"/>
        <v>53947.44</v>
      </c>
      <c r="I35" s="149">
        <v>34368</v>
      </c>
      <c r="J35" s="152">
        <v>1730.32</v>
      </c>
      <c r="K35" s="149">
        <v>11799</v>
      </c>
      <c r="L35" s="153">
        <v>7299</v>
      </c>
      <c r="M35" s="149">
        <f t="shared" ref="M35" si="15">SUM(I35:L35)</f>
        <v>55196.32</v>
      </c>
      <c r="N35" s="191">
        <f t="shared" si="12"/>
        <v>1248.8799999999974</v>
      </c>
      <c r="O35" s="258">
        <f t="shared" si="13"/>
        <v>2.3149940015689294E-2</v>
      </c>
      <c r="P35" s="335"/>
    </row>
    <row r="36" spans="1:16" s="193" customFormat="1" ht="16.5" customHeight="1" x14ac:dyDescent="0.2">
      <c r="A36" s="64"/>
      <c r="B36" s="65"/>
      <c r="C36" s="77" t="s">
        <v>95</v>
      </c>
      <c r="D36" s="191">
        <v>33384</v>
      </c>
      <c r="E36" s="152">
        <v>1762.44</v>
      </c>
      <c r="F36" s="149">
        <v>11547</v>
      </c>
      <c r="G36" s="153">
        <v>7254</v>
      </c>
      <c r="H36" s="71">
        <f t="shared" si="10"/>
        <v>53947.44</v>
      </c>
      <c r="I36" s="149">
        <v>34368</v>
      </c>
      <c r="J36" s="152">
        <v>1730.32</v>
      </c>
      <c r="K36" s="149">
        <v>11799</v>
      </c>
      <c r="L36" s="153">
        <v>7299</v>
      </c>
      <c r="M36" s="149">
        <f>SUM(I36:L36)</f>
        <v>55196.32</v>
      </c>
      <c r="N36" s="191">
        <f>M36-H36</f>
        <v>1248.8799999999974</v>
      </c>
      <c r="O36" s="258">
        <f t="shared" si="13"/>
        <v>2.3149940015689294E-2</v>
      </c>
      <c r="P36" s="335"/>
    </row>
    <row r="37" spans="1:16" s="193" customFormat="1" ht="15.75" customHeight="1" x14ac:dyDescent="0.2">
      <c r="A37" s="64"/>
      <c r="B37" s="65"/>
      <c r="C37" s="77" t="s">
        <v>85</v>
      </c>
      <c r="D37" s="191">
        <v>34368</v>
      </c>
      <c r="E37" s="152">
        <v>1762.44</v>
      </c>
      <c r="F37" s="149">
        <v>11547</v>
      </c>
      <c r="G37" s="153">
        <v>7254</v>
      </c>
      <c r="H37" s="71">
        <f t="shared" si="10"/>
        <v>54931.44</v>
      </c>
      <c r="I37" s="149">
        <v>35376</v>
      </c>
      <c r="J37" s="152">
        <v>1730.32</v>
      </c>
      <c r="K37" s="149">
        <v>11799</v>
      </c>
      <c r="L37" s="153">
        <v>7299</v>
      </c>
      <c r="M37" s="71">
        <f t="shared" si="14"/>
        <v>56204.32</v>
      </c>
      <c r="N37" s="191">
        <f t="shared" si="12"/>
        <v>1272.8799999999974</v>
      </c>
      <c r="O37" s="258">
        <f t="shared" si="13"/>
        <v>2.3172157875344199E-2</v>
      </c>
      <c r="P37" s="335"/>
    </row>
    <row r="38" spans="1:16" s="193" customFormat="1" ht="15.75" customHeight="1" x14ac:dyDescent="0.2">
      <c r="A38" s="64"/>
      <c r="B38" s="65"/>
      <c r="C38" s="77" t="s">
        <v>129</v>
      </c>
      <c r="D38" s="191">
        <v>21600</v>
      </c>
      <c r="E38" s="152">
        <v>94</v>
      </c>
      <c r="F38" s="149" t="s">
        <v>36</v>
      </c>
      <c r="G38" s="153" t="s">
        <v>36</v>
      </c>
      <c r="H38" s="71">
        <v>21694</v>
      </c>
      <c r="I38" s="149">
        <v>19080</v>
      </c>
      <c r="J38" s="152">
        <v>94</v>
      </c>
      <c r="K38" s="149" t="s">
        <v>36</v>
      </c>
      <c r="L38" s="153" t="s">
        <v>36</v>
      </c>
      <c r="M38" s="71">
        <v>19174</v>
      </c>
      <c r="N38" s="191">
        <f t="shared" si="12"/>
        <v>-2520</v>
      </c>
      <c r="O38" s="258">
        <f t="shared" si="13"/>
        <v>-0.11616115054853876</v>
      </c>
      <c r="P38" s="335"/>
    </row>
    <row r="39" spans="1:16" s="193" customFormat="1" ht="15.75" customHeight="1" thickBot="1" x14ac:dyDescent="0.25">
      <c r="A39" s="64"/>
      <c r="B39" s="65"/>
      <c r="C39" s="77" t="s">
        <v>130</v>
      </c>
      <c r="D39" s="244">
        <v>16008</v>
      </c>
      <c r="E39" s="338">
        <v>0</v>
      </c>
      <c r="F39" s="159" t="s">
        <v>36</v>
      </c>
      <c r="G39" s="339" t="s">
        <v>36</v>
      </c>
      <c r="H39" s="85">
        <v>16008</v>
      </c>
      <c r="I39" s="149">
        <v>16008</v>
      </c>
      <c r="J39" s="152">
        <v>0</v>
      </c>
      <c r="K39" s="149" t="s">
        <v>36</v>
      </c>
      <c r="L39" s="153" t="s">
        <v>36</v>
      </c>
      <c r="M39" s="71">
        <v>16008</v>
      </c>
      <c r="N39" s="191">
        <f t="shared" si="12"/>
        <v>0</v>
      </c>
      <c r="O39" s="258">
        <f t="shared" si="13"/>
        <v>0</v>
      </c>
      <c r="P39" s="335"/>
    </row>
    <row r="40" spans="1:16" s="193" customFormat="1" ht="15.75" thickBot="1" x14ac:dyDescent="0.3">
      <c r="A40" s="60" t="s">
        <v>6</v>
      </c>
      <c r="B40" s="61"/>
      <c r="C40" s="61"/>
      <c r="D40" s="235"/>
      <c r="E40" s="156"/>
      <c r="F40" s="234"/>
      <c r="G40" s="156"/>
      <c r="H40" s="78"/>
      <c r="I40" s="235"/>
      <c r="J40" s="156"/>
      <c r="K40" s="234"/>
      <c r="L40" s="156"/>
      <c r="M40" s="78"/>
      <c r="N40" s="235"/>
      <c r="O40" s="261"/>
      <c r="P40" s="335"/>
    </row>
    <row r="41" spans="1:16" s="193" customFormat="1" ht="15.75" customHeight="1" x14ac:dyDescent="0.2">
      <c r="A41" s="64"/>
      <c r="B41" s="65" t="s">
        <v>2</v>
      </c>
      <c r="C41" s="65"/>
      <c r="D41" s="240"/>
      <c r="E41" s="153"/>
      <c r="F41" s="238"/>
      <c r="G41" s="239"/>
      <c r="H41" s="79"/>
      <c r="I41" s="240"/>
      <c r="J41" s="153"/>
      <c r="K41" s="238"/>
      <c r="L41" s="239"/>
      <c r="M41" s="79"/>
      <c r="N41" s="240"/>
      <c r="O41" s="262"/>
      <c r="P41" s="335"/>
    </row>
    <row r="42" spans="1:16" s="193" customFormat="1" ht="15.75" customHeight="1" x14ac:dyDescent="0.2">
      <c r="A42" s="64"/>
      <c r="B42" s="65"/>
      <c r="C42" s="65" t="s">
        <v>26</v>
      </c>
      <c r="D42" s="191">
        <v>23280</v>
      </c>
      <c r="E42" s="318">
        <v>1612.9</v>
      </c>
      <c r="F42" s="149">
        <v>10500</v>
      </c>
      <c r="G42" s="149">
        <v>7254</v>
      </c>
      <c r="H42" s="71">
        <f t="shared" ref="H42:H48" si="16">SUM(D42:G42)</f>
        <v>42646.9</v>
      </c>
      <c r="I42" s="191">
        <v>23970</v>
      </c>
      <c r="J42" s="340">
        <v>1612.9</v>
      </c>
      <c r="K42" s="149">
        <v>10798</v>
      </c>
      <c r="L42" s="149">
        <v>7299</v>
      </c>
      <c r="M42" s="71">
        <f>SUM(I42:L42)</f>
        <v>43679.9</v>
      </c>
      <c r="N42" s="191">
        <f>M42-H42</f>
        <v>1033</v>
      </c>
      <c r="O42" s="258">
        <f>N42/H42</f>
        <v>2.4222159172178986E-2</v>
      </c>
      <c r="P42" s="335"/>
    </row>
    <row r="43" spans="1:16" s="193" customFormat="1" ht="15.75" customHeight="1" x14ac:dyDescent="0.2">
      <c r="A43" s="64"/>
      <c r="B43" s="65"/>
      <c r="C43" s="65" t="s">
        <v>53</v>
      </c>
      <c r="D43" s="191">
        <v>24270</v>
      </c>
      <c r="E43" s="318">
        <v>1612.9</v>
      </c>
      <c r="F43" s="149">
        <v>10500</v>
      </c>
      <c r="G43" s="149">
        <v>7254</v>
      </c>
      <c r="H43" s="71">
        <f t="shared" si="16"/>
        <v>43636.9</v>
      </c>
      <c r="I43" s="191">
        <v>24990</v>
      </c>
      <c r="J43" s="340">
        <v>1612.9</v>
      </c>
      <c r="K43" s="149">
        <v>10798</v>
      </c>
      <c r="L43" s="149">
        <v>7299</v>
      </c>
      <c r="M43" s="71">
        <f>SUM(I43:L43)</f>
        <v>44699.9</v>
      </c>
      <c r="N43" s="191">
        <f>M43-H43</f>
        <v>1063</v>
      </c>
      <c r="O43" s="258">
        <f>N43/H43</f>
        <v>2.4360117240225587E-2</v>
      </c>
      <c r="P43" s="335"/>
    </row>
    <row r="44" spans="1:16" s="193" customFormat="1" ht="15.75" customHeight="1" thickBot="1" x14ac:dyDescent="0.25">
      <c r="A44" s="64"/>
      <c r="B44" s="65"/>
      <c r="C44" s="65" t="s">
        <v>67</v>
      </c>
      <c r="D44" s="191">
        <v>25110</v>
      </c>
      <c r="E44" s="320">
        <v>1612.9</v>
      </c>
      <c r="F44" s="159">
        <v>10500</v>
      </c>
      <c r="G44" s="149">
        <v>7254</v>
      </c>
      <c r="H44" s="71">
        <f t="shared" si="16"/>
        <v>44476.9</v>
      </c>
      <c r="I44" s="191">
        <v>25860</v>
      </c>
      <c r="J44" s="341">
        <v>1612.9</v>
      </c>
      <c r="K44" s="159">
        <v>10798</v>
      </c>
      <c r="L44" s="149">
        <v>7299</v>
      </c>
      <c r="M44" s="71">
        <f>SUM(I44:L44)</f>
        <v>45569.9</v>
      </c>
      <c r="N44" s="191">
        <f>M44-H44</f>
        <v>1093</v>
      </c>
      <c r="O44" s="258">
        <f>N44/H44</f>
        <v>2.4574554431626303E-2</v>
      </c>
      <c r="P44" s="335"/>
    </row>
    <row r="45" spans="1:16" s="193" customFormat="1" ht="15.75" customHeight="1" x14ac:dyDescent="0.2">
      <c r="A45" s="66"/>
      <c r="B45" s="67" t="s">
        <v>5</v>
      </c>
      <c r="C45" s="67"/>
      <c r="D45" s="245"/>
      <c r="E45" s="319"/>
      <c r="F45" s="183"/>
      <c r="G45" s="183"/>
      <c r="H45" s="166"/>
      <c r="I45" s="245"/>
      <c r="J45" s="342"/>
      <c r="K45" s="149"/>
      <c r="L45" s="183">
        <v>7299</v>
      </c>
      <c r="M45" s="166"/>
      <c r="N45" s="245"/>
      <c r="O45" s="251"/>
      <c r="P45" s="335"/>
    </row>
    <row r="46" spans="1:16" s="193" customFormat="1" ht="15.75" customHeight="1" x14ac:dyDescent="0.2">
      <c r="A46" s="64"/>
      <c r="B46" s="65"/>
      <c r="C46" s="65" t="s">
        <v>62</v>
      </c>
      <c r="D46" s="191">
        <v>27024</v>
      </c>
      <c r="E46" s="318">
        <v>1443.52</v>
      </c>
      <c r="F46" s="149">
        <v>11108</v>
      </c>
      <c r="G46" s="149">
        <v>7254</v>
      </c>
      <c r="H46" s="71">
        <f t="shared" si="16"/>
        <v>46829.520000000004</v>
      </c>
      <c r="I46" s="149">
        <v>27840</v>
      </c>
      <c r="J46" s="340">
        <v>1443.52</v>
      </c>
      <c r="K46" s="149">
        <v>11392</v>
      </c>
      <c r="L46" s="149">
        <v>7299</v>
      </c>
      <c r="M46" s="71">
        <f>SUM(I46:L46)</f>
        <v>47974.520000000004</v>
      </c>
      <c r="N46" s="191">
        <f>M46-H46</f>
        <v>1145</v>
      </c>
      <c r="O46" s="258">
        <f>N46/H46</f>
        <v>2.4450389412490239E-2</v>
      </c>
      <c r="P46" s="335"/>
    </row>
    <row r="47" spans="1:16" s="193" customFormat="1" ht="15.75" customHeight="1" x14ac:dyDescent="0.2">
      <c r="A47" s="64"/>
      <c r="B47" s="65"/>
      <c r="C47" s="65" t="s">
        <v>81</v>
      </c>
      <c r="D47" s="191">
        <v>28944</v>
      </c>
      <c r="E47" s="318">
        <v>1443.52</v>
      </c>
      <c r="F47" s="149">
        <v>11108</v>
      </c>
      <c r="G47" s="149">
        <v>7254</v>
      </c>
      <c r="H47" s="71">
        <f>SUM(D47:G47)</f>
        <v>48749.520000000004</v>
      </c>
      <c r="I47" s="149">
        <v>29808</v>
      </c>
      <c r="J47" s="340">
        <v>1443.52</v>
      </c>
      <c r="K47" s="149">
        <v>11392</v>
      </c>
      <c r="L47" s="149">
        <v>7299</v>
      </c>
      <c r="M47" s="71">
        <f>I47+J47+K47+L47</f>
        <v>49942.520000000004</v>
      </c>
      <c r="N47" s="191">
        <f>M47-H47</f>
        <v>1193</v>
      </c>
      <c r="O47" s="258">
        <f>N47/H47</f>
        <v>2.4472035827224552E-2</v>
      </c>
      <c r="P47" s="335"/>
    </row>
    <row r="48" spans="1:16" s="193" customFormat="1" ht="15.75" customHeight="1" thickBot="1" x14ac:dyDescent="0.25">
      <c r="A48" s="83"/>
      <c r="B48" s="84"/>
      <c r="C48" s="84" t="s">
        <v>82</v>
      </c>
      <c r="D48" s="244">
        <v>27816</v>
      </c>
      <c r="E48" s="320">
        <v>1443.52</v>
      </c>
      <c r="F48" s="159">
        <v>11108</v>
      </c>
      <c r="G48" s="159">
        <v>7254</v>
      </c>
      <c r="H48" s="85">
        <f t="shared" si="16"/>
        <v>47621.520000000004</v>
      </c>
      <c r="I48" s="244">
        <v>28656</v>
      </c>
      <c r="J48" s="341">
        <v>1443.52</v>
      </c>
      <c r="K48" s="159">
        <v>11392</v>
      </c>
      <c r="L48" s="159">
        <v>7299</v>
      </c>
      <c r="M48" s="85">
        <f>SUM(I48:L48)</f>
        <v>48790.520000000004</v>
      </c>
      <c r="N48" s="244">
        <f>M48-H48</f>
        <v>1169</v>
      </c>
      <c r="O48" s="260">
        <f>N48/H48</f>
        <v>2.4547725482092969E-2</v>
      </c>
      <c r="P48" s="335"/>
    </row>
    <row r="49" spans="1:16" s="193" customFormat="1" ht="15.75" thickBot="1" x14ac:dyDescent="0.3">
      <c r="A49" s="202" t="s">
        <v>77</v>
      </c>
      <c r="B49" s="203"/>
      <c r="C49" s="203"/>
      <c r="D49" s="326"/>
      <c r="E49" s="321"/>
      <c r="F49" s="321"/>
      <c r="G49" s="321"/>
      <c r="H49" s="204"/>
      <c r="I49" s="326"/>
      <c r="J49" s="321"/>
      <c r="K49" s="321"/>
      <c r="L49" s="321"/>
      <c r="M49" s="204"/>
      <c r="N49" s="326"/>
      <c r="O49" s="327"/>
      <c r="P49" s="335"/>
    </row>
    <row r="50" spans="1:16" s="193" customFormat="1" ht="15.75" customHeight="1" x14ac:dyDescent="0.2">
      <c r="A50" s="66"/>
      <c r="B50" s="67" t="s">
        <v>2</v>
      </c>
      <c r="C50" s="139"/>
      <c r="D50" s="263"/>
      <c r="E50" s="239"/>
      <c r="F50" s="239"/>
      <c r="G50" s="239"/>
      <c r="H50" s="167"/>
      <c r="I50" s="263"/>
      <c r="J50" s="239"/>
      <c r="K50" s="239"/>
      <c r="L50" s="239"/>
      <c r="M50" s="167"/>
      <c r="N50" s="263"/>
      <c r="O50" s="256"/>
      <c r="P50" s="335"/>
    </row>
    <row r="51" spans="1:16" s="193" customFormat="1" ht="15.75" customHeight="1" x14ac:dyDescent="0.2">
      <c r="A51" s="64"/>
      <c r="B51" s="65"/>
      <c r="C51" s="137" t="s">
        <v>83</v>
      </c>
      <c r="D51" s="191">
        <v>30510</v>
      </c>
      <c r="E51" s="149">
        <v>1494.96</v>
      </c>
      <c r="F51" s="149">
        <v>11547</v>
      </c>
      <c r="G51" s="149">
        <v>7254</v>
      </c>
      <c r="H51" s="71">
        <f t="shared" ref="H51:H92" si="17">SUM(D51:G51)</f>
        <v>50805.96</v>
      </c>
      <c r="I51" s="191">
        <v>30510</v>
      </c>
      <c r="J51" s="149">
        <v>1547.1</v>
      </c>
      <c r="K51" s="149">
        <v>11799</v>
      </c>
      <c r="L51" s="149">
        <v>7299</v>
      </c>
      <c r="M51" s="71">
        <f t="shared" ref="M51:M66" si="18">SUM(I51:L51)</f>
        <v>51155.1</v>
      </c>
      <c r="N51" s="191">
        <f>M51-H51</f>
        <v>349.13999999999942</v>
      </c>
      <c r="O51" s="258">
        <f>N51/H51</f>
        <v>6.8720283998176483E-3</v>
      </c>
      <c r="P51" s="335"/>
    </row>
    <row r="52" spans="1:16" s="193" customFormat="1" ht="15.75" customHeight="1" x14ac:dyDescent="0.2">
      <c r="A52" s="64"/>
      <c r="B52" s="65"/>
      <c r="C52" s="137" t="s">
        <v>127</v>
      </c>
      <c r="D52" s="191">
        <v>32010</v>
      </c>
      <c r="E52" s="149">
        <v>1494.96</v>
      </c>
      <c r="F52" s="149">
        <v>11547</v>
      </c>
      <c r="G52" s="149">
        <v>7254</v>
      </c>
      <c r="H52" s="71">
        <f t="shared" si="17"/>
        <v>52305.96</v>
      </c>
      <c r="I52" s="191">
        <v>32010</v>
      </c>
      <c r="J52" s="149">
        <v>1547.1</v>
      </c>
      <c r="K52" s="149">
        <v>11799</v>
      </c>
      <c r="L52" s="149">
        <v>7299</v>
      </c>
      <c r="M52" s="71">
        <f t="shared" si="18"/>
        <v>52655.1</v>
      </c>
      <c r="N52" s="191">
        <f t="shared" ref="N52:N53" si="19">M52-H52</f>
        <v>349.13999999999942</v>
      </c>
      <c r="O52" s="258">
        <f t="shared" ref="O52:O53" si="20">N52/H52</f>
        <v>6.6749563529662666E-3</v>
      </c>
      <c r="P52" s="335"/>
    </row>
    <row r="53" spans="1:16" s="193" customFormat="1" ht="15.75" customHeight="1" x14ac:dyDescent="0.2">
      <c r="A53" s="64"/>
      <c r="B53" s="74"/>
      <c r="C53" s="136" t="s">
        <v>92</v>
      </c>
      <c r="D53" s="116">
        <v>33060</v>
      </c>
      <c r="E53" s="117">
        <v>1494.96</v>
      </c>
      <c r="F53" s="117">
        <v>11547</v>
      </c>
      <c r="G53" s="117">
        <v>7254</v>
      </c>
      <c r="H53" s="76">
        <f t="shared" si="17"/>
        <v>53355.96</v>
      </c>
      <c r="I53" s="116">
        <v>33060</v>
      </c>
      <c r="J53" s="117">
        <v>1547.1</v>
      </c>
      <c r="K53" s="117">
        <v>11799</v>
      </c>
      <c r="L53" s="117">
        <v>7299</v>
      </c>
      <c r="M53" s="76">
        <f t="shared" si="18"/>
        <v>53705.1</v>
      </c>
      <c r="N53" s="116">
        <f t="shared" si="19"/>
        <v>349.13999999999942</v>
      </c>
      <c r="O53" s="259">
        <f t="shared" si="20"/>
        <v>6.5435988781759229E-3</v>
      </c>
      <c r="P53" s="335"/>
    </row>
    <row r="54" spans="1:16" s="193" customFormat="1" ht="15.75" customHeight="1" x14ac:dyDescent="0.2">
      <c r="A54" s="81"/>
      <c r="B54" s="65" t="s">
        <v>124</v>
      </c>
      <c r="C54" s="135"/>
      <c r="D54" s="240"/>
      <c r="E54" s="153"/>
      <c r="F54" s="153"/>
      <c r="G54" s="153"/>
      <c r="H54" s="79"/>
      <c r="I54" s="240"/>
      <c r="J54" s="153"/>
      <c r="K54" s="153"/>
      <c r="L54" s="153"/>
      <c r="M54" s="79"/>
      <c r="N54" s="240"/>
      <c r="O54" s="262"/>
      <c r="P54" s="335"/>
    </row>
    <row r="55" spans="1:16" s="193" customFormat="1" ht="15.75" customHeight="1" x14ac:dyDescent="0.2">
      <c r="A55" s="64"/>
      <c r="B55" s="65"/>
      <c r="C55" s="137" t="s">
        <v>83</v>
      </c>
      <c r="D55" s="191">
        <v>30510</v>
      </c>
      <c r="E55" s="149">
        <v>1494.96</v>
      </c>
      <c r="F55" s="149">
        <v>11547</v>
      </c>
      <c r="G55" s="149">
        <v>7254</v>
      </c>
      <c r="H55" s="71">
        <f t="shared" ref="H55:H57" si="21">SUM(D55:G55)</f>
        <v>50805.96</v>
      </c>
      <c r="I55" s="191">
        <v>32040</v>
      </c>
      <c r="J55" s="149">
        <v>1547.1</v>
      </c>
      <c r="K55" s="149">
        <v>11799</v>
      </c>
      <c r="L55" s="149">
        <v>7299</v>
      </c>
      <c r="M55" s="71">
        <f t="shared" ref="M55:M57" si="22">SUM(I55:L55)</f>
        <v>52685.1</v>
      </c>
      <c r="N55" s="191">
        <f>M55-H55</f>
        <v>1879.1399999999994</v>
      </c>
      <c r="O55" s="258">
        <f>N55/H55</f>
        <v>3.6986605508487577E-2</v>
      </c>
      <c r="P55" s="335"/>
    </row>
    <row r="56" spans="1:16" s="193" customFormat="1" ht="15.75" customHeight="1" x14ac:dyDescent="0.2">
      <c r="A56" s="64"/>
      <c r="B56" s="65"/>
      <c r="C56" s="137" t="s">
        <v>127</v>
      </c>
      <c r="D56" s="191">
        <v>32010</v>
      </c>
      <c r="E56" s="149">
        <v>1494.96</v>
      </c>
      <c r="F56" s="149">
        <v>11547</v>
      </c>
      <c r="G56" s="149">
        <v>7254</v>
      </c>
      <c r="H56" s="71">
        <f t="shared" si="21"/>
        <v>52305.96</v>
      </c>
      <c r="I56" s="191">
        <v>33540</v>
      </c>
      <c r="J56" s="149">
        <v>1547.1</v>
      </c>
      <c r="K56" s="149">
        <v>11799</v>
      </c>
      <c r="L56" s="149">
        <v>7299</v>
      </c>
      <c r="M56" s="71">
        <f t="shared" si="22"/>
        <v>54185.1</v>
      </c>
      <c r="N56" s="191">
        <f t="shared" ref="N56:N57" si="23">M56-H56</f>
        <v>1879.1399999999994</v>
      </c>
      <c r="O56" s="258">
        <f t="shared" ref="O56:O57" si="24">N56/H56</f>
        <v>3.5925925076224573E-2</v>
      </c>
      <c r="P56" s="335"/>
    </row>
    <row r="57" spans="1:16" s="193" customFormat="1" ht="15.75" customHeight="1" x14ac:dyDescent="0.2">
      <c r="A57" s="64"/>
      <c r="B57" s="65"/>
      <c r="C57" s="137" t="s">
        <v>92</v>
      </c>
      <c r="D57" s="191">
        <v>33060</v>
      </c>
      <c r="E57" s="149">
        <v>1494.96</v>
      </c>
      <c r="F57" s="149">
        <v>11547</v>
      </c>
      <c r="G57" s="149">
        <v>7254</v>
      </c>
      <c r="H57" s="71">
        <f t="shared" si="21"/>
        <v>53355.96</v>
      </c>
      <c r="I57" s="191">
        <v>34710</v>
      </c>
      <c r="J57" s="149">
        <v>1547.1</v>
      </c>
      <c r="K57" s="149">
        <v>11799</v>
      </c>
      <c r="L57" s="149">
        <v>7299</v>
      </c>
      <c r="M57" s="71">
        <f t="shared" si="22"/>
        <v>55355.1</v>
      </c>
      <c r="N57" s="191">
        <f t="shared" si="23"/>
        <v>1999.1399999999994</v>
      </c>
      <c r="O57" s="258">
        <f t="shared" si="24"/>
        <v>3.7467979209820222E-2</v>
      </c>
      <c r="P57" s="335"/>
    </row>
    <row r="58" spans="1:16" s="193" customFormat="1" ht="15.75" customHeight="1" x14ac:dyDescent="0.2">
      <c r="A58" s="81"/>
      <c r="B58" s="82" t="s">
        <v>5</v>
      </c>
      <c r="C58" s="142"/>
      <c r="D58" s="328"/>
      <c r="E58" s="158"/>
      <c r="F58" s="158"/>
      <c r="G58" s="158"/>
      <c r="H58" s="157"/>
      <c r="I58" s="328"/>
      <c r="J58" s="158"/>
      <c r="K58" s="158"/>
      <c r="L58" s="158"/>
      <c r="M58" s="157"/>
      <c r="N58" s="328"/>
      <c r="O58" s="329"/>
      <c r="P58" s="335"/>
    </row>
    <row r="59" spans="1:16" s="193" customFormat="1" ht="15.75" customHeight="1" x14ac:dyDescent="0.2">
      <c r="A59" s="64"/>
      <c r="B59" s="65"/>
      <c r="C59" s="137" t="s">
        <v>8</v>
      </c>
      <c r="D59" s="191">
        <v>30120</v>
      </c>
      <c r="E59" s="149">
        <v>1362.96</v>
      </c>
      <c r="F59" s="149">
        <v>11547</v>
      </c>
      <c r="G59" s="149">
        <v>7254</v>
      </c>
      <c r="H59" s="71">
        <f t="shared" si="17"/>
        <v>50283.96</v>
      </c>
      <c r="I59" s="191">
        <v>30120</v>
      </c>
      <c r="J59" s="149">
        <v>1415.1</v>
      </c>
      <c r="K59" s="149">
        <v>11799</v>
      </c>
      <c r="L59" s="149">
        <v>7299</v>
      </c>
      <c r="M59" s="71">
        <f t="shared" si="18"/>
        <v>50633.1</v>
      </c>
      <c r="N59" s="191">
        <f t="shared" ref="N59:N66" si="25">M59-H59</f>
        <v>349.13999999999942</v>
      </c>
      <c r="O59" s="258">
        <f t="shared" ref="O59:O66" si="26">N59/H59</f>
        <v>6.9433672288339941E-3</v>
      </c>
      <c r="P59" s="335"/>
    </row>
    <row r="60" spans="1:16" s="193" customFormat="1" ht="15.75" customHeight="1" x14ac:dyDescent="0.2">
      <c r="A60" s="64"/>
      <c r="B60" s="65"/>
      <c r="C60" s="137" t="s">
        <v>9</v>
      </c>
      <c r="D60" s="191">
        <v>30120</v>
      </c>
      <c r="E60" s="149">
        <v>1362.96</v>
      </c>
      <c r="F60" s="149">
        <v>11547</v>
      </c>
      <c r="G60" s="149">
        <v>7254</v>
      </c>
      <c r="H60" s="71">
        <f t="shared" si="17"/>
        <v>50283.96</v>
      </c>
      <c r="I60" s="191">
        <v>30120</v>
      </c>
      <c r="J60" s="149">
        <v>1415.1</v>
      </c>
      <c r="K60" s="149">
        <v>11799</v>
      </c>
      <c r="L60" s="149">
        <v>7299</v>
      </c>
      <c r="M60" s="71">
        <f t="shared" si="18"/>
        <v>50633.1</v>
      </c>
      <c r="N60" s="191">
        <f t="shared" si="25"/>
        <v>349.13999999999942</v>
      </c>
      <c r="O60" s="258">
        <f t="shared" si="26"/>
        <v>6.9433672288339941E-3</v>
      </c>
      <c r="P60" s="335"/>
    </row>
    <row r="61" spans="1:16" s="193" customFormat="1" ht="15.75" customHeight="1" x14ac:dyDescent="0.2">
      <c r="A61" s="64"/>
      <c r="B61" s="65"/>
      <c r="C61" s="137" t="s">
        <v>128</v>
      </c>
      <c r="D61" s="191">
        <v>33072</v>
      </c>
      <c r="E61" s="149">
        <v>1362.96</v>
      </c>
      <c r="F61" s="149">
        <v>11547</v>
      </c>
      <c r="G61" s="149">
        <v>7254</v>
      </c>
      <c r="H61" s="71">
        <f t="shared" si="17"/>
        <v>53235.96</v>
      </c>
      <c r="I61" s="191">
        <v>33072</v>
      </c>
      <c r="J61" s="149">
        <v>1415.1</v>
      </c>
      <c r="K61" s="149">
        <v>11799</v>
      </c>
      <c r="L61" s="149">
        <v>7299</v>
      </c>
      <c r="M61" s="71">
        <f t="shared" si="18"/>
        <v>53585.1</v>
      </c>
      <c r="N61" s="191">
        <f t="shared" si="25"/>
        <v>349.13999999999942</v>
      </c>
      <c r="O61" s="258">
        <f t="shared" si="26"/>
        <v>6.5583489055142316E-3</v>
      </c>
      <c r="P61" s="335"/>
    </row>
    <row r="62" spans="1:16" s="193" customFormat="1" ht="15.75" customHeight="1" x14ac:dyDescent="0.2">
      <c r="A62" s="64"/>
      <c r="B62" s="65"/>
      <c r="C62" s="137" t="s">
        <v>24</v>
      </c>
      <c r="D62" s="191">
        <v>30120</v>
      </c>
      <c r="E62" s="149">
        <v>1362.96</v>
      </c>
      <c r="F62" s="149">
        <v>11547</v>
      </c>
      <c r="G62" s="149">
        <v>7254</v>
      </c>
      <c r="H62" s="71">
        <f t="shared" si="17"/>
        <v>50283.96</v>
      </c>
      <c r="I62" s="191">
        <v>30120</v>
      </c>
      <c r="J62" s="149">
        <v>1415.1</v>
      </c>
      <c r="K62" s="149">
        <v>11799</v>
      </c>
      <c r="L62" s="149">
        <v>7299</v>
      </c>
      <c r="M62" s="71">
        <f t="shared" si="18"/>
        <v>50633.1</v>
      </c>
      <c r="N62" s="191">
        <f t="shared" si="25"/>
        <v>349.13999999999942</v>
      </c>
      <c r="O62" s="258">
        <f t="shared" si="26"/>
        <v>6.9433672288339941E-3</v>
      </c>
      <c r="P62" s="335"/>
    </row>
    <row r="63" spans="1:16" s="193" customFormat="1" ht="15.75" customHeight="1" x14ac:dyDescent="0.2">
      <c r="A63" s="64"/>
      <c r="B63" s="65"/>
      <c r="C63" s="137" t="s">
        <v>10</v>
      </c>
      <c r="D63" s="191">
        <v>30120</v>
      </c>
      <c r="E63" s="149">
        <v>1362.96</v>
      </c>
      <c r="F63" s="149">
        <v>11547</v>
      </c>
      <c r="G63" s="149">
        <v>7254</v>
      </c>
      <c r="H63" s="71">
        <f t="shared" si="17"/>
        <v>50283.96</v>
      </c>
      <c r="I63" s="191">
        <v>30120</v>
      </c>
      <c r="J63" s="149">
        <v>1415.1</v>
      </c>
      <c r="K63" s="149">
        <v>11799</v>
      </c>
      <c r="L63" s="149">
        <v>7299</v>
      </c>
      <c r="M63" s="71">
        <f t="shared" si="18"/>
        <v>50633.1</v>
      </c>
      <c r="N63" s="191">
        <f t="shared" si="25"/>
        <v>349.13999999999942</v>
      </c>
      <c r="O63" s="258">
        <f t="shared" si="26"/>
        <v>6.9433672288339941E-3</v>
      </c>
      <c r="P63" s="335"/>
    </row>
    <row r="64" spans="1:16" s="193" customFormat="1" ht="15.75" customHeight="1" x14ac:dyDescent="0.2">
      <c r="A64" s="64"/>
      <c r="B64" s="65"/>
      <c r="C64" s="137" t="s">
        <v>7</v>
      </c>
      <c r="D64" s="191">
        <v>30120</v>
      </c>
      <c r="E64" s="149">
        <v>1362.96</v>
      </c>
      <c r="F64" s="149">
        <v>11547</v>
      </c>
      <c r="G64" s="149">
        <v>7254</v>
      </c>
      <c r="H64" s="71">
        <f t="shared" si="17"/>
        <v>50283.96</v>
      </c>
      <c r="I64" s="191">
        <v>30120</v>
      </c>
      <c r="J64" s="149">
        <v>1415.1</v>
      </c>
      <c r="K64" s="149">
        <v>11799</v>
      </c>
      <c r="L64" s="149">
        <v>7299</v>
      </c>
      <c r="M64" s="71">
        <f t="shared" si="18"/>
        <v>50633.1</v>
      </c>
      <c r="N64" s="191">
        <f t="shared" si="25"/>
        <v>349.13999999999942</v>
      </c>
      <c r="O64" s="258">
        <f t="shared" si="26"/>
        <v>6.9433672288339941E-3</v>
      </c>
      <c r="P64" s="335"/>
    </row>
    <row r="65" spans="1:17" s="193" customFormat="1" ht="15.75" customHeight="1" x14ac:dyDescent="0.2">
      <c r="A65" s="64"/>
      <c r="B65" s="65"/>
      <c r="C65" s="77" t="s">
        <v>41</v>
      </c>
      <c r="D65" s="191">
        <v>33072</v>
      </c>
      <c r="E65" s="149">
        <v>1362.96</v>
      </c>
      <c r="F65" s="149">
        <v>11547</v>
      </c>
      <c r="G65" s="149">
        <v>7254</v>
      </c>
      <c r="H65" s="71">
        <f t="shared" si="17"/>
        <v>53235.96</v>
      </c>
      <c r="I65" s="191">
        <v>33072</v>
      </c>
      <c r="J65" s="149">
        <v>1415.1</v>
      </c>
      <c r="K65" s="149">
        <v>11799</v>
      </c>
      <c r="L65" s="149">
        <v>7299</v>
      </c>
      <c r="M65" s="71">
        <f t="shared" si="18"/>
        <v>53585.1</v>
      </c>
      <c r="N65" s="191">
        <f t="shared" si="25"/>
        <v>349.13999999999942</v>
      </c>
      <c r="O65" s="258">
        <f t="shared" si="26"/>
        <v>6.5583489055142316E-3</v>
      </c>
      <c r="P65" s="335"/>
    </row>
    <row r="66" spans="1:17" s="193" customFormat="1" ht="15.75" customHeight="1" thickBot="1" x14ac:dyDescent="0.25">
      <c r="A66" s="83"/>
      <c r="B66" s="84"/>
      <c r="C66" s="143" t="s">
        <v>3</v>
      </c>
      <c r="D66" s="244">
        <v>33072</v>
      </c>
      <c r="E66" s="159">
        <v>1362.96</v>
      </c>
      <c r="F66" s="149">
        <v>11547</v>
      </c>
      <c r="G66" s="159">
        <v>7254</v>
      </c>
      <c r="H66" s="71">
        <f t="shared" si="17"/>
        <v>53235.96</v>
      </c>
      <c r="I66" s="244">
        <v>33072</v>
      </c>
      <c r="J66" s="159">
        <v>1415.1</v>
      </c>
      <c r="K66" s="149">
        <v>11799</v>
      </c>
      <c r="L66" s="159">
        <v>7299</v>
      </c>
      <c r="M66" s="71">
        <f t="shared" si="18"/>
        <v>53585.1</v>
      </c>
      <c r="N66" s="244">
        <f t="shared" si="25"/>
        <v>349.13999999999942</v>
      </c>
      <c r="O66" s="260">
        <f t="shared" si="26"/>
        <v>6.5583489055142316E-3</v>
      </c>
      <c r="P66" s="335"/>
    </row>
    <row r="67" spans="1:17" s="193" customFormat="1" ht="18" thickBot="1" x14ac:dyDescent="0.3">
      <c r="A67" s="60" t="s">
        <v>119</v>
      </c>
      <c r="B67" s="61"/>
      <c r="C67" s="185"/>
      <c r="D67" s="233"/>
      <c r="E67" s="285"/>
      <c r="F67" s="285"/>
      <c r="G67" s="285"/>
      <c r="H67" s="330"/>
      <c r="I67" s="233"/>
      <c r="J67" s="285"/>
      <c r="K67" s="285"/>
      <c r="L67" s="285"/>
      <c r="M67" s="330"/>
      <c r="N67" s="235"/>
      <c r="O67" s="261"/>
      <c r="P67" s="335"/>
    </row>
    <row r="68" spans="1:17" s="171" customFormat="1" ht="15.75" customHeight="1" x14ac:dyDescent="0.2">
      <c r="A68" s="90"/>
      <c r="B68" s="77" t="s">
        <v>2</v>
      </c>
      <c r="C68" s="77"/>
      <c r="D68" s="249"/>
      <c r="E68" s="250"/>
      <c r="F68" s="250"/>
      <c r="G68" s="183"/>
      <c r="H68" s="251"/>
      <c r="I68" s="249"/>
      <c r="J68" s="250"/>
      <c r="K68" s="250"/>
      <c r="L68" s="183"/>
      <c r="M68" s="251"/>
      <c r="N68" s="249"/>
      <c r="O68" s="251"/>
      <c r="P68" s="335"/>
    </row>
    <row r="69" spans="1:17" s="171" customFormat="1" ht="15.75" customHeight="1" x14ac:dyDescent="0.2">
      <c r="A69" s="90"/>
      <c r="B69" s="77"/>
      <c r="C69" s="77" t="s">
        <v>13</v>
      </c>
      <c r="D69" s="191">
        <v>27450</v>
      </c>
      <c r="E69" s="149">
        <v>254.7</v>
      </c>
      <c r="F69" s="149">
        <v>11547</v>
      </c>
      <c r="G69" s="149">
        <v>7254</v>
      </c>
      <c r="H69" s="71">
        <f>SUM(D69:G69)</f>
        <v>46505.7</v>
      </c>
      <c r="I69" s="191">
        <v>27450</v>
      </c>
      <c r="J69" s="149">
        <v>223.39999999999998</v>
      </c>
      <c r="K69" s="149">
        <v>11799</v>
      </c>
      <c r="L69" s="149">
        <v>7569</v>
      </c>
      <c r="M69" s="71">
        <f t="shared" ref="M69:M86" si="27">SUM(I69:L69)</f>
        <v>47041.4</v>
      </c>
      <c r="N69" s="191">
        <f>M69-H69</f>
        <v>535.70000000000437</v>
      </c>
      <c r="O69" s="258">
        <f>N69/H69</f>
        <v>1.1519018098856793E-2</v>
      </c>
      <c r="P69" s="335"/>
    </row>
    <row r="70" spans="1:17" s="171" customFormat="1" ht="15.75" customHeight="1" x14ac:dyDescent="0.2">
      <c r="A70" s="90"/>
      <c r="B70" s="77"/>
      <c r="C70" s="75" t="s">
        <v>37</v>
      </c>
      <c r="D70" s="116">
        <v>15450</v>
      </c>
      <c r="E70" s="117">
        <v>254.7</v>
      </c>
      <c r="F70" s="117">
        <v>11547</v>
      </c>
      <c r="G70" s="117">
        <v>7254</v>
      </c>
      <c r="H70" s="76">
        <f t="shared" si="17"/>
        <v>34505.699999999997</v>
      </c>
      <c r="I70" s="116">
        <v>15450</v>
      </c>
      <c r="J70" s="117">
        <v>223.39999999999998</v>
      </c>
      <c r="K70" s="117">
        <v>11799</v>
      </c>
      <c r="L70" s="117">
        <v>7569</v>
      </c>
      <c r="M70" s="76">
        <f t="shared" si="27"/>
        <v>35041.4</v>
      </c>
      <c r="N70" s="116">
        <f>M70-H70</f>
        <v>535.70000000000437</v>
      </c>
      <c r="O70" s="259">
        <f>N70/H70</f>
        <v>1.5524971236636393E-2</v>
      </c>
      <c r="P70" s="335"/>
    </row>
    <row r="71" spans="1:17" s="171" customFormat="1" ht="15.75" customHeight="1" x14ac:dyDescent="0.2">
      <c r="A71" s="93"/>
      <c r="B71" s="94" t="s">
        <v>5</v>
      </c>
      <c r="C71" s="94"/>
      <c r="D71" s="191"/>
      <c r="E71" s="149"/>
      <c r="F71" s="149"/>
      <c r="G71" s="149"/>
      <c r="H71" s="71"/>
      <c r="I71" s="191"/>
      <c r="J71" s="149"/>
      <c r="K71" s="149"/>
      <c r="L71" s="149"/>
      <c r="M71" s="71"/>
      <c r="N71" s="191"/>
      <c r="O71" s="258"/>
      <c r="P71" s="335"/>
    </row>
    <row r="72" spans="1:17" s="171" customFormat="1" ht="15.75" customHeight="1" x14ac:dyDescent="0.2">
      <c r="A72" s="90"/>
      <c r="B72" s="77"/>
      <c r="C72" s="137" t="s">
        <v>100</v>
      </c>
      <c r="D72" s="191">
        <v>37783</v>
      </c>
      <c r="E72" s="149">
        <v>254.7</v>
      </c>
      <c r="F72" s="149">
        <v>11547</v>
      </c>
      <c r="G72" s="149">
        <v>7254</v>
      </c>
      <c r="H72" s="71">
        <f t="shared" ref="H72" si="28">SUM(D72:G72)</f>
        <v>56838.7</v>
      </c>
      <c r="I72" s="191">
        <v>39672</v>
      </c>
      <c r="J72" s="149">
        <v>223.39999999999998</v>
      </c>
      <c r="K72" s="149">
        <v>11799</v>
      </c>
      <c r="L72" s="149">
        <v>7569</v>
      </c>
      <c r="M72" s="71">
        <f t="shared" ref="M72" si="29">SUM(I72:L72)</f>
        <v>59263.4</v>
      </c>
      <c r="N72" s="191">
        <f t="shared" ref="N72:N86" si="30">M72-H72</f>
        <v>2424.7000000000044</v>
      </c>
      <c r="O72" s="258">
        <f t="shared" ref="O72:O86" si="31">N72/H72</f>
        <v>4.2659314868214872E-2</v>
      </c>
      <c r="P72" s="335"/>
    </row>
    <row r="73" spans="1:17" s="171" customFormat="1" ht="15.75" customHeight="1" x14ac:dyDescent="0.2">
      <c r="A73" s="90"/>
      <c r="B73" s="77"/>
      <c r="C73" s="77" t="s">
        <v>54</v>
      </c>
      <c r="D73" s="191">
        <v>28320</v>
      </c>
      <c r="E73" s="149">
        <v>254.7</v>
      </c>
      <c r="F73" s="149">
        <v>11547</v>
      </c>
      <c r="G73" s="149">
        <v>7254</v>
      </c>
      <c r="H73" s="71">
        <f t="shared" si="17"/>
        <v>47375.7</v>
      </c>
      <c r="I73" s="191">
        <v>28896</v>
      </c>
      <c r="J73" s="149">
        <v>223.39999999999998</v>
      </c>
      <c r="K73" s="149">
        <v>11799</v>
      </c>
      <c r="L73" s="149">
        <v>7569</v>
      </c>
      <c r="M73" s="71">
        <f t="shared" si="27"/>
        <v>48487.4</v>
      </c>
      <c r="N73" s="191">
        <f t="shared" si="30"/>
        <v>1111.7000000000044</v>
      </c>
      <c r="O73" s="258">
        <f t="shared" si="31"/>
        <v>2.3465616339178194E-2</v>
      </c>
      <c r="P73" s="335"/>
    </row>
    <row r="74" spans="1:17" s="171" customFormat="1" ht="15.75" customHeight="1" x14ac:dyDescent="0.2">
      <c r="A74" s="90"/>
      <c r="B74" s="77"/>
      <c r="C74" s="77" t="s">
        <v>55</v>
      </c>
      <c r="D74" s="191">
        <v>22200</v>
      </c>
      <c r="E74" s="149">
        <v>254.7</v>
      </c>
      <c r="F74" s="149">
        <v>11547</v>
      </c>
      <c r="G74" s="149">
        <v>7254</v>
      </c>
      <c r="H74" s="71">
        <f t="shared" si="17"/>
        <v>41255.699999999997</v>
      </c>
      <c r="I74" s="191">
        <v>22872</v>
      </c>
      <c r="J74" s="149">
        <v>223.39999999999998</v>
      </c>
      <c r="K74" s="149">
        <v>11799</v>
      </c>
      <c r="L74" s="149">
        <v>7569</v>
      </c>
      <c r="M74" s="71">
        <f t="shared" si="27"/>
        <v>42463.4</v>
      </c>
      <c r="N74" s="191">
        <f t="shared" ref="N74:N75" si="32">M74-H74</f>
        <v>1207.7000000000044</v>
      </c>
      <c r="O74" s="258">
        <f t="shared" ref="O74:O75" si="33">N74/H74</f>
        <v>2.9273530687880814E-2</v>
      </c>
      <c r="P74" s="335"/>
    </row>
    <row r="75" spans="1:17" s="171" customFormat="1" ht="15.75" customHeight="1" x14ac:dyDescent="0.2">
      <c r="A75" s="90"/>
      <c r="B75" s="77"/>
      <c r="C75" s="137" t="s">
        <v>56</v>
      </c>
      <c r="D75" s="191">
        <v>29880</v>
      </c>
      <c r="E75" s="149">
        <v>254.7</v>
      </c>
      <c r="F75" s="149">
        <v>11547</v>
      </c>
      <c r="G75" s="149">
        <v>7254</v>
      </c>
      <c r="H75" s="71">
        <f t="shared" si="17"/>
        <v>48935.7</v>
      </c>
      <c r="I75" s="191">
        <v>31368</v>
      </c>
      <c r="J75" s="149">
        <v>223.39999999999998</v>
      </c>
      <c r="K75" s="149">
        <v>11799</v>
      </c>
      <c r="L75" s="149">
        <v>7569</v>
      </c>
      <c r="M75" s="71">
        <f t="shared" si="27"/>
        <v>50959.4</v>
      </c>
      <c r="N75" s="191">
        <f t="shared" si="32"/>
        <v>2023.7000000000044</v>
      </c>
      <c r="O75" s="258">
        <f t="shared" si="33"/>
        <v>4.1354266925782292E-2</v>
      </c>
      <c r="P75" s="335"/>
    </row>
    <row r="76" spans="1:17" s="171" customFormat="1" ht="15.75" customHeight="1" x14ac:dyDescent="0.2">
      <c r="A76" s="90"/>
      <c r="B76" s="77"/>
      <c r="C76" s="77" t="s">
        <v>32</v>
      </c>
      <c r="D76" s="191">
        <f>1287*24</f>
        <v>30888</v>
      </c>
      <c r="E76" s="149">
        <v>254.7</v>
      </c>
      <c r="F76" s="149">
        <v>11547</v>
      </c>
      <c r="G76" s="149">
        <v>7254</v>
      </c>
      <c r="H76" s="71">
        <f t="shared" si="17"/>
        <v>49943.7</v>
      </c>
      <c r="I76" s="191">
        <v>31512</v>
      </c>
      <c r="J76" s="149">
        <v>223.39999999999998</v>
      </c>
      <c r="K76" s="149">
        <v>11799</v>
      </c>
      <c r="L76" s="149">
        <v>7569</v>
      </c>
      <c r="M76" s="71">
        <f t="shared" si="27"/>
        <v>51103.4</v>
      </c>
      <c r="N76" s="191">
        <f t="shared" si="30"/>
        <v>1159.7000000000044</v>
      </c>
      <c r="O76" s="258">
        <f t="shared" si="31"/>
        <v>2.3220145884265773E-2</v>
      </c>
      <c r="P76" s="335"/>
    </row>
    <row r="77" spans="1:17" s="171" customFormat="1" ht="15.75" customHeight="1" x14ac:dyDescent="0.2">
      <c r="A77" s="90"/>
      <c r="B77" s="77"/>
      <c r="C77" s="77" t="s">
        <v>33</v>
      </c>
      <c r="D77" s="191">
        <f>1132*24</f>
        <v>27168</v>
      </c>
      <c r="E77" s="149">
        <v>254.7</v>
      </c>
      <c r="F77" s="149">
        <v>11547</v>
      </c>
      <c r="G77" s="149">
        <v>7254</v>
      </c>
      <c r="H77" s="71">
        <f t="shared" si="17"/>
        <v>46223.7</v>
      </c>
      <c r="I77" s="191">
        <v>27720</v>
      </c>
      <c r="J77" s="149">
        <v>223.39999999999998</v>
      </c>
      <c r="K77" s="149">
        <v>11799</v>
      </c>
      <c r="L77" s="149">
        <v>7569</v>
      </c>
      <c r="M77" s="71">
        <f t="shared" si="27"/>
        <v>47311.4</v>
      </c>
      <c r="N77" s="191">
        <f t="shared" si="30"/>
        <v>1087.7000000000044</v>
      </c>
      <c r="O77" s="258">
        <f t="shared" si="31"/>
        <v>2.3531218833628732E-2</v>
      </c>
      <c r="P77" s="335"/>
    </row>
    <row r="78" spans="1:17" s="171" customFormat="1" ht="15.75" customHeight="1" x14ac:dyDescent="0.2">
      <c r="A78" s="90"/>
      <c r="B78" s="77"/>
      <c r="C78" s="77" t="s">
        <v>38</v>
      </c>
      <c r="D78" s="191">
        <f>1132*24</f>
        <v>27168</v>
      </c>
      <c r="E78" s="149">
        <v>254.7</v>
      </c>
      <c r="F78" s="149">
        <v>11547</v>
      </c>
      <c r="G78" s="149">
        <v>7254</v>
      </c>
      <c r="H78" s="71">
        <f t="shared" si="17"/>
        <v>46223.7</v>
      </c>
      <c r="I78" s="191">
        <v>27720</v>
      </c>
      <c r="J78" s="149">
        <v>223.39999999999998</v>
      </c>
      <c r="K78" s="149">
        <v>11799</v>
      </c>
      <c r="L78" s="149">
        <v>7569</v>
      </c>
      <c r="M78" s="71">
        <f t="shared" si="27"/>
        <v>47311.4</v>
      </c>
      <c r="N78" s="191">
        <f t="shared" si="30"/>
        <v>1087.7000000000044</v>
      </c>
      <c r="O78" s="258">
        <f t="shared" si="31"/>
        <v>2.3531218833628732E-2</v>
      </c>
      <c r="P78" s="335"/>
    </row>
    <row r="79" spans="1:17" s="171" customFormat="1" ht="15.75" customHeight="1" x14ac:dyDescent="0.2">
      <c r="A79" s="90"/>
      <c r="B79" s="77"/>
      <c r="C79" s="77" t="s">
        <v>39</v>
      </c>
      <c r="D79" s="191">
        <f>1287*24</f>
        <v>30888</v>
      </c>
      <c r="E79" s="149">
        <v>254.7</v>
      </c>
      <c r="F79" s="149">
        <v>11547</v>
      </c>
      <c r="G79" s="149">
        <v>7254</v>
      </c>
      <c r="H79" s="71">
        <f t="shared" si="17"/>
        <v>49943.7</v>
      </c>
      <c r="I79" s="191">
        <v>31512</v>
      </c>
      <c r="J79" s="149">
        <v>223.39999999999998</v>
      </c>
      <c r="K79" s="149">
        <v>11799</v>
      </c>
      <c r="L79" s="149">
        <v>7569</v>
      </c>
      <c r="M79" s="71">
        <f t="shared" si="27"/>
        <v>51103.4</v>
      </c>
      <c r="N79" s="191">
        <f t="shared" si="30"/>
        <v>1159.7000000000044</v>
      </c>
      <c r="O79" s="258">
        <f t="shared" si="31"/>
        <v>2.3220145884265773E-2</v>
      </c>
      <c r="P79" s="335"/>
    </row>
    <row r="80" spans="1:17" s="171" customFormat="1" ht="15.75" customHeight="1" x14ac:dyDescent="0.2">
      <c r="A80" s="90"/>
      <c r="B80" s="77"/>
      <c r="C80" s="77" t="s">
        <v>22</v>
      </c>
      <c r="D80" s="191">
        <v>29400</v>
      </c>
      <c r="E80" s="149">
        <v>254.7</v>
      </c>
      <c r="F80" s="149">
        <v>11547</v>
      </c>
      <c r="G80" s="149">
        <v>7254</v>
      </c>
      <c r="H80" s="71">
        <f t="shared" si="17"/>
        <v>48455.7</v>
      </c>
      <c r="I80" s="191">
        <v>30864</v>
      </c>
      <c r="J80" s="149">
        <v>223.39999999999998</v>
      </c>
      <c r="K80" s="149">
        <v>11799</v>
      </c>
      <c r="L80" s="149">
        <v>7569</v>
      </c>
      <c r="M80" s="71">
        <f t="shared" si="27"/>
        <v>50455.4</v>
      </c>
      <c r="N80" s="191">
        <f t="shared" si="30"/>
        <v>1999.7000000000044</v>
      </c>
      <c r="O80" s="258">
        <f t="shared" si="31"/>
        <v>4.126862268009758E-2</v>
      </c>
      <c r="P80" s="335"/>
      <c r="Q80" s="334"/>
    </row>
    <row r="81" spans="1:16" s="171" customFormat="1" ht="15.75" customHeight="1" x14ac:dyDescent="0.2">
      <c r="A81" s="90"/>
      <c r="B81" s="77"/>
      <c r="C81" s="77" t="s">
        <v>40</v>
      </c>
      <c r="D81" s="191">
        <v>29064</v>
      </c>
      <c r="E81" s="149">
        <v>254.7</v>
      </c>
      <c r="F81" s="149">
        <v>11547</v>
      </c>
      <c r="G81" s="149">
        <v>7254</v>
      </c>
      <c r="H81" s="71">
        <f t="shared" si="17"/>
        <v>48119.7</v>
      </c>
      <c r="I81" s="191">
        <v>29064</v>
      </c>
      <c r="J81" s="149">
        <v>223.39999999999998</v>
      </c>
      <c r="K81" s="149">
        <v>11799</v>
      </c>
      <c r="L81" s="149">
        <v>7569</v>
      </c>
      <c r="M81" s="71">
        <f t="shared" si="27"/>
        <v>48655.4</v>
      </c>
      <c r="N81" s="191">
        <f t="shared" si="30"/>
        <v>535.70000000000437</v>
      </c>
      <c r="O81" s="258">
        <f t="shared" si="31"/>
        <v>1.1132654609234979E-2</v>
      </c>
      <c r="P81" s="335"/>
    </row>
    <row r="82" spans="1:16" s="171" customFormat="1" ht="15.75" customHeight="1" x14ac:dyDescent="0.2">
      <c r="A82" s="90"/>
      <c r="B82" s="77"/>
      <c r="C82" s="77" t="s">
        <v>79</v>
      </c>
      <c r="D82" s="191">
        <v>22800</v>
      </c>
      <c r="E82" s="149">
        <v>254.7</v>
      </c>
      <c r="F82" s="149">
        <v>11547</v>
      </c>
      <c r="G82" s="149">
        <v>7254</v>
      </c>
      <c r="H82" s="71">
        <f t="shared" si="17"/>
        <v>41855.699999999997</v>
      </c>
      <c r="I82" s="191">
        <v>23520</v>
      </c>
      <c r="J82" s="149">
        <v>223.39999999999998</v>
      </c>
      <c r="K82" s="149">
        <v>11799</v>
      </c>
      <c r="L82" s="149">
        <v>7569</v>
      </c>
      <c r="M82" s="71">
        <f t="shared" si="27"/>
        <v>43111.4</v>
      </c>
      <c r="N82" s="191">
        <f t="shared" si="30"/>
        <v>1255.7000000000044</v>
      </c>
      <c r="O82" s="258">
        <f t="shared" si="31"/>
        <v>3.0000692856648067E-2</v>
      </c>
      <c r="P82" s="335"/>
    </row>
    <row r="83" spans="1:16" s="171" customFormat="1" ht="15.75" customHeight="1" x14ac:dyDescent="0.2">
      <c r="A83" s="90"/>
      <c r="B83" s="77"/>
      <c r="C83" s="77" t="s">
        <v>42</v>
      </c>
      <c r="D83" s="191">
        <v>21216</v>
      </c>
      <c r="E83" s="149">
        <v>254.7</v>
      </c>
      <c r="F83" s="149">
        <v>11547</v>
      </c>
      <c r="G83" s="149">
        <v>7254</v>
      </c>
      <c r="H83" s="71">
        <f t="shared" si="17"/>
        <v>40271.699999999997</v>
      </c>
      <c r="I83" s="191">
        <v>22272</v>
      </c>
      <c r="J83" s="149">
        <v>223.39999999999998</v>
      </c>
      <c r="K83" s="149">
        <v>11799</v>
      </c>
      <c r="L83" s="149">
        <v>7569</v>
      </c>
      <c r="M83" s="71">
        <f t="shared" si="27"/>
        <v>41863.4</v>
      </c>
      <c r="N83" s="191">
        <f t="shared" si="30"/>
        <v>1591.7000000000044</v>
      </c>
      <c r="O83" s="258">
        <f t="shared" si="31"/>
        <v>3.952403300580816E-2</v>
      </c>
      <c r="P83" s="335"/>
    </row>
    <row r="84" spans="1:16" s="171" customFormat="1" ht="15.75" customHeight="1" x14ac:dyDescent="0.2">
      <c r="A84" s="90"/>
      <c r="B84" s="77"/>
      <c r="C84" s="77" t="s">
        <v>34</v>
      </c>
      <c r="D84" s="191">
        <v>25440</v>
      </c>
      <c r="E84" s="149">
        <v>254.7</v>
      </c>
      <c r="F84" s="149">
        <v>11547</v>
      </c>
      <c r="G84" s="149">
        <v>7254</v>
      </c>
      <c r="H84" s="71">
        <f t="shared" si="17"/>
        <v>44495.7</v>
      </c>
      <c r="I84" s="191">
        <v>26760</v>
      </c>
      <c r="J84" s="149">
        <v>223.39999999999998</v>
      </c>
      <c r="K84" s="149">
        <v>11799</v>
      </c>
      <c r="L84" s="149">
        <v>7569</v>
      </c>
      <c r="M84" s="71">
        <f t="shared" si="27"/>
        <v>46351.4</v>
      </c>
      <c r="N84" s="191">
        <f t="shared" si="30"/>
        <v>1855.7000000000044</v>
      </c>
      <c r="O84" s="258">
        <f t="shared" si="31"/>
        <v>4.170515353168968E-2</v>
      </c>
      <c r="P84" s="335"/>
    </row>
    <row r="85" spans="1:16" s="171" customFormat="1" ht="15.75" customHeight="1" x14ac:dyDescent="0.2">
      <c r="A85" s="90"/>
      <c r="B85" s="77"/>
      <c r="C85" s="77" t="s">
        <v>35</v>
      </c>
      <c r="D85" s="191">
        <v>25320</v>
      </c>
      <c r="E85" s="149">
        <v>254.7</v>
      </c>
      <c r="F85" s="149">
        <v>11547</v>
      </c>
      <c r="G85" s="149">
        <v>7254</v>
      </c>
      <c r="H85" s="71">
        <f t="shared" si="17"/>
        <v>44375.7</v>
      </c>
      <c r="I85" s="191">
        <v>26640</v>
      </c>
      <c r="J85" s="149">
        <v>223.39999999999998</v>
      </c>
      <c r="K85" s="149">
        <v>11799</v>
      </c>
      <c r="L85" s="149">
        <v>7569</v>
      </c>
      <c r="M85" s="71">
        <f t="shared" si="27"/>
        <v>46231.4</v>
      </c>
      <c r="N85" s="191">
        <f t="shared" si="30"/>
        <v>1855.7000000000044</v>
      </c>
      <c r="O85" s="258">
        <f t="shared" si="31"/>
        <v>4.1817931886144993E-2</v>
      </c>
      <c r="P85" s="335"/>
    </row>
    <row r="86" spans="1:16" s="171" customFormat="1" ht="15.75" customHeight="1" x14ac:dyDescent="0.2">
      <c r="A86" s="90"/>
      <c r="B86" s="77"/>
      <c r="C86" s="77" t="s">
        <v>120</v>
      </c>
      <c r="D86" s="116">
        <v>12168</v>
      </c>
      <c r="E86" s="117">
        <v>254.7</v>
      </c>
      <c r="F86" s="149">
        <v>11547</v>
      </c>
      <c r="G86" s="149">
        <v>7254</v>
      </c>
      <c r="H86" s="71">
        <f t="shared" si="17"/>
        <v>31223.7</v>
      </c>
      <c r="I86" s="116">
        <v>12168</v>
      </c>
      <c r="J86" s="117">
        <v>223.39999999999998</v>
      </c>
      <c r="K86" s="149">
        <v>11799</v>
      </c>
      <c r="L86" s="149">
        <v>7569</v>
      </c>
      <c r="M86" s="71">
        <f t="shared" si="27"/>
        <v>31759.4</v>
      </c>
      <c r="N86" s="116">
        <f t="shared" si="30"/>
        <v>535.70000000000073</v>
      </c>
      <c r="O86" s="259">
        <f t="shared" si="31"/>
        <v>1.7156839195867263E-2</v>
      </c>
      <c r="P86" s="335"/>
    </row>
    <row r="87" spans="1:16" s="171" customFormat="1" ht="15.75" customHeight="1" x14ac:dyDescent="0.2">
      <c r="A87" s="93"/>
      <c r="B87" s="94" t="s">
        <v>11</v>
      </c>
      <c r="C87" s="94"/>
      <c r="D87" s="191"/>
      <c r="E87" s="158"/>
      <c r="F87" s="158"/>
      <c r="G87" s="158"/>
      <c r="H87" s="157"/>
      <c r="I87" s="191"/>
      <c r="J87" s="158"/>
      <c r="K87" s="158"/>
      <c r="L87" s="158"/>
      <c r="M87" s="157"/>
      <c r="N87" s="191"/>
      <c r="O87" s="258"/>
      <c r="P87" s="335"/>
    </row>
    <row r="88" spans="1:16" s="171" customFormat="1" ht="15.75" customHeight="1" x14ac:dyDescent="0.2">
      <c r="A88" s="90"/>
      <c r="B88" s="77"/>
      <c r="C88" s="77" t="s">
        <v>125</v>
      </c>
      <c r="D88" s="191">
        <v>39364</v>
      </c>
      <c r="E88" s="149">
        <v>25955</v>
      </c>
      <c r="F88" s="149">
        <v>11547</v>
      </c>
      <c r="G88" s="149">
        <v>7254</v>
      </c>
      <c r="H88" s="71">
        <f t="shared" si="17"/>
        <v>84120</v>
      </c>
      <c r="I88" s="191">
        <v>40348</v>
      </c>
      <c r="J88" s="149">
        <v>25955</v>
      </c>
      <c r="K88" s="149">
        <v>11799</v>
      </c>
      <c r="L88" s="149">
        <v>7299</v>
      </c>
      <c r="M88" s="71">
        <f>SUM(I88:L88)</f>
        <v>85401</v>
      </c>
      <c r="N88" s="191">
        <f>M88-H88</f>
        <v>1281</v>
      </c>
      <c r="O88" s="258">
        <f>N88/H88</f>
        <v>1.5228245363766048E-2</v>
      </c>
      <c r="P88" s="335"/>
    </row>
    <row r="89" spans="1:16" s="171" customFormat="1" ht="15.75" customHeight="1" x14ac:dyDescent="0.2">
      <c r="A89" s="90"/>
      <c r="B89" s="77"/>
      <c r="C89" s="77" t="s">
        <v>57</v>
      </c>
      <c r="D89" s="191">
        <v>37653</v>
      </c>
      <c r="E89" s="149">
        <v>25303</v>
      </c>
      <c r="F89" s="149">
        <v>11547</v>
      </c>
      <c r="G89" s="149">
        <v>7254</v>
      </c>
      <c r="H89" s="71">
        <f t="shared" si="17"/>
        <v>81757</v>
      </c>
      <c r="I89" s="191">
        <v>38783</v>
      </c>
      <c r="J89" s="149">
        <v>25303</v>
      </c>
      <c r="K89" s="149">
        <v>11799</v>
      </c>
      <c r="L89" s="149">
        <v>7299</v>
      </c>
      <c r="M89" s="71">
        <f>SUM(I89:L89)</f>
        <v>83184</v>
      </c>
      <c r="N89" s="191">
        <f>M89-H89</f>
        <v>1427</v>
      </c>
      <c r="O89" s="258">
        <f>N89/H89</f>
        <v>1.7454162946292061E-2</v>
      </c>
      <c r="P89" s="335"/>
    </row>
    <row r="90" spans="1:16" s="171" customFormat="1" ht="15.75" customHeight="1" x14ac:dyDescent="0.2">
      <c r="A90" s="90"/>
      <c r="B90" s="77"/>
      <c r="C90" s="209" t="s">
        <v>29</v>
      </c>
      <c r="D90" s="191">
        <v>25176</v>
      </c>
      <c r="E90" s="149">
        <v>254.7</v>
      </c>
      <c r="F90" s="149">
        <v>11547</v>
      </c>
      <c r="G90" s="149">
        <v>7254</v>
      </c>
      <c r="H90" s="71">
        <f t="shared" si="17"/>
        <v>44231.7</v>
      </c>
      <c r="I90" s="191">
        <v>26712</v>
      </c>
      <c r="J90" s="149">
        <v>223.39999999999998</v>
      </c>
      <c r="K90" s="149">
        <v>11799</v>
      </c>
      <c r="L90" s="149">
        <v>7299</v>
      </c>
      <c r="M90" s="71">
        <f>SUM(I90:L90)</f>
        <v>46033.4</v>
      </c>
      <c r="N90" s="191">
        <f>M90-H90</f>
        <v>1801.7000000000044</v>
      </c>
      <c r="O90" s="258">
        <f>N90/H90</f>
        <v>4.0733229787686308E-2</v>
      </c>
      <c r="P90" s="335"/>
    </row>
    <row r="91" spans="1:16" s="171" customFormat="1" ht="15.75" customHeight="1" x14ac:dyDescent="0.2">
      <c r="A91" s="90"/>
      <c r="B91" s="77"/>
      <c r="C91" s="209" t="s">
        <v>25</v>
      </c>
      <c r="D91" s="191">
        <v>25440</v>
      </c>
      <c r="E91" s="149">
        <v>254.7</v>
      </c>
      <c r="F91" s="149">
        <v>11547</v>
      </c>
      <c r="G91" s="149">
        <v>7254</v>
      </c>
      <c r="H91" s="71">
        <f t="shared" si="17"/>
        <v>44495.7</v>
      </c>
      <c r="I91" s="191">
        <v>26760</v>
      </c>
      <c r="J91" s="149">
        <v>223.39999999999998</v>
      </c>
      <c r="K91" s="149">
        <v>11799</v>
      </c>
      <c r="L91" s="149">
        <v>7299</v>
      </c>
      <c r="M91" s="71">
        <f>SUM(I91:L91)</f>
        <v>46081.4</v>
      </c>
      <c r="N91" s="191">
        <f>M91-H91</f>
        <v>1585.7000000000044</v>
      </c>
      <c r="O91" s="258">
        <f>N91/H91</f>
        <v>3.5637151455084524E-2</v>
      </c>
      <c r="P91" s="335"/>
    </row>
    <row r="92" spans="1:16" s="171" customFormat="1" ht="15.75" customHeight="1" thickBot="1" x14ac:dyDescent="0.25">
      <c r="A92" s="95"/>
      <c r="B92" s="96"/>
      <c r="C92" s="210" t="s">
        <v>30</v>
      </c>
      <c r="D92" s="244">
        <v>39870</v>
      </c>
      <c r="E92" s="159">
        <v>254.7</v>
      </c>
      <c r="F92" s="159">
        <v>11547</v>
      </c>
      <c r="G92" s="159">
        <v>7254</v>
      </c>
      <c r="H92" s="85">
        <f t="shared" si="17"/>
        <v>58925.7</v>
      </c>
      <c r="I92" s="244">
        <v>39870</v>
      </c>
      <c r="J92" s="159">
        <v>223.39999999999998</v>
      </c>
      <c r="K92" s="159">
        <v>11799</v>
      </c>
      <c r="L92" s="159">
        <v>7299</v>
      </c>
      <c r="M92" s="85">
        <f>SUM(I92:L92)</f>
        <v>59191.4</v>
      </c>
      <c r="N92" s="244">
        <f>M92-H92</f>
        <v>265.70000000000437</v>
      </c>
      <c r="O92" s="260">
        <f>N92/H92</f>
        <v>4.509068199444459E-3</v>
      </c>
      <c r="P92" s="335"/>
    </row>
    <row r="93" spans="1:16" s="4" customFormat="1" ht="21.75" customHeight="1" x14ac:dyDescent="0.25">
      <c r="A93" s="3"/>
      <c r="B93" s="5" t="s">
        <v>20</v>
      </c>
      <c r="C93" s="3"/>
      <c r="D93" s="17"/>
      <c r="E93" s="2"/>
      <c r="F93" s="2"/>
      <c r="G93" s="2"/>
      <c r="H93" s="2"/>
      <c r="I93" s="17"/>
      <c r="J93" s="2"/>
      <c r="K93" s="2"/>
      <c r="L93" s="2"/>
      <c r="M93" s="2"/>
      <c r="N93" s="2"/>
      <c r="O93" s="2"/>
    </row>
    <row r="94" spans="1:16" s="22" customFormat="1" ht="15" x14ac:dyDescent="0.2">
      <c r="A94" s="24"/>
      <c r="B94" s="109"/>
      <c r="C94" s="15" t="s">
        <v>61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6" s="7" customFormat="1" ht="12" customHeight="1" x14ac:dyDescent="0.2">
      <c r="A95" s="10"/>
      <c r="B95" s="10"/>
      <c r="C95" s="15" t="s">
        <v>45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9"/>
    </row>
    <row r="96" spans="1:16" s="7" customFormat="1" x14ac:dyDescent="0.2">
      <c r="C96" s="361" t="s">
        <v>80</v>
      </c>
      <c r="D96" s="361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</row>
    <row r="97" spans="1:15" s="7" customFormat="1" ht="12" customHeight="1" x14ac:dyDescent="0.2">
      <c r="C97" s="33" t="s">
        <v>60</v>
      </c>
      <c r="D97" s="30"/>
      <c r="E97" s="30"/>
      <c r="F97" s="30"/>
      <c r="G97" s="30"/>
      <c r="H97" s="31"/>
      <c r="I97" s="30"/>
      <c r="J97" s="30"/>
      <c r="K97" s="30"/>
      <c r="L97" s="30"/>
      <c r="M97" s="31"/>
      <c r="N97" s="30"/>
      <c r="O97" s="31"/>
    </row>
    <row r="98" spans="1:15" s="13" customFormat="1" ht="12" customHeight="1" x14ac:dyDescent="0.2">
      <c r="A98" s="14"/>
      <c r="B98" s="14"/>
      <c r="C98" s="360" t="s">
        <v>104</v>
      </c>
      <c r="D98" s="360"/>
      <c r="E98" s="360"/>
      <c r="F98" s="360"/>
      <c r="G98" s="360"/>
      <c r="H98" s="360"/>
      <c r="I98" s="360"/>
      <c r="J98" s="360"/>
      <c r="K98" s="360"/>
      <c r="L98" s="360"/>
      <c r="M98" s="360"/>
      <c r="N98" s="360"/>
      <c r="O98" s="360"/>
    </row>
    <row r="99" spans="1:15" ht="12" customHeight="1" x14ac:dyDescent="0.2">
      <c r="C99" s="33" t="s">
        <v>46</v>
      </c>
      <c r="D99" s="30"/>
      <c r="E99" s="30"/>
      <c r="F99" s="30"/>
      <c r="G99" s="30"/>
      <c r="H99" s="31"/>
      <c r="I99" s="30"/>
      <c r="J99" s="30"/>
      <c r="K99" s="30"/>
      <c r="L99" s="30"/>
      <c r="M99" s="31"/>
      <c r="N99" s="30"/>
      <c r="O99" s="31"/>
    </row>
    <row r="100" spans="1:15" x14ac:dyDescent="0.2">
      <c r="C100" s="336" t="s">
        <v>126</v>
      </c>
    </row>
    <row r="101" spans="1:15" ht="52.5" customHeight="1" x14ac:dyDescent="0.2">
      <c r="C101" s="359" t="s">
        <v>109</v>
      </c>
      <c r="D101" s="359"/>
      <c r="E101" s="359"/>
      <c r="F101" s="359"/>
      <c r="G101" s="359"/>
      <c r="H101" s="359"/>
      <c r="I101" s="359"/>
      <c r="J101" s="181"/>
      <c r="K101" s="180"/>
      <c r="L101" s="180"/>
    </row>
  </sheetData>
  <mergeCells count="7">
    <mergeCell ref="C101:I101"/>
    <mergeCell ref="N4:O4"/>
    <mergeCell ref="C98:O98"/>
    <mergeCell ref="C96:O96"/>
    <mergeCell ref="D5:H5"/>
    <mergeCell ref="I5:M5"/>
    <mergeCell ref="N5:O5"/>
  </mergeCells>
  <phoneticPr fontId="0" type="noConversion"/>
  <printOptions horizontalCentered="1"/>
  <pageMargins left="0.25" right="0.25" top="0.5" bottom="0.25" header="0.3" footer="0.3"/>
  <pageSetup scale="48" fitToHeight="2" orientation="landscape" r:id="rId1"/>
  <headerFooter alignWithMargins="0"/>
  <rowBreaks count="1" manualBreakCount="1">
    <brk id="66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zoomScale="70" zoomScaleNormal="70" zoomScaleSheetLayoutView="70" workbookViewId="0">
      <pane ySplit="7" topLeftCell="A8" activePane="bottomLeft" state="frozen"/>
      <selection activeCell="G20" sqref="G20"/>
      <selection pane="bottomLeft" activeCell="A8" sqref="A8"/>
    </sheetView>
  </sheetViews>
  <sheetFormatPr defaultColWidth="9.140625" defaultRowHeight="12.75" x14ac:dyDescent="0.2"/>
  <cols>
    <col min="1" max="1" width="2" style="9" customWidth="1"/>
    <col min="2" max="2" width="2.28515625" style="9" customWidth="1"/>
    <col min="3" max="3" width="64.28515625" style="9" customWidth="1"/>
    <col min="4" max="6" width="10.85546875" style="9" customWidth="1"/>
    <col min="7" max="7" width="12.85546875" style="11" customWidth="1"/>
    <col min="8" max="10" width="10.85546875" style="9" customWidth="1"/>
    <col min="11" max="11" width="10.85546875" style="11" customWidth="1"/>
    <col min="12" max="12" width="10.85546875" style="9" customWidth="1"/>
    <col min="13" max="13" width="10.85546875" style="11" customWidth="1"/>
    <col min="14" max="14" width="11.42578125" style="8" bestFit="1" customWidth="1"/>
    <col min="15" max="15" width="10.85546875" style="8" customWidth="1"/>
    <col min="16" max="21" width="9.140625" style="9"/>
    <col min="22" max="22" width="14.85546875" style="9" bestFit="1" customWidth="1"/>
    <col min="23" max="16384" width="9.140625" style="9"/>
  </cols>
  <sheetData>
    <row r="1" spans="1:15" ht="18" x14ac:dyDescent="0.25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8" x14ac:dyDescent="0.25">
      <c r="A2" s="45" t="s">
        <v>115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.75" thickBot="1" x14ac:dyDescent="0.3">
      <c r="A3" s="44" t="s">
        <v>103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s="1" customFormat="1" ht="15.75" x14ac:dyDescent="0.25">
      <c r="A4" s="97"/>
      <c r="B4" s="98"/>
      <c r="C4" s="98"/>
      <c r="D4" s="177"/>
      <c r="E4" s="99"/>
      <c r="F4" s="99"/>
      <c r="G4" s="99"/>
      <c r="H4" s="178"/>
      <c r="I4" s="177"/>
      <c r="J4" s="99"/>
      <c r="K4" s="99"/>
      <c r="L4" s="99"/>
      <c r="M4" s="178"/>
      <c r="N4" s="354" t="s">
        <v>1</v>
      </c>
      <c r="O4" s="355"/>
    </row>
    <row r="5" spans="1:15" s="1" customFormat="1" ht="16.5" thickBot="1" x14ac:dyDescent="0.3">
      <c r="A5" s="100"/>
      <c r="B5" s="101"/>
      <c r="C5" s="101"/>
      <c r="D5" s="364" t="s">
        <v>86</v>
      </c>
      <c r="E5" s="363"/>
      <c r="F5" s="363"/>
      <c r="G5" s="363"/>
      <c r="H5" s="358"/>
      <c r="I5" s="364" t="s">
        <v>116</v>
      </c>
      <c r="J5" s="363"/>
      <c r="K5" s="363"/>
      <c r="L5" s="363"/>
      <c r="M5" s="358"/>
      <c r="N5" s="357" t="s">
        <v>18</v>
      </c>
      <c r="O5" s="358"/>
    </row>
    <row r="6" spans="1:15" s="1" customFormat="1" ht="15.75" x14ac:dyDescent="0.25">
      <c r="A6" s="100"/>
      <c r="B6" s="101"/>
      <c r="C6" s="101"/>
      <c r="D6" s="182" t="s">
        <v>88</v>
      </c>
      <c r="E6" s="51" t="s">
        <v>88</v>
      </c>
      <c r="F6" s="51" t="s">
        <v>88</v>
      </c>
      <c r="G6" s="51" t="s">
        <v>88</v>
      </c>
      <c r="H6" s="52" t="s">
        <v>88</v>
      </c>
      <c r="I6" s="182" t="str">
        <f>Resident!I6</f>
        <v>FY 2020</v>
      </c>
      <c r="J6" s="51" t="str">
        <f>Resident!J6</f>
        <v>FY 2020</v>
      </c>
      <c r="K6" s="51" t="str">
        <f>Resident!K6</f>
        <v>FY 2020</v>
      </c>
      <c r="L6" s="51" t="str">
        <f>Resident!L6</f>
        <v>FY 2020</v>
      </c>
      <c r="M6" s="52" t="str">
        <f>Resident!M6</f>
        <v>FY 2020</v>
      </c>
      <c r="N6" s="102" t="s">
        <v>14</v>
      </c>
      <c r="O6" s="103" t="s">
        <v>15</v>
      </c>
    </row>
    <row r="7" spans="1:15" s="1" customFormat="1" ht="19.5" thickBot="1" x14ac:dyDescent="0.3">
      <c r="A7" s="110" t="s">
        <v>0</v>
      </c>
      <c r="B7" s="111"/>
      <c r="C7" s="105"/>
      <c r="D7" s="179" t="s">
        <v>17</v>
      </c>
      <c r="E7" s="106" t="s">
        <v>74</v>
      </c>
      <c r="F7" s="106" t="s">
        <v>75</v>
      </c>
      <c r="G7" s="106" t="s">
        <v>76</v>
      </c>
      <c r="H7" s="107" t="s">
        <v>16</v>
      </c>
      <c r="I7" s="179" t="s">
        <v>17</v>
      </c>
      <c r="J7" s="106" t="s">
        <v>74</v>
      </c>
      <c r="K7" s="106" t="s">
        <v>75</v>
      </c>
      <c r="L7" s="106" t="s">
        <v>76</v>
      </c>
      <c r="M7" s="107" t="s">
        <v>16</v>
      </c>
      <c r="N7" s="102" t="s">
        <v>1</v>
      </c>
      <c r="O7" s="108" t="s">
        <v>1</v>
      </c>
    </row>
    <row r="8" spans="1:15" s="193" customFormat="1" ht="15.75" thickBot="1" x14ac:dyDescent="0.3">
      <c r="A8" s="60" t="s">
        <v>12</v>
      </c>
      <c r="B8" s="61"/>
      <c r="C8" s="134"/>
      <c r="D8" s="61"/>
      <c r="E8" s="61"/>
      <c r="F8" s="61"/>
      <c r="G8" s="61"/>
      <c r="H8" s="63"/>
      <c r="I8" s="61"/>
      <c r="J8" s="61"/>
      <c r="K8" s="61"/>
      <c r="L8" s="61"/>
      <c r="M8" s="63"/>
      <c r="N8" s="62"/>
      <c r="O8" s="63"/>
    </row>
    <row r="9" spans="1:15" s="193" customFormat="1" ht="15.75" customHeight="1" x14ac:dyDescent="0.2">
      <c r="A9" s="64"/>
      <c r="B9" s="65" t="s">
        <v>121</v>
      </c>
      <c r="C9" s="135"/>
      <c r="D9" s="65"/>
      <c r="E9" s="65"/>
      <c r="F9" s="65"/>
      <c r="G9" s="65"/>
      <c r="H9" s="80"/>
      <c r="I9" s="67"/>
      <c r="J9" s="67"/>
      <c r="K9" s="67"/>
      <c r="L9" s="67"/>
      <c r="M9" s="68"/>
      <c r="N9" s="66"/>
      <c r="O9" s="68"/>
    </row>
    <row r="10" spans="1:15" s="193" customFormat="1" ht="15.75" customHeight="1" x14ac:dyDescent="0.2">
      <c r="A10" s="64"/>
      <c r="B10" s="65"/>
      <c r="C10" s="135" t="s">
        <v>21</v>
      </c>
      <c r="D10" s="270">
        <v>35482</v>
      </c>
      <c r="E10" s="266">
        <v>1592.6599999999999</v>
      </c>
      <c r="F10" s="270">
        <v>14418</v>
      </c>
      <c r="G10" s="269">
        <v>3627</v>
      </c>
      <c r="H10" s="71">
        <f>SUM(D10:G10)</f>
        <v>55119.66</v>
      </c>
      <c r="I10" s="270">
        <v>36546</v>
      </c>
      <c r="J10" s="266">
        <v>1582.48</v>
      </c>
      <c r="K10" s="270">
        <v>14778</v>
      </c>
      <c r="L10" s="269">
        <v>3649.5</v>
      </c>
      <c r="M10" s="71">
        <f>SUM(I10:L10)</f>
        <v>56555.98</v>
      </c>
      <c r="N10" s="222">
        <f>M10-H10</f>
        <v>1436.3199999999997</v>
      </c>
      <c r="O10" s="223">
        <f>N10/H10</f>
        <v>2.6058215888849816E-2</v>
      </c>
    </row>
    <row r="11" spans="1:15" s="193" customFormat="1" ht="15.75" customHeight="1" x14ac:dyDescent="0.2">
      <c r="A11" s="64"/>
      <c r="B11" s="65"/>
      <c r="C11" s="135" t="s">
        <v>48</v>
      </c>
      <c r="D11" s="270">
        <v>37130</v>
      </c>
      <c r="E11" s="266">
        <v>1592.6599999999999</v>
      </c>
      <c r="F11" s="270">
        <v>14418</v>
      </c>
      <c r="G11" s="269">
        <v>3627</v>
      </c>
      <c r="H11" s="79">
        <f t="shared" ref="H11:H30" si="0">SUM(D11:G11)</f>
        <v>56767.66</v>
      </c>
      <c r="I11" s="270">
        <v>38242</v>
      </c>
      <c r="J11" s="266">
        <v>1582.48</v>
      </c>
      <c r="K11" s="270">
        <v>14778</v>
      </c>
      <c r="L11" s="269">
        <v>3649.5</v>
      </c>
      <c r="M11" s="71">
        <f t="shared" ref="M11:M20" si="1">SUM(I11:L11)</f>
        <v>58251.98</v>
      </c>
      <c r="N11" s="222">
        <f>M11-H11</f>
        <v>1484.3199999999997</v>
      </c>
      <c r="O11" s="223">
        <f>N11/H11</f>
        <v>2.6147281744570757E-2</v>
      </c>
    </row>
    <row r="12" spans="1:15" s="193" customFormat="1" ht="15.75" customHeight="1" x14ac:dyDescent="0.2">
      <c r="A12" s="64"/>
      <c r="B12" s="65"/>
      <c r="C12" s="135" t="s">
        <v>3</v>
      </c>
      <c r="D12" s="270">
        <v>38780</v>
      </c>
      <c r="E12" s="266">
        <v>1592.6599999999999</v>
      </c>
      <c r="F12" s="270">
        <v>14418</v>
      </c>
      <c r="G12" s="269">
        <v>3627</v>
      </c>
      <c r="H12" s="71">
        <f t="shared" si="0"/>
        <v>58417.66</v>
      </c>
      <c r="I12" s="270">
        <v>39942</v>
      </c>
      <c r="J12" s="266">
        <v>1582.48</v>
      </c>
      <c r="K12" s="270">
        <v>14778</v>
      </c>
      <c r="L12" s="269">
        <v>3649.5</v>
      </c>
      <c r="M12" s="71">
        <f t="shared" si="1"/>
        <v>59951.98</v>
      </c>
      <c r="N12" s="222">
        <f>M12-H12</f>
        <v>1534.3199999999997</v>
      </c>
      <c r="O12" s="223">
        <f>N12/H12</f>
        <v>2.6264660378385572E-2</v>
      </c>
    </row>
    <row r="13" spans="1:15" s="193" customFormat="1" ht="15.75" customHeight="1" x14ac:dyDescent="0.2">
      <c r="A13" s="64"/>
      <c r="B13" s="65"/>
      <c r="C13" s="135" t="s">
        <v>4</v>
      </c>
      <c r="D13" s="270">
        <v>38484</v>
      </c>
      <c r="E13" s="266">
        <v>1592.6599999999999</v>
      </c>
      <c r="F13" s="270">
        <v>14418</v>
      </c>
      <c r="G13" s="269">
        <v>3627</v>
      </c>
      <c r="H13" s="71">
        <f t="shared" si="0"/>
        <v>58121.66</v>
      </c>
      <c r="I13" s="270">
        <v>39638</v>
      </c>
      <c r="J13" s="266">
        <v>1582.48</v>
      </c>
      <c r="K13" s="270">
        <v>14778</v>
      </c>
      <c r="L13" s="269">
        <v>3649.5</v>
      </c>
      <c r="M13" s="71">
        <f t="shared" si="1"/>
        <v>59647.98</v>
      </c>
      <c r="N13" s="222">
        <f>M13-H13</f>
        <v>1526.3199999999997</v>
      </c>
      <c r="O13" s="223">
        <f>N13/H13</f>
        <v>2.626077782362031E-2</v>
      </c>
    </row>
    <row r="14" spans="1:15" s="193" customFormat="1" ht="15.75" customHeight="1" x14ac:dyDescent="0.2">
      <c r="A14" s="64"/>
      <c r="B14" s="65"/>
      <c r="C14" s="135" t="s">
        <v>47</v>
      </c>
      <c r="D14" s="270">
        <v>35858</v>
      </c>
      <c r="E14" s="266">
        <v>1592.6599999999999</v>
      </c>
      <c r="F14" s="270">
        <v>14418</v>
      </c>
      <c r="G14" s="269">
        <v>3627</v>
      </c>
      <c r="H14" s="71">
        <f t="shared" si="0"/>
        <v>55495.66</v>
      </c>
      <c r="I14" s="270">
        <v>36932</v>
      </c>
      <c r="J14" s="266">
        <v>1582.48</v>
      </c>
      <c r="K14" s="270">
        <v>14778</v>
      </c>
      <c r="L14" s="269">
        <v>3649.5</v>
      </c>
      <c r="M14" s="71">
        <f t="shared" si="1"/>
        <v>56941.98</v>
      </c>
      <c r="N14" s="222">
        <f>M14-H14</f>
        <v>1446.3199999999997</v>
      </c>
      <c r="O14" s="223">
        <f>N14/H14</f>
        <v>2.6061857810142263E-2</v>
      </c>
    </row>
    <row r="15" spans="1:15" s="193" customFormat="1" ht="15.75" customHeight="1" x14ac:dyDescent="0.2">
      <c r="A15" s="64"/>
      <c r="B15" s="65" t="s">
        <v>107</v>
      </c>
      <c r="C15" s="137"/>
      <c r="D15" s="270"/>
      <c r="E15" s="266"/>
      <c r="F15" s="270"/>
      <c r="G15" s="269"/>
      <c r="H15" s="71"/>
      <c r="I15" s="270"/>
      <c r="J15" s="266"/>
      <c r="K15" s="270"/>
      <c r="L15" s="269">
        <v>3649.5</v>
      </c>
      <c r="M15" s="71"/>
      <c r="N15" s="222"/>
      <c r="O15" s="223"/>
    </row>
    <row r="16" spans="1:15" s="193" customFormat="1" ht="15.75" customHeight="1" x14ac:dyDescent="0.2">
      <c r="A16" s="64"/>
      <c r="B16" s="65"/>
      <c r="C16" s="135" t="s">
        <v>21</v>
      </c>
      <c r="D16" s="270">
        <v>37220</v>
      </c>
      <c r="E16" s="266">
        <v>1592.6599999999999</v>
      </c>
      <c r="F16" s="270">
        <v>14418</v>
      </c>
      <c r="G16" s="269">
        <v>3627</v>
      </c>
      <c r="H16" s="71">
        <f t="shared" si="0"/>
        <v>56857.66</v>
      </c>
      <c r="I16" s="270">
        <v>38336</v>
      </c>
      <c r="J16" s="266">
        <v>1582.48</v>
      </c>
      <c r="K16" s="270">
        <v>14778</v>
      </c>
      <c r="L16" s="269">
        <v>3649.5</v>
      </c>
      <c r="M16" s="71">
        <f t="shared" si="1"/>
        <v>58345.98</v>
      </c>
      <c r="N16" s="222">
        <f>M16-H16</f>
        <v>1488.3199999999997</v>
      </c>
      <c r="O16" s="223">
        <f>N16/H16</f>
        <v>2.6176244326621946E-2</v>
      </c>
    </row>
    <row r="17" spans="1:15" s="193" customFormat="1" ht="15.75" customHeight="1" x14ac:dyDescent="0.2">
      <c r="A17" s="64"/>
      <c r="B17" s="65"/>
      <c r="C17" s="135" t="s">
        <v>48</v>
      </c>
      <c r="D17" s="270">
        <v>38772</v>
      </c>
      <c r="E17" s="266">
        <v>1592.6599999999999</v>
      </c>
      <c r="F17" s="270">
        <v>14418</v>
      </c>
      <c r="G17" s="269">
        <v>3627</v>
      </c>
      <c r="H17" s="79">
        <f t="shared" si="0"/>
        <v>58409.66</v>
      </c>
      <c r="I17" s="270">
        <v>39934</v>
      </c>
      <c r="J17" s="266">
        <v>1582.48</v>
      </c>
      <c r="K17" s="270">
        <v>14778</v>
      </c>
      <c r="L17" s="269">
        <v>3649.5</v>
      </c>
      <c r="M17" s="71">
        <f t="shared" si="1"/>
        <v>59943.98</v>
      </c>
      <c r="N17" s="222">
        <f>M17-H17</f>
        <v>1534.3199999999997</v>
      </c>
      <c r="O17" s="223">
        <f>N17/H17</f>
        <v>2.6268257682034096E-2</v>
      </c>
    </row>
    <row r="18" spans="1:15" s="193" customFormat="1" ht="15.75" customHeight="1" x14ac:dyDescent="0.2">
      <c r="A18" s="64"/>
      <c r="B18" s="65"/>
      <c r="C18" s="135" t="s">
        <v>3</v>
      </c>
      <c r="D18" s="270">
        <v>40518</v>
      </c>
      <c r="E18" s="266">
        <v>1592.6599999999999</v>
      </c>
      <c r="F18" s="270">
        <v>14418</v>
      </c>
      <c r="G18" s="269">
        <v>3627</v>
      </c>
      <c r="H18" s="71">
        <f t="shared" si="0"/>
        <v>60155.66</v>
      </c>
      <c r="I18" s="270">
        <v>41732</v>
      </c>
      <c r="J18" s="266">
        <v>1582.48</v>
      </c>
      <c r="K18" s="270">
        <v>14778</v>
      </c>
      <c r="L18" s="269">
        <v>3649.5</v>
      </c>
      <c r="M18" s="71">
        <f t="shared" si="1"/>
        <v>61741.98</v>
      </c>
      <c r="N18" s="222">
        <f>M18-H18</f>
        <v>1586.3199999999997</v>
      </c>
      <c r="O18" s="223">
        <f>N18/H18</f>
        <v>2.6370253439160996E-2</v>
      </c>
    </row>
    <row r="19" spans="1:15" s="193" customFormat="1" ht="15.75" customHeight="1" x14ac:dyDescent="0.2">
      <c r="A19" s="64"/>
      <c r="B19" s="65"/>
      <c r="C19" s="135" t="s">
        <v>4</v>
      </c>
      <c r="D19" s="270">
        <v>40124</v>
      </c>
      <c r="E19" s="266">
        <v>1592.6599999999999</v>
      </c>
      <c r="F19" s="270">
        <v>14418</v>
      </c>
      <c r="G19" s="269">
        <v>3627</v>
      </c>
      <c r="H19" s="71">
        <f t="shared" si="0"/>
        <v>59761.66</v>
      </c>
      <c r="I19" s="270">
        <v>41326</v>
      </c>
      <c r="J19" s="266">
        <v>1582.48</v>
      </c>
      <c r="K19" s="270">
        <v>14778</v>
      </c>
      <c r="L19" s="269">
        <v>3649.5</v>
      </c>
      <c r="M19" s="71">
        <f t="shared" si="1"/>
        <v>61335.98</v>
      </c>
      <c r="N19" s="222">
        <f t="shared" ref="N19:N20" si="2">M19-H19</f>
        <v>1574.3199999999997</v>
      </c>
      <c r="O19" s="223">
        <f t="shared" ref="O19:O20" si="3">N19/H19</f>
        <v>2.6343311079377641E-2</v>
      </c>
    </row>
    <row r="20" spans="1:15" s="193" customFormat="1" ht="15.75" customHeight="1" x14ac:dyDescent="0.2">
      <c r="A20" s="64"/>
      <c r="B20" s="65"/>
      <c r="C20" s="135" t="s">
        <v>47</v>
      </c>
      <c r="D20" s="208">
        <v>37578</v>
      </c>
      <c r="E20" s="267">
        <v>1592.6599999999999</v>
      </c>
      <c r="F20" s="208">
        <v>14418</v>
      </c>
      <c r="G20" s="291">
        <v>3627</v>
      </c>
      <c r="H20" s="76">
        <f t="shared" si="0"/>
        <v>57215.66</v>
      </c>
      <c r="I20" s="161">
        <v>38704</v>
      </c>
      <c r="J20" s="267">
        <v>1582.48</v>
      </c>
      <c r="K20" s="208">
        <v>14778</v>
      </c>
      <c r="L20" s="291">
        <v>3649.5</v>
      </c>
      <c r="M20" s="76">
        <f t="shared" si="1"/>
        <v>58713.98</v>
      </c>
      <c r="N20" s="161">
        <f t="shared" si="2"/>
        <v>1498.3199999999997</v>
      </c>
      <c r="O20" s="227">
        <f t="shared" si="3"/>
        <v>2.6187236151780816E-2</v>
      </c>
    </row>
    <row r="21" spans="1:15" s="193" customFormat="1" ht="15.75" customHeight="1" x14ac:dyDescent="0.2">
      <c r="A21" s="81"/>
      <c r="B21" s="82" t="s">
        <v>5</v>
      </c>
      <c r="C21" s="138"/>
      <c r="D21" s="270"/>
      <c r="E21" s="266"/>
      <c r="F21" s="270"/>
      <c r="G21" s="269"/>
      <c r="H21" s="71"/>
      <c r="I21" s="270"/>
      <c r="J21" s="266"/>
      <c r="K21" s="270"/>
      <c r="L21" s="269"/>
      <c r="M21" s="71"/>
      <c r="N21" s="222"/>
      <c r="O21" s="223"/>
    </row>
    <row r="22" spans="1:15" s="193" customFormat="1" ht="15.75" customHeight="1" x14ac:dyDescent="0.2">
      <c r="A22" s="64"/>
      <c r="B22" s="65"/>
      <c r="C22" s="135" t="s">
        <v>21</v>
      </c>
      <c r="D22" s="270">
        <v>15192</v>
      </c>
      <c r="E22" s="266">
        <v>1550.66</v>
      </c>
      <c r="F22" s="270">
        <v>11547</v>
      </c>
      <c r="G22" s="269">
        <v>3627</v>
      </c>
      <c r="H22" s="71">
        <f t="shared" si="0"/>
        <v>31916.66</v>
      </c>
      <c r="I22" s="270">
        <v>15642</v>
      </c>
      <c r="J22" s="266">
        <v>1540.48</v>
      </c>
      <c r="K22" s="270">
        <v>11799</v>
      </c>
      <c r="L22" s="269">
        <v>3649.5</v>
      </c>
      <c r="M22" s="71">
        <f>SUM(I22:L22)</f>
        <v>32630.98</v>
      </c>
      <c r="N22" s="222">
        <f t="shared" ref="N22:N36" si="4">M22-H22</f>
        <v>714.31999999999971</v>
      </c>
      <c r="O22" s="223">
        <f t="shared" ref="O22:O36" si="5">N22/H22</f>
        <v>2.2380787964655442E-2</v>
      </c>
    </row>
    <row r="23" spans="1:15" s="193" customFormat="1" ht="15.75" customHeight="1" x14ac:dyDescent="0.2">
      <c r="A23" s="64"/>
      <c r="B23" s="65"/>
      <c r="C23" s="135" t="s">
        <v>48</v>
      </c>
      <c r="D23" s="270">
        <v>16011</v>
      </c>
      <c r="E23" s="266">
        <v>1550.66</v>
      </c>
      <c r="F23" s="270">
        <v>11547</v>
      </c>
      <c r="G23" s="269">
        <v>3627</v>
      </c>
      <c r="H23" s="71">
        <f t="shared" si="0"/>
        <v>32735.66</v>
      </c>
      <c r="I23" s="270">
        <v>16488</v>
      </c>
      <c r="J23" s="266">
        <v>1540.48</v>
      </c>
      <c r="K23" s="270">
        <v>11799</v>
      </c>
      <c r="L23" s="269">
        <v>3649.5</v>
      </c>
      <c r="M23" s="71">
        <f t="shared" ref="M23:M29" si="6">SUM(I23:L23)</f>
        <v>33476.979999999996</v>
      </c>
      <c r="N23" s="222">
        <f t="shared" si="4"/>
        <v>741.31999999999607</v>
      </c>
      <c r="O23" s="223">
        <f t="shared" si="5"/>
        <v>2.2645640869925827E-2</v>
      </c>
    </row>
    <row r="24" spans="1:15" s="193" customFormat="1" ht="15.75" customHeight="1" x14ac:dyDescent="0.2">
      <c r="A24" s="64"/>
      <c r="B24" s="65"/>
      <c r="C24" s="137" t="s">
        <v>101</v>
      </c>
      <c r="D24" s="270">
        <v>11124</v>
      </c>
      <c r="E24" s="266">
        <v>1550.66</v>
      </c>
      <c r="F24" s="270">
        <v>11547</v>
      </c>
      <c r="G24" s="269">
        <v>3627</v>
      </c>
      <c r="H24" s="71">
        <f t="shared" si="0"/>
        <v>27848.66</v>
      </c>
      <c r="I24" s="270">
        <v>11457</v>
      </c>
      <c r="J24" s="266">
        <v>1540.48</v>
      </c>
      <c r="K24" s="270">
        <v>11799</v>
      </c>
      <c r="L24" s="269">
        <v>3649.5</v>
      </c>
      <c r="M24" s="71">
        <f>SUM(I24:L24)</f>
        <v>28445.98</v>
      </c>
      <c r="N24" s="222">
        <f>M24-H24</f>
        <v>597.31999999999971</v>
      </c>
      <c r="O24" s="223">
        <f>N24/H24</f>
        <v>2.1448787841138486E-2</v>
      </c>
    </row>
    <row r="25" spans="1:15" s="193" customFormat="1" ht="15.75" customHeight="1" x14ac:dyDescent="0.2">
      <c r="A25" s="64"/>
      <c r="B25" s="65"/>
      <c r="C25" s="137" t="s">
        <v>50</v>
      </c>
      <c r="D25" s="270">
        <v>12888</v>
      </c>
      <c r="E25" s="266">
        <v>1550.66</v>
      </c>
      <c r="F25" s="270">
        <v>11547</v>
      </c>
      <c r="G25" s="269">
        <v>3627</v>
      </c>
      <c r="H25" s="71">
        <f t="shared" si="0"/>
        <v>29612.66</v>
      </c>
      <c r="I25" s="270">
        <v>13266</v>
      </c>
      <c r="J25" s="266">
        <v>1540.48</v>
      </c>
      <c r="K25" s="270">
        <v>11799</v>
      </c>
      <c r="L25" s="269">
        <v>3649.5</v>
      </c>
      <c r="M25" s="71">
        <f t="shared" si="6"/>
        <v>30254.98</v>
      </c>
      <c r="N25" s="222">
        <f t="shared" si="4"/>
        <v>642.31999999999971</v>
      </c>
      <c r="O25" s="223">
        <f t="shared" si="5"/>
        <v>2.1690722819226634E-2</v>
      </c>
    </row>
    <row r="26" spans="1:15" s="193" customFormat="1" ht="15.75" customHeight="1" x14ac:dyDescent="0.2">
      <c r="A26" s="64"/>
      <c r="B26" s="65"/>
      <c r="C26" s="137" t="s">
        <v>51</v>
      </c>
      <c r="D26" s="270">
        <v>17046</v>
      </c>
      <c r="E26" s="266">
        <v>1550.66</v>
      </c>
      <c r="F26" s="270">
        <v>11547</v>
      </c>
      <c r="G26" s="269">
        <v>3627</v>
      </c>
      <c r="H26" s="71">
        <f t="shared" si="0"/>
        <v>33770.660000000003</v>
      </c>
      <c r="I26" s="270">
        <v>17550</v>
      </c>
      <c r="J26" s="266">
        <v>1540.48</v>
      </c>
      <c r="K26" s="270">
        <v>11799</v>
      </c>
      <c r="L26" s="269">
        <v>3649.5</v>
      </c>
      <c r="M26" s="71">
        <f t="shared" si="6"/>
        <v>34538.979999999996</v>
      </c>
      <c r="N26" s="222">
        <f t="shared" si="4"/>
        <v>768.31999999999243</v>
      </c>
      <c r="O26" s="223">
        <f t="shared" si="5"/>
        <v>2.2751109987189839E-2</v>
      </c>
    </row>
    <row r="27" spans="1:15" s="193" customFormat="1" ht="15.75" customHeight="1" x14ac:dyDescent="0.2">
      <c r="A27" s="64"/>
      <c r="B27" s="65"/>
      <c r="C27" s="135" t="s">
        <v>98</v>
      </c>
      <c r="D27" s="270">
        <v>16569</v>
      </c>
      <c r="E27" s="266">
        <v>1550.66</v>
      </c>
      <c r="F27" s="270">
        <v>11547</v>
      </c>
      <c r="G27" s="269">
        <v>3627</v>
      </c>
      <c r="H27" s="71">
        <f t="shared" si="0"/>
        <v>33293.660000000003</v>
      </c>
      <c r="I27" s="270">
        <v>17064</v>
      </c>
      <c r="J27" s="266">
        <v>1540.48</v>
      </c>
      <c r="K27" s="270">
        <v>11799</v>
      </c>
      <c r="L27" s="269">
        <v>3649.5</v>
      </c>
      <c r="M27" s="71">
        <f t="shared" si="6"/>
        <v>34052.979999999996</v>
      </c>
      <c r="N27" s="222">
        <f t="shared" si="4"/>
        <v>759.31999999999243</v>
      </c>
      <c r="O27" s="223">
        <f t="shared" si="5"/>
        <v>2.2806744587407703E-2</v>
      </c>
    </row>
    <row r="28" spans="1:15" s="193" customFormat="1" ht="15.75" customHeight="1" x14ac:dyDescent="0.2">
      <c r="A28" s="64"/>
      <c r="B28" s="65"/>
      <c r="C28" s="137" t="s">
        <v>99</v>
      </c>
      <c r="D28" s="271">
        <v>12519</v>
      </c>
      <c r="E28" s="266">
        <v>1550.66</v>
      </c>
      <c r="F28" s="270">
        <v>11547</v>
      </c>
      <c r="G28" s="269">
        <v>3627</v>
      </c>
      <c r="H28" s="71">
        <f t="shared" si="0"/>
        <v>29243.66</v>
      </c>
      <c r="I28" s="271">
        <v>12888</v>
      </c>
      <c r="J28" s="266">
        <v>1540.48</v>
      </c>
      <c r="K28" s="270">
        <v>11799</v>
      </c>
      <c r="L28" s="269">
        <v>3649.5</v>
      </c>
      <c r="M28" s="71">
        <f t="shared" si="6"/>
        <v>29876.98</v>
      </c>
      <c r="N28" s="222">
        <f t="shared" si="4"/>
        <v>633.31999999999971</v>
      </c>
      <c r="O28" s="223">
        <f t="shared" si="5"/>
        <v>2.1656659939282556E-2</v>
      </c>
    </row>
    <row r="29" spans="1:15" s="193" customFormat="1" ht="15.75" customHeight="1" x14ac:dyDescent="0.2">
      <c r="A29" s="64"/>
      <c r="B29" s="65"/>
      <c r="C29" s="135" t="s">
        <v>52</v>
      </c>
      <c r="D29" s="270">
        <v>18252</v>
      </c>
      <c r="E29" s="266">
        <v>1550.66</v>
      </c>
      <c r="F29" s="270">
        <v>11547</v>
      </c>
      <c r="G29" s="269">
        <v>3627</v>
      </c>
      <c r="H29" s="71">
        <f t="shared" si="0"/>
        <v>34976.660000000003</v>
      </c>
      <c r="I29" s="270">
        <v>18252</v>
      </c>
      <c r="J29" s="266">
        <v>1540.48</v>
      </c>
      <c r="K29" s="270">
        <v>11799</v>
      </c>
      <c r="L29" s="269">
        <v>3649.5</v>
      </c>
      <c r="M29" s="71">
        <f t="shared" si="6"/>
        <v>35240.979999999996</v>
      </c>
      <c r="N29" s="222">
        <f t="shared" si="4"/>
        <v>264.31999999999243</v>
      </c>
      <c r="O29" s="223">
        <f t="shared" si="5"/>
        <v>7.5570394657463692E-3</v>
      </c>
    </row>
    <row r="30" spans="1:15" s="193" customFormat="1" ht="15.75" customHeight="1" x14ac:dyDescent="0.2">
      <c r="A30" s="64"/>
      <c r="B30" s="65"/>
      <c r="C30" s="137" t="s">
        <v>96</v>
      </c>
      <c r="D30" s="270">
        <v>12753</v>
      </c>
      <c r="E30" s="266">
        <v>1550.66</v>
      </c>
      <c r="F30" s="270">
        <v>11547</v>
      </c>
      <c r="G30" s="269">
        <v>3627</v>
      </c>
      <c r="H30" s="71">
        <f t="shared" si="0"/>
        <v>29477.66</v>
      </c>
      <c r="I30" s="270">
        <v>12753</v>
      </c>
      <c r="J30" s="266">
        <v>1540.48</v>
      </c>
      <c r="K30" s="270">
        <v>11799</v>
      </c>
      <c r="L30" s="269">
        <v>3649.5</v>
      </c>
      <c r="M30" s="71">
        <f>SUM(I30:L30)</f>
        <v>29741.98</v>
      </c>
      <c r="N30" s="222">
        <f t="shared" si="4"/>
        <v>264.31999999999971</v>
      </c>
      <c r="O30" s="223">
        <f t="shared" si="5"/>
        <v>8.9667904440175958E-3</v>
      </c>
    </row>
    <row r="31" spans="1:15" s="193" customFormat="1" ht="15.75" customHeight="1" x14ac:dyDescent="0.2">
      <c r="A31" s="64"/>
      <c r="B31" s="65"/>
      <c r="C31" s="137" t="s">
        <v>97</v>
      </c>
      <c r="D31" s="270">
        <v>11736</v>
      </c>
      <c r="E31" s="266">
        <v>1550.66</v>
      </c>
      <c r="F31" s="270">
        <v>11547</v>
      </c>
      <c r="G31" s="269">
        <v>3627</v>
      </c>
      <c r="H31" s="71">
        <f t="shared" ref="H31:H39" si="7">SUM(D31:G31)</f>
        <v>28460.66</v>
      </c>
      <c r="I31" s="222">
        <v>11736</v>
      </c>
      <c r="J31" s="266">
        <v>1540.48</v>
      </c>
      <c r="K31" s="270">
        <v>11799</v>
      </c>
      <c r="L31" s="269">
        <v>3649.5</v>
      </c>
      <c r="M31" s="71">
        <f>SUM(I31:L31)</f>
        <v>28724.98</v>
      </c>
      <c r="N31" s="222">
        <f t="shared" si="4"/>
        <v>264.31999999999971</v>
      </c>
      <c r="O31" s="223">
        <f t="shared" si="5"/>
        <v>9.2872055672637149E-3</v>
      </c>
    </row>
    <row r="32" spans="1:15" s="193" customFormat="1" ht="15.75" customHeight="1" x14ac:dyDescent="0.2">
      <c r="A32" s="64"/>
      <c r="B32" s="65"/>
      <c r="C32" s="137" t="s">
        <v>47</v>
      </c>
      <c r="D32" s="270">
        <v>15363</v>
      </c>
      <c r="E32" s="266">
        <v>1550.66</v>
      </c>
      <c r="F32" s="270">
        <v>11547</v>
      </c>
      <c r="G32" s="269">
        <v>3627</v>
      </c>
      <c r="H32" s="71">
        <f>SUM(D32:G32)</f>
        <v>32087.66</v>
      </c>
      <c r="I32" s="270">
        <v>15822</v>
      </c>
      <c r="J32" s="266">
        <v>1540.48</v>
      </c>
      <c r="K32" s="270">
        <v>11799</v>
      </c>
      <c r="L32" s="269">
        <v>3649.5</v>
      </c>
      <c r="M32" s="71">
        <f t="shared" ref="M32" si="8">SUM(I32:L32)</f>
        <v>32810.979999999996</v>
      </c>
      <c r="N32" s="222">
        <f t="shared" si="4"/>
        <v>723.31999999999607</v>
      </c>
      <c r="O32" s="223">
        <f t="shared" si="5"/>
        <v>2.2541999011457866E-2</v>
      </c>
    </row>
    <row r="33" spans="1:15" s="193" customFormat="1" ht="15.75" customHeight="1" x14ac:dyDescent="0.2">
      <c r="A33" s="64"/>
      <c r="B33" s="65"/>
      <c r="C33" s="137" t="s">
        <v>84</v>
      </c>
      <c r="D33" s="270">
        <v>10197</v>
      </c>
      <c r="E33" s="266">
        <v>1550.66</v>
      </c>
      <c r="F33" s="270">
        <v>11547</v>
      </c>
      <c r="G33" s="269">
        <v>3627</v>
      </c>
      <c r="H33" s="71">
        <f t="shared" si="7"/>
        <v>26921.66</v>
      </c>
      <c r="I33" s="222">
        <v>10197</v>
      </c>
      <c r="J33" s="266">
        <v>1540.48</v>
      </c>
      <c r="K33" s="270">
        <v>11799</v>
      </c>
      <c r="L33" s="269">
        <v>3649.5</v>
      </c>
      <c r="M33" s="71">
        <f t="shared" ref="M33:M39" si="9">SUM(I33:L33)</f>
        <v>27185.98</v>
      </c>
      <c r="N33" s="222">
        <f t="shared" si="4"/>
        <v>264.31999999999971</v>
      </c>
      <c r="O33" s="223">
        <f t="shared" si="5"/>
        <v>9.8181167134567381E-3</v>
      </c>
    </row>
    <row r="34" spans="1:15" s="193" customFormat="1" ht="15.75" customHeight="1" x14ac:dyDescent="0.2">
      <c r="A34" s="64"/>
      <c r="B34" s="65"/>
      <c r="C34" s="137" t="s">
        <v>122</v>
      </c>
      <c r="D34" s="270">
        <v>12231</v>
      </c>
      <c r="E34" s="266">
        <v>1550.66</v>
      </c>
      <c r="F34" s="270">
        <v>11547</v>
      </c>
      <c r="G34" s="269">
        <v>3627</v>
      </c>
      <c r="H34" s="71">
        <f t="shared" si="7"/>
        <v>28955.66</v>
      </c>
      <c r="I34" s="222">
        <v>12591</v>
      </c>
      <c r="J34" s="266">
        <v>1540.48</v>
      </c>
      <c r="K34" s="270">
        <v>11799</v>
      </c>
      <c r="L34" s="269">
        <v>3649.5</v>
      </c>
      <c r="M34" s="71">
        <f t="shared" si="9"/>
        <v>29579.98</v>
      </c>
      <c r="N34" s="222">
        <f t="shared" si="4"/>
        <v>624.31999999999971</v>
      </c>
      <c r="O34" s="223">
        <f t="shared" si="5"/>
        <v>2.1561242257990311E-2</v>
      </c>
    </row>
    <row r="35" spans="1:15" s="193" customFormat="1" ht="15.75" customHeight="1" x14ac:dyDescent="0.2">
      <c r="A35" s="64"/>
      <c r="B35" s="65"/>
      <c r="C35" s="137" t="s">
        <v>94</v>
      </c>
      <c r="D35" s="270">
        <v>12519</v>
      </c>
      <c r="E35" s="266">
        <v>1550.66</v>
      </c>
      <c r="F35" s="270">
        <v>11547</v>
      </c>
      <c r="G35" s="269">
        <v>3627</v>
      </c>
      <c r="H35" s="71">
        <f t="shared" si="7"/>
        <v>29243.66</v>
      </c>
      <c r="I35" s="222">
        <v>12888</v>
      </c>
      <c r="J35" s="266">
        <v>1540.48</v>
      </c>
      <c r="K35" s="270">
        <v>11799</v>
      </c>
      <c r="L35" s="269">
        <v>3649.5</v>
      </c>
      <c r="M35" s="71">
        <f t="shared" ref="M35:M36" si="10">SUM(I35:L35)</f>
        <v>29876.98</v>
      </c>
      <c r="N35" s="222">
        <f t="shared" si="4"/>
        <v>633.31999999999971</v>
      </c>
      <c r="O35" s="223">
        <f t="shared" si="5"/>
        <v>2.1656659939282556E-2</v>
      </c>
    </row>
    <row r="36" spans="1:15" s="193" customFormat="1" ht="15.75" customHeight="1" x14ac:dyDescent="0.2">
      <c r="A36" s="64"/>
      <c r="B36" s="65"/>
      <c r="C36" s="137" t="s">
        <v>95</v>
      </c>
      <c r="D36" s="270">
        <v>12519</v>
      </c>
      <c r="E36" s="266">
        <v>1550.66</v>
      </c>
      <c r="F36" s="270">
        <v>11547</v>
      </c>
      <c r="G36" s="269">
        <v>3627</v>
      </c>
      <c r="H36" s="71">
        <f t="shared" si="7"/>
        <v>29243.66</v>
      </c>
      <c r="I36" s="222">
        <v>12888</v>
      </c>
      <c r="J36" s="266">
        <v>1540.48</v>
      </c>
      <c r="K36" s="270">
        <v>11799</v>
      </c>
      <c r="L36" s="269">
        <v>3649.5</v>
      </c>
      <c r="M36" s="71">
        <f t="shared" si="10"/>
        <v>29876.98</v>
      </c>
      <c r="N36" s="222">
        <f t="shared" si="4"/>
        <v>633.31999999999971</v>
      </c>
      <c r="O36" s="223">
        <f t="shared" si="5"/>
        <v>2.1656659939282556E-2</v>
      </c>
    </row>
    <row r="37" spans="1:15" s="193" customFormat="1" ht="15.75" customHeight="1" x14ac:dyDescent="0.2">
      <c r="A37" s="64"/>
      <c r="B37" s="65"/>
      <c r="C37" s="137" t="s">
        <v>85</v>
      </c>
      <c r="D37" s="270">
        <v>12888</v>
      </c>
      <c r="E37" s="266">
        <v>1550.66</v>
      </c>
      <c r="F37" s="270">
        <v>11547</v>
      </c>
      <c r="G37" s="269">
        <v>3627</v>
      </c>
      <c r="H37" s="71">
        <f t="shared" si="7"/>
        <v>29612.66</v>
      </c>
      <c r="I37" s="222">
        <v>13266</v>
      </c>
      <c r="J37" s="266">
        <v>1540.48</v>
      </c>
      <c r="K37" s="270">
        <v>11799</v>
      </c>
      <c r="L37" s="269">
        <v>3649.5</v>
      </c>
      <c r="M37" s="71">
        <f t="shared" si="9"/>
        <v>30254.98</v>
      </c>
      <c r="N37" s="222">
        <f t="shared" ref="N37" si="11">M37-H37</f>
        <v>642.31999999999971</v>
      </c>
      <c r="O37" s="223">
        <f t="shared" ref="O37" si="12">N37/H37</f>
        <v>2.1690722819226634E-2</v>
      </c>
    </row>
    <row r="38" spans="1:15" s="193" customFormat="1" ht="15.75" customHeight="1" x14ac:dyDescent="0.2">
      <c r="A38" s="64"/>
      <c r="B38" s="65"/>
      <c r="C38" s="137" t="s">
        <v>129</v>
      </c>
      <c r="D38" s="270">
        <f>900*9</f>
        <v>8100</v>
      </c>
      <c r="E38" s="266">
        <v>60</v>
      </c>
      <c r="F38" s="270" t="s">
        <v>36</v>
      </c>
      <c r="G38" s="269" t="s">
        <v>36</v>
      </c>
      <c r="H38" s="71">
        <f t="shared" si="7"/>
        <v>8160</v>
      </c>
      <c r="I38" s="222">
        <f>795*9</f>
        <v>7155</v>
      </c>
      <c r="J38" s="266">
        <v>60</v>
      </c>
      <c r="K38" s="270" t="s">
        <v>36</v>
      </c>
      <c r="L38" s="269" t="s">
        <v>36</v>
      </c>
      <c r="M38" s="71">
        <f t="shared" si="9"/>
        <v>7215</v>
      </c>
      <c r="N38" s="222"/>
      <c r="O38" s="223"/>
    </row>
    <row r="39" spans="1:15" s="193" customFormat="1" ht="15.75" customHeight="1" thickBot="1" x14ac:dyDescent="0.25">
      <c r="A39" s="83"/>
      <c r="B39" s="84"/>
      <c r="C39" s="143" t="s">
        <v>130</v>
      </c>
      <c r="D39" s="270">
        <f>667*9</f>
        <v>6003</v>
      </c>
      <c r="E39" s="266">
        <v>0</v>
      </c>
      <c r="F39" s="270" t="s">
        <v>36</v>
      </c>
      <c r="G39" s="269" t="s">
        <v>36</v>
      </c>
      <c r="H39" s="71">
        <f t="shared" si="7"/>
        <v>6003</v>
      </c>
      <c r="I39" s="222">
        <f>667*9</f>
        <v>6003</v>
      </c>
      <c r="J39" s="266">
        <v>0</v>
      </c>
      <c r="K39" s="270" t="s">
        <v>36</v>
      </c>
      <c r="L39" s="269" t="s">
        <v>36</v>
      </c>
      <c r="M39" s="71">
        <f t="shared" si="9"/>
        <v>6003</v>
      </c>
      <c r="N39" s="222"/>
      <c r="O39" s="223"/>
    </row>
    <row r="40" spans="1:15" s="193" customFormat="1" ht="15.75" thickBot="1" x14ac:dyDescent="0.3">
      <c r="A40" s="202" t="s">
        <v>6</v>
      </c>
      <c r="B40" s="203"/>
      <c r="C40" s="203"/>
      <c r="D40" s="236"/>
      <c r="E40" s="268"/>
      <c r="F40" s="293"/>
      <c r="G40" s="268"/>
      <c r="H40" s="78"/>
      <c r="I40" s="236"/>
      <c r="J40" s="268"/>
      <c r="K40" s="293"/>
      <c r="L40" s="268"/>
      <c r="M40" s="78"/>
      <c r="N40" s="236"/>
      <c r="O40" s="237"/>
    </row>
    <row r="41" spans="1:15" s="193" customFormat="1" ht="15.75" customHeight="1" x14ac:dyDescent="0.2">
      <c r="A41" s="64"/>
      <c r="B41" s="65" t="s">
        <v>2</v>
      </c>
      <c r="C41" s="65"/>
      <c r="D41" s="241"/>
      <c r="E41" s="269"/>
      <c r="F41" s="295"/>
      <c r="G41" s="218"/>
      <c r="H41" s="79"/>
      <c r="I41" s="241"/>
      <c r="J41" s="269"/>
      <c r="K41" s="295"/>
      <c r="L41" s="218"/>
      <c r="M41" s="79"/>
      <c r="N41" s="241"/>
      <c r="O41" s="242"/>
    </row>
    <row r="42" spans="1:15" s="193" customFormat="1" ht="15.75" customHeight="1" x14ac:dyDescent="0.2">
      <c r="A42" s="64"/>
      <c r="B42" s="65"/>
      <c r="C42" s="65" t="s">
        <v>26</v>
      </c>
      <c r="D42" s="222">
        <v>9312</v>
      </c>
      <c r="E42" s="270">
        <v>1101.76</v>
      </c>
      <c r="F42" s="270">
        <v>10500</v>
      </c>
      <c r="G42" s="270">
        <v>3627</v>
      </c>
      <c r="H42" s="71">
        <f t="shared" ref="H42:H44" si="13">SUM(D42:G42)</f>
        <v>24540.760000000002</v>
      </c>
      <c r="I42" s="222">
        <v>9588</v>
      </c>
      <c r="J42" s="270">
        <v>1101.76</v>
      </c>
      <c r="K42" s="270">
        <v>10798</v>
      </c>
      <c r="L42" s="270">
        <v>3649.5</v>
      </c>
      <c r="M42" s="71">
        <f>SUM(I42:L42)</f>
        <v>25137.260000000002</v>
      </c>
      <c r="N42" s="222">
        <f>M42-H42</f>
        <v>596.5</v>
      </c>
      <c r="O42" s="223">
        <f>N42/H42</f>
        <v>2.4306500695169993E-2</v>
      </c>
    </row>
    <row r="43" spans="1:15" s="193" customFormat="1" ht="15.75" customHeight="1" x14ac:dyDescent="0.2">
      <c r="A43" s="64"/>
      <c r="B43" s="65"/>
      <c r="C43" s="65" t="s">
        <v>53</v>
      </c>
      <c r="D43" s="222">
        <v>9708</v>
      </c>
      <c r="E43" s="270">
        <v>1101.76</v>
      </c>
      <c r="F43" s="270">
        <v>10500</v>
      </c>
      <c r="G43" s="270">
        <v>3627</v>
      </c>
      <c r="H43" s="71">
        <f t="shared" si="13"/>
        <v>24936.760000000002</v>
      </c>
      <c r="I43" s="222">
        <v>9996</v>
      </c>
      <c r="J43" s="270">
        <v>1101.76</v>
      </c>
      <c r="K43" s="270">
        <v>10798</v>
      </c>
      <c r="L43" s="270">
        <v>3649.5</v>
      </c>
      <c r="M43" s="71">
        <f t="shared" ref="M43:M44" si="14">SUM(I43:L43)</f>
        <v>25545.260000000002</v>
      </c>
      <c r="N43" s="222">
        <f>M43-H43</f>
        <v>608.5</v>
      </c>
      <c r="O43" s="223">
        <f>N43/H43</f>
        <v>2.4401726607626649E-2</v>
      </c>
    </row>
    <row r="44" spans="1:15" s="193" customFormat="1" ht="15.75" customHeight="1" thickBot="1" x14ac:dyDescent="0.25">
      <c r="A44" s="64"/>
      <c r="B44" s="65"/>
      <c r="C44" s="65" t="s">
        <v>67</v>
      </c>
      <c r="D44" s="222">
        <v>10044</v>
      </c>
      <c r="E44" s="270">
        <v>1101.76</v>
      </c>
      <c r="F44" s="270">
        <v>10500</v>
      </c>
      <c r="G44" s="270">
        <v>3627</v>
      </c>
      <c r="H44" s="71">
        <f t="shared" si="13"/>
        <v>25272.760000000002</v>
      </c>
      <c r="I44" s="222">
        <v>10344</v>
      </c>
      <c r="J44" s="270">
        <v>1101.76</v>
      </c>
      <c r="K44" s="270">
        <v>10798</v>
      </c>
      <c r="L44" s="270">
        <v>3649.5</v>
      </c>
      <c r="M44" s="71">
        <f t="shared" si="14"/>
        <v>25893.260000000002</v>
      </c>
      <c r="N44" s="222">
        <f>M44-H44</f>
        <v>620.5</v>
      </c>
      <c r="O44" s="223">
        <f>N44/H44</f>
        <v>2.4552126479260673E-2</v>
      </c>
    </row>
    <row r="45" spans="1:15" s="193" customFormat="1" ht="15.75" customHeight="1" x14ac:dyDescent="0.2">
      <c r="A45" s="66"/>
      <c r="B45" s="67" t="s">
        <v>5</v>
      </c>
      <c r="C45" s="67"/>
      <c r="D45" s="273"/>
      <c r="E45" s="274"/>
      <c r="F45" s="274"/>
      <c r="G45" s="274"/>
      <c r="H45" s="166"/>
      <c r="I45" s="273"/>
      <c r="J45" s="274"/>
      <c r="K45" s="274"/>
      <c r="L45" s="274"/>
      <c r="M45" s="166"/>
      <c r="N45" s="273"/>
      <c r="O45" s="275"/>
    </row>
    <row r="46" spans="1:15" s="193" customFormat="1" ht="15.75" customHeight="1" x14ac:dyDescent="0.2">
      <c r="A46" s="64"/>
      <c r="B46" s="65"/>
      <c r="C46" s="65" t="s">
        <v>62</v>
      </c>
      <c r="D46" s="222">
        <v>10134</v>
      </c>
      <c r="E46" s="270">
        <v>1017.07</v>
      </c>
      <c r="F46" s="270">
        <v>11108</v>
      </c>
      <c r="G46" s="270">
        <v>3627</v>
      </c>
      <c r="H46" s="71">
        <f t="shared" ref="H46:H48" si="15">SUM(D46:G46)</f>
        <v>25886.07</v>
      </c>
      <c r="I46" s="222">
        <v>10440</v>
      </c>
      <c r="J46" s="270">
        <v>1017.07</v>
      </c>
      <c r="K46" s="270">
        <v>11392</v>
      </c>
      <c r="L46" s="270">
        <v>3649.5</v>
      </c>
      <c r="M46" s="71">
        <f t="shared" ref="M46:M48" si="16">SUM(I46:L46)</f>
        <v>26498.57</v>
      </c>
      <c r="N46" s="222">
        <f>M46-H46</f>
        <v>612.5</v>
      </c>
      <c r="O46" s="223">
        <f>N46/H46</f>
        <v>2.3661374631220575E-2</v>
      </c>
    </row>
    <row r="47" spans="1:15" s="193" customFormat="1" ht="15.75" customHeight="1" x14ac:dyDescent="0.2">
      <c r="A47" s="64"/>
      <c r="B47" s="65"/>
      <c r="C47" s="65" t="s">
        <v>81</v>
      </c>
      <c r="D47" s="222">
        <v>10854</v>
      </c>
      <c r="E47" s="270">
        <v>1017.07</v>
      </c>
      <c r="F47" s="270">
        <v>11108</v>
      </c>
      <c r="G47" s="270">
        <v>3627</v>
      </c>
      <c r="H47" s="71">
        <f t="shared" si="15"/>
        <v>26606.07</v>
      </c>
      <c r="I47" s="222">
        <v>11178</v>
      </c>
      <c r="J47" s="270">
        <v>1017.07</v>
      </c>
      <c r="K47" s="270">
        <v>11392</v>
      </c>
      <c r="L47" s="270">
        <v>3649.5</v>
      </c>
      <c r="M47" s="71">
        <f t="shared" si="16"/>
        <v>27236.57</v>
      </c>
      <c r="N47" s="222">
        <f>M47-H47</f>
        <v>630.5</v>
      </c>
      <c r="O47" s="223">
        <f>N47/H47</f>
        <v>2.369759983342147E-2</v>
      </c>
    </row>
    <row r="48" spans="1:15" s="193" customFormat="1" ht="15.75" customHeight="1" thickBot="1" x14ac:dyDescent="0.25">
      <c r="A48" s="64"/>
      <c r="B48" s="65"/>
      <c r="C48" s="65" t="s">
        <v>82</v>
      </c>
      <c r="D48" s="222">
        <v>10431</v>
      </c>
      <c r="E48" s="270">
        <v>1017.07</v>
      </c>
      <c r="F48" s="270">
        <v>11108</v>
      </c>
      <c r="G48" s="270">
        <v>3627</v>
      </c>
      <c r="H48" s="71">
        <f t="shared" si="15"/>
        <v>26183.07</v>
      </c>
      <c r="I48" s="222">
        <v>10746</v>
      </c>
      <c r="J48" s="270">
        <v>1017.07</v>
      </c>
      <c r="K48" s="270">
        <v>11392</v>
      </c>
      <c r="L48" s="270">
        <v>3649.5</v>
      </c>
      <c r="M48" s="71">
        <f t="shared" si="16"/>
        <v>26804.57</v>
      </c>
      <c r="N48" s="222">
        <f>M48-H48</f>
        <v>621.5</v>
      </c>
      <c r="O48" s="223">
        <f>N48/H48</f>
        <v>2.3736712310664869E-2</v>
      </c>
    </row>
    <row r="49" spans="1:15" s="193" customFormat="1" ht="15.75" thickBot="1" x14ac:dyDescent="0.3">
      <c r="A49" s="60" t="s">
        <v>77</v>
      </c>
      <c r="B49" s="61"/>
      <c r="C49" s="61"/>
      <c r="D49" s="236"/>
      <c r="E49" s="268"/>
      <c r="F49" s="268"/>
      <c r="G49" s="268"/>
      <c r="H49" s="78"/>
      <c r="I49" s="236"/>
      <c r="J49" s="268"/>
      <c r="K49" s="268"/>
      <c r="L49" s="268">
        <v>3649.5</v>
      </c>
      <c r="M49" s="78"/>
      <c r="N49" s="236"/>
      <c r="O49" s="237"/>
    </row>
    <row r="50" spans="1:15" s="193" customFormat="1" ht="15.75" customHeight="1" x14ac:dyDescent="0.2">
      <c r="A50" s="66"/>
      <c r="B50" s="67" t="s">
        <v>2</v>
      </c>
      <c r="C50" s="139"/>
      <c r="D50" s="243"/>
      <c r="E50" s="218"/>
      <c r="F50" s="218"/>
      <c r="G50" s="218"/>
      <c r="H50" s="167"/>
      <c r="I50" s="243"/>
      <c r="J50" s="218"/>
      <c r="K50" s="218"/>
      <c r="L50" s="218"/>
      <c r="M50" s="167"/>
      <c r="N50" s="243"/>
      <c r="O50" s="219"/>
    </row>
    <row r="51" spans="1:15" s="193" customFormat="1" ht="15.75" customHeight="1" x14ac:dyDescent="0.2">
      <c r="A51" s="64"/>
      <c r="B51" s="65"/>
      <c r="C51" s="137" t="s">
        <v>83</v>
      </c>
      <c r="D51" s="222">
        <v>12204</v>
      </c>
      <c r="E51" s="270">
        <v>1098.96</v>
      </c>
      <c r="F51" s="270">
        <v>11547</v>
      </c>
      <c r="G51" s="270">
        <v>3627</v>
      </c>
      <c r="H51" s="71">
        <f t="shared" ref="H51:H53" si="17">SUM(D51:G51)</f>
        <v>28476.959999999999</v>
      </c>
      <c r="I51" s="222">
        <v>12204</v>
      </c>
      <c r="J51" s="270">
        <v>1151.0999999999999</v>
      </c>
      <c r="K51" s="270">
        <v>11799</v>
      </c>
      <c r="L51" s="270">
        <v>3785</v>
      </c>
      <c r="M51" s="71">
        <f t="shared" ref="M51:M66" si="18">SUM(I51:L51)</f>
        <v>28939.1</v>
      </c>
      <c r="N51" s="222">
        <f>M51-H51</f>
        <v>462.13999999999942</v>
      </c>
      <c r="O51" s="223">
        <f>N51/H51</f>
        <v>1.6228558104516753E-2</v>
      </c>
    </row>
    <row r="52" spans="1:15" s="193" customFormat="1" ht="15.75" customHeight="1" x14ac:dyDescent="0.2">
      <c r="A52" s="64"/>
      <c r="B52" s="65"/>
      <c r="C52" s="137" t="s">
        <v>127</v>
      </c>
      <c r="D52" s="331">
        <v>12804</v>
      </c>
      <c r="E52" s="149">
        <v>1098.96</v>
      </c>
      <c r="F52" s="149">
        <v>11547</v>
      </c>
      <c r="G52" s="270">
        <v>3627</v>
      </c>
      <c r="H52" s="71">
        <f t="shared" si="17"/>
        <v>29076.959999999999</v>
      </c>
      <c r="I52" s="331">
        <v>12804</v>
      </c>
      <c r="J52" s="149">
        <v>1151.0999999999999</v>
      </c>
      <c r="K52" s="149">
        <v>11799</v>
      </c>
      <c r="L52" s="270">
        <v>3785</v>
      </c>
      <c r="M52" s="71">
        <f t="shared" si="18"/>
        <v>29539.1</v>
      </c>
      <c r="N52" s="222">
        <f t="shared" ref="N52:N53" si="19">M52-H52</f>
        <v>462.13999999999942</v>
      </c>
      <c r="O52" s="223">
        <f t="shared" ref="O52:O53" si="20">N52/H52</f>
        <v>1.5893683521248418E-2</v>
      </c>
    </row>
    <row r="53" spans="1:15" s="193" customFormat="1" ht="15.75" customHeight="1" thickBot="1" x14ac:dyDescent="0.25">
      <c r="A53" s="64"/>
      <c r="B53" s="65"/>
      <c r="C53" s="137" t="s">
        <v>92</v>
      </c>
      <c r="D53" s="331">
        <v>13224</v>
      </c>
      <c r="E53" s="149">
        <v>1098.96</v>
      </c>
      <c r="F53" s="149">
        <v>11547</v>
      </c>
      <c r="G53" s="270">
        <v>3627</v>
      </c>
      <c r="H53" s="71">
        <f t="shared" si="17"/>
        <v>29496.959999999999</v>
      </c>
      <c r="I53" s="331">
        <v>13224</v>
      </c>
      <c r="J53" s="149">
        <v>1151.0999999999999</v>
      </c>
      <c r="K53" s="149">
        <v>11799</v>
      </c>
      <c r="L53" s="270">
        <v>3785</v>
      </c>
      <c r="M53" s="71">
        <f t="shared" si="18"/>
        <v>29959.1</v>
      </c>
      <c r="N53" s="222">
        <f t="shared" si="19"/>
        <v>462.13999999999942</v>
      </c>
      <c r="O53" s="223">
        <f t="shared" si="20"/>
        <v>1.5667377248367271E-2</v>
      </c>
    </row>
    <row r="54" spans="1:15" s="193" customFormat="1" ht="15.75" customHeight="1" x14ac:dyDescent="0.2">
      <c r="A54" s="66"/>
      <c r="B54" s="67" t="s">
        <v>123</v>
      </c>
      <c r="C54" s="139"/>
      <c r="D54" s="322"/>
      <c r="E54" s="323"/>
      <c r="F54" s="323"/>
      <c r="G54" s="317"/>
      <c r="H54" s="205"/>
      <c r="I54" s="243"/>
      <c r="J54" s="218"/>
      <c r="K54" s="218"/>
      <c r="L54" s="239"/>
      <c r="M54" s="167"/>
      <c r="N54" s="243"/>
      <c r="O54" s="219"/>
    </row>
    <row r="55" spans="1:15" s="193" customFormat="1" ht="15.75" customHeight="1" x14ac:dyDescent="0.2">
      <c r="A55" s="64"/>
      <c r="B55" s="65"/>
      <c r="C55" s="137" t="s">
        <v>83</v>
      </c>
      <c r="D55" s="314">
        <v>12204</v>
      </c>
      <c r="E55" s="312">
        <v>1098.96</v>
      </c>
      <c r="F55" s="312">
        <v>11547</v>
      </c>
      <c r="G55" s="318">
        <v>3627</v>
      </c>
      <c r="H55" s="200">
        <f t="shared" ref="H55:H57" si="21">SUM(D55:G55)</f>
        <v>28476.959999999999</v>
      </c>
      <c r="I55" s="222">
        <v>12816</v>
      </c>
      <c r="J55" s="270">
        <v>1151.0999999999999</v>
      </c>
      <c r="K55" s="270">
        <v>11799</v>
      </c>
      <c r="L55" s="149">
        <v>3785</v>
      </c>
      <c r="M55" s="71">
        <f t="shared" ref="M55:M57" si="22">SUM(I55:L55)</f>
        <v>29551.1</v>
      </c>
      <c r="N55" s="222">
        <f>M55-H55</f>
        <v>1074.1399999999994</v>
      </c>
      <c r="O55" s="223">
        <f>N55/H55</f>
        <v>3.7719616138801315E-2</v>
      </c>
    </row>
    <row r="56" spans="1:15" s="193" customFormat="1" ht="15.75" customHeight="1" x14ac:dyDescent="0.2">
      <c r="A56" s="64"/>
      <c r="B56" s="65"/>
      <c r="C56" s="137" t="s">
        <v>127</v>
      </c>
      <c r="D56" s="314">
        <v>12804</v>
      </c>
      <c r="E56" s="312">
        <v>1098.96</v>
      </c>
      <c r="F56" s="312">
        <v>11547</v>
      </c>
      <c r="G56" s="318">
        <v>3627</v>
      </c>
      <c r="H56" s="192">
        <f t="shared" si="21"/>
        <v>29076.959999999999</v>
      </c>
      <c r="I56" s="222">
        <v>13416</v>
      </c>
      <c r="J56" s="270">
        <v>1151.0999999999999</v>
      </c>
      <c r="K56" s="270">
        <v>11799</v>
      </c>
      <c r="L56" s="149">
        <v>3785</v>
      </c>
      <c r="M56" s="71">
        <f t="shared" si="22"/>
        <v>30151.1</v>
      </c>
      <c r="N56" s="222">
        <f t="shared" ref="N56:N57" si="23">M56-H56</f>
        <v>1074.1399999999994</v>
      </c>
      <c r="O56" s="223">
        <f t="shared" ref="O56:O57" si="24">N56/H56</f>
        <v>3.6941275841766111E-2</v>
      </c>
    </row>
    <row r="57" spans="1:15" s="193" customFormat="1" ht="15.75" customHeight="1" x14ac:dyDescent="0.2">
      <c r="A57" s="64"/>
      <c r="B57" s="74"/>
      <c r="C57" s="136" t="s">
        <v>92</v>
      </c>
      <c r="D57" s="206">
        <v>13224</v>
      </c>
      <c r="E57" s="207">
        <v>1098.96</v>
      </c>
      <c r="F57" s="207">
        <v>11547</v>
      </c>
      <c r="G57" s="324">
        <v>3627</v>
      </c>
      <c r="H57" s="215">
        <f t="shared" si="21"/>
        <v>29496.959999999999</v>
      </c>
      <c r="I57" s="161">
        <v>13884</v>
      </c>
      <c r="J57" s="208">
        <v>1151.0999999999999</v>
      </c>
      <c r="K57" s="208">
        <v>11799</v>
      </c>
      <c r="L57" s="117">
        <v>3785</v>
      </c>
      <c r="M57" s="76">
        <f t="shared" si="22"/>
        <v>30619.1</v>
      </c>
      <c r="N57" s="161">
        <f t="shared" si="23"/>
        <v>1122.1399999999994</v>
      </c>
      <c r="O57" s="227">
        <f t="shared" si="24"/>
        <v>3.8042564386296059E-2</v>
      </c>
    </row>
    <row r="58" spans="1:15" s="193" customFormat="1" ht="15.75" customHeight="1" x14ac:dyDescent="0.2">
      <c r="A58" s="81"/>
      <c r="B58" s="65" t="s">
        <v>5</v>
      </c>
      <c r="C58" s="135"/>
      <c r="D58" s="316"/>
      <c r="E58" s="315"/>
      <c r="F58" s="315"/>
      <c r="G58" s="313"/>
      <c r="H58" s="201"/>
      <c r="I58" s="241"/>
      <c r="J58" s="269"/>
      <c r="K58" s="269"/>
      <c r="L58" s="153"/>
      <c r="M58" s="79"/>
      <c r="N58" s="241"/>
      <c r="O58" s="242"/>
    </row>
    <row r="59" spans="1:15" s="193" customFormat="1" ht="15.75" customHeight="1" x14ac:dyDescent="0.2">
      <c r="A59" s="64"/>
      <c r="B59" s="65"/>
      <c r="C59" s="137" t="s">
        <v>8</v>
      </c>
      <c r="D59" s="314">
        <v>11295</v>
      </c>
      <c r="E59" s="312">
        <v>1032.96</v>
      </c>
      <c r="F59" s="312">
        <v>11547</v>
      </c>
      <c r="G59" s="318">
        <v>3627</v>
      </c>
      <c r="H59" s="200">
        <f t="shared" ref="H59:H66" si="25">SUM(D59:G59)</f>
        <v>27501.96</v>
      </c>
      <c r="I59" s="222">
        <v>11295</v>
      </c>
      <c r="J59" s="270">
        <v>1085.0999999999999</v>
      </c>
      <c r="K59" s="270">
        <v>11799</v>
      </c>
      <c r="L59" s="149">
        <v>3785</v>
      </c>
      <c r="M59" s="71">
        <f t="shared" si="18"/>
        <v>27964.1</v>
      </c>
      <c r="N59" s="222">
        <f t="shared" ref="N59:N66" si="26">M59-H59</f>
        <v>462.13999999999942</v>
      </c>
      <c r="O59" s="223">
        <f t="shared" ref="O59:O66" si="27">N59/H59</f>
        <v>1.6803893249790175E-2</v>
      </c>
    </row>
    <row r="60" spans="1:15" s="193" customFormat="1" ht="15.75" customHeight="1" x14ac:dyDescent="0.2">
      <c r="A60" s="64"/>
      <c r="B60" s="65"/>
      <c r="C60" s="137" t="s">
        <v>9</v>
      </c>
      <c r="D60" s="314">
        <v>11295</v>
      </c>
      <c r="E60" s="312">
        <v>1032.96</v>
      </c>
      <c r="F60" s="312">
        <v>11547</v>
      </c>
      <c r="G60" s="318">
        <v>3627</v>
      </c>
      <c r="H60" s="192">
        <f t="shared" si="25"/>
        <v>27501.96</v>
      </c>
      <c r="I60" s="222">
        <v>11295</v>
      </c>
      <c r="J60" s="270">
        <v>1085.0999999999999</v>
      </c>
      <c r="K60" s="270">
        <v>11799</v>
      </c>
      <c r="L60" s="149">
        <v>3785</v>
      </c>
      <c r="M60" s="71">
        <f t="shared" si="18"/>
        <v>27964.1</v>
      </c>
      <c r="N60" s="222">
        <f t="shared" si="26"/>
        <v>462.13999999999942</v>
      </c>
      <c r="O60" s="223">
        <f t="shared" si="27"/>
        <v>1.6803893249790175E-2</v>
      </c>
    </row>
    <row r="61" spans="1:15" s="193" customFormat="1" ht="15.75" customHeight="1" x14ac:dyDescent="0.2">
      <c r="A61" s="64"/>
      <c r="B61" s="65"/>
      <c r="C61" s="137" t="s">
        <v>128</v>
      </c>
      <c r="D61" s="314">
        <v>12402</v>
      </c>
      <c r="E61" s="312">
        <v>1032.96</v>
      </c>
      <c r="F61" s="312">
        <v>11547</v>
      </c>
      <c r="G61" s="318">
        <v>3627</v>
      </c>
      <c r="H61" s="192">
        <f t="shared" si="25"/>
        <v>28608.959999999999</v>
      </c>
      <c r="I61" s="222">
        <v>12402</v>
      </c>
      <c r="J61" s="270">
        <v>1085.0999999999999</v>
      </c>
      <c r="K61" s="270">
        <v>11799</v>
      </c>
      <c r="L61" s="149">
        <v>3785</v>
      </c>
      <c r="M61" s="71">
        <f t="shared" si="18"/>
        <v>29071.1</v>
      </c>
      <c r="N61" s="222">
        <f t="shared" si="26"/>
        <v>462.13999999999942</v>
      </c>
      <c r="O61" s="223">
        <f t="shared" si="27"/>
        <v>1.6153680525261997E-2</v>
      </c>
    </row>
    <row r="62" spans="1:15" s="193" customFormat="1" ht="15.75" customHeight="1" x14ac:dyDescent="0.2">
      <c r="A62" s="64"/>
      <c r="B62" s="65"/>
      <c r="C62" s="137" t="s">
        <v>24</v>
      </c>
      <c r="D62" s="222">
        <v>11295</v>
      </c>
      <c r="E62" s="270">
        <v>1032.96</v>
      </c>
      <c r="F62" s="270">
        <v>11547</v>
      </c>
      <c r="G62" s="270">
        <v>3627</v>
      </c>
      <c r="H62" s="71">
        <f t="shared" si="25"/>
        <v>27501.96</v>
      </c>
      <c r="I62" s="222">
        <v>11295</v>
      </c>
      <c r="J62" s="270">
        <v>1085.0999999999999</v>
      </c>
      <c r="K62" s="270">
        <v>11799</v>
      </c>
      <c r="L62" s="270">
        <v>3785</v>
      </c>
      <c r="M62" s="71">
        <f t="shared" si="18"/>
        <v>27964.1</v>
      </c>
      <c r="N62" s="222">
        <f t="shared" si="26"/>
        <v>462.13999999999942</v>
      </c>
      <c r="O62" s="223">
        <f t="shared" si="27"/>
        <v>1.6803893249790175E-2</v>
      </c>
    </row>
    <row r="63" spans="1:15" s="193" customFormat="1" ht="15.75" customHeight="1" x14ac:dyDescent="0.2">
      <c r="A63" s="64"/>
      <c r="B63" s="65"/>
      <c r="C63" s="137" t="s">
        <v>10</v>
      </c>
      <c r="D63" s="222">
        <v>11295</v>
      </c>
      <c r="E63" s="270">
        <v>1032.96</v>
      </c>
      <c r="F63" s="270">
        <v>11547</v>
      </c>
      <c r="G63" s="270">
        <v>3627</v>
      </c>
      <c r="H63" s="71">
        <f t="shared" si="25"/>
        <v>27501.96</v>
      </c>
      <c r="I63" s="222">
        <v>11295</v>
      </c>
      <c r="J63" s="270">
        <v>1085.0999999999999</v>
      </c>
      <c r="K63" s="270">
        <v>11799</v>
      </c>
      <c r="L63" s="270">
        <v>3785</v>
      </c>
      <c r="M63" s="71">
        <f t="shared" si="18"/>
        <v>27964.1</v>
      </c>
      <c r="N63" s="222">
        <f t="shared" si="26"/>
        <v>462.13999999999942</v>
      </c>
      <c r="O63" s="223">
        <f t="shared" si="27"/>
        <v>1.6803893249790175E-2</v>
      </c>
    </row>
    <row r="64" spans="1:15" s="193" customFormat="1" ht="15.75" customHeight="1" x14ac:dyDescent="0.2">
      <c r="A64" s="64"/>
      <c r="B64" s="65"/>
      <c r="C64" s="77" t="s">
        <v>7</v>
      </c>
      <c r="D64" s="222">
        <v>11295</v>
      </c>
      <c r="E64" s="270">
        <v>1032.96</v>
      </c>
      <c r="F64" s="270">
        <v>11547</v>
      </c>
      <c r="G64" s="270">
        <v>3627</v>
      </c>
      <c r="H64" s="71">
        <f t="shared" si="25"/>
        <v>27501.96</v>
      </c>
      <c r="I64" s="222">
        <v>11295</v>
      </c>
      <c r="J64" s="270">
        <v>1085.0999999999999</v>
      </c>
      <c r="K64" s="270">
        <v>11799</v>
      </c>
      <c r="L64" s="270">
        <v>3785</v>
      </c>
      <c r="M64" s="71">
        <f t="shared" si="18"/>
        <v>27964.1</v>
      </c>
      <c r="N64" s="222">
        <f t="shared" si="26"/>
        <v>462.13999999999942</v>
      </c>
      <c r="O64" s="223">
        <f t="shared" si="27"/>
        <v>1.6803893249790175E-2</v>
      </c>
    </row>
    <row r="65" spans="1:22" s="193" customFormat="1" ht="15.75" customHeight="1" x14ac:dyDescent="0.2">
      <c r="A65" s="64"/>
      <c r="B65" s="65"/>
      <c r="C65" s="77" t="s">
        <v>41</v>
      </c>
      <c r="D65" s="222">
        <v>12402</v>
      </c>
      <c r="E65" s="270">
        <v>1032.96</v>
      </c>
      <c r="F65" s="270">
        <v>11547</v>
      </c>
      <c r="G65" s="270">
        <v>3627</v>
      </c>
      <c r="H65" s="71">
        <f t="shared" si="25"/>
        <v>28608.959999999999</v>
      </c>
      <c r="I65" s="222">
        <v>12402</v>
      </c>
      <c r="J65" s="270">
        <v>1085.0999999999999</v>
      </c>
      <c r="K65" s="270">
        <v>11799</v>
      </c>
      <c r="L65" s="270">
        <v>3785</v>
      </c>
      <c r="M65" s="71">
        <f t="shared" si="18"/>
        <v>29071.1</v>
      </c>
      <c r="N65" s="222">
        <f t="shared" si="26"/>
        <v>462.13999999999942</v>
      </c>
      <c r="O65" s="223">
        <f t="shared" si="27"/>
        <v>1.6153680525261997E-2</v>
      </c>
    </row>
    <row r="66" spans="1:22" s="193" customFormat="1" ht="15.75" customHeight="1" thickBot="1" x14ac:dyDescent="0.25">
      <c r="A66" s="83"/>
      <c r="B66" s="84"/>
      <c r="C66" s="143" t="s">
        <v>3</v>
      </c>
      <c r="D66" s="231">
        <v>12402</v>
      </c>
      <c r="E66" s="283">
        <v>1032.96</v>
      </c>
      <c r="F66" s="283">
        <v>11547</v>
      </c>
      <c r="G66" s="283">
        <v>3627</v>
      </c>
      <c r="H66" s="71">
        <f t="shared" si="25"/>
        <v>28608.959999999999</v>
      </c>
      <c r="I66" s="231">
        <v>12402</v>
      </c>
      <c r="J66" s="283">
        <v>1085.0999999999999</v>
      </c>
      <c r="K66" s="283">
        <v>11799</v>
      </c>
      <c r="L66" s="283">
        <v>3785</v>
      </c>
      <c r="M66" s="85">
        <f t="shared" si="18"/>
        <v>29071.1</v>
      </c>
      <c r="N66" s="231">
        <f t="shared" si="26"/>
        <v>462.13999999999942</v>
      </c>
      <c r="O66" s="232">
        <f t="shared" si="27"/>
        <v>1.6153680525261997E-2</v>
      </c>
    </row>
    <row r="67" spans="1:22" s="193" customFormat="1" ht="18" thickBot="1" x14ac:dyDescent="0.3">
      <c r="A67" s="60" t="s">
        <v>119</v>
      </c>
      <c r="B67" s="61"/>
      <c r="C67" s="185"/>
      <c r="D67" s="286"/>
      <c r="E67" s="284"/>
      <c r="F67" s="284"/>
      <c r="G67" s="284"/>
      <c r="H67" s="330"/>
      <c r="I67" s="286"/>
      <c r="J67" s="284"/>
      <c r="K67" s="284"/>
      <c r="L67" s="284"/>
      <c r="M67" s="325"/>
      <c r="N67" s="236"/>
      <c r="O67" s="237"/>
    </row>
    <row r="68" spans="1:22" s="193" customFormat="1" ht="15.75" customHeight="1" x14ac:dyDescent="0.2">
      <c r="A68" s="64"/>
      <c r="B68" s="65" t="s">
        <v>2</v>
      </c>
      <c r="C68" s="77"/>
      <c r="D68" s="216"/>
      <c r="E68" s="299"/>
      <c r="F68" s="299"/>
      <c r="G68" s="274"/>
      <c r="H68" s="166"/>
      <c r="I68" s="216"/>
      <c r="J68" s="299"/>
      <c r="K68" s="299"/>
      <c r="L68" s="274"/>
      <c r="M68" s="275"/>
      <c r="N68" s="216"/>
      <c r="O68" s="252"/>
    </row>
    <row r="69" spans="1:22" s="193" customFormat="1" ht="15.75" customHeight="1" x14ac:dyDescent="0.2">
      <c r="A69" s="64"/>
      <c r="B69" s="65"/>
      <c r="C69" s="77" t="s">
        <v>13</v>
      </c>
      <c r="D69" s="222">
        <v>10980</v>
      </c>
      <c r="E69" s="270">
        <v>254.7</v>
      </c>
      <c r="F69" s="270">
        <v>11547</v>
      </c>
      <c r="G69" s="270">
        <v>3627</v>
      </c>
      <c r="H69" s="71">
        <f t="shared" ref="H69:H86" si="28">SUM(D69:G69)</f>
        <v>26408.7</v>
      </c>
      <c r="I69" s="222">
        <v>10980</v>
      </c>
      <c r="J69" s="270">
        <v>223.39999999999998</v>
      </c>
      <c r="K69" s="270">
        <v>11799</v>
      </c>
      <c r="L69" s="270">
        <v>3649.5</v>
      </c>
      <c r="M69" s="71">
        <f t="shared" ref="M69:M86" si="29">SUM(I69:L69)</f>
        <v>26651.9</v>
      </c>
      <c r="N69" s="222">
        <f>M69-H69</f>
        <v>243.20000000000073</v>
      </c>
      <c r="O69" s="223">
        <f>N69/H69</f>
        <v>9.209086399557748E-3</v>
      </c>
    </row>
    <row r="70" spans="1:22" s="193" customFormat="1" ht="15.75" customHeight="1" x14ac:dyDescent="0.2">
      <c r="A70" s="64"/>
      <c r="B70" s="65"/>
      <c r="C70" s="75" t="s">
        <v>37</v>
      </c>
      <c r="D70" s="161">
        <v>6180</v>
      </c>
      <c r="E70" s="208">
        <v>254.7</v>
      </c>
      <c r="F70" s="208">
        <v>11547</v>
      </c>
      <c r="G70" s="208">
        <v>3627</v>
      </c>
      <c r="H70" s="117">
        <f t="shared" si="28"/>
        <v>21608.7</v>
      </c>
      <c r="I70" s="161">
        <v>6180</v>
      </c>
      <c r="J70" s="208">
        <v>223.39999999999998</v>
      </c>
      <c r="K70" s="208">
        <v>11799</v>
      </c>
      <c r="L70" s="208">
        <v>3649.5</v>
      </c>
      <c r="M70" s="76">
        <f t="shared" si="29"/>
        <v>21851.9</v>
      </c>
      <c r="N70" s="161">
        <f>M70-H70</f>
        <v>243.20000000000073</v>
      </c>
      <c r="O70" s="227">
        <f>N70/H70</f>
        <v>1.1254726105688945E-2</v>
      </c>
    </row>
    <row r="71" spans="1:22" s="193" customFormat="1" ht="15.75" customHeight="1" x14ac:dyDescent="0.2">
      <c r="A71" s="81"/>
      <c r="B71" s="82" t="s">
        <v>5</v>
      </c>
      <c r="C71" s="94"/>
      <c r="D71" s="222"/>
      <c r="E71" s="270"/>
      <c r="F71" s="270"/>
      <c r="G71" s="270"/>
      <c r="H71" s="71"/>
      <c r="I71" s="222"/>
      <c r="J71" s="270"/>
      <c r="K71" s="270"/>
      <c r="L71" s="270"/>
      <c r="M71" s="71"/>
      <c r="N71" s="222"/>
      <c r="O71" s="223"/>
    </row>
    <row r="72" spans="1:22" s="193" customFormat="1" ht="15.75" customHeight="1" x14ac:dyDescent="0.2">
      <c r="A72" s="64"/>
      <c r="B72" s="65"/>
      <c r="C72" s="77" t="s">
        <v>111</v>
      </c>
      <c r="D72" s="151" t="s">
        <v>36</v>
      </c>
      <c r="E72" s="214" t="s">
        <v>36</v>
      </c>
      <c r="F72" s="214" t="s">
        <v>36</v>
      </c>
      <c r="G72" s="214" t="s">
        <v>36</v>
      </c>
      <c r="H72" s="154" t="s">
        <v>36</v>
      </c>
      <c r="I72" s="151" t="s">
        <v>36</v>
      </c>
      <c r="J72" s="214" t="s">
        <v>36</v>
      </c>
      <c r="K72" s="214" t="s">
        <v>36</v>
      </c>
      <c r="L72" s="214" t="s">
        <v>36</v>
      </c>
      <c r="M72" s="154" t="s">
        <v>36</v>
      </c>
      <c r="N72" s="151" t="s">
        <v>36</v>
      </c>
      <c r="O72" s="154" t="s">
        <v>36</v>
      </c>
    </row>
    <row r="73" spans="1:22" s="193" customFormat="1" ht="15.75" customHeight="1" x14ac:dyDescent="0.2">
      <c r="A73" s="64"/>
      <c r="B73" s="65"/>
      <c r="C73" s="77" t="s">
        <v>54</v>
      </c>
      <c r="D73" s="222">
        <v>10620</v>
      </c>
      <c r="E73" s="270">
        <v>254.7</v>
      </c>
      <c r="F73" s="270">
        <v>11547</v>
      </c>
      <c r="G73" s="270">
        <v>3627</v>
      </c>
      <c r="H73" s="71">
        <f t="shared" si="28"/>
        <v>26048.7</v>
      </c>
      <c r="I73" s="222">
        <v>10836</v>
      </c>
      <c r="J73" s="270">
        <v>223.39999999999998</v>
      </c>
      <c r="K73" s="270">
        <v>11799</v>
      </c>
      <c r="L73" s="270">
        <v>3649.5</v>
      </c>
      <c r="M73" s="71">
        <f t="shared" si="29"/>
        <v>26507.9</v>
      </c>
      <c r="N73" s="222">
        <f>M73-H73</f>
        <v>459.20000000000073</v>
      </c>
      <c r="O73" s="223">
        <f t="shared" ref="O73:O75" si="30">N73/H73</f>
        <v>1.7628518889618319E-2</v>
      </c>
    </row>
    <row r="74" spans="1:22" s="193" customFormat="1" ht="15.75" customHeight="1" x14ac:dyDescent="0.2">
      <c r="A74" s="64"/>
      <c r="B74" s="65"/>
      <c r="C74" s="77" t="s">
        <v>55</v>
      </c>
      <c r="D74" s="222">
        <v>8325</v>
      </c>
      <c r="E74" s="270">
        <v>254.7</v>
      </c>
      <c r="F74" s="270">
        <v>11547</v>
      </c>
      <c r="G74" s="270">
        <v>3627</v>
      </c>
      <c r="H74" s="71">
        <f t="shared" si="28"/>
        <v>23753.7</v>
      </c>
      <c r="I74" s="222">
        <v>8577</v>
      </c>
      <c r="J74" s="270">
        <v>223.39999999999998</v>
      </c>
      <c r="K74" s="270">
        <v>11799</v>
      </c>
      <c r="L74" s="270">
        <v>3649.5</v>
      </c>
      <c r="M74" s="71">
        <f t="shared" si="29"/>
        <v>24248.9</v>
      </c>
      <c r="N74" s="222">
        <f t="shared" ref="N74:N76" si="31">M74-H74</f>
        <v>495.20000000000073</v>
      </c>
      <c r="O74" s="223">
        <f t="shared" si="30"/>
        <v>2.0847278529239684E-2</v>
      </c>
      <c r="V74" s="333"/>
    </row>
    <row r="75" spans="1:22" s="193" customFormat="1" ht="15.75" customHeight="1" x14ac:dyDescent="0.2">
      <c r="A75" s="64"/>
      <c r="B75" s="65"/>
      <c r="C75" s="137" t="s">
        <v>56</v>
      </c>
      <c r="D75" s="222">
        <v>11205</v>
      </c>
      <c r="E75" s="270">
        <v>254.7</v>
      </c>
      <c r="F75" s="270">
        <v>11547</v>
      </c>
      <c r="G75" s="270">
        <v>3627</v>
      </c>
      <c r="H75" s="71">
        <f t="shared" si="28"/>
        <v>26633.7</v>
      </c>
      <c r="I75" s="222">
        <v>11763</v>
      </c>
      <c r="J75" s="270">
        <v>223.39999999999998</v>
      </c>
      <c r="K75" s="270">
        <v>11799</v>
      </c>
      <c r="L75" s="270">
        <v>3649.5</v>
      </c>
      <c r="M75" s="71">
        <f t="shared" si="29"/>
        <v>27434.9</v>
      </c>
      <c r="N75" s="222">
        <f t="shared" si="31"/>
        <v>801.20000000000073</v>
      </c>
      <c r="O75" s="223">
        <f t="shared" si="30"/>
        <v>3.0082189106282669E-2</v>
      </c>
    </row>
    <row r="76" spans="1:22" s="193" customFormat="1" ht="15.75" customHeight="1" x14ac:dyDescent="0.2">
      <c r="A76" s="64"/>
      <c r="B76" s="65"/>
      <c r="C76" s="77" t="s">
        <v>32</v>
      </c>
      <c r="D76" s="222">
        <f>1287*9</f>
        <v>11583</v>
      </c>
      <c r="E76" s="270">
        <v>254.7</v>
      </c>
      <c r="F76" s="270">
        <v>11547</v>
      </c>
      <c r="G76" s="270">
        <v>3627</v>
      </c>
      <c r="H76" s="71">
        <f t="shared" si="28"/>
        <v>27011.7</v>
      </c>
      <c r="I76" s="222">
        <v>11817</v>
      </c>
      <c r="J76" s="270">
        <v>223.39999999999998</v>
      </c>
      <c r="K76" s="270">
        <v>11799</v>
      </c>
      <c r="L76" s="270">
        <v>3649.5</v>
      </c>
      <c r="M76" s="71">
        <f t="shared" si="29"/>
        <v>27488.9</v>
      </c>
      <c r="N76" s="222">
        <f t="shared" si="31"/>
        <v>477.20000000000073</v>
      </c>
      <c r="O76" s="223">
        <f t="shared" ref="O76:O86" si="32">N76/H76</f>
        <v>1.7666418626002833E-2</v>
      </c>
    </row>
    <row r="77" spans="1:22" s="193" customFormat="1" ht="15.75" customHeight="1" x14ac:dyDescent="0.2">
      <c r="A77" s="64"/>
      <c r="B77" s="65"/>
      <c r="C77" s="77" t="s">
        <v>33</v>
      </c>
      <c r="D77" s="222">
        <f>1132*9</f>
        <v>10188</v>
      </c>
      <c r="E77" s="270">
        <v>254.7</v>
      </c>
      <c r="F77" s="270">
        <v>11547</v>
      </c>
      <c r="G77" s="270">
        <v>3627</v>
      </c>
      <c r="H77" s="71">
        <f t="shared" si="28"/>
        <v>25616.7</v>
      </c>
      <c r="I77" s="222">
        <v>10395</v>
      </c>
      <c r="J77" s="270">
        <v>223.39999999999998</v>
      </c>
      <c r="K77" s="270">
        <v>11799</v>
      </c>
      <c r="L77" s="270">
        <v>3649.5</v>
      </c>
      <c r="M77" s="71">
        <f t="shared" si="29"/>
        <v>26066.9</v>
      </c>
      <c r="N77" s="222">
        <f t="shared" ref="N77:N86" si="33">M77-H77</f>
        <v>450.20000000000073</v>
      </c>
      <c r="O77" s="223">
        <f t="shared" si="32"/>
        <v>1.7574472902442576E-2</v>
      </c>
    </row>
    <row r="78" spans="1:22" s="193" customFormat="1" ht="15.75" customHeight="1" x14ac:dyDescent="0.2">
      <c r="A78" s="64"/>
      <c r="B78" s="65"/>
      <c r="C78" s="77" t="s">
        <v>38</v>
      </c>
      <c r="D78" s="222">
        <f>1132*9</f>
        <v>10188</v>
      </c>
      <c r="E78" s="270">
        <v>254.7</v>
      </c>
      <c r="F78" s="270">
        <v>11547</v>
      </c>
      <c r="G78" s="270">
        <v>3627</v>
      </c>
      <c r="H78" s="71">
        <f t="shared" si="28"/>
        <v>25616.7</v>
      </c>
      <c r="I78" s="222">
        <v>10395</v>
      </c>
      <c r="J78" s="270">
        <v>223.39999999999998</v>
      </c>
      <c r="K78" s="270">
        <v>11799</v>
      </c>
      <c r="L78" s="270">
        <v>3649.5</v>
      </c>
      <c r="M78" s="71">
        <f t="shared" si="29"/>
        <v>26066.9</v>
      </c>
      <c r="N78" s="222">
        <f t="shared" si="33"/>
        <v>450.20000000000073</v>
      </c>
      <c r="O78" s="223">
        <f t="shared" si="32"/>
        <v>1.7574472902442576E-2</v>
      </c>
    </row>
    <row r="79" spans="1:22" s="193" customFormat="1" ht="15.75" customHeight="1" x14ac:dyDescent="0.2">
      <c r="A79" s="64"/>
      <c r="B79" s="65"/>
      <c r="C79" s="77" t="s">
        <v>39</v>
      </c>
      <c r="D79" s="222">
        <f>1287*9</f>
        <v>11583</v>
      </c>
      <c r="E79" s="270">
        <v>254.7</v>
      </c>
      <c r="F79" s="270">
        <v>11547</v>
      </c>
      <c r="G79" s="270">
        <v>3627</v>
      </c>
      <c r="H79" s="71">
        <f t="shared" si="28"/>
        <v>27011.7</v>
      </c>
      <c r="I79" s="222">
        <v>11817</v>
      </c>
      <c r="J79" s="270">
        <v>223.39999999999998</v>
      </c>
      <c r="K79" s="270">
        <v>11799</v>
      </c>
      <c r="L79" s="270">
        <v>3649.5</v>
      </c>
      <c r="M79" s="71">
        <f t="shared" si="29"/>
        <v>27488.9</v>
      </c>
      <c r="N79" s="222">
        <f t="shared" si="33"/>
        <v>477.20000000000073</v>
      </c>
      <c r="O79" s="223">
        <f t="shared" si="32"/>
        <v>1.7666418626002833E-2</v>
      </c>
      <c r="R79" s="335"/>
    </row>
    <row r="80" spans="1:22" s="193" customFormat="1" ht="15.75" customHeight="1" x14ac:dyDescent="0.2">
      <c r="A80" s="64"/>
      <c r="B80" s="65"/>
      <c r="C80" s="77" t="s">
        <v>22</v>
      </c>
      <c r="D80" s="222">
        <v>11025</v>
      </c>
      <c r="E80" s="270">
        <v>254.7</v>
      </c>
      <c r="F80" s="270">
        <v>11547</v>
      </c>
      <c r="G80" s="270">
        <v>3627</v>
      </c>
      <c r="H80" s="71">
        <f t="shared" si="28"/>
        <v>26453.7</v>
      </c>
      <c r="I80" s="222">
        <v>11574</v>
      </c>
      <c r="J80" s="270">
        <v>223.39999999999998</v>
      </c>
      <c r="K80" s="270">
        <v>11799</v>
      </c>
      <c r="L80" s="270">
        <v>3649.5</v>
      </c>
      <c r="M80" s="71">
        <f t="shared" si="29"/>
        <v>27245.9</v>
      </c>
      <c r="N80" s="222">
        <f t="shared" si="33"/>
        <v>792.20000000000073</v>
      </c>
      <c r="O80" s="223">
        <f t="shared" si="32"/>
        <v>2.994666152560892E-2</v>
      </c>
    </row>
    <row r="81" spans="1:15" s="193" customFormat="1" ht="15.75" customHeight="1" x14ac:dyDescent="0.2">
      <c r="A81" s="64"/>
      <c r="B81" s="65"/>
      <c r="C81" s="77" t="s">
        <v>40</v>
      </c>
      <c r="D81" s="222">
        <v>10899</v>
      </c>
      <c r="E81" s="270">
        <v>254.7</v>
      </c>
      <c r="F81" s="270">
        <v>11547</v>
      </c>
      <c r="G81" s="270">
        <v>3627</v>
      </c>
      <c r="H81" s="71">
        <f t="shared" si="28"/>
        <v>26327.7</v>
      </c>
      <c r="I81" s="222">
        <v>10899</v>
      </c>
      <c r="J81" s="270">
        <v>223.39999999999998</v>
      </c>
      <c r="K81" s="270">
        <v>11799</v>
      </c>
      <c r="L81" s="270">
        <v>3649.5</v>
      </c>
      <c r="M81" s="71">
        <f t="shared" si="29"/>
        <v>26570.9</v>
      </c>
      <c r="N81" s="222">
        <f t="shared" si="33"/>
        <v>243.20000000000073</v>
      </c>
      <c r="O81" s="223">
        <f t="shared" si="32"/>
        <v>9.2374191440954094E-3</v>
      </c>
    </row>
    <row r="82" spans="1:15" s="193" customFormat="1" ht="15.75" customHeight="1" x14ac:dyDescent="0.2">
      <c r="A82" s="64"/>
      <c r="B82" s="65"/>
      <c r="C82" s="77" t="s">
        <v>79</v>
      </c>
      <c r="D82" s="222">
        <v>8550</v>
      </c>
      <c r="E82" s="270">
        <v>254.7</v>
      </c>
      <c r="F82" s="270">
        <v>11547</v>
      </c>
      <c r="G82" s="270">
        <v>3627</v>
      </c>
      <c r="H82" s="71">
        <f t="shared" si="28"/>
        <v>23978.7</v>
      </c>
      <c r="I82" s="222">
        <v>8820</v>
      </c>
      <c r="J82" s="270">
        <v>223.39999999999998</v>
      </c>
      <c r="K82" s="270">
        <v>11799</v>
      </c>
      <c r="L82" s="270">
        <v>3649.5</v>
      </c>
      <c r="M82" s="71">
        <f t="shared" si="29"/>
        <v>24491.9</v>
      </c>
      <c r="N82" s="222">
        <f t="shared" si="33"/>
        <v>513.20000000000073</v>
      </c>
      <c r="O82" s="223">
        <f t="shared" si="32"/>
        <v>2.1402327899344032E-2</v>
      </c>
    </row>
    <row r="83" spans="1:15" s="193" customFormat="1" ht="15.75" customHeight="1" x14ac:dyDescent="0.2">
      <c r="A83" s="64"/>
      <c r="B83" s="65"/>
      <c r="C83" s="77" t="s">
        <v>42</v>
      </c>
      <c r="D83" s="222">
        <v>7956</v>
      </c>
      <c r="E83" s="270">
        <v>254.7</v>
      </c>
      <c r="F83" s="270">
        <v>11547</v>
      </c>
      <c r="G83" s="270">
        <v>3627</v>
      </c>
      <c r="H83" s="71">
        <f t="shared" si="28"/>
        <v>23384.7</v>
      </c>
      <c r="I83" s="222">
        <v>8352</v>
      </c>
      <c r="J83" s="270">
        <v>223.39999999999998</v>
      </c>
      <c r="K83" s="270">
        <v>11799</v>
      </c>
      <c r="L83" s="270">
        <v>3649.5</v>
      </c>
      <c r="M83" s="71">
        <f t="shared" si="29"/>
        <v>24023.9</v>
      </c>
      <c r="N83" s="222">
        <f t="shared" si="33"/>
        <v>639.20000000000073</v>
      </c>
      <c r="O83" s="223">
        <f t="shared" si="32"/>
        <v>2.7334111619990879E-2</v>
      </c>
    </row>
    <row r="84" spans="1:15" s="193" customFormat="1" ht="15.75" customHeight="1" x14ac:dyDescent="0.2">
      <c r="A84" s="64"/>
      <c r="B84" s="65"/>
      <c r="C84" s="77" t="s">
        <v>34</v>
      </c>
      <c r="D84" s="222">
        <v>9540</v>
      </c>
      <c r="E84" s="270">
        <v>254.7</v>
      </c>
      <c r="F84" s="270">
        <v>11547</v>
      </c>
      <c r="G84" s="270">
        <v>3627</v>
      </c>
      <c r="H84" s="71">
        <f t="shared" si="28"/>
        <v>24968.7</v>
      </c>
      <c r="I84" s="222">
        <v>10035</v>
      </c>
      <c r="J84" s="270">
        <v>223.39999999999998</v>
      </c>
      <c r="K84" s="270">
        <v>11799</v>
      </c>
      <c r="L84" s="270">
        <v>3649.5</v>
      </c>
      <c r="M84" s="71">
        <f t="shared" si="29"/>
        <v>25706.9</v>
      </c>
      <c r="N84" s="222">
        <f t="shared" si="33"/>
        <v>738.20000000000073</v>
      </c>
      <c r="O84" s="223">
        <f t="shared" si="32"/>
        <v>2.9565015399279925E-2</v>
      </c>
    </row>
    <row r="85" spans="1:15" s="193" customFormat="1" ht="15.75" customHeight="1" x14ac:dyDescent="0.2">
      <c r="A85" s="64"/>
      <c r="B85" s="65"/>
      <c r="C85" s="77" t="s">
        <v>35</v>
      </c>
      <c r="D85" s="222">
        <v>9495</v>
      </c>
      <c r="E85" s="270">
        <v>254.7</v>
      </c>
      <c r="F85" s="270">
        <v>11547</v>
      </c>
      <c r="G85" s="270">
        <v>3627</v>
      </c>
      <c r="H85" s="71">
        <f t="shared" si="28"/>
        <v>24923.7</v>
      </c>
      <c r="I85" s="222">
        <v>9990</v>
      </c>
      <c r="J85" s="270">
        <v>223.39999999999998</v>
      </c>
      <c r="K85" s="270">
        <v>11799</v>
      </c>
      <c r="L85" s="270">
        <v>3649.5</v>
      </c>
      <c r="M85" s="71">
        <f t="shared" si="29"/>
        <v>25661.9</v>
      </c>
      <c r="N85" s="222">
        <f t="shared" si="33"/>
        <v>738.20000000000073</v>
      </c>
      <c r="O85" s="223">
        <f t="shared" si="32"/>
        <v>2.9618395342585601E-2</v>
      </c>
    </row>
    <row r="86" spans="1:15" s="193" customFormat="1" ht="15.75" customHeight="1" x14ac:dyDescent="0.2">
      <c r="A86" s="64"/>
      <c r="B86" s="65"/>
      <c r="C86" s="77" t="s">
        <v>120</v>
      </c>
      <c r="D86" s="161">
        <v>6084</v>
      </c>
      <c r="E86" s="208">
        <v>254.7</v>
      </c>
      <c r="F86" s="208">
        <v>11547</v>
      </c>
      <c r="G86" s="208">
        <v>3627</v>
      </c>
      <c r="H86" s="76">
        <f t="shared" si="28"/>
        <v>21512.7</v>
      </c>
      <c r="I86" s="161">
        <v>6084</v>
      </c>
      <c r="J86" s="208">
        <v>223.39999999999998</v>
      </c>
      <c r="K86" s="208">
        <v>11799</v>
      </c>
      <c r="L86" s="208">
        <v>3649.5</v>
      </c>
      <c r="M86" s="76">
        <f t="shared" si="29"/>
        <v>21755.9</v>
      </c>
      <c r="N86" s="161">
        <f t="shared" si="33"/>
        <v>243.20000000000073</v>
      </c>
      <c r="O86" s="227">
        <f t="shared" si="32"/>
        <v>1.1304950099243736E-2</v>
      </c>
    </row>
    <row r="87" spans="1:15" s="193" customFormat="1" ht="15.75" customHeight="1" x14ac:dyDescent="0.2">
      <c r="A87" s="81"/>
      <c r="B87" s="82" t="s">
        <v>11</v>
      </c>
      <c r="C87" s="94"/>
      <c r="D87" s="168"/>
      <c r="E87" s="169"/>
      <c r="F87" s="169"/>
      <c r="G87" s="169"/>
      <c r="H87" s="160"/>
      <c r="I87" s="69"/>
      <c r="J87" s="70"/>
      <c r="K87" s="70"/>
      <c r="L87" s="70"/>
      <c r="M87" s="71"/>
      <c r="N87" s="69"/>
      <c r="O87" s="72"/>
    </row>
    <row r="88" spans="1:15" s="193" customFormat="1" ht="15.75" customHeight="1" x14ac:dyDescent="0.2">
      <c r="A88" s="64"/>
      <c r="B88" s="65"/>
      <c r="C88" s="77" t="s">
        <v>112</v>
      </c>
      <c r="D88" s="150" t="s">
        <v>36</v>
      </c>
      <c r="E88" s="155" t="s">
        <v>36</v>
      </c>
      <c r="F88" s="155" t="s">
        <v>36</v>
      </c>
      <c r="G88" s="155" t="s">
        <v>36</v>
      </c>
      <c r="H88" s="160" t="s">
        <v>36</v>
      </c>
      <c r="I88" s="150" t="s">
        <v>36</v>
      </c>
      <c r="J88" s="155" t="s">
        <v>36</v>
      </c>
      <c r="K88" s="155" t="s">
        <v>36</v>
      </c>
      <c r="L88" s="155" t="s">
        <v>36</v>
      </c>
      <c r="M88" s="160" t="s">
        <v>36</v>
      </c>
      <c r="N88" s="150" t="s">
        <v>36</v>
      </c>
      <c r="O88" s="160" t="s">
        <v>36</v>
      </c>
    </row>
    <row r="89" spans="1:15" s="193" customFormat="1" ht="15.75" customHeight="1" x14ac:dyDescent="0.2">
      <c r="A89" s="64"/>
      <c r="B89" s="65"/>
      <c r="C89" s="77" t="s">
        <v>57</v>
      </c>
      <c r="D89" s="150" t="s">
        <v>36</v>
      </c>
      <c r="E89" s="155" t="s">
        <v>36</v>
      </c>
      <c r="F89" s="155" t="s">
        <v>36</v>
      </c>
      <c r="G89" s="155" t="s">
        <v>36</v>
      </c>
      <c r="H89" s="160" t="s">
        <v>36</v>
      </c>
      <c r="I89" s="150" t="s">
        <v>36</v>
      </c>
      <c r="J89" s="155" t="s">
        <v>36</v>
      </c>
      <c r="K89" s="155" t="s">
        <v>36</v>
      </c>
      <c r="L89" s="155" t="s">
        <v>36</v>
      </c>
      <c r="M89" s="160" t="s">
        <v>36</v>
      </c>
      <c r="N89" s="150" t="s">
        <v>36</v>
      </c>
      <c r="O89" s="160" t="s">
        <v>36</v>
      </c>
    </row>
    <row r="90" spans="1:15" s="193" customFormat="1" ht="15.75" customHeight="1" x14ac:dyDescent="0.2">
      <c r="A90" s="64"/>
      <c r="B90" s="65"/>
      <c r="C90" s="211" t="s">
        <v>29</v>
      </c>
      <c r="D90" s="150" t="s">
        <v>36</v>
      </c>
      <c r="E90" s="155" t="s">
        <v>36</v>
      </c>
      <c r="F90" s="155" t="s">
        <v>36</v>
      </c>
      <c r="G90" s="155" t="s">
        <v>36</v>
      </c>
      <c r="H90" s="160" t="s">
        <v>36</v>
      </c>
      <c r="I90" s="150" t="s">
        <v>36</v>
      </c>
      <c r="J90" s="155" t="s">
        <v>36</v>
      </c>
      <c r="K90" s="155" t="s">
        <v>36</v>
      </c>
      <c r="L90" s="155" t="s">
        <v>36</v>
      </c>
      <c r="M90" s="160" t="s">
        <v>36</v>
      </c>
      <c r="N90" s="150" t="s">
        <v>36</v>
      </c>
      <c r="O90" s="160" t="s">
        <v>36</v>
      </c>
    </row>
    <row r="91" spans="1:15" s="212" customFormat="1" ht="15.75" customHeight="1" x14ac:dyDescent="0.25">
      <c r="A91" s="64"/>
      <c r="B91" s="65"/>
      <c r="C91" s="211" t="s">
        <v>25</v>
      </c>
      <c r="D91" s="150" t="s">
        <v>36</v>
      </c>
      <c r="E91" s="155" t="s">
        <v>36</v>
      </c>
      <c r="F91" s="155" t="s">
        <v>36</v>
      </c>
      <c r="G91" s="155" t="s">
        <v>36</v>
      </c>
      <c r="H91" s="160" t="s">
        <v>36</v>
      </c>
      <c r="I91" s="150" t="s">
        <v>36</v>
      </c>
      <c r="J91" s="155" t="s">
        <v>36</v>
      </c>
      <c r="K91" s="155" t="s">
        <v>36</v>
      </c>
      <c r="L91" s="155" t="s">
        <v>36</v>
      </c>
      <c r="M91" s="160" t="s">
        <v>36</v>
      </c>
      <c r="N91" s="150" t="s">
        <v>36</v>
      </c>
      <c r="O91" s="160" t="s">
        <v>36</v>
      </c>
    </row>
    <row r="92" spans="1:15" s="212" customFormat="1" ht="15.75" customHeight="1" thickBot="1" x14ac:dyDescent="0.3">
      <c r="A92" s="83"/>
      <c r="B92" s="84"/>
      <c r="C92" s="213" t="s">
        <v>30</v>
      </c>
      <c r="D92" s="188" t="s">
        <v>36</v>
      </c>
      <c r="E92" s="165" t="s">
        <v>36</v>
      </c>
      <c r="F92" s="165" t="s">
        <v>36</v>
      </c>
      <c r="G92" s="165" t="s">
        <v>36</v>
      </c>
      <c r="H92" s="189" t="s">
        <v>36</v>
      </c>
      <c r="I92" s="188" t="s">
        <v>36</v>
      </c>
      <c r="J92" s="165" t="s">
        <v>36</v>
      </c>
      <c r="K92" s="165" t="s">
        <v>36</v>
      </c>
      <c r="L92" s="165" t="s">
        <v>36</v>
      </c>
      <c r="M92" s="189" t="s">
        <v>36</v>
      </c>
      <c r="N92" s="188" t="s">
        <v>36</v>
      </c>
      <c r="O92" s="189" t="s">
        <v>36</v>
      </c>
    </row>
    <row r="93" spans="1:15" s="7" customFormat="1" ht="21.75" customHeight="1" x14ac:dyDescent="0.25">
      <c r="A93" s="24"/>
      <c r="B93" s="19" t="s">
        <v>20</v>
      </c>
      <c r="C93" s="24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5"/>
    </row>
    <row r="94" spans="1:15" s="22" customFormat="1" ht="14.25" customHeight="1" x14ac:dyDescent="0.25">
      <c r="A94" s="24"/>
      <c r="B94" s="19"/>
      <c r="C94" s="15" t="s">
        <v>61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 s="7" customFormat="1" x14ac:dyDescent="0.2">
      <c r="A95" s="22"/>
      <c r="B95" s="22"/>
      <c r="C95" s="15" t="s">
        <v>45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9"/>
    </row>
    <row r="96" spans="1:15" s="7" customFormat="1" ht="12.75" customHeight="1" x14ac:dyDescent="0.2">
      <c r="A96" s="22"/>
      <c r="B96" s="22"/>
      <c r="C96" s="361" t="s">
        <v>80</v>
      </c>
      <c r="D96" s="361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</row>
    <row r="97" spans="1:15" s="7" customFormat="1" x14ac:dyDescent="0.2">
      <c r="A97" s="22"/>
      <c r="B97" s="22"/>
      <c r="C97" s="33" t="s">
        <v>60</v>
      </c>
      <c r="D97" s="30"/>
      <c r="E97" s="30"/>
      <c r="F97" s="30"/>
      <c r="G97" s="30"/>
      <c r="H97" s="31"/>
      <c r="I97" s="30"/>
      <c r="J97" s="30"/>
      <c r="K97" s="30"/>
      <c r="L97" s="30"/>
      <c r="M97" s="31"/>
      <c r="N97" s="30"/>
      <c r="O97" s="31"/>
    </row>
    <row r="98" spans="1:15" ht="12.75" customHeight="1" x14ac:dyDescent="0.2">
      <c r="A98" s="23"/>
      <c r="B98" s="23"/>
      <c r="C98" s="360" t="s">
        <v>104</v>
      </c>
      <c r="D98" s="360"/>
      <c r="E98" s="360"/>
      <c r="F98" s="360"/>
      <c r="G98" s="360"/>
      <c r="H98" s="360"/>
      <c r="I98" s="360"/>
      <c r="J98" s="360"/>
      <c r="K98" s="360"/>
      <c r="L98" s="360"/>
      <c r="M98" s="360"/>
      <c r="N98" s="360"/>
      <c r="O98" s="360"/>
    </row>
    <row r="99" spans="1:15" x14ac:dyDescent="0.2">
      <c r="C99" s="33" t="s">
        <v>46</v>
      </c>
      <c r="D99" s="30"/>
      <c r="E99" s="30"/>
      <c r="F99" s="30"/>
      <c r="G99" s="30"/>
      <c r="H99" s="31"/>
      <c r="I99" s="30"/>
      <c r="J99" s="30"/>
      <c r="K99" s="30"/>
      <c r="L99" s="30"/>
      <c r="M99" s="31"/>
      <c r="N99" s="30"/>
      <c r="O99" s="31"/>
    </row>
    <row r="100" spans="1:15" x14ac:dyDescent="0.2">
      <c r="C100" s="336" t="s">
        <v>126</v>
      </c>
      <c r="D100" s="22"/>
      <c r="E100" s="23"/>
      <c r="F100" s="23"/>
      <c r="G100" s="23"/>
      <c r="H100" s="11"/>
      <c r="I100" s="23"/>
      <c r="J100" s="23"/>
      <c r="K100" s="23"/>
      <c r="L100" s="23"/>
      <c r="N100" s="23"/>
      <c r="O100" s="11"/>
    </row>
    <row r="101" spans="1:15" ht="43.5" customHeight="1" x14ac:dyDescent="0.2">
      <c r="C101" s="359" t="s">
        <v>109</v>
      </c>
      <c r="D101" s="359"/>
      <c r="E101" s="359"/>
      <c r="F101" s="359"/>
      <c r="G101" s="359"/>
      <c r="H101" s="359"/>
      <c r="I101" s="359"/>
      <c r="J101" s="181"/>
      <c r="K101" s="180"/>
      <c r="L101" s="180"/>
      <c r="N101" s="23"/>
      <c r="O101" s="11"/>
    </row>
  </sheetData>
  <mergeCells count="7">
    <mergeCell ref="C101:I101"/>
    <mergeCell ref="C98:O98"/>
    <mergeCell ref="C96:O96"/>
    <mergeCell ref="N4:O4"/>
    <mergeCell ref="D5:H5"/>
    <mergeCell ref="I5:M5"/>
    <mergeCell ref="N5:O5"/>
  </mergeCells>
  <phoneticPr fontId="0" type="noConversion"/>
  <printOptions horizontalCentered="1"/>
  <pageMargins left="0.25" right="0.25" top="0.5" bottom="0.25" header="0.3" footer="0.3"/>
  <pageSetup scale="49" fitToHeight="2" orientation="landscape" r:id="rId1"/>
  <headerFooter alignWithMargins="0"/>
  <rowBreaks count="1" manualBreakCount="1">
    <brk id="6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Resident</vt:lpstr>
      <vt:lpstr>Resident Part-Time</vt:lpstr>
      <vt:lpstr>Non-Resident</vt:lpstr>
      <vt:lpstr>Non-Resident Part-Time</vt:lpstr>
      <vt:lpstr>'Non-Resident'!Print_Area</vt:lpstr>
      <vt:lpstr>'Non-Resident Part-Time'!Print_Area</vt:lpstr>
      <vt:lpstr>Resident!Print_Area</vt:lpstr>
      <vt:lpstr>'Non-Resident'!Print_Titles</vt:lpstr>
      <vt:lpstr>'Non-Resident Part-Time'!Print_Titles</vt:lpstr>
      <vt:lpstr>Resident!Print_Titles</vt:lpstr>
      <vt:lpstr>'Resident Part-Time'!Print_Titles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Fox</dc:creator>
  <cp:lastModifiedBy>Ryan Allred</cp:lastModifiedBy>
  <cp:lastPrinted>2019-06-06T20:01:43Z</cp:lastPrinted>
  <dcterms:created xsi:type="dcterms:W3CDTF">2003-05-29T18:39:21Z</dcterms:created>
  <dcterms:modified xsi:type="dcterms:W3CDTF">2019-10-16T20:40:31Z</dcterms:modified>
</cp:coreProperties>
</file>