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Budget and Finance\Institutional Research\Web Material\Budget\Budget Data Books\"/>
    </mc:Choice>
  </mc:AlternateContent>
  <bookViews>
    <workbookView xWindow="0" yWindow="0" windowWidth="15360" windowHeight="7020" tabRatio="799"/>
  </bookViews>
  <sheets>
    <sheet name="FY20-21 CU System" sheetId="38" r:id="rId1"/>
    <sheet name="Anschutz" sheetId="39" r:id="rId2"/>
    <sheet name="Boulder" sheetId="40" r:id="rId3"/>
    <sheet name="Denver " sheetId="41" r:id="rId4"/>
    <sheet name="UCCS" sheetId="42" r:id="rId5"/>
    <sheet name="System" sheetId="43" r:id="rId6"/>
  </sheets>
  <definedNames>
    <definedName name="________________FMT10" localSheetId="1">#REF!</definedName>
    <definedName name="________________FMT10" localSheetId="2">#REF!</definedName>
    <definedName name="________________FMT10" localSheetId="3">#REF!</definedName>
    <definedName name="________________FMT10" localSheetId="5">#REF!</definedName>
    <definedName name="________________FMT10" localSheetId="4">#REF!</definedName>
    <definedName name="________________FMT10">#REF!</definedName>
    <definedName name="________________FMT100" localSheetId="1">#REF!</definedName>
    <definedName name="________________FMT100" localSheetId="2">#REF!</definedName>
    <definedName name="________________FMT100" localSheetId="3">#REF!</definedName>
    <definedName name="________________FMT100" localSheetId="5">#REF!</definedName>
    <definedName name="________________FMT100" localSheetId="4">#REF!</definedName>
    <definedName name="________________FMT100">#REF!</definedName>
    <definedName name="________________FMT1100" localSheetId="2">#REF!</definedName>
    <definedName name="________________FMT1100" localSheetId="5">#REF!</definedName>
    <definedName name="________________FMT1100">#REF!</definedName>
    <definedName name="________________FMT1200" localSheetId="2">#REF!</definedName>
    <definedName name="________________FMT1200">#REF!</definedName>
    <definedName name="________________FMT1300" localSheetId="2">#REF!</definedName>
    <definedName name="________________FMT1300">#REF!</definedName>
    <definedName name="________________FMT1400" localSheetId="2">#REF!</definedName>
    <definedName name="________________FMT1400">#REF!</definedName>
    <definedName name="________________FMT15" localSheetId="2">#REF!</definedName>
    <definedName name="________________FMT15">#REF!</definedName>
    <definedName name="________________FMT1500" localSheetId="2">#REF!</definedName>
    <definedName name="________________FMT1500">#REF!</definedName>
    <definedName name="________________FMT1600" localSheetId="2">#REF!</definedName>
    <definedName name="________________FMT1600">#REF!</definedName>
    <definedName name="________________FMT1700" localSheetId="2">#REF!</definedName>
    <definedName name="________________FMT1700">#REF!</definedName>
    <definedName name="________________FMT1800" localSheetId="2">#REF!</definedName>
    <definedName name="________________FMT1800">#REF!</definedName>
    <definedName name="________________FMT1900" localSheetId="2">#REF!</definedName>
    <definedName name="________________FMT1900">#REF!</definedName>
    <definedName name="________________FMT20" localSheetId="2">#REF!</definedName>
    <definedName name="________________FMT20">#REF!</definedName>
    <definedName name="________________FMT2000" localSheetId="2">#REF!</definedName>
    <definedName name="________________FMT2000">#REF!</definedName>
    <definedName name="________________FMT30" localSheetId="2">#REF!</definedName>
    <definedName name="________________FMT30">#REF!</definedName>
    <definedName name="________________FMT410" localSheetId="2">#REF!</definedName>
    <definedName name="________________FMT410">#REF!</definedName>
    <definedName name="________________FMT411" localSheetId="2">#REF!</definedName>
    <definedName name="________________FMT411">#REF!</definedName>
    <definedName name="________________FMT600" localSheetId="2">#REF!</definedName>
    <definedName name="________________FMT600">#REF!</definedName>
    <definedName name="________________FMT9100" localSheetId="2">#REF!</definedName>
    <definedName name="________________FMT9100">#REF!</definedName>
    <definedName name="________________FMT9999" localSheetId="2">#REF!</definedName>
    <definedName name="________________FMT9999">#REF!</definedName>
    <definedName name="______________FMT10" localSheetId="2">#REF!</definedName>
    <definedName name="______________FMT10">#REF!</definedName>
    <definedName name="______________FMT100" localSheetId="2">#REF!</definedName>
    <definedName name="______________FMT100">#REF!</definedName>
    <definedName name="______________FMT1100" localSheetId="2">#REF!</definedName>
    <definedName name="______________FMT1100">#REF!</definedName>
    <definedName name="______________FMT1200" localSheetId="2">#REF!</definedName>
    <definedName name="______________FMT1200">#REF!</definedName>
    <definedName name="______________FMT1300" localSheetId="2">#REF!</definedName>
    <definedName name="______________FMT1300">#REF!</definedName>
    <definedName name="______________FMT1400" localSheetId="2">#REF!</definedName>
    <definedName name="______________FMT1400">#REF!</definedName>
    <definedName name="______________FMT15" localSheetId="2">#REF!</definedName>
    <definedName name="______________FMT15">#REF!</definedName>
    <definedName name="______________FMT1500" localSheetId="2">#REF!</definedName>
    <definedName name="______________FMT1500">#REF!</definedName>
    <definedName name="______________FMT1600" localSheetId="2">#REF!</definedName>
    <definedName name="______________FMT1600">#REF!</definedName>
    <definedName name="______________FMT1700" localSheetId="2">#REF!</definedName>
    <definedName name="______________FMT1700">#REF!</definedName>
    <definedName name="______________FMT1800" localSheetId="2">#REF!</definedName>
    <definedName name="______________FMT1800">#REF!</definedName>
    <definedName name="______________FMT1900" localSheetId="2">#REF!</definedName>
    <definedName name="______________FMT1900">#REF!</definedName>
    <definedName name="______________FMT20" localSheetId="2">#REF!</definedName>
    <definedName name="______________FMT20">#REF!</definedName>
    <definedName name="______________FMT2000" localSheetId="2">#REF!</definedName>
    <definedName name="______________FMT2000">#REF!</definedName>
    <definedName name="______________FMT30" localSheetId="2">#REF!</definedName>
    <definedName name="______________FMT30">#REF!</definedName>
    <definedName name="______________FMT410" localSheetId="2">#REF!</definedName>
    <definedName name="______________FMT410">#REF!</definedName>
    <definedName name="______________FMT411" localSheetId="2">#REF!</definedName>
    <definedName name="______________FMT411">#REF!</definedName>
    <definedName name="______________FMT600" localSheetId="2">#REF!</definedName>
    <definedName name="______________FMT600">#REF!</definedName>
    <definedName name="______________FMT9100" localSheetId="2">#REF!</definedName>
    <definedName name="______________FMT9100">#REF!</definedName>
    <definedName name="______________FMT9999" localSheetId="2">#REF!</definedName>
    <definedName name="______________FMT9999">#REF!</definedName>
    <definedName name="______FMT10" localSheetId="2">#REF!</definedName>
    <definedName name="______FMT10">#REF!</definedName>
    <definedName name="______FMT100" localSheetId="2">#REF!</definedName>
    <definedName name="______FMT100">#REF!</definedName>
    <definedName name="______FMT1100" localSheetId="2">#REF!</definedName>
    <definedName name="______FMT1100">#REF!</definedName>
    <definedName name="______FMT1200" localSheetId="2">#REF!</definedName>
    <definedName name="______FMT1200">#REF!</definedName>
    <definedName name="______FMT1300" localSheetId="2">#REF!</definedName>
    <definedName name="______FMT1300">#REF!</definedName>
    <definedName name="______FMT1400" localSheetId="2">#REF!</definedName>
    <definedName name="______FMT1400">#REF!</definedName>
    <definedName name="______FMT15" localSheetId="2">#REF!</definedName>
    <definedName name="______FMT15">#REF!</definedName>
    <definedName name="______FMT1500" localSheetId="2">#REF!</definedName>
    <definedName name="______FMT1500">#REF!</definedName>
    <definedName name="______FMT1600" localSheetId="2">#REF!</definedName>
    <definedName name="______FMT1600">#REF!</definedName>
    <definedName name="______FMT1700" localSheetId="2">#REF!</definedName>
    <definedName name="______FMT1700">#REF!</definedName>
    <definedName name="______FMT1800" localSheetId="2">#REF!</definedName>
    <definedName name="______FMT1800">#REF!</definedName>
    <definedName name="______FMT1900" localSheetId="2">#REF!</definedName>
    <definedName name="______FMT1900">#REF!</definedName>
    <definedName name="______FMT20" localSheetId="2">#REF!</definedName>
    <definedName name="______FMT20">#REF!</definedName>
    <definedName name="______FMT2000" localSheetId="2">#REF!</definedName>
    <definedName name="______FMT2000">#REF!</definedName>
    <definedName name="______FMT30" localSheetId="2">#REF!</definedName>
    <definedName name="______FMT30">#REF!</definedName>
    <definedName name="______FMT410" localSheetId="2">#REF!</definedName>
    <definedName name="______FMT410">#REF!</definedName>
    <definedName name="______FMT411" localSheetId="2">#REF!</definedName>
    <definedName name="______FMT411">#REF!</definedName>
    <definedName name="______FMT600" localSheetId="2">#REF!</definedName>
    <definedName name="______FMT600">#REF!</definedName>
    <definedName name="______FMT9100" localSheetId="2">#REF!</definedName>
    <definedName name="______FMT9100">#REF!</definedName>
    <definedName name="______FMT9999" localSheetId="2">#REF!</definedName>
    <definedName name="______FMT9999">#REF!</definedName>
    <definedName name="_____FMT10" localSheetId="1">Anschutz!#REF!</definedName>
    <definedName name="_____FMT10" localSheetId="2">Boulder!#REF!</definedName>
    <definedName name="_____FMT10" localSheetId="3">'Denver '!#REF!</definedName>
    <definedName name="_____FMT10" localSheetId="5">System!#REF!</definedName>
    <definedName name="_____FMT10" localSheetId="4">UCCS!#REF!</definedName>
    <definedName name="_____FMT10">#REF!</definedName>
    <definedName name="_____FMT100" localSheetId="1">Anschutz!#REF!</definedName>
    <definedName name="_____FMT100" localSheetId="2">Boulder!#REF!</definedName>
    <definedName name="_____FMT100" localSheetId="3">'Denver '!#REF!</definedName>
    <definedName name="_____FMT100" localSheetId="5">System!#REF!</definedName>
    <definedName name="_____FMT100" localSheetId="4">UCCS!#REF!</definedName>
    <definedName name="_____FMT100">#REF!</definedName>
    <definedName name="_____FMT1100" localSheetId="1">Anschutz!$A$536:$K$570</definedName>
    <definedName name="_____FMT1100" localSheetId="2">Boulder!$A$536:$K$570</definedName>
    <definedName name="_____FMT1100" localSheetId="3">'Denver '!$A$536:$K$570</definedName>
    <definedName name="_____FMT1100" localSheetId="5">System!$A$536:$K$570</definedName>
    <definedName name="_____FMT1100" localSheetId="4">UCCS!$A$536:$K$570</definedName>
    <definedName name="_____FMT1100">#REF!</definedName>
    <definedName name="_____FMT1200" localSheetId="1">Anschutz!#REF!</definedName>
    <definedName name="_____FMT1200" localSheetId="2">Boulder!#REF!</definedName>
    <definedName name="_____FMT1200" localSheetId="3">'Denver '!#REF!</definedName>
    <definedName name="_____FMT1200" localSheetId="5">System!#REF!</definedName>
    <definedName name="_____FMT1200" localSheetId="4">UCCS!#REF!</definedName>
    <definedName name="_____FMT1200">#REF!</definedName>
    <definedName name="_____FMT1300" localSheetId="1">Anschutz!$A$612:$K$646</definedName>
    <definedName name="_____FMT1300" localSheetId="2">Boulder!$A$612:$K$646</definedName>
    <definedName name="_____FMT1300" localSheetId="3">'Denver '!$A$612:$K$646</definedName>
    <definedName name="_____FMT1300" localSheetId="5">System!$A$612:$K$646</definedName>
    <definedName name="_____FMT1300" localSheetId="4">UCCS!$A$612:$K$646</definedName>
    <definedName name="_____FMT1300">#REF!</definedName>
    <definedName name="_____FMT1400" localSheetId="1">Anschutz!$A$649:$K$682</definedName>
    <definedName name="_____FMT1400" localSheetId="2">Boulder!$A$649:$K$682</definedName>
    <definedName name="_____FMT1400" localSheetId="3">'Denver '!$A$649:$K$682</definedName>
    <definedName name="_____FMT1400" localSheetId="5">System!$A$649:$K$682</definedName>
    <definedName name="_____FMT1400" localSheetId="4">UCCS!$A$649:$K$682</definedName>
    <definedName name="_____FMT1400">#REF!</definedName>
    <definedName name="_____FMT15" localSheetId="1">Anschutz!#REF!</definedName>
    <definedName name="_____FMT15" localSheetId="2">Boulder!#REF!</definedName>
    <definedName name="_____FMT15" localSheetId="3">'Denver '!#REF!</definedName>
    <definedName name="_____FMT15" localSheetId="5">System!#REF!</definedName>
    <definedName name="_____FMT15" localSheetId="4">UCCS!#REF!</definedName>
    <definedName name="_____FMT15">#REF!</definedName>
    <definedName name="_____FMT1500" localSheetId="1">Anschutz!$A$686:$K$720</definedName>
    <definedName name="_____FMT1500" localSheetId="2">Boulder!$A$686:$K$720</definedName>
    <definedName name="_____FMT1500" localSheetId="3">'Denver '!$A$686:$K$720</definedName>
    <definedName name="_____FMT1500" localSheetId="5">System!$A$686:$K$720</definedName>
    <definedName name="_____FMT1500" localSheetId="4">UCCS!$A$686:$K$720</definedName>
    <definedName name="_____FMT1500">#REF!</definedName>
    <definedName name="_____FMT1600" localSheetId="1">Anschutz!$A$724:$K$757</definedName>
    <definedName name="_____FMT1600" localSheetId="2">Boulder!$A$724:$K$757</definedName>
    <definedName name="_____FMT1600" localSheetId="3">'Denver '!$A$724:$K$757</definedName>
    <definedName name="_____FMT1600" localSheetId="5">System!$A$724:$K$757</definedName>
    <definedName name="_____FMT1600" localSheetId="4">UCCS!$A$724:$K$757</definedName>
    <definedName name="_____FMT1600">#REF!</definedName>
    <definedName name="_____FMT1700" localSheetId="1">Anschutz!$A$760:$K$796</definedName>
    <definedName name="_____FMT1700" localSheetId="2">Boulder!$A$760:$K$796</definedName>
    <definedName name="_____FMT1700" localSheetId="3">'Denver '!$A$760:$K$796</definedName>
    <definedName name="_____FMT1700" localSheetId="5">System!$A$760:$K$796</definedName>
    <definedName name="_____FMT1700" localSheetId="4">UCCS!$A$760:$K$796</definedName>
    <definedName name="_____FMT1700">#REF!</definedName>
    <definedName name="_____FMT1800" localSheetId="1">Anschutz!$A$798:$K$832</definedName>
    <definedName name="_____FMT1800" localSheetId="2">Boulder!$A$798:$K$832</definedName>
    <definedName name="_____FMT1800" localSheetId="3">'Denver '!$A$798:$K$832</definedName>
    <definedName name="_____FMT1800" localSheetId="5">System!$A$798:$K$832</definedName>
    <definedName name="_____FMT1800" localSheetId="4">UCCS!$A$798:$K$832</definedName>
    <definedName name="_____FMT1800">#REF!</definedName>
    <definedName name="_____FMT1900" localSheetId="1">Anschutz!$A$871:$K$871</definedName>
    <definedName name="_____FMT1900" localSheetId="2">Boulder!$A$871:$K$871</definedName>
    <definedName name="_____FMT1900" localSheetId="3">'Denver '!$A$871:$K$871</definedName>
    <definedName name="_____FMT1900" localSheetId="5">System!$A$871:$K$871</definedName>
    <definedName name="_____FMT1900" localSheetId="4">UCCS!$A$871:$K$871</definedName>
    <definedName name="_____FMT1900">#REF!</definedName>
    <definedName name="_____FMT20" localSheetId="1">Anschutz!$A$83:$K$117</definedName>
    <definedName name="_____FMT20" localSheetId="2">Boulder!$A$83:$K$117</definedName>
    <definedName name="_____FMT20" localSheetId="3">'Denver '!$A$83:$K$117</definedName>
    <definedName name="_____FMT20" localSheetId="5">System!$A$83:$K$117</definedName>
    <definedName name="_____FMT20" localSheetId="4">UCCS!$A$83:$K$117</definedName>
    <definedName name="_____FMT20">#REF!</definedName>
    <definedName name="_____FMT2000" localSheetId="1">Anschutz!$A$873:$K$905</definedName>
    <definedName name="_____FMT2000" localSheetId="2">Boulder!$A$873:$K$905</definedName>
    <definedName name="_____FMT2000" localSheetId="3">'Denver '!$A$873:$K$905</definedName>
    <definedName name="_____FMT2000" localSheetId="5">System!$A$873:$K$905</definedName>
    <definedName name="_____FMT2000" localSheetId="4">UCCS!$A$873:$K$905</definedName>
    <definedName name="_____FMT2000">#REF!</definedName>
    <definedName name="_____FMT30" localSheetId="1">Anschutz!#REF!</definedName>
    <definedName name="_____FMT30" localSheetId="2">Boulder!#REF!</definedName>
    <definedName name="_____FMT30" localSheetId="3">'Denver '!#REF!</definedName>
    <definedName name="_____FMT30" localSheetId="5">System!#REF!</definedName>
    <definedName name="_____FMT30" localSheetId="4">UCCS!#REF!</definedName>
    <definedName name="_____FMT30">#REF!</definedName>
    <definedName name="_____FMT410" localSheetId="1">Anschutz!#REF!</definedName>
    <definedName name="_____FMT410" localSheetId="2">Boulder!#REF!</definedName>
    <definedName name="_____FMT410" localSheetId="3">'Denver '!#REF!</definedName>
    <definedName name="_____FMT410" localSheetId="5">System!#REF!</definedName>
    <definedName name="_____FMT410" localSheetId="4">UCCS!#REF!</definedName>
    <definedName name="_____FMT410">#REF!</definedName>
    <definedName name="_____FMT411" localSheetId="1">Anschutz!#REF!</definedName>
    <definedName name="_____FMT411" localSheetId="2">Boulder!#REF!</definedName>
    <definedName name="_____FMT411" localSheetId="3">'Denver '!#REF!</definedName>
    <definedName name="_____FMT411" localSheetId="5">System!#REF!</definedName>
    <definedName name="_____FMT411" localSheetId="4">UCCS!#REF!</definedName>
    <definedName name="_____FMT411">#REF!</definedName>
    <definedName name="_____FMT600" localSheetId="1">Anschutz!#REF!</definedName>
    <definedName name="_____FMT600" localSheetId="2">Boulder!#REF!</definedName>
    <definedName name="_____FMT600" localSheetId="3">'Denver '!#REF!</definedName>
    <definedName name="_____FMT600" localSheetId="5">System!#REF!</definedName>
    <definedName name="_____FMT600" localSheetId="4">UCCS!#REF!</definedName>
    <definedName name="_____FMT600">#REF!</definedName>
    <definedName name="_____FMT9100" localSheetId="1">Anschutz!#REF!</definedName>
    <definedName name="_____FMT9100" localSheetId="2">Boulder!#REF!</definedName>
    <definedName name="_____FMT9100" localSheetId="3">'Denver '!#REF!</definedName>
    <definedName name="_____FMT9100" localSheetId="5">System!#REF!</definedName>
    <definedName name="_____FMT9100" localSheetId="4">UCCS!#REF!</definedName>
    <definedName name="_____FMT9100">#REF!</definedName>
    <definedName name="_____FMT9999" localSheetId="1">Anschutz!#REF!</definedName>
    <definedName name="_____FMT9999" localSheetId="2">Boulder!#REF!</definedName>
    <definedName name="_____FMT9999" localSheetId="3">'Denver '!#REF!</definedName>
    <definedName name="_____FMT9999" localSheetId="5">System!#REF!</definedName>
    <definedName name="_____FMT9999" localSheetId="4">UCCS!#REF!</definedName>
    <definedName name="_____FMT9999">#REF!</definedName>
    <definedName name="____FMT10" localSheetId="2">#REF!</definedName>
    <definedName name="____FMT10" localSheetId="5">#REF!</definedName>
    <definedName name="____FMT10">#REF!</definedName>
    <definedName name="____FMT100" localSheetId="2">#REF!</definedName>
    <definedName name="____FMT100" localSheetId="5">#REF!</definedName>
    <definedName name="____FMT100">#REF!</definedName>
    <definedName name="____FMT1100" localSheetId="2">#REF!</definedName>
    <definedName name="____FMT1100" localSheetId="5">#REF!</definedName>
    <definedName name="____FMT1100">#REF!</definedName>
    <definedName name="____FMT1200" localSheetId="2">#REF!</definedName>
    <definedName name="____FMT1200">#REF!</definedName>
    <definedName name="____FMT1300" localSheetId="2">#REF!</definedName>
    <definedName name="____FMT1300">#REF!</definedName>
    <definedName name="____FMT1400" localSheetId="2">#REF!</definedName>
    <definedName name="____FMT1400">#REF!</definedName>
    <definedName name="____FMT15" localSheetId="2">#REF!</definedName>
    <definedName name="____FMT15">#REF!</definedName>
    <definedName name="____FMT1500" localSheetId="2">#REF!</definedName>
    <definedName name="____FMT1500">#REF!</definedName>
    <definedName name="____FMT1600" localSheetId="2">#REF!</definedName>
    <definedName name="____FMT1600">#REF!</definedName>
    <definedName name="____FMT1700" localSheetId="2">#REF!</definedName>
    <definedName name="____FMT1700">#REF!</definedName>
    <definedName name="____FMT1800" localSheetId="2">#REF!</definedName>
    <definedName name="____FMT1800">#REF!</definedName>
    <definedName name="____FMT1900" localSheetId="2">#REF!</definedName>
    <definedName name="____FMT1900">#REF!</definedName>
    <definedName name="____FMT20" localSheetId="2">#REF!</definedName>
    <definedName name="____FMT20">#REF!</definedName>
    <definedName name="____FMT2000" localSheetId="2">#REF!</definedName>
    <definedName name="____FMT2000">#REF!</definedName>
    <definedName name="____FMT30" localSheetId="2">#REF!</definedName>
    <definedName name="____FMT30">#REF!</definedName>
    <definedName name="____FMT410" localSheetId="2">#REF!</definedName>
    <definedName name="____FMT410">#REF!</definedName>
    <definedName name="____FMT411" localSheetId="2">#REF!</definedName>
    <definedName name="____FMT411">#REF!</definedName>
    <definedName name="____FMT600" localSheetId="2">#REF!</definedName>
    <definedName name="____FMT600">#REF!</definedName>
    <definedName name="____FMT9100" localSheetId="2">#REF!</definedName>
    <definedName name="____FMT9100">#REF!</definedName>
    <definedName name="____FMT9999" localSheetId="2">#REF!</definedName>
    <definedName name="____FMT9999">#REF!</definedName>
    <definedName name="___FMT10" localSheetId="2">#REF!</definedName>
    <definedName name="___FMT10">#REF!</definedName>
    <definedName name="___FMT100" localSheetId="2">#REF!</definedName>
    <definedName name="___FMT100">#REF!</definedName>
    <definedName name="___FMT1100" localSheetId="2">#REF!</definedName>
    <definedName name="___FMT1100">#REF!</definedName>
    <definedName name="___FMT1200" localSheetId="2">#REF!</definedName>
    <definedName name="___FMT1200">#REF!</definedName>
    <definedName name="___FMT1300" localSheetId="2">#REF!</definedName>
    <definedName name="___FMT1300">#REF!</definedName>
    <definedName name="___FMT1400" localSheetId="2">#REF!</definedName>
    <definedName name="___FMT1400">#REF!</definedName>
    <definedName name="___FMT15" localSheetId="2">#REF!</definedName>
    <definedName name="___FMT15">#REF!</definedName>
    <definedName name="___FMT1500" localSheetId="2">#REF!</definedName>
    <definedName name="___FMT1500">#REF!</definedName>
    <definedName name="___FMT1600" localSheetId="2">#REF!</definedName>
    <definedName name="___FMT1600">#REF!</definedName>
    <definedName name="___FMT1700" localSheetId="2">#REF!</definedName>
    <definedName name="___FMT1700">#REF!</definedName>
    <definedName name="___FMT1800" localSheetId="2">#REF!</definedName>
    <definedName name="___FMT1800">#REF!</definedName>
    <definedName name="___FMT1900" localSheetId="2">#REF!</definedName>
    <definedName name="___FMT1900">#REF!</definedName>
    <definedName name="___FMT20" localSheetId="2">#REF!</definedName>
    <definedName name="___FMT20">#REF!</definedName>
    <definedName name="___FMT2000" localSheetId="2">#REF!</definedName>
    <definedName name="___FMT2000">#REF!</definedName>
    <definedName name="___FMT30" localSheetId="2">#REF!</definedName>
    <definedName name="___FMT30">#REF!</definedName>
    <definedName name="___FMT410" localSheetId="2">#REF!</definedName>
    <definedName name="___FMT410">#REF!</definedName>
    <definedName name="___FMT411" localSheetId="2">#REF!</definedName>
    <definedName name="___FMT411">#REF!</definedName>
    <definedName name="___FMT600" localSheetId="2">#REF!</definedName>
    <definedName name="___FMT600">#REF!</definedName>
    <definedName name="___FMT9100" localSheetId="2">#REF!</definedName>
    <definedName name="___FMT9100">#REF!</definedName>
    <definedName name="___FMT9999" localSheetId="2">#REF!</definedName>
    <definedName name="___FMT9999">#REF!</definedName>
    <definedName name="__FMT10" localSheetId="2">#REF!</definedName>
    <definedName name="__FMT10">#REF!</definedName>
    <definedName name="__FMT100" localSheetId="2">#REF!</definedName>
    <definedName name="__FMT100">#REF!</definedName>
    <definedName name="__FMT1100" localSheetId="2">#REF!</definedName>
    <definedName name="__FMT1100">#REF!</definedName>
    <definedName name="__FMT1200" localSheetId="2">#REF!</definedName>
    <definedName name="__FMT1200">#REF!</definedName>
    <definedName name="__FMT1300" localSheetId="2">#REF!</definedName>
    <definedName name="__FMT1300">#REF!</definedName>
    <definedName name="__FMT1400" localSheetId="2">#REF!</definedName>
    <definedName name="__FMT1400">#REF!</definedName>
    <definedName name="__FMT15" localSheetId="2">#REF!</definedName>
    <definedName name="__FMT15">#REF!</definedName>
    <definedName name="__FMT1500" localSheetId="2">#REF!</definedName>
    <definedName name="__FMT1500">#REF!</definedName>
    <definedName name="__FMT1600" localSheetId="2">#REF!</definedName>
    <definedName name="__FMT1600">#REF!</definedName>
    <definedName name="__FMT1700" localSheetId="2">#REF!</definedName>
    <definedName name="__FMT1700">#REF!</definedName>
    <definedName name="__FMT1800" localSheetId="2">#REF!</definedName>
    <definedName name="__FMT1800">#REF!</definedName>
    <definedName name="__FMT1900" localSheetId="2">#REF!</definedName>
    <definedName name="__FMT1900">#REF!</definedName>
    <definedName name="__FMT20" localSheetId="2">#REF!</definedName>
    <definedName name="__FMT20">#REF!</definedName>
    <definedName name="__FMT2000" localSheetId="2">#REF!</definedName>
    <definedName name="__FMT2000">#REF!</definedName>
    <definedName name="__FMT30" localSheetId="2">#REF!</definedName>
    <definedName name="__FMT30">#REF!</definedName>
    <definedName name="__FMT410" localSheetId="2">#REF!</definedName>
    <definedName name="__FMT410">#REF!</definedName>
    <definedName name="__FMT411" localSheetId="2">#REF!</definedName>
    <definedName name="__FMT411">#REF!</definedName>
    <definedName name="__FMT600" localSheetId="2">#REF!</definedName>
    <definedName name="__FMT600">#REF!</definedName>
    <definedName name="__FMT9100" localSheetId="2">#REF!</definedName>
    <definedName name="__FMT9100">#REF!</definedName>
    <definedName name="__FMT9999" localSheetId="2">#REF!</definedName>
    <definedName name="__FMT9999">#REF!</definedName>
    <definedName name="_Fill" localSheetId="1" hidden="1">Anschutz!#REF!</definedName>
    <definedName name="_Fill" localSheetId="2" hidden="1">Boulder!#REF!</definedName>
    <definedName name="_Fill" localSheetId="3" hidden="1">'Denver '!#REF!</definedName>
    <definedName name="_Fill" localSheetId="0" hidden="1">'FY20-21 CU System'!#REF!</definedName>
    <definedName name="_Fill" localSheetId="5" hidden="1">System!#REF!</definedName>
    <definedName name="_Fill" localSheetId="4" hidden="1">UCCS!#REF!</definedName>
    <definedName name="_Fill" hidden="1">#REF!</definedName>
    <definedName name="_FMT10" localSheetId="2">#REF!</definedName>
    <definedName name="_FMT10" localSheetId="5">#REF!</definedName>
    <definedName name="_FMT10">#REF!</definedName>
    <definedName name="_FMT100" localSheetId="2">#REF!</definedName>
    <definedName name="_FMT100" localSheetId="5">#REF!</definedName>
    <definedName name="_FMT100">#REF!</definedName>
    <definedName name="_FMT1100" localSheetId="2">#REF!</definedName>
    <definedName name="_FMT1100">#REF!</definedName>
    <definedName name="_FMT1200" localSheetId="2">#REF!</definedName>
    <definedName name="_FMT1200">#REF!</definedName>
    <definedName name="_FMT1300" localSheetId="2">#REF!</definedName>
    <definedName name="_FMT1300">#REF!</definedName>
    <definedName name="_FMT1400" localSheetId="2">#REF!</definedName>
    <definedName name="_FMT1400">#REF!</definedName>
    <definedName name="_FMT15" localSheetId="2">#REF!</definedName>
    <definedName name="_FMT15">#REF!</definedName>
    <definedName name="_FMT1500" localSheetId="2">#REF!</definedName>
    <definedName name="_FMT1500">#REF!</definedName>
    <definedName name="_FMT1600" localSheetId="2">#REF!</definedName>
    <definedName name="_FMT1600">#REF!</definedName>
    <definedName name="_FMT1700" localSheetId="2">#REF!</definedName>
    <definedName name="_FMT1700">#REF!</definedName>
    <definedName name="_FMT1800" localSheetId="2">#REF!</definedName>
    <definedName name="_FMT1800">#REF!</definedName>
    <definedName name="_FMT1900" localSheetId="2">#REF!</definedName>
    <definedName name="_FMT1900">#REF!</definedName>
    <definedName name="_FMT20" localSheetId="2">#REF!</definedName>
    <definedName name="_FMT20">#REF!</definedName>
    <definedName name="_FMT2000" localSheetId="2">#REF!</definedName>
    <definedName name="_FMT2000">#REF!</definedName>
    <definedName name="_FMT30" localSheetId="2">#REF!</definedName>
    <definedName name="_FMT30">#REF!</definedName>
    <definedName name="_FMT410" localSheetId="2">#REF!</definedName>
    <definedName name="_FMT410">#REF!</definedName>
    <definedName name="_FMT411" localSheetId="2">#REF!</definedName>
    <definedName name="_FMT411">#REF!</definedName>
    <definedName name="_FMT600" localSheetId="2">#REF!</definedName>
    <definedName name="_FMT600">#REF!</definedName>
    <definedName name="_FMT9100" localSheetId="2">#REF!</definedName>
    <definedName name="_FMT9100">#REF!</definedName>
    <definedName name="_FMT9999" localSheetId="2">#REF!</definedName>
    <definedName name="_FMT9999">#REF!</definedName>
    <definedName name="_Regression_Int" localSheetId="1" hidden="1">1</definedName>
    <definedName name="_Regression_Int" localSheetId="2" hidden="1">1</definedName>
    <definedName name="_Regression_Int" localSheetId="3" hidden="1">1</definedName>
    <definedName name="_Regression_Int" localSheetId="0" hidden="1">1</definedName>
    <definedName name="_Regression_Int" localSheetId="5" hidden="1">1</definedName>
    <definedName name="_Regression_Int" localSheetId="4" hidden="1">1</definedName>
    <definedName name="Boulder">#REF!</definedName>
    <definedName name="FMT35NR" localSheetId="1">Anschutz!#REF!</definedName>
    <definedName name="FMT35NR" localSheetId="2">Boulder!#REF!</definedName>
    <definedName name="FMT35NR" localSheetId="3">'Denver '!#REF!</definedName>
    <definedName name="FMT35NR" localSheetId="0">'FY20-21 CU System'!#REF!</definedName>
    <definedName name="FMT35NR" localSheetId="5">System!#REF!</definedName>
    <definedName name="FMT35NR" localSheetId="4">UCCS!#REF!</definedName>
    <definedName name="FMT35NR">#REF!</definedName>
    <definedName name="FMT35R" localSheetId="1">Anschutz!#REF!</definedName>
    <definedName name="FMT35R" localSheetId="2">Boulder!#REF!</definedName>
    <definedName name="FMT35R" localSheetId="3">'Denver '!#REF!</definedName>
    <definedName name="FMT35R" localSheetId="0">'FY20-21 CU System'!#REF!</definedName>
    <definedName name="FMT35R" localSheetId="5">System!#REF!</definedName>
    <definedName name="FMT35R" localSheetId="4">UCCS!#REF!</definedName>
    <definedName name="FMT35R">#REF!</definedName>
    <definedName name="OLE_LINK1" localSheetId="1">Anschutz!#REF!</definedName>
    <definedName name="OLE_LINK1" localSheetId="2">Boulder!#REF!</definedName>
    <definedName name="OLE_LINK1" localSheetId="3">'Denver '!#REF!</definedName>
    <definedName name="OLE_LINK1" localSheetId="0">'FY20-21 CU System'!#REF!</definedName>
    <definedName name="OLE_LINK1" localSheetId="5">System!#REF!</definedName>
    <definedName name="OLE_LINK1" localSheetId="4">UCCS!#REF!</definedName>
    <definedName name="_xlnm.Print_Area" localSheetId="1">Anschutz!$A$1:$K$906</definedName>
    <definedName name="_xlnm.Print_Area" localSheetId="2">Boulder!$A$1:$K$906</definedName>
    <definedName name="_xlnm.Print_Area" localSheetId="3">'Denver '!$A$1:$K$906</definedName>
    <definedName name="_xlnm.Print_Area" localSheetId="0">'FY20-21 CU System'!$A$1:$K$117</definedName>
    <definedName name="_xlnm.Print_Area" localSheetId="5">System!$A$1:$K$906</definedName>
    <definedName name="_xlnm.Print_Area" localSheetId="4">UCCS!$A$1:$K$906</definedName>
    <definedName name="Print_Area_MI" localSheetId="1">Anschutz!#REF!</definedName>
    <definedName name="Print_Area_MI" localSheetId="2">Boulder!#REF!</definedName>
    <definedName name="Print_Area_MI" localSheetId="3">'Denver '!#REF!</definedName>
    <definedName name="Print_Area_MI" localSheetId="0">'FY20-21 CU System'!#REF!</definedName>
    <definedName name="Print_Area_MI" localSheetId="5">System!#REF!</definedName>
    <definedName name="Print_Area_MI" localSheetId="4">UCCS!#REF!</definedName>
    <definedName name="System" hidden="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04" i="43" l="1"/>
  <c r="K901" i="43"/>
  <c r="H901" i="43"/>
  <c r="K890" i="43"/>
  <c r="H890" i="43"/>
  <c r="K875" i="43"/>
  <c r="C875" i="43"/>
  <c r="A875" i="43"/>
  <c r="A873" i="43"/>
  <c r="K855" i="43"/>
  <c r="J855" i="43"/>
  <c r="H855" i="43"/>
  <c r="G855" i="43"/>
  <c r="K851" i="43"/>
  <c r="K857" i="43" s="1"/>
  <c r="K868" i="43" s="1"/>
  <c r="K98" i="43" s="1"/>
  <c r="J851" i="43"/>
  <c r="J857" i="43" s="1"/>
  <c r="J868" i="43" s="1"/>
  <c r="H851" i="43"/>
  <c r="H857" i="43" s="1"/>
  <c r="H868" i="43" s="1"/>
  <c r="H98" i="43" s="1"/>
  <c r="G851" i="43"/>
  <c r="G857" i="43" s="1"/>
  <c r="G868" i="43" s="1"/>
  <c r="G98" i="43" s="1"/>
  <c r="K838" i="43"/>
  <c r="C838" i="43"/>
  <c r="A838" i="43"/>
  <c r="A836" i="43"/>
  <c r="K830" i="43"/>
  <c r="H830" i="43"/>
  <c r="A808" i="43"/>
  <c r="A809" i="43" s="1"/>
  <c r="A810" i="43" s="1"/>
  <c r="A811" i="43" s="1"/>
  <c r="A812" i="43" s="1"/>
  <c r="A813" i="43" s="1"/>
  <c r="A814" i="43" s="1"/>
  <c r="A815" i="43" s="1"/>
  <c r="A816" i="43" s="1"/>
  <c r="A817" i="43" s="1"/>
  <c r="A818" i="43" s="1"/>
  <c r="A819" i="43" s="1"/>
  <c r="A820" i="43" s="1"/>
  <c r="A821" i="43" s="1"/>
  <c r="A822" i="43" s="1"/>
  <c r="A823" i="43" s="1"/>
  <c r="E807" i="43"/>
  <c r="E808" i="43" s="1"/>
  <c r="E809" i="43" s="1"/>
  <c r="E810" i="43" s="1"/>
  <c r="E811" i="43" s="1"/>
  <c r="E812" i="43" s="1"/>
  <c r="E813" i="43" s="1"/>
  <c r="E814" i="43" s="1"/>
  <c r="E815" i="43" s="1"/>
  <c r="E816" i="43" s="1"/>
  <c r="E817" i="43" s="1"/>
  <c r="E818" i="43" s="1"/>
  <c r="E819" i="43" s="1"/>
  <c r="E820" i="43" s="1"/>
  <c r="E821" i="43" s="1"/>
  <c r="E822" i="43" s="1"/>
  <c r="E823" i="43" s="1"/>
  <c r="A807" i="43"/>
  <c r="E806" i="43"/>
  <c r="A806" i="43"/>
  <c r="K800" i="43"/>
  <c r="C800" i="43"/>
  <c r="A800" i="43"/>
  <c r="A798" i="43"/>
  <c r="K780" i="43"/>
  <c r="J780" i="43"/>
  <c r="H780" i="43"/>
  <c r="G780" i="43"/>
  <c r="K775" i="43"/>
  <c r="K782" i="43" s="1"/>
  <c r="K793" i="43" s="1"/>
  <c r="K96" i="43" s="1"/>
  <c r="J775" i="43"/>
  <c r="J782" i="43" s="1"/>
  <c r="J793" i="43" s="1"/>
  <c r="H775" i="43"/>
  <c r="H782" i="43" s="1"/>
  <c r="H793" i="43" s="1"/>
  <c r="H96" i="43" s="1"/>
  <c r="G775" i="43"/>
  <c r="G782" i="43" s="1"/>
  <c r="G793" i="43" s="1"/>
  <c r="G96" i="43" s="1"/>
  <c r="K763" i="43"/>
  <c r="C763" i="43"/>
  <c r="A763" i="43"/>
  <c r="A761" i="43"/>
  <c r="K743" i="43"/>
  <c r="J743" i="43"/>
  <c r="H743" i="43"/>
  <c r="G743" i="43"/>
  <c r="K738" i="43"/>
  <c r="K745" i="43" s="1"/>
  <c r="K756" i="43" s="1"/>
  <c r="K95" i="43" s="1"/>
  <c r="J738" i="43"/>
  <c r="J745" i="43" s="1"/>
  <c r="J756" i="43" s="1"/>
  <c r="H738" i="43"/>
  <c r="H745" i="43" s="1"/>
  <c r="H756" i="43" s="1"/>
  <c r="H95" i="43" s="1"/>
  <c r="G738" i="43"/>
  <c r="G745" i="43" s="1"/>
  <c r="G756" i="43" s="1"/>
  <c r="G95" i="43" s="1"/>
  <c r="K726" i="43"/>
  <c r="C726" i="43"/>
  <c r="A726" i="43"/>
  <c r="A724" i="43"/>
  <c r="K706" i="43"/>
  <c r="J706" i="43"/>
  <c r="H706" i="43"/>
  <c r="G706" i="43"/>
  <c r="K701" i="43"/>
  <c r="K708" i="43" s="1"/>
  <c r="K719" i="43" s="1"/>
  <c r="K94" i="43" s="1"/>
  <c r="J701" i="43"/>
  <c r="J708" i="43" s="1"/>
  <c r="J719" i="43" s="1"/>
  <c r="J94" i="43" s="1"/>
  <c r="H701" i="43"/>
  <c r="H708" i="43" s="1"/>
  <c r="H719" i="43" s="1"/>
  <c r="H94" i="43" s="1"/>
  <c r="G701" i="43"/>
  <c r="G708" i="43" s="1"/>
  <c r="G719" i="43" s="1"/>
  <c r="G94" i="43" s="1"/>
  <c r="K689" i="43"/>
  <c r="C689" i="43"/>
  <c r="A689" i="43"/>
  <c r="A687" i="43"/>
  <c r="K669" i="43"/>
  <c r="J669" i="43"/>
  <c r="H669" i="43"/>
  <c r="G669" i="43"/>
  <c r="K664" i="43"/>
  <c r="K671" i="43" s="1"/>
  <c r="K682" i="43" s="1"/>
  <c r="K93" i="43" s="1"/>
  <c r="J664" i="43"/>
  <c r="J671" i="43" s="1"/>
  <c r="J682" i="43" s="1"/>
  <c r="H664" i="43"/>
  <c r="H671" i="43" s="1"/>
  <c r="H682" i="43" s="1"/>
  <c r="H93" i="43" s="1"/>
  <c r="G664" i="43"/>
  <c r="G671" i="43" s="1"/>
  <c r="G682" i="43" s="1"/>
  <c r="G93" i="43" s="1"/>
  <c r="K652" i="43"/>
  <c r="C652" i="43"/>
  <c r="A652" i="43"/>
  <c r="A650" i="43"/>
  <c r="K632" i="43"/>
  <c r="J632" i="43"/>
  <c r="H632" i="43"/>
  <c r="G632" i="43"/>
  <c r="K627" i="43"/>
  <c r="K634" i="43" s="1"/>
  <c r="K645" i="43" s="1"/>
  <c r="K92" i="43" s="1"/>
  <c r="J627" i="43"/>
  <c r="J634" i="43" s="1"/>
  <c r="J645" i="43" s="1"/>
  <c r="H627" i="43"/>
  <c r="H634" i="43" s="1"/>
  <c r="H645" i="43" s="1"/>
  <c r="H92" i="43" s="1"/>
  <c r="G627" i="43"/>
  <c r="G634" i="43" s="1"/>
  <c r="G645" i="43" s="1"/>
  <c r="G92" i="43" s="1"/>
  <c r="K615" i="43"/>
  <c r="C615" i="43"/>
  <c r="A615" i="43"/>
  <c r="A613" i="43"/>
  <c r="K595" i="43"/>
  <c r="J595" i="43"/>
  <c r="H595" i="43"/>
  <c r="G595" i="43"/>
  <c r="J590" i="43"/>
  <c r="J597" i="43" s="1"/>
  <c r="J608" i="43" s="1"/>
  <c r="J91" i="43" s="1"/>
  <c r="H590" i="43"/>
  <c r="H597" i="43" s="1"/>
  <c r="H608" i="43" s="1"/>
  <c r="H91" i="43" s="1"/>
  <c r="G590" i="43"/>
  <c r="G597" i="43" s="1"/>
  <c r="G608" i="43" s="1"/>
  <c r="G91" i="43" s="1"/>
  <c r="K587" i="43"/>
  <c r="K590" i="43" s="1"/>
  <c r="K597" i="43" s="1"/>
  <c r="K608" i="43" s="1"/>
  <c r="K91" i="43" s="1"/>
  <c r="J587" i="43"/>
  <c r="H587" i="43"/>
  <c r="G587" i="43"/>
  <c r="K578" i="43"/>
  <c r="C578" i="43"/>
  <c r="A578" i="43"/>
  <c r="A576" i="43"/>
  <c r="K556" i="43"/>
  <c r="J556" i="43"/>
  <c r="H556" i="43"/>
  <c r="G556" i="43"/>
  <c r="K551" i="43"/>
  <c r="K558" i="43" s="1"/>
  <c r="J551" i="43"/>
  <c r="J558" i="43" s="1"/>
  <c r="H551" i="43"/>
  <c r="H558" i="43" s="1"/>
  <c r="G551" i="43"/>
  <c r="G558" i="43" s="1"/>
  <c r="K548" i="43"/>
  <c r="J548" i="43"/>
  <c r="H548" i="43"/>
  <c r="G548" i="43"/>
  <c r="K539" i="43"/>
  <c r="C539" i="43"/>
  <c r="A539" i="43"/>
  <c r="A537" i="43"/>
  <c r="K531" i="43"/>
  <c r="H531" i="43"/>
  <c r="E517" i="43"/>
  <c r="E518" i="43" s="1"/>
  <c r="E519" i="43" s="1"/>
  <c r="E520" i="43" s="1"/>
  <c r="E521" i="43" s="1"/>
  <c r="E522" i="43" s="1"/>
  <c r="E523" i="43" s="1"/>
  <c r="E524" i="43" s="1"/>
  <c r="E525" i="43" s="1"/>
  <c r="E526" i="43" s="1"/>
  <c r="E527" i="43" s="1"/>
  <c r="E528" i="43" s="1"/>
  <c r="E529" i="43" s="1"/>
  <c r="E531" i="43" s="1"/>
  <c r="A510" i="43"/>
  <c r="A511" i="43" s="1"/>
  <c r="A512" i="43" s="1"/>
  <c r="A513" i="43" s="1"/>
  <c r="A514" i="43" s="1"/>
  <c r="A515" i="43" s="1"/>
  <c r="A516" i="43" s="1"/>
  <c r="A517" i="43" s="1"/>
  <c r="A518" i="43" s="1"/>
  <c r="A519" i="43" s="1"/>
  <c r="A520" i="43" s="1"/>
  <c r="A521" i="43" s="1"/>
  <c r="A522" i="43" s="1"/>
  <c r="A523" i="43" s="1"/>
  <c r="A524" i="43" s="1"/>
  <c r="A525" i="43" s="1"/>
  <c r="A526" i="43" s="1"/>
  <c r="A527" i="43" s="1"/>
  <c r="A528" i="43" s="1"/>
  <c r="A529" i="43" s="1"/>
  <c r="A531" i="43" s="1"/>
  <c r="E509" i="43"/>
  <c r="E510" i="43" s="1"/>
  <c r="E511" i="43" s="1"/>
  <c r="E512" i="43" s="1"/>
  <c r="E513" i="43" s="1"/>
  <c r="E514" i="43" s="1"/>
  <c r="E515" i="43" s="1"/>
  <c r="E516" i="43" s="1"/>
  <c r="A509" i="43"/>
  <c r="E508" i="43"/>
  <c r="A508" i="43"/>
  <c r="E507" i="43"/>
  <c r="A507" i="43"/>
  <c r="K501" i="43"/>
  <c r="C501" i="43"/>
  <c r="A501" i="43"/>
  <c r="A499" i="43"/>
  <c r="K495" i="43"/>
  <c r="K488" i="43"/>
  <c r="H488" i="43"/>
  <c r="K456" i="43"/>
  <c r="C456" i="43"/>
  <c r="A456" i="43"/>
  <c r="A454" i="43"/>
  <c r="K443" i="43"/>
  <c r="K436" i="43"/>
  <c r="H427" i="43"/>
  <c r="H436" i="43" s="1"/>
  <c r="H443" i="43" s="1"/>
  <c r="H117" i="43" s="1"/>
  <c r="H406" i="43"/>
  <c r="K404" i="43"/>
  <c r="C404" i="43"/>
  <c r="A404" i="43"/>
  <c r="A402" i="43"/>
  <c r="K396" i="43"/>
  <c r="H396" i="43"/>
  <c r="K371" i="43"/>
  <c r="C371" i="43"/>
  <c r="A371" i="43"/>
  <c r="A369" i="43"/>
  <c r="H354" i="43"/>
  <c r="G354" i="43"/>
  <c r="G359" i="43" s="1"/>
  <c r="H353" i="43"/>
  <c r="H357" i="43" s="1"/>
  <c r="G353" i="43"/>
  <c r="G358" i="43" s="1"/>
  <c r="H352" i="43"/>
  <c r="H359" i="43" s="1"/>
  <c r="G352" i="43"/>
  <c r="H351" i="43"/>
  <c r="H356" i="43" s="1"/>
  <c r="G351" i="43"/>
  <c r="G356" i="43" s="1"/>
  <c r="H349" i="43"/>
  <c r="G349" i="43"/>
  <c r="H343" i="43"/>
  <c r="G343" i="43"/>
  <c r="H337" i="43"/>
  <c r="G337" i="43"/>
  <c r="E337" i="43"/>
  <c r="E338" i="43" s="1"/>
  <c r="E339" i="43" s="1"/>
  <c r="A337" i="43"/>
  <c r="A338" i="43" s="1"/>
  <c r="A339" i="43" s="1"/>
  <c r="E336" i="43"/>
  <c r="A336" i="43"/>
  <c r="A332" i="43"/>
  <c r="A333" i="43" s="1"/>
  <c r="H331" i="43"/>
  <c r="G331" i="43"/>
  <c r="E331" i="43"/>
  <c r="E332" i="43" s="1"/>
  <c r="E333" i="43" s="1"/>
  <c r="A331" i="43"/>
  <c r="E330" i="43"/>
  <c r="A330" i="43"/>
  <c r="A328" i="43"/>
  <c r="E327" i="43"/>
  <c r="E328" i="43" s="1"/>
  <c r="A327" i="43"/>
  <c r="K321" i="43"/>
  <c r="C321" i="43"/>
  <c r="A321" i="43"/>
  <c r="A319" i="43"/>
  <c r="E307" i="43"/>
  <c r="F307" i="43" s="1"/>
  <c r="D307" i="43"/>
  <c r="F305" i="43"/>
  <c r="F303" i="43"/>
  <c r="E300" i="43"/>
  <c r="D300" i="43"/>
  <c r="D309" i="43" s="1"/>
  <c r="F298" i="43"/>
  <c r="F296" i="43"/>
  <c r="F294" i="43"/>
  <c r="I286" i="43"/>
  <c r="C286" i="43"/>
  <c r="A286" i="43"/>
  <c r="A284" i="43"/>
  <c r="H274" i="43"/>
  <c r="H273" i="43"/>
  <c r="H272" i="43"/>
  <c r="H269" i="43"/>
  <c r="H268" i="43"/>
  <c r="H267" i="43"/>
  <c r="K259" i="43"/>
  <c r="H259" i="43"/>
  <c r="K256" i="43"/>
  <c r="H256" i="43"/>
  <c r="K252" i="43"/>
  <c r="K250" i="43"/>
  <c r="K258" i="43" s="1"/>
  <c r="K260" i="43" s="1"/>
  <c r="H250" i="43"/>
  <c r="K245" i="43"/>
  <c r="K242" i="43"/>
  <c r="C242" i="43"/>
  <c r="A242" i="43"/>
  <c r="A240" i="43"/>
  <c r="K224" i="43"/>
  <c r="J224" i="43"/>
  <c r="J184" i="43" s="1"/>
  <c r="H224" i="43"/>
  <c r="G224" i="43"/>
  <c r="K220" i="43"/>
  <c r="J220" i="43"/>
  <c r="K219" i="43"/>
  <c r="H219" i="43"/>
  <c r="H179" i="43" s="1"/>
  <c r="K218" i="43"/>
  <c r="J218" i="43"/>
  <c r="H218" i="43"/>
  <c r="H220" i="43" s="1"/>
  <c r="G218" i="43"/>
  <c r="G178" i="43" s="1"/>
  <c r="K217" i="43"/>
  <c r="K177" i="43" s="1"/>
  <c r="K180" i="43" s="1"/>
  <c r="J217" i="43"/>
  <c r="H217" i="43"/>
  <c r="H177" i="43" s="1"/>
  <c r="G217" i="43"/>
  <c r="K214" i="43"/>
  <c r="K174" i="43" s="1"/>
  <c r="H214" i="43"/>
  <c r="H174" i="43" s="1"/>
  <c r="K213" i="43"/>
  <c r="J213" i="43"/>
  <c r="H213" i="43"/>
  <c r="G213" i="43"/>
  <c r="K212" i="43"/>
  <c r="K215" i="43" s="1"/>
  <c r="K211" i="43"/>
  <c r="H211" i="43"/>
  <c r="H171" i="43" s="1"/>
  <c r="K210" i="43"/>
  <c r="J210" i="43"/>
  <c r="H210" i="43"/>
  <c r="G210" i="43"/>
  <c r="G212" i="43" s="1"/>
  <c r="G215" i="43" s="1"/>
  <c r="K209" i="43"/>
  <c r="K169" i="43" s="1"/>
  <c r="H209" i="43"/>
  <c r="H169" i="43" s="1"/>
  <c r="K208" i="43"/>
  <c r="J208" i="43"/>
  <c r="H208" i="43"/>
  <c r="G208" i="43"/>
  <c r="K203" i="43"/>
  <c r="C203" i="43"/>
  <c r="A203" i="43"/>
  <c r="A201" i="43"/>
  <c r="K184" i="43"/>
  <c r="H184" i="43"/>
  <c r="G184" i="43"/>
  <c r="K179" i="43"/>
  <c r="J179" i="43"/>
  <c r="J180" i="43" s="1"/>
  <c r="G179" i="43"/>
  <c r="K178" i="43"/>
  <c r="J178" i="43"/>
  <c r="J177" i="43"/>
  <c r="J174" i="43"/>
  <c r="G174" i="43"/>
  <c r="K173" i="43"/>
  <c r="J173" i="43"/>
  <c r="H173" i="43"/>
  <c r="G173" i="43"/>
  <c r="K171" i="43"/>
  <c r="K170" i="43"/>
  <c r="J170" i="43"/>
  <c r="G170" i="43"/>
  <c r="K168" i="43"/>
  <c r="H168" i="43"/>
  <c r="G168" i="43"/>
  <c r="K163" i="43"/>
  <c r="C163" i="43"/>
  <c r="A163" i="43"/>
  <c r="A161" i="43"/>
  <c r="K145" i="43"/>
  <c r="H145" i="43"/>
  <c r="H106" i="43" s="1"/>
  <c r="K129" i="43"/>
  <c r="C129" i="43"/>
  <c r="A129" i="43"/>
  <c r="A127" i="43"/>
  <c r="K117" i="43"/>
  <c r="K114" i="43"/>
  <c r="H114" i="43"/>
  <c r="K113" i="43"/>
  <c r="H113" i="43"/>
  <c r="H111" i="43"/>
  <c r="H110" i="43"/>
  <c r="K109" i="43"/>
  <c r="K112" i="43" s="1"/>
  <c r="H108" i="43"/>
  <c r="H109" i="43" s="1"/>
  <c r="J107" i="43"/>
  <c r="G107" i="43"/>
  <c r="K106" i="43"/>
  <c r="K105" i="43"/>
  <c r="K119" i="43" s="1"/>
  <c r="H105" i="43"/>
  <c r="J99" i="43"/>
  <c r="H99" i="43"/>
  <c r="G99" i="43"/>
  <c r="J98" i="43"/>
  <c r="K97" i="43"/>
  <c r="J97" i="43"/>
  <c r="H97" i="43"/>
  <c r="G97" i="43"/>
  <c r="J96" i="43"/>
  <c r="J95" i="43"/>
  <c r="J93" i="43"/>
  <c r="J92" i="43"/>
  <c r="H87" i="43"/>
  <c r="H131" i="43" s="1"/>
  <c r="H244" i="43" s="1"/>
  <c r="H323" i="43" s="1"/>
  <c r="H373" i="43" s="1"/>
  <c r="K85" i="43"/>
  <c r="C85" i="43"/>
  <c r="A85" i="43"/>
  <c r="K42" i="43"/>
  <c r="C42" i="43"/>
  <c r="K901" i="42"/>
  <c r="H901" i="42"/>
  <c r="K893" i="42"/>
  <c r="H890" i="42"/>
  <c r="H904" i="42" s="1"/>
  <c r="H99" i="42" s="1"/>
  <c r="K884" i="42"/>
  <c r="K890" i="42" s="1"/>
  <c r="K904" i="42" s="1"/>
  <c r="K99" i="42" s="1"/>
  <c r="K881" i="42"/>
  <c r="K875" i="42"/>
  <c r="C875" i="42"/>
  <c r="A875" i="42"/>
  <c r="A873" i="42"/>
  <c r="J857" i="42"/>
  <c r="J868" i="42" s="1"/>
  <c r="J98" i="42" s="1"/>
  <c r="K855" i="42"/>
  <c r="J855" i="42"/>
  <c r="H855" i="42"/>
  <c r="G855" i="42"/>
  <c r="K851" i="42"/>
  <c r="K857" i="42" s="1"/>
  <c r="K868" i="42" s="1"/>
  <c r="J851" i="42"/>
  <c r="H851" i="42"/>
  <c r="H857" i="42" s="1"/>
  <c r="H868" i="42" s="1"/>
  <c r="G851" i="42"/>
  <c r="G857" i="42" s="1"/>
  <c r="G868" i="42" s="1"/>
  <c r="G98" i="42" s="1"/>
  <c r="K838" i="42"/>
  <c r="C838" i="42"/>
  <c r="A838" i="42"/>
  <c r="A836" i="42"/>
  <c r="K830" i="42"/>
  <c r="K97" i="42" s="1"/>
  <c r="H830" i="42"/>
  <c r="E810" i="42"/>
  <c r="E811" i="42" s="1"/>
  <c r="E812" i="42" s="1"/>
  <c r="E813" i="42" s="1"/>
  <c r="E814" i="42" s="1"/>
  <c r="E815" i="42" s="1"/>
  <c r="E816" i="42" s="1"/>
  <c r="E817" i="42" s="1"/>
  <c r="E818" i="42" s="1"/>
  <c r="E819" i="42" s="1"/>
  <c r="E820" i="42" s="1"/>
  <c r="E821" i="42" s="1"/>
  <c r="E822" i="42" s="1"/>
  <c r="E823" i="42" s="1"/>
  <c r="A809" i="42"/>
  <c r="A810" i="42" s="1"/>
  <c r="A811" i="42" s="1"/>
  <c r="A812" i="42" s="1"/>
  <c r="A813" i="42" s="1"/>
  <c r="A814" i="42" s="1"/>
  <c r="A815" i="42" s="1"/>
  <c r="A816" i="42" s="1"/>
  <c r="A817" i="42" s="1"/>
  <c r="A818" i="42" s="1"/>
  <c r="A819" i="42" s="1"/>
  <c r="A820" i="42" s="1"/>
  <c r="A821" i="42" s="1"/>
  <c r="A822" i="42" s="1"/>
  <c r="A823" i="42" s="1"/>
  <c r="E808" i="42"/>
  <c r="E809" i="42" s="1"/>
  <c r="A808" i="42"/>
  <c r="A807" i="42"/>
  <c r="E806" i="42"/>
  <c r="E807" i="42" s="1"/>
  <c r="A806" i="42"/>
  <c r="K800" i="42"/>
  <c r="C800" i="42"/>
  <c r="A800" i="42"/>
  <c r="A798" i="42"/>
  <c r="J793" i="42"/>
  <c r="K784" i="42"/>
  <c r="H782" i="42"/>
  <c r="H793" i="42" s="1"/>
  <c r="J780" i="42"/>
  <c r="H780" i="42"/>
  <c r="G780" i="42"/>
  <c r="K779" i="42"/>
  <c r="K780" i="42" s="1"/>
  <c r="K778" i="42"/>
  <c r="G778" i="42"/>
  <c r="J775" i="42"/>
  <c r="J782" i="42" s="1"/>
  <c r="H775" i="42"/>
  <c r="K774" i="42"/>
  <c r="K773" i="42"/>
  <c r="K775" i="42" s="1"/>
  <c r="K782" i="42" s="1"/>
  <c r="K793" i="42" s="1"/>
  <c r="K96" i="42" s="1"/>
  <c r="G773" i="42"/>
  <c r="G775" i="42" s="1"/>
  <c r="G782" i="42" s="1"/>
  <c r="G793" i="42" s="1"/>
  <c r="K763" i="42"/>
  <c r="C763" i="42"/>
  <c r="A763" i="42"/>
  <c r="A761" i="42"/>
  <c r="K747" i="42"/>
  <c r="K743" i="42"/>
  <c r="J743" i="42"/>
  <c r="H743" i="42"/>
  <c r="G743" i="42"/>
  <c r="K742" i="42"/>
  <c r="G741" i="42"/>
  <c r="J738" i="42"/>
  <c r="J745" i="42" s="1"/>
  <c r="J756" i="42" s="1"/>
  <c r="J95" i="42" s="1"/>
  <c r="H738" i="42"/>
  <c r="H745" i="42" s="1"/>
  <c r="H756" i="42" s="1"/>
  <c r="K737" i="42"/>
  <c r="K736" i="42"/>
  <c r="K738" i="42" s="1"/>
  <c r="K745" i="42" s="1"/>
  <c r="K756" i="42" s="1"/>
  <c r="K95" i="42" s="1"/>
  <c r="G736" i="42"/>
  <c r="G738" i="42" s="1"/>
  <c r="G745" i="42" s="1"/>
  <c r="G756" i="42" s="1"/>
  <c r="G95" i="42" s="1"/>
  <c r="K726" i="42"/>
  <c r="C726" i="42"/>
  <c r="A726" i="42"/>
  <c r="A724" i="42"/>
  <c r="H719" i="42"/>
  <c r="K710" i="42"/>
  <c r="J708" i="42"/>
  <c r="J719" i="42" s="1"/>
  <c r="J94" i="42" s="1"/>
  <c r="H708" i="42"/>
  <c r="K706" i="42"/>
  <c r="J706" i="42"/>
  <c r="H706" i="42"/>
  <c r="G704" i="42"/>
  <c r="G706" i="42" s="1"/>
  <c r="K701" i="42"/>
  <c r="K708" i="42" s="1"/>
  <c r="K719" i="42" s="1"/>
  <c r="J701" i="42"/>
  <c r="H701" i="42"/>
  <c r="G701" i="42"/>
  <c r="G708" i="42" s="1"/>
  <c r="G719" i="42" s="1"/>
  <c r="G94" i="42" s="1"/>
  <c r="K700" i="42"/>
  <c r="K699" i="42"/>
  <c r="G699" i="42"/>
  <c r="K689" i="42"/>
  <c r="C689" i="42"/>
  <c r="A689" i="42"/>
  <c r="A687" i="42"/>
  <c r="K682" i="42"/>
  <c r="K93" i="42" s="1"/>
  <c r="K673" i="42"/>
  <c r="K669" i="42"/>
  <c r="J669" i="42"/>
  <c r="H669" i="42"/>
  <c r="G669" i="42"/>
  <c r="G667" i="42"/>
  <c r="J664" i="42"/>
  <c r="J671" i="42" s="1"/>
  <c r="J682" i="42" s="1"/>
  <c r="J93" i="42" s="1"/>
  <c r="H664" i="42"/>
  <c r="H671" i="42" s="1"/>
  <c r="H682" i="42" s="1"/>
  <c r="K663" i="42"/>
  <c r="K662" i="42"/>
  <c r="K664" i="42" s="1"/>
  <c r="K671" i="42" s="1"/>
  <c r="G662" i="42"/>
  <c r="K652" i="42"/>
  <c r="C652" i="42"/>
  <c r="A652" i="42"/>
  <c r="A650" i="42"/>
  <c r="K632" i="42"/>
  <c r="J632" i="42"/>
  <c r="H632" i="42"/>
  <c r="G632" i="42"/>
  <c r="J627" i="42"/>
  <c r="J634" i="42" s="1"/>
  <c r="J645" i="42" s="1"/>
  <c r="J92" i="42" s="1"/>
  <c r="H627" i="42"/>
  <c r="H634" i="42" s="1"/>
  <c r="H645" i="42" s="1"/>
  <c r="G627" i="42"/>
  <c r="G634" i="42" s="1"/>
  <c r="G645" i="42" s="1"/>
  <c r="K626" i="42"/>
  <c r="K625" i="42"/>
  <c r="K615" i="42"/>
  <c r="C615" i="42"/>
  <c r="A615" i="42"/>
  <c r="A613" i="42"/>
  <c r="K595" i="42"/>
  <c r="J595" i="42"/>
  <c r="H595" i="42"/>
  <c r="G595" i="42"/>
  <c r="G590" i="42"/>
  <c r="G597" i="42" s="1"/>
  <c r="G608" i="42" s="1"/>
  <c r="G91" i="42" s="1"/>
  <c r="K589" i="42"/>
  <c r="J587" i="42"/>
  <c r="J590" i="42" s="1"/>
  <c r="J597" i="42" s="1"/>
  <c r="J608" i="42" s="1"/>
  <c r="H587" i="42"/>
  <c r="H590" i="42" s="1"/>
  <c r="G587" i="42"/>
  <c r="K586" i="42"/>
  <c r="K584" i="42"/>
  <c r="K587" i="42" s="1"/>
  <c r="K590" i="42" s="1"/>
  <c r="K597" i="42" s="1"/>
  <c r="K608" i="42" s="1"/>
  <c r="K578" i="42"/>
  <c r="C578" i="42"/>
  <c r="A578" i="42"/>
  <c r="A576" i="42"/>
  <c r="K560" i="42"/>
  <c r="J558" i="42"/>
  <c r="H558" i="42"/>
  <c r="H569" i="42" s="1"/>
  <c r="J556" i="42"/>
  <c r="H556" i="42"/>
  <c r="K555" i="42"/>
  <c r="K554" i="42"/>
  <c r="K556" i="42" s="1"/>
  <c r="G554" i="42"/>
  <c r="H551" i="42"/>
  <c r="G551" i="42"/>
  <c r="K550" i="42"/>
  <c r="K549" i="42"/>
  <c r="G549" i="42"/>
  <c r="J548" i="42"/>
  <c r="J551" i="42" s="1"/>
  <c r="H548" i="42"/>
  <c r="K547" i="42"/>
  <c r="K211" i="42" s="1"/>
  <c r="K546" i="42"/>
  <c r="G546" i="42"/>
  <c r="K545" i="42"/>
  <c r="K548" i="42" s="1"/>
  <c r="K551" i="42" s="1"/>
  <c r="K558" i="42" s="1"/>
  <c r="K544" i="42"/>
  <c r="K208" i="42" s="1"/>
  <c r="K168" i="42" s="1"/>
  <c r="G544" i="42"/>
  <c r="G548" i="42" s="1"/>
  <c r="H272" i="42" s="1"/>
  <c r="K539" i="42"/>
  <c r="C539" i="42"/>
  <c r="A539" i="42"/>
  <c r="A537" i="42"/>
  <c r="K531" i="42"/>
  <c r="K105" i="42" s="1"/>
  <c r="H531" i="42"/>
  <c r="H105" i="42" s="1"/>
  <c r="H119" i="42" s="1"/>
  <c r="H263" i="42" s="1"/>
  <c r="E519" i="42"/>
  <c r="E520" i="42" s="1"/>
  <c r="E521" i="42" s="1"/>
  <c r="E522" i="42" s="1"/>
  <c r="E523" i="42" s="1"/>
  <c r="E524" i="42" s="1"/>
  <c r="E525" i="42" s="1"/>
  <c r="E526" i="42" s="1"/>
  <c r="E527" i="42" s="1"/>
  <c r="E528" i="42" s="1"/>
  <c r="E529" i="42" s="1"/>
  <c r="E531" i="42" s="1"/>
  <c r="E511" i="42"/>
  <c r="E512" i="42" s="1"/>
  <c r="E513" i="42" s="1"/>
  <c r="E514" i="42" s="1"/>
  <c r="E515" i="42" s="1"/>
  <c r="E516" i="42" s="1"/>
  <c r="E517" i="42" s="1"/>
  <c r="E518" i="42" s="1"/>
  <c r="A509" i="42"/>
  <c r="A510" i="42" s="1"/>
  <c r="A511" i="42" s="1"/>
  <c r="A512" i="42" s="1"/>
  <c r="A513" i="42" s="1"/>
  <c r="A514" i="42" s="1"/>
  <c r="A515" i="42" s="1"/>
  <c r="A516" i="42" s="1"/>
  <c r="A517" i="42" s="1"/>
  <c r="A518" i="42" s="1"/>
  <c r="A519" i="42" s="1"/>
  <c r="A520" i="42" s="1"/>
  <c r="A521" i="42" s="1"/>
  <c r="A522" i="42" s="1"/>
  <c r="A523" i="42" s="1"/>
  <c r="A524" i="42" s="1"/>
  <c r="A525" i="42" s="1"/>
  <c r="A526" i="42" s="1"/>
  <c r="A527" i="42" s="1"/>
  <c r="A528" i="42" s="1"/>
  <c r="A529" i="42" s="1"/>
  <c r="A531" i="42" s="1"/>
  <c r="E507" i="42"/>
  <c r="E508" i="42" s="1"/>
  <c r="E509" i="42" s="1"/>
  <c r="E510" i="42" s="1"/>
  <c r="A507" i="42"/>
  <c r="A508" i="42" s="1"/>
  <c r="K501" i="42"/>
  <c r="C501" i="42"/>
  <c r="A501" i="42"/>
  <c r="A499" i="42"/>
  <c r="K488" i="42"/>
  <c r="K495" i="42" s="1"/>
  <c r="H488" i="42"/>
  <c r="K456" i="42"/>
  <c r="C456" i="42"/>
  <c r="A456" i="42"/>
  <c r="A454" i="42"/>
  <c r="H443" i="42"/>
  <c r="H117" i="42" s="1"/>
  <c r="K436" i="42"/>
  <c r="K443" i="42" s="1"/>
  <c r="H436" i="42"/>
  <c r="K404" i="42"/>
  <c r="C404" i="42"/>
  <c r="A404" i="42"/>
  <c r="A402" i="42"/>
  <c r="K396" i="42"/>
  <c r="K113" i="42" s="1"/>
  <c r="H396" i="42"/>
  <c r="H113" i="42" s="1"/>
  <c r="K371" i="42"/>
  <c r="C371" i="42"/>
  <c r="A371" i="42"/>
  <c r="A369" i="42"/>
  <c r="H359" i="42"/>
  <c r="G359" i="42"/>
  <c r="H354" i="42"/>
  <c r="H357" i="42" s="1"/>
  <c r="H111" i="42" s="1"/>
  <c r="G354" i="42"/>
  <c r="H353" i="42"/>
  <c r="H358" i="42" s="1"/>
  <c r="G353" i="42"/>
  <c r="H352" i="42"/>
  <c r="H108" i="42" s="1"/>
  <c r="H109" i="42" s="1"/>
  <c r="H112" i="42" s="1"/>
  <c r="G352" i="42"/>
  <c r="H351" i="42"/>
  <c r="G351" i="42"/>
  <c r="G358" i="42" s="1"/>
  <c r="G361" i="42" s="1"/>
  <c r="H349" i="42"/>
  <c r="G349" i="42"/>
  <c r="H343" i="42"/>
  <c r="G343" i="42"/>
  <c r="E339" i="42"/>
  <c r="A338" i="42"/>
  <c r="A339" i="42" s="1"/>
  <c r="H337" i="42"/>
  <c r="G337" i="42"/>
  <c r="A337" i="42"/>
  <c r="E336" i="42"/>
  <c r="E337" i="42" s="1"/>
  <c r="E338" i="42" s="1"/>
  <c r="A336" i="42"/>
  <c r="E332" i="42"/>
  <c r="E333" i="42" s="1"/>
  <c r="A332" i="42"/>
  <c r="A333" i="42" s="1"/>
  <c r="H331" i="42"/>
  <c r="G331" i="42"/>
  <c r="E331" i="42"/>
  <c r="E330" i="42"/>
  <c r="A330" i="42"/>
  <c r="A331" i="42" s="1"/>
  <c r="E328" i="42"/>
  <c r="A328" i="42"/>
  <c r="E327" i="42"/>
  <c r="A327" i="42"/>
  <c r="K321" i="42"/>
  <c r="C321" i="42"/>
  <c r="A321" i="42"/>
  <c r="A319" i="42"/>
  <c r="F307" i="42"/>
  <c r="E307" i="42"/>
  <c r="D307" i="42"/>
  <c r="F305" i="42"/>
  <c r="F303" i="42"/>
  <c r="F300" i="42"/>
  <c r="E300" i="42"/>
  <c r="E309" i="42" s="1"/>
  <c r="D300" i="42"/>
  <c r="D309" i="42" s="1"/>
  <c r="F309" i="42" s="1"/>
  <c r="F298" i="42"/>
  <c r="F296" i="42"/>
  <c r="F294" i="42"/>
  <c r="I286" i="42"/>
  <c r="C286" i="42"/>
  <c r="A286" i="42"/>
  <c r="A284" i="42"/>
  <c r="H274" i="42"/>
  <c r="H269" i="42"/>
  <c r="H268" i="42"/>
  <c r="H273" i="42" s="1"/>
  <c r="H267" i="42"/>
  <c r="K259" i="42"/>
  <c r="H259" i="42"/>
  <c r="K258" i="42"/>
  <c r="K260" i="42" s="1"/>
  <c r="H258" i="42"/>
  <c r="H260" i="42" s="1"/>
  <c r="K256" i="42"/>
  <c r="H256" i="42"/>
  <c r="K252" i="42"/>
  <c r="H252" i="42"/>
  <c r="K250" i="42"/>
  <c r="H250" i="42"/>
  <c r="K245" i="42"/>
  <c r="H244" i="42"/>
  <c r="H323" i="42" s="1"/>
  <c r="H373" i="42" s="1"/>
  <c r="H406" i="42" s="1"/>
  <c r="K242" i="42"/>
  <c r="C242" i="42"/>
  <c r="A242" i="42"/>
  <c r="A240" i="42"/>
  <c r="K224" i="42"/>
  <c r="J224" i="42"/>
  <c r="H224" i="42"/>
  <c r="G224" i="42"/>
  <c r="G184" i="42" s="1"/>
  <c r="H219" i="42"/>
  <c r="K218" i="42"/>
  <c r="K178" i="42" s="1"/>
  <c r="J218" i="42"/>
  <c r="H218" i="42"/>
  <c r="H220" i="42" s="1"/>
  <c r="K217" i="42"/>
  <c r="J217" i="42"/>
  <c r="H217" i="42"/>
  <c r="G217" i="42"/>
  <c r="J215" i="42"/>
  <c r="K214" i="42"/>
  <c r="K174" i="42" s="1"/>
  <c r="H214" i="42"/>
  <c r="J213" i="42"/>
  <c r="H213" i="42"/>
  <c r="H211" i="42"/>
  <c r="K210" i="42"/>
  <c r="K170" i="42" s="1"/>
  <c r="J210" i="42"/>
  <c r="J212" i="42" s="1"/>
  <c r="H210" i="42"/>
  <c r="G210" i="42"/>
  <c r="K209" i="42"/>
  <c r="H209" i="42"/>
  <c r="J208" i="42"/>
  <c r="H208" i="42"/>
  <c r="H212" i="42" s="1"/>
  <c r="H215" i="42" s="1"/>
  <c r="G208" i="42"/>
  <c r="G212" i="42" s="1"/>
  <c r="K203" i="42"/>
  <c r="C203" i="42"/>
  <c r="A203" i="42"/>
  <c r="A201" i="42"/>
  <c r="H193" i="42"/>
  <c r="K184" i="42"/>
  <c r="J184" i="42"/>
  <c r="H180" i="42"/>
  <c r="G180" i="42"/>
  <c r="J179" i="42"/>
  <c r="G179" i="42"/>
  <c r="J178" i="42"/>
  <c r="G177" i="42"/>
  <c r="J174" i="42"/>
  <c r="G174" i="42"/>
  <c r="J173" i="42"/>
  <c r="H172" i="42"/>
  <c r="H175" i="42" s="1"/>
  <c r="H182" i="42" s="1"/>
  <c r="G172" i="42"/>
  <c r="G175" i="42" s="1"/>
  <c r="G182" i="42" s="1"/>
  <c r="G193" i="42" s="1"/>
  <c r="K171" i="42"/>
  <c r="J170" i="42"/>
  <c r="J168" i="42"/>
  <c r="K163" i="42"/>
  <c r="C163" i="42"/>
  <c r="A163" i="42"/>
  <c r="A161" i="42"/>
  <c r="K145" i="42"/>
  <c r="K106" i="42" s="1"/>
  <c r="H145" i="42"/>
  <c r="H106" i="42" s="1"/>
  <c r="K129" i="42"/>
  <c r="C129" i="42"/>
  <c r="A129" i="42"/>
  <c r="A127" i="42"/>
  <c r="K117" i="42"/>
  <c r="K114" i="42"/>
  <c r="H114" i="42"/>
  <c r="K112" i="42"/>
  <c r="H110" i="42"/>
  <c r="K109" i="42"/>
  <c r="M108" i="42"/>
  <c r="M107" i="42"/>
  <c r="J107" i="42"/>
  <c r="G107" i="42"/>
  <c r="J99" i="42"/>
  <c r="G99" i="42"/>
  <c r="K98" i="42"/>
  <c r="H98" i="42"/>
  <c r="J97" i="42"/>
  <c r="H97" i="42"/>
  <c r="G97" i="42"/>
  <c r="J96" i="42"/>
  <c r="H96" i="42"/>
  <c r="G96" i="42"/>
  <c r="H95" i="42"/>
  <c r="K94" i="42"/>
  <c r="H94" i="42"/>
  <c r="H93" i="42"/>
  <c r="H92" i="42"/>
  <c r="G92" i="42"/>
  <c r="K91" i="42"/>
  <c r="J91" i="42"/>
  <c r="H90" i="42"/>
  <c r="H87" i="42"/>
  <c r="H131" i="42" s="1"/>
  <c r="K85" i="42"/>
  <c r="C85" i="42"/>
  <c r="A85" i="42"/>
  <c r="K42" i="42"/>
  <c r="C42" i="42"/>
  <c r="K904" i="41"/>
  <c r="K99" i="41" s="1"/>
  <c r="K901" i="41"/>
  <c r="H901" i="41"/>
  <c r="K890" i="41"/>
  <c r="H890" i="41"/>
  <c r="H904" i="41" s="1"/>
  <c r="H99" i="41" s="1"/>
  <c r="K875" i="41"/>
  <c r="C875" i="41"/>
  <c r="A875" i="41"/>
  <c r="A873" i="41"/>
  <c r="J857" i="41"/>
  <c r="J868" i="41" s="1"/>
  <c r="J98" i="41" s="1"/>
  <c r="H857" i="41"/>
  <c r="H868" i="41" s="1"/>
  <c r="H98" i="41" s="1"/>
  <c r="K855" i="41"/>
  <c r="J855" i="41"/>
  <c r="H855" i="41"/>
  <c r="G855" i="41"/>
  <c r="K851" i="41"/>
  <c r="K857" i="41" s="1"/>
  <c r="K868" i="41" s="1"/>
  <c r="J851" i="41"/>
  <c r="H851" i="41"/>
  <c r="G851" i="41"/>
  <c r="G857" i="41" s="1"/>
  <c r="G868" i="41" s="1"/>
  <c r="G98" i="41" s="1"/>
  <c r="K838" i="41"/>
  <c r="C838" i="41"/>
  <c r="A838" i="41"/>
  <c r="A836" i="41"/>
  <c r="K830" i="41"/>
  <c r="K97" i="41" s="1"/>
  <c r="H830" i="41"/>
  <c r="H97" i="41" s="1"/>
  <c r="E820" i="41"/>
  <c r="E821" i="41" s="1"/>
  <c r="E822" i="41" s="1"/>
  <c r="E823" i="41" s="1"/>
  <c r="E808" i="41"/>
  <c r="E809" i="41" s="1"/>
  <c r="E810" i="41" s="1"/>
  <c r="E811" i="41" s="1"/>
  <c r="E812" i="41" s="1"/>
  <c r="E813" i="41" s="1"/>
  <c r="E814" i="41" s="1"/>
  <c r="E815" i="41" s="1"/>
  <c r="E816" i="41" s="1"/>
  <c r="E817" i="41" s="1"/>
  <c r="E818" i="41" s="1"/>
  <c r="E819" i="41" s="1"/>
  <c r="A808" i="41"/>
  <c r="A809" i="41" s="1"/>
  <c r="A810" i="41" s="1"/>
  <c r="A811" i="41" s="1"/>
  <c r="A812" i="41" s="1"/>
  <c r="A813" i="41" s="1"/>
  <c r="A814" i="41" s="1"/>
  <c r="A815" i="41" s="1"/>
  <c r="A816" i="41" s="1"/>
  <c r="A817" i="41" s="1"/>
  <c r="A818" i="41" s="1"/>
  <c r="A819" i="41" s="1"/>
  <c r="A820" i="41" s="1"/>
  <c r="A821" i="41" s="1"/>
  <c r="A822" i="41" s="1"/>
  <c r="A823" i="41" s="1"/>
  <c r="E806" i="41"/>
  <c r="E807" i="41" s="1"/>
  <c r="A806" i="41"/>
  <c r="A807" i="41" s="1"/>
  <c r="K800" i="41"/>
  <c r="C800" i="41"/>
  <c r="A800" i="41"/>
  <c r="A798" i="41"/>
  <c r="J782" i="41"/>
  <c r="J793" i="41" s="1"/>
  <c r="J96" i="41" s="1"/>
  <c r="K780" i="41"/>
  <c r="J780" i="41"/>
  <c r="H780" i="41"/>
  <c r="G780" i="41"/>
  <c r="K775" i="41"/>
  <c r="K782" i="41" s="1"/>
  <c r="K793" i="41" s="1"/>
  <c r="J775" i="41"/>
  <c r="H775" i="41"/>
  <c r="H782" i="41" s="1"/>
  <c r="H793" i="41" s="1"/>
  <c r="G775" i="41"/>
  <c r="G782" i="41" s="1"/>
  <c r="G793" i="41" s="1"/>
  <c r="G96" i="41" s="1"/>
  <c r="K763" i="41"/>
  <c r="C763" i="41"/>
  <c r="A763" i="41"/>
  <c r="A761" i="41"/>
  <c r="J745" i="41"/>
  <c r="J756" i="41" s="1"/>
  <c r="J95" i="41" s="1"/>
  <c r="K743" i="41"/>
  <c r="J743" i="41"/>
  <c r="H743" i="41"/>
  <c r="G743" i="41"/>
  <c r="K738" i="41"/>
  <c r="K745" i="41" s="1"/>
  <c r="K756" i="41" s="1"/>
  <c r="K95" i="41" s="1"/>
  <c r="J738" i="41"/>
  <c r="H738" i="41"/>
  <c r="H745" i="41" s="1"/>
  <c r="H756" i="41" s="1"/>
  <c r="H95" i="41" s="1"/>
  <c r="G738" i="41"/>
  <c r="G745" i="41" s="1"/>
  <c r="G756" i="41" s="1"/>
  <c r="G95" i="41" s="1"/>
  <c r="K726" i="41"/>
  <c r="C726" i="41"/>
  <c r="A726" i="41"/>
  <c r="A724" i="41"/>
  <c r="K708" i="41"/>
  <c r="K719" i="41" s="1"/>
  <c r="K94" i="41" s="1"/>
  <c r="K706" i="41"/>
  <c r="J706" i="41"/>
  <c r="H706" i="41"/>
  <c r="G706" i="41"/>
  <c r="K701" i="41"/>
  <c r="J701" i="41"/>
  <c r="J708" i="41" s="1"/>
  <c r="J719" i="41" s="1"/>
  <c r="J94" i="41" s="1"/>
  <c r="H701" i="41"/>
  <c r="H708" i="41" s="1"/>
  <c r="H719" i="41" s="1"/>
  <c r="G701" i="41"/>
  <c r="G708" i="41" s="1"/>
  <c r="G719" i="41" s="1"/>
  <c r="G94" i="41" s="1"/>
  <c r="K689" i="41"/>
  <c r="C689" i="41"/>
  <c r="A689" i="41"/>
  <c r="A687" i="41"/>
  <c r="K669" i="41"/>
  <c r="J669" i="41"/>
  <c r="H669" i="41"/>
  <c r="G669" i="41"/>
  <c r="K664" i="41"/>
  <c r="K671" i="41" s="1"/>
  <c r="K682" i="41" s="1"/>
  <c r="K93" i="41" s="1"/>
  <c r="J664" i="41"/>
  <c r="J671" i="41" s="1"/>
  <c r="J682" i="41" s="1"/>
  <c r="J93" i="41" s="1"/>
  <c r="H664" i="41"/>
  <c r="H671" i="41" s="1"/>
  <c r="H682" i="41" s="1"/>
  <c r="H93" i="41" s="1"/>
  <c r="G664" i="41"/>
  <c r="G671" i="41" s="1"/>
  <c r="G682" i="41" s="1"/>
  <c r="G93" i="41" s="1"/>
  <c r="K652" i="41"/>
  <c r="C652" i="41"/>
  <c r="A652" i="41"/>
  <c r="A650" i="41"/>
  <c r="H645" i="41"/>
  <c r="K632" i="41"/>
  <c r="J632" i="41"/>
  <c r="H632" i="41"/>
  <c r="G632" i="41"/>
  <c r="K627" i="41"/>
  <c r="K634" i="41" s="1"/>
  <c r="K645" i="41" s="1"/>
  <c r="J627" i="41"/>
  <c r="J634" i="41" s="1"/>
  <c r="J645" i="41" s="1"/>
  <c r="J92" i="41" s="1"/>
  <c r="H627" i="41"/>
  <c r="H634" i="41" s="1"/>
  <c r="G627" i="41"/>
  <c r="G634" i="41" s="1"/>
  <c r="G645" i="41" s="1"/>
  <c r="G92" i="41" s="1"/>
  <c r="K615" i="41"/>
  <c r="C615" i="41"/>
  <c r="A615" i="41"/>
  <c r="A613" i="41"/>
  <c r="K597" i="41"/>
  <c r="K608" i="41" s="1"/>
  <c r="K91" i="41" s="1"/>
  <c r="J597" i="41"/>
  <c r="J608" i="41" s="1"/>
  <c r="J91" i="41" s="1"/>
  <c r="K595" i="41"/>
  <c r="J595" i="41"/>
  <c r="H595" i="41"/>
  <c r="G595" i="41"/>
  <c r="K590" i="41"/>
  <c r="K587" i="41"/>
  <c r="J587" i="41"/>
  <c r="J590" i="41" s="1"/>
  <c r="H587" i="41"/>
  <c r="H590" i="41" s="1"/>
  <c r="H597" i="41" s="1"/>
  <c r="H608" i="41" s="1"/>
  <c r="H91" i="41" s="1"/>
  <c r="G587" i="41"/>
  <c r="G590" i="41" s="1"/>
  <c r="G597" i="41" s="1"/>
  <c r="G608" i="41" s="1"/>
  <c r="G91" i="41" s="1"/>
  <c r="K578" i="41"/>
  <c r="C578" i="41"/>
  <c r="A578" i="41"/>
  <c r="A576" i="41"/>
  <c r="K556" i="41"/>
  <c r="J556" i="41"/>
  <c r="H556" i="41"/>
  <c r="G556" i="41"/>
  <c r="K548" i="41"/>
  <c r="K551" i="41" s="1"/>
  <c r="K558" i="41" s="1"/>
  <c r="J548" i="41"/>
  <c r="J551" i="41" s="1"/>
  <c r="J558" i="41" s="1"/>
  <c r="H548" i="41"/>
  <c r="H551" i="41" s="1"/>
  <c r="H558" i="41" s="1"/>
  <c r="G548" i="41"/>
  <c r="G551" i="41" s="1"/>
  <c r="K539" i="41"/>
  <c r="C539" i="41"/>
  <c r="A539" i="41"/>
  <c r="A537" i="41"/>
  <c r="K531" i="41"/>
  <c r="H531" i="41"/>
  <c r="E514" i="41"/>
  <c r="E515" i="41" s="1"/>
  <c r="E516" i="41" s="1"/>
  <c r="E517" i="41" s="1"/>
  <c r="E518" i="41" s="1"/>
  <c r="E519" i="41" s="1"/>
  <c r="E520" i="41" s="1"/>
  <c r="E521" i="41" s="1"/>
  <c r="E522" i="41" s="1"/>
  <c r="E523" i="41" s="1"/>
  <c r="E524" i="41" s="1"/>
  <c r="E525" i="41" s="1"/>
  <c r="E526" i="41" s="1"/>
  <c r="E527" i="41" s="1"/>
  <c r="E528" i="41" s="1"/>
  <c r="E529" i="41" s="1"/>
  <c r="E531" i="41" s="1"/>
  <c r="E510" i="41"/>
  <c r="E511" i="41" s="1"/>
  <c r="E512" i="41" s="1"/>
  <c r="E513" i="41" s="1"/>
  <c r="A508" i="41"/>
  <c r="A509" i="41" s="1"/>
  <c r="A510" i="41" s="1"/>
  <c r="A511" i="41" s="1"/>
  <c r="A512" i="41" s="1"/>
  <c r="A513" i="41" s="1"/>
  <c r="A514" i="41" s="1"/>
  <c r="A515" i="41" s="1"/>
  <c r="A516" i="41" s="1"/>
  <c r="A517" i="41" s="1"/>
  <c r="A518" i="41" s="1"/>
  <c r="A519" i="41" s="1"/>
  <c r="A520" i="41" s="1"/>
  <c r="A521" i="41" s="1"/>
  <c r="A522" i="41" s="1"/>
  <c r="A523" i="41" s="1"/>
  <c r="A524" i="41" s="1"/>
  <c r="A525" i="41" s="1"/>
  <c r="A526" i="41" s="1"/>
  <c r="A527" i="41" s="1"/>
  <c r="A528" i="41" s="1"/>
  <c r="A529" i="41" s="1"/>
  <c r="A531" i="41" s="1"/>
  <c r="E507" i="41"/>
  <c r="E508" i="41" s="1"/>
  <c r="E509" i="41" s="1"/>
  <c r="A507" i="41"/>
  <c r="K501" i="41"/>
  <c r="C501" i="41"/>
  <c r="A501" i="41"/>
  <c r="A499" i="41"/>
  <c r="K495" i="41"/>
  <c r="K488" i="41"/>
  <c r="H488" i="41"/>
  <c r="K456" i="41"/>
  <c r="C456" i="41"/>
  <c r="A456" i="41"/>
  <c r="A454" i="41"/>
  <c r="K443" i="41"/>
  <c r="K117" i="41" s="1"/>
  <c r="K436" i="41"/>
  <c r="H436" i="41"/>
  <c r="H443" i="41" s="1"/>
  <c r="H406" i="41"/>
  <c r="H503" i="41" s="1"/>
  <c r="H541" i="41" s="1"/>
  <c r="H580" i="41" s="1"/>
  <c r="H617" i="41" s="1"/>
  <c r="H654" i="41" s="1"/>
  <c r="H691" i="41" s="1"/>
  <c r="H728" i="41" s="1"/>
  <c r="H765" i="41" s="1"/>
  <c r="H802" i="41" s="1"/>
  <c r="H840" i="41" s="1"/>
  <c r="H877" i="41" s="1"/>
  <c r="K404" i="41"/>
  <c r="C404" i="41"/>
  <c r="A404" i="41"/>
  <c r="A402" i="41"/>
  <c r="K396" i="41"/>
  <c r="H396" i="41"/>
  <c r="K371" i="41"/>
  <c r="C371" i="41"/>
  <c r="A371" i="41"/>
  <c r="A369" i="41"/>
  <c r="H356" i="41"/>
  <c r="H354" i="41"/>
  <c r="G354" i="41"/>
  <c r="G359" i="41" s="1"/>
  <c r="H353" i="41"/>
  <c r="H357" i="41" s="1"/>
  <c r="H111" i="41" s="1"/>
  <c r="G353" i="41"/>
  <c r="H352" i="41"/>
  <c r="H359" i="41" s="1"/>
  <c r="G352" i="41"/>
  <c r="H351" i="41"/>
  <c r="H358" i="41" s="1"/>
  <c r="H361" i="41" s="1"/>
  <c r="G351" i="41"/>
  <c r="G358" i="41" s="1"/>
  <c r="H349" i="41"/>
  <c r="G349" i="41"/>
  <c r="H343" i="41"/>
  <c r="G343" i="41"/>
  <c r="H337" i="41"/>
  <c r="G337" i="41"/>
  <c r="E337" i="41"/>
  <c r="E338" i="41" s="1"/>
  <c r="E339" i="41" s="1"/>
  <c r="E336" i="41"/>
  <c r="A336" i="41"/>
  <c r="A337" i="41" s="1"/>
  <c r="A338" i="41" s="1"/>
  <c r="A339" i="41" s="1"/>
  <c r="E333" i="41"/>
  <c r="A332" i="41"/>
  <c r="A333" i="41" s="1"/>
  <c r="H331" i="41"/>
  <c r="G331" i="41"/>
  <c r="E330" i="41"/>
  <c r="E331" i="41" s="1"/>
  <c r="E332" i="41" s="1"/>
  <c r="A330" i="41"/>
  <c r="A331" i="41" s="1"/>
  <c r="A328" i="41"/>
  <c r="E327" i="41"/>
  <c r="E328" i="41" s="1"/>
  <c r="A327" i="41"/>
  <c r="K321" i="41"/>
  <c r="C321" i="41"/>
  <c r="A321" i="41"/>
  <c r="A319" i="41"/>
  <c r="E309" i="41"/>
  <c r="E307" i="41"/>
  <c r="D307" i="41"/>
  <c r="F307" i="41" s="1"/>
  <c r="F305" i="41"/>
  <c r="F303" i="41"/>
  <c r="F300" i="41"/>
  <c r="E300" i="41"/>
  <c r="D300" i="41"/>
  <c r="F298" i="41"/>
  <c r="F296" i="41"/>
  <c r="F294" i="41"/>
  <c r="I286" i="41"/>
  <c r="C286" i="41"/>
  <c r="A286" i="41"/>
  <c r="A284" i="41"/>
  <c r="H274" i="41"/>
  <c r="H272" i="41"/>
  <c r="H269" i="41"/>
  <c r="H268" i="41"/>
  <c r="H273" i="41" s="1"/>
  <c r="H267" i="41"/>
  <c r="K260" i="41"/>
  <c r="K259" i="41"/>
  <c r="H259" i="41"/>
  <c r="H260" i="41" s="1"/>
  <c r="K258" i="41"/>
  <c r="H258" i="41"/>
  <c r="K256" i="41"/>
  <c r="H256" i="41"/>
  <c r="K252" i="41"/>
  <c r="H252" i="41"/>
  <c r="K245" i="41"/>
  <c r="K242" i="41"/>
  <c r="C242" i="41"/>
  <c r="A242" i="41"/>
  <c r="A240" i="41"/>
  <c r="K224" i="41"/>
  <c r="J224" i="41"/>
  <c r="H224" i="41"/>
  <c r="G224" i="41"/>
  <c r="G184" i="41" s="1"/>
  <c r="H220" i="41"/>
  <c r="G220" i="41"/>
  <c r="K219" i="41"/>
  <c r="H219" i="41"/>
  <c r="K218" i="41"/>
  <c r="J218" i="41"/>
  <c r="J178" i="41" s="1"/>
  <c r="H218" i="41"/>
  <c r="G218" i="41"/>
  <c r="K217" i="41"/>
  <c r="K220" i="41" s="1"/>
  <c r="J217" i="41"/>
  <c r="H217" i="41"/>
  <c r="H177" i="41" s="1"/>
  <c r="G217" i="41"/>
  <c r="K214" i="41"/>
  <c r="K174" i="41" s="1"/>
  <c r="H214" i="41"/>
  <c r="H174" i="41" s="1"/>
  <c r="K213" i="41"/>
  <c r="K173" i="41" s="1"/>
  <c r="J213" i="41"/>
  <c r="H213" i="41"/>
  <c r="G213" i="41"/>
  <c r="H212" i="41"/>
  <c r="K211" i="41"/>
  <c r="K171" i="41" s="1"/>
  <c r="H211" i="41"/>
  <c r="K210" i="41"/>
  <c r="J210" i="41"/>
  <c r="J170" i="41" s="1"/>
  <c r="H210" i="41"/>
  <c r="G210" i="41"/>
  <c r="K209" i="41"/>
  <c r="K169" i="41" s="1"/>
  <c r="H209" i="41"/>
  <c r="K208" i="41"/>
  <c r="J208" i="41"/>
  <c r="J212" i="41" s="1"/>
  <c r="J215" i="41" s="1"/>
  <c r="H208" i="41"/>
  <c r="G208" i="41"/>
  <c r="G168" i="41" s="1"/>
  <c r="G172" i="41" s="1"/>
  <c r="G175" i="41" s="1"/>
  <c r="K203" i="41"/>
  <c r="C203" i="41"/>
  <c r="A203" i="41"/>
  <c r="A201" i="41"/>
  <c r="K184" i="41"/>
  <c r="J184" i="41"/>
  <c r="H184" i="41"/>
  <c r="H180" i="41"/>
  <c r="K179" i="41"/>
  <c r="J179" i="41"/>
  <c r="H179" i="41"/>
  <c r="G179" i="41"/>
  <c r="K178" i="41"/>
  <c r="H178" i="41"/>
  <c r="G178" i="41"/>
  <c r="K177" i="41"/>
  <c r="G177" i="41"/>
  <c r="G180" i="41" s="1"/>
  <c r="J174" i="41"/>
  <c r="G174" i="41"/>
  <c r="J173" i="41"/>
  <c r="H173" i="41"/>
  <c r="G173" i="41"/>
  <c r="H171" i="41"/>
  <c r="K170" i="41"/>
  <c r="H170" i="41"/>
  <c r="G170" i="41"/>
  <c r="H169" i="41"/>
  <c r="J168" i="41"/>
  <c r="H168" i="41"/>
  <c r="H172" i="41" s="1"/>
  <c r="H175" i="41" s="1"/>
  <c r="H182" i="41" s="1"/>
  <c r="H193" i="41" s="1"/>
  <c r="K163" i="41"/>
  <c r="C163" i="41"/>
  <c r="A163" i="41"/>
  <c r="A161" i="41"/>
  <c r="K145" i="41"/>
  <c r="H145" i="41"/>
  <c r="H131" i="41"/>
  <c r="H244" i="41" s="1"/>
  <c r="H323" i="41" s="1"/>
  <c r="H373" i="41" s="1"/>
  <c r="K129" i="41"/>
  <c r="C129" i="41"/>
  <c r="A129" i="41"/>
  <c r="A127" i="41"/>
  <c r="H117" i="41"/>
  <c r="K114" i="41"/>
  <c r="H114" i="41"/>
  <c r="K113" i="41"/>
  <c r="H113" i="41"/>
  <c r="H110" i="41"/>
  <c r="K109" i="41"/>
  <c r="K112" i="41" s="1"/>
  <c r="K119" i="41" s="1"/>
  <c r="H109" i="41"/>
  <c r="H112" i="41" s="1"/>
  <c r="H108" i="41"/>
  <c r="J107" i="41"/>
  <c r="G107" i="41"/>
  <c r="K105" i="41"/>
  <c r="H105" i="41"/>
  <c r="J99" i="41"/>
  <c r="G99" i="41"/>
  <c r="K98" i="41"/>
  <c r="J97" i="41"/>
  <c r="G97" i="41"/>
  <c r="K96" i="41"/>
  <c r="H96" i="41"/>
  <c r="H94" i="41"/>
  <c r="K92" i="41"/>
  <c r="H92" i="41"/>
  <c r="H87" i="41"/>
  <c r="K85" i="41"/>
  <c r="C85" i="41"/>
  <c r="A85" i="41"/>
  <c r="K42" i="41"/>
  <c r="C42" i="41"/>
  <c r="K904" i="40"/>
  <c r="K901" i="40"/>
  <c r="H901" i="40"/>
  <c r="K890" i="40"/>
  <c r="H890" i="40"/>
  <c r="K875" i="40"/>
  <c r="C875" i="40"/>
  <c r="A875" i="40"/>
  <c r="A873" i="40"/>
  <c r="K857" i="40"/>
  <c r="K868" i="40" s="1"/>
  <c r="K98" i="40" s="1"/>
  <c r="K855" i="40"/>
  <c r="J855" i="40"/>
  <c r="H855" i="40"/>
  <c r="G855" i="40"/>
  <c r="K851" i="40"/>
  <c r="J851" i="40"/>
  <c r="J857" i="40" s="1"/>
  <c r="J868" i="40" s="1"/>
  <c r="H851" i="40"/>
  <c r="H857" i="40" s="1"/>
  <c r="H868" i="40" s="1"/>
  <c r="H98" i="40" s="1"/>
  <c r="G851" i="40"/>
  <c r="G857" i="40" s="1"/>
  <c r="G868" i="40" s="1"/>
  <c r="G98" i="40" s="1"/>
  <c r="K838" i="40"/>
  <c r="C838" i="40"/>
  <c r="A838" i="40"/>
  <c r="A836" i="40"/>
  <c r="K830" i="40"/>
  <c r="H830" i="40"/>
  <c r="A818" i="40"/>
  <c r="A819" i="40" s="1"/>
  <c r="A820" i="40" s="1"/>
  <c r="A821" i="40" s="1"/>
  <c r="A822" i="40" s="1"/>
  <c r="A823" i="40" s="1"/>
  <c r="A810" i="40"/>
  <c r="A811" i="40" s="1"/>
  <c r="A812" i="40" s="1"/>
  <c r="A813" i="40" s="1"/>
  <c r="A814" i="40" s="1"/>
  <c r="A815" i="40" s="1"/>
  <c r="A816" i="40" s="1"/>
  <c r="A817" i="40" s="1"/>
  <c r="A808" i="40"/>
  <c r="A809" i="40" s="1"/>
  <c r="E806" i="40"/>
  <c r="E807" i="40" s="1"/>
  <c r="E808" i="40" s="1"/>
  <c r="E809" i="40" s="1"/>
  <c r="E810" i="40" s="1"/>
  <c r="E811" i="40" s="1"/>
  <c r="E812" i="40" s="1"/>
  <c r="E813" i="40" s="1"/>
  <c r="E814" i="40" s="1"/>
  <c r="E815" i="40" s="1"/>
  <c r="E816" i="40" s="1"/>
  <c r="E817" i="40" s="1"/>
  <c r="E818" i="40" s="1"/>
  <c r="E819" i="40" s="1"/>
  <c r="E820" i="40" s="1"/>
  <c r="E821" i="40" s="1"/>
  <c r="E822" i="40" s="1"/>
  <c r="E823" i="40" s="1"/>
  <c r="A806" i="40"/>
  <c r="A807" i="40" s="1"/>
  <c r="K800" i="40"/>
  <c r="C800" i="40"/>
  <c r="A800" i="40"/>
  <c r="A798" i="40"/>
  <c r="K780" i="40"/>
  <c r="J780" i="40"/>
  <c r="H780" i="40"/>
  <c r="G780" i="40"/>
  <c r="K775" i="40"/>
  <c r="K782" i="40" s="1"/>
  <c r="K793" i="40" s="1"/>
  <c r="K96" i="40" s="1"/>
  <c r="J775" i="40"/>
  <c r="J782" i="40" s="1"/>
  <c r="J793" i="40" s="1"/>
  <c r="J96" i="40" s="1"/>
  <c r="H775" i="40"/>
  <c r="G775" i="40"/>
  <c r="G782" i="40" s="1"/>
  <c r="G793" i="40" s="1"/>
  <c r="K763" i="40"/>
  <c r="C763" i="40"/>
  <c r="A763" i="40"/>
  <c r="A761" i="40"/>
  <c r="H756" i="40"/>
  <c r="K743" i="40"/>
  <c r="J743" i="40"/>
  <c r="H743" i="40"/>
  <c r="G743" i="40"/>
  <c r="K738" i="40"/>
  <c r="K745" i="40" s="1"/>
  <c r="K756" i="40" s="1"/>
  <c r="K95" i="40" s="1"/>
  <c r="J738" i="40"/>
  <c r="J745" i="40" s="1"/>
  <c r="J756" i="40" s="1"/>
  <c r="H738" i="40"/>
  <c r="G738" i="40"/>
  <c r="K726" i="40"/>
  <c r="C726" i="40"/>
  <c r="A726" i="40"/>
  <c r="A724" i="40"/>
  <c r="K706" i="40"/>
  <c r="J706" i="40"/>
  <c r="H706" i="40"/>
  <c r="G706" i="40"/>
  <c r="K701" i="40"/>
  <c r="K708" i="40" s="1"/>
  <c r="K719" i="40" s="1"/>
  <c r="J701" i="40"/>
  <c r="J708" i="40" s="1"/>
  <c r="J719" i="40" s="1"/>
  <c r="J94" i="40" s="1"/>
  <c r="H701" i="40"/>
  <c r="H708" i="40" s="1"/>
  <c r="H719" i="40" s="1"/>
  <c r="H94" i="40" s="1"/>
  <c r="G701" i="40"/>
  <c r="G708" i="40" s="1"/>
  <c r="G719" i="40" s="1"/>
  <c r="G94" i="40" s="1"/>
  <c r="K689" i="40"/>
  <c r="C689" i="40"/>
  <c r="A689" i="40"/>
  <c r="A687" i="40"/>
  <c r="K669" i="40"/>
  <c r="J669" i="40"/>
  <c r="H669" i="40"/>
  <c r="G669" i="40"/>
  <c r="K664" i="40"/>
  <c r="K671" i="40" s="1"/>
  <c r="K682" i="40" s="1"/>
  <c r="J664" i="40"/>
  <c r="H664" i="40"/>
  <c r="H671" i="40" s="1"/>
  <c r="H682" i="40" s="1"/>
  <c r="G664" i="40"/>
  <c r="G671" i="40" s="1"/>
  <c r="G682" i="40" s="1"/>
  <c r="K652" i="40"/>
  <c r="C652" i="40"/>
  <c r="A652" i="40"/>
  <c r="A650" i="40"/>
  <c r="G645" i="40"/>
  <c r="G92" i="40" s="1"/>
  <c r="K632" i="40"/>
  <c r="J632" i="40"/>
  <c r="H632" i="40"/>
  <c r="G632" i="40"/>
  <c r="K627" i="40"/>
  <c r="K634" i="40" s="1"/>
  <c r="K645" i="40" s="1"/>
  <c r="J627" i="40"/>
  <c r="H627" i="40"/>
  <c r="H634" i="40" s="1"/>
  <c r="H645" i="40" s="1"/>
  <c r="H92" i="40" s="1"/>
  <c r="G627" i="40"/>
  <c r="G634" i="40" s="1"/>
  <c r="K615" i="40"/>
  <c r="C615" i="40"/>
  <c r="A615" i="40"/>
  <c r="A613" i="40"/>
  <c r="G608" i="40"/>
  <c r="K597" i="40"/>
  <c r="K608" i="40" s="1"/>
  <c r="K91" i="40" s="1"/>
  <c r="J597" i="40"/>
  <c r="J608" i="40" s="1"/>
  <c r="K595" i="40"/>
  <c r="H595" i="40"/>
  <c r="G595" i="40"/>
  <c r="J593" i="40"/>
  <c r="J595" i="40" s="1"/>
  <c r="K590" i="40"/>
  <c r="J590" i="40"/>
  <c r="G590" i="40"/>
  <c r="G597" i="40" s="1"/>
  <c r="K587" i="40"/>
  <c r="J587" i="40"/>
  <c r="H587" i="40"/>
  <c r="H590" i="40" s="1"/>
  <c r="H597" i="40" s="1"/>
  <c r="H608" i="40" s="1"/>
  <c r="G587" i="40"/>
  <c r="K578" i="40"/>
  <c r="C578" i="40"/>
  <c r="A578" i="40"/>
  <c r="A576" i="40"/>
  <c r="K556" i="40"/>
  <c r="J556" i="40"/>
  <c r="H556" i="40"/>
  <c r="G556" i="40"/>
  <c r="J551" i="40"/>
  <c r="J558" i="40" s="1"/>
  <c r="K548" i="40"/>
  <c r="K551" i="40" s="1"/>
  <c r="J548" i="40"/>
  <c r="H548" i="40"/>
  <c r="H551" i="40" s="1"/>
  <c r="G548" i="40"/>
  <c r="G551" i="40" s="1"/>
  <c r="G558" i="40" s="1"/>
  <c r="G569" i="40" s="1"/>
  <c r="K539" i="40"/>
  <c r="C539" i="40"/>
  <c r="A539" i="40"/>
  <c r="A537" i="40"/>
  <c r="K531" i="40"/>
  <c r="H531" i="40"/>
  <c r="E512" i="40"/>
  <c r="E513" i="40" s="1"/>
  <c r="E514" i="40" s="1"/>
  <c r="E515" i="40" s="1"/>
  <c r="E516" i="40" s="1"/>
  <c r="E517" i="40" s="1"/>
  <c r="E518" i="40" s="1"/>
  <c r="E519" i="40" s="1"/>
  <c r="E520" i="40" s="1"/>
  <c r="E521" i="40" s="1"/>
  <c r="E522" i="40" s="1"/>
  <c r="E523" i="40" s="1"/>
  <c r="E524" i="40" s="1"/>
  <c r="E525" i="40" s="1"/>
  <c r="E526" i="40" s="1"/>
  <c r="E527" i="40" s="1"/>
  <c r="E528" i="40" s="1"/>
  <c r="E529" i="40" s="1"/>
  <c r="E531" i="40" s="1"/>
  <c r="A512" i="40"/>
  <c r="A513" i="40" s="1"/>
  <c r="A514" i="40" s="1"/>
  <c r="A515" i="40" s="1"/>
  <c r="A516" i="40" s="1"/>
  <c r="A517" i="40" s="1"/>
  <c r="A518" i="40" s="1"/>
  <c r="A519" i="40" s="1"/>
  <c r="A520" i="40" s="1"/>
  <c r="A521" i="40" s="1"/>
  <c r="A522" i="40" s="1"/>
  <c r="A523" i="40" s="1"/>
  <c r="A524" i="40" s="1"/>
  <c r="A525" i="40" s="1"/>
  <c r="A526" i="40" s="1"/>
  <c r="A527" i="40" s="1"/>
  <c r="A528" i="40" s="1"/>
  <c r="A529" i="40" s="1"/>
  <c r="A531" i="40" s="1"/>
  <c r="E511" i="40"/>
  <c r="A510" i="40"/>
  <c r="A511" i="40" s="1"/>
  <c r="E508" i="40"/>
  <c r="E509" i="40" s="1"/>
  <c r="E510" i="40" s="1"/>
  <c r="A508" i="40"/>
  <c r="A509" i="40" s="1"/>
  <c r="E507" i="40"/>
  <c r="A507" i="40"/>
  <c r="K501" i="40"/>
  <c r="C501" i="40"/>
  <c r="A501" i="40"/>
  <c r="A499" i="40"/>
  <c r="K495" i="40"/>
  <c r="K488" i="40"/>
  <c r="H488" i="40"/>
  <c r="K456" i="40"/>
  <c r="C456" i="40"/>
  <c r="A456" i="40"/>
  <c r="A454" i="40"/>
  <c r="K436" i="40"/>
  <c r="K443" i="40" s="1"/>
  <c r="H436" i="40"/>
  <c r="H443" i="40" s="1"/>
  <c r="K404" i="40"/>
  <c r="C404" i="40"/>
  <c r="A404" i="40"/>
  <c r="A402" i="40"/>
  <c r="K396" i="40"/>
  <c r="H396" i="40"/>
  <c r="K371" i="40"/>
  <c r="C371" i="40"/>
  <c r="A371" i="40"/>
  <c r="A369" i="40"/>
  <c r="H356" i="40"/>
  <c r="H354" i="40"/>
  <c r="G354" i="40"/>
  <c r="G359" i="40" s="1"/>
  <c r="H353" i="40"/>
  <c r="H357" i="40" s="1"/>
  <c r="G353" i="40"/>
  <c r="G357" i="40" s="1"/>
  <c r="H352" i="40"/>
  <c r="H359" i="40" s="1"/>
  <c r="G352" i="40"/>
  <c r="H351" i="40"/>
  <c r="G351" i="40"/>
  <c r="G356" i="40" s="1"/>
  <c r="H349" i="40"/>
  <c r="G349" i="40"/>
  <c r="H343" i="40"/>
  <c r="G343" i="40"/>
  <c r="H337" i="40"/>
  <c r="G337" i="40"/>
  <c r="E337" i="40"/>
  <c r="E338" i="40" s="1"/>
  <c r="E339" i="40" s="1"/>
  <c r="A337" i="40"/>
  <c r="A338" i="40" s="1"/>
  <c r="A339" i="40" s="1"/>
  <c r="E336" i="40"/>
  <c r="A336" i="40"/>
  <c r="E332" i="40"/>
  <c r="E333" i="40" s="1"/>
  <c r="A332" i="40"/>
  <c r="A333" i="40" s="1"/>
  <c r="H331" i="40"/>
  <c r="G331" i="40"/>
  <c r="E331" i="40"/>
  <c r="A331" i="40"/>
  <c r="E330" i="40"/>
  <c r="A330" i="40"/>
  <c r="E328" i="40"/>
  <c r="A328" i="40"/>
  <c r="E327" i="40"/>
  <c r="A327" i="40"/>
  <c r="K321" i="40"/>
  <c r="C321" i="40"/>
  <c r="A321" i="40"/>
  <c r="A319" i="40"/>
  <c r="E309" i="40"/>
  <c r="D309" i="40"/>
  <c r="F309" i="40" s="1"/>
  <c r="E307" i="40"/>
  <c r="F307" i="40" s="1"/>
  <c r="D307" i="40"/>
  <c r="F305" i="40"/>
  <c r="F303" i="40"/>
  <c r="E300" i="40"/>
  <c r="D300" i="40"/>
  <c r="F300" i="40" s="1"/>
  <c r="F298" i="40"/>
  <c r="F296" i="40"/>
  <c r="F294" i="40"/>
  <c r="I286" i="40"/>
  <c r="A286" i="40"/>
  <c r="A284" i="40"/>
  <c r="H274" i="40"/>
  <c r="H272" i="40"/>
  <c r="H269" i="40"/>
  <c r="H268" i="40"/>
  <c r="H273" i="40" s="1"/>
  <c r="H267" i="40"/>
  <c r="H264" i="40"/>
  <c r="K259" i="40"/>
  <c r="H259" i="40"/>
  <c r="H258" i="40"/>
  <c r="H260" i="40" s="1"/>
  <c r="K256" i="40"/>
  <c r="H256" i="40"/>
  <c r="K252" i="40"/>
  <c r="H252" i="40"/>
  <c r="K250" i="40"/>
  <c r="K258" i="40" s="1"/>
  <c r="K260" i="40" s="1"/>
  <c r="H250" i="40"/>
  <c r="K245" i="40"/>
  <c r="K242" i="40"/>
  <c r="C242" i="40"/>
  <c r="A242" i="40"/>
  <c r="A240" i="40"/>
  <c r="K224" i="40"/>
  <c r="K184" i="40" s="1"/>
  <c r="J224" i="40"/>
  <c r="J184" i="40" s="1"/>
  <c r="H224" i="40"/>
  <c r="G224" i="40"/>
  <c r="K219" i="40"/>
  <c r="H219" i="40"/>
  <c r="K218" i="40"/>
  <c r="J218" i="40"/>
  <c r="J178" i="40" s="1"/>
  <c r="H218" i="40"/>
  <c r="H220" i="40" s="1"/>
  <c r="G218" i="40"/>
  <c r="K217" i="40"/>
  <c r="J217" i="40"/>
  <c r="H217" i="40"/>
  <c r="G217" i="40"/>
  <c r="K214" i="40"/>
  <c r="H214" i="40"/>
  <c r="K213" i="40"/>
  <c r="J213" i="40"/>
  <c r="H213" i="40"/>
  <c r="H173" i="40" s="1"/>
  <c r="G213" i="40"/>
  <c r="G173" i="40" s="1"/>
  <c r="J212" i="40"/>
  <c r="J215" i="40" s="1"/>
  <c r="K211" i="40"/>
  <c r="H211" i="40"/>
  <c r="K210" i="40"/>
  <c r="J210" i="40"/>
  <c r="J170" i="40" s="1"/>
  <c r="H210" i="40"/>
  <c r="G210" i="40"/>
  <c r="K209" i="40"/>
  <c r="H209" i="40"/>
  <c r="K208" i="40"/>
  <c r="J208" i="40"/>
  <c r="H208" i="40"/>
  <c r="G208" i="40"/>
  <c r="K203" i="40"/>
  <c r="C203" i="40"/>
  <c r="A203" i="40"/>
  <c r="A201" i="40"/>
  <c r="H184" i="40"/>
  <c r="G184" i="40"/>
  <c r="K179" i="40"/>
  <c r="J179" i="40"/>
  <c r="H179" i="40"/>
  <c r="G179" i="40"/>
  <c r="K177" i="40"/>
  <c r="J177" i="40"/>
  <c r="J180" i="40" s="1"/>
  <c r="H177" i="40"/>
  <c r="G177" i="40"/>
  <c r="K174" i="40"/>
  <c r="J174" i="40"/>
  <c r="H174" i="40"/>
  <c r="G174" i="40"/>
  <c r="K173" i="40"/>
  <c r="J173" i="40"/>
  <c r="J172" i="40"/>
  <c r="J175" i="40" s="1"/>
  <c r="J182" i="40" s="1"/>
  <c r="J193" i="40" s="1"/>
  <c r="K171" i="40"/>
  <c r="H171" i="40"/>
  <c r="H170" i="40"/>
  <c r="G170" i="40"/>
  <c r="K169" i="40"/>
  <c r="H169" i="40"/>
  <c r="K168" i="40"/>
  <c r="J168" i="40"/>
  <c r="K163" i="40"/>
  <c r="C163" i="40"/>
  <c r="A163" i="40"/>
  <c r="A161" i="40"/>
  <c r="K145" i="40"/>
  <c r="H145" i="40"/>
  <c r="K129" i="40"/>
  <c r="C129" i="40"/>
  <c r="A129" i="40"/>
  <c r="A127" i="40"/>
  <c r="K117" i="40"/>
  <c r="K74" i="38" s="1"/>
  <c r="H117" i="40"/>
  <c r="K114" i="40"/>
  <c r="H114" i="40"/>
  <c r="K113" i="40"/>
  <c r="H113" i="40"/>
  <c r="H111" i="40"/>
  <c r="H110" i="40"/>
  <c r="K109" i="40"/>
  <c r="K112" i="40" s="1"/>
  <c r="J107" i="40"/>
  <c r="G107" i="40"/>
  <c r="K106" i="40"/>
  <c r="H106" i="40"/>
  <c r="H63" i="38" s="1"/>
  <c r="H95" i="38" s="1"/>
  <c r="H103" i="38" s="1"/>
  <c r="K105" i="40"/>
  <c r="H105" i="40"/>
  <c r="K99" i="40"/>
  <c r="J99" i="40"/>
  <c r="G99" i="40"/>
  <c r="J98" i="40"/>
  <c r="K97" i="40"/>
  <c r="J97" i="40"/>
  <c r="J54" i="38" s="1"/>
  <c r="H97" i="40"/>
  <c r="G97" i="40"/>
  <c r="G96" i="40"/>
  <c r="J95" i="40"/>
  <c r="H95" i="40"/>
  <c r="K94" i="40"/>
  <c r="K93" i="40"/>
  <c r="H93" i="40"/>
  <c r="G93" i="40"/>
  <c r="K92" i="40"/>
  <c r="J91" i="40"/>
  <c r="H91" i="40"/>
  <c r="G91" i="40"/>
  <c r="G48" i="38" s="1"/>
  <c r="G90" i="40"/>
  <c r="K87" i="40"/>
  <c r="K131" i="40" s="1"/>
  <c r="K165" i="40" s="1"/>
  <c r="K205" i="40" s="1"/>
  <c r="K244" i="40" s="1"/>
  <c r="K373" i="40" s="1"/>
  <c r="K406" i="40" s="1"/>
  <c r="K458" i="40" s="1"/>
  <c r="K503" i="40" s="1"/>
  <c r="K541" i="40" s="1"/>
  <c r="K580" i="40" s="1"/>
  <c r="K617" i="40" s="1"/>
  <c r="K654" i="40" s="1"/>
  <c r="K691" i="40" s="1"/>
  <c r="K728" i="40" s="1"/>
  <c r="K765" i="40" s="1"/>
  <c r="K802" i="40" s="1"/>
  <c r="K840" i="40" s="1"/>
  <c r="K877" i="40" s="1"/>
  <c r="H87" i="40"/>
  <c r="H131" i="40" s="1"/>
  <c r="H165" i="40" s="1"/>
  <c r="H205" i="40" s="1"/>
  <c r="H244" i="40" s="1"/>
  <c r="H323" i="40" s="1"/>
  <c r="H373" i="40" s="1"/>
  <c r="H406" i="40" s="1"/>
  <c r="K85" i="40"/>
  <c r="C85" i="40"/>
  <c r="A85" i="40"/>
  <c r="K42" i="40"/>
  <c r="C42" i="40"/>
  <c r="H904" i="39"/>
  <c r="K901" i="39"/>
  <c r="H901" i="39"/>
  <c r="K890" i="39"/>
  <c r="H890" i="39"/>
  <c r="K875" i="39"/>
  <c r="C875" i="39"/>
  <c r="A875" i="39"/>
  <c r="A873" i="39"/>
  <c r="K855" i="39"/>
  <c r="J855" i="39"/>
  <c r="H855" i="39"/>
  <c r="G855" i="39"/>
  <c r="K851" i="39"/>
  <c r="K857" i="39" s="1"/>
  <c r="K868" i="39" s="1"/>
  <c r="J851" i="39"/>
  <c r="J857" i="39" s="1"/>
  <c r="J868" i="39" s="1"/>
  <c r="J98" i="39" s="1"/>
  <c r="J55" i="38" s="1"/>
  <c r="H851" i="39"/>
  <c r="H857" i="39" s="1"/>
  <c r="H868" i="39" s="1"/>
  <c r="H98" i="39" s="1"/>
  <c r="G851" i="39"/>
  <c r="G857" i="39" s="1"/>
  <c r="G868" i="39" s="1"/>
  <c r="G98" i="39" s="1"/>
  <c r="G55" i="38" s="1"/>
  <c r="K838" i="39"/>
  <c r="C838" i="39"/>
  <c r="A838" i="39"/>
  <c r="A836" i="39"/>
  <c r="K830" i="39"/>
  <c r="H830" i="39"/>
  <c r="H97" i="39" s="1"/>
  <c r="H54" i="38" s="1"/>
  <c r="A816" i="39"/>
  <c r="A817" i="39" s="1"/>
  <c r="A818" i="39" s="1"/>
  <c r="A819" i="39" s="1"/>
  <c r="A820" i="39" s="1"/>
  <c r="A821" i="39" s="1"/>
  <c r="A822" i="39" s="1"/>
  <c r="A823" i="39" s="1"/>
  <c r="A812" i="39"/>
  <c r="A813" i="39" s="1"/>
  <c r="A814" i="39" s="1"/>
  <c r="A815" i="39" s="1"/>
  <c r="A808" i="39"/>
  <c r="A809" i="39" s="1"/>
  <c r="A810" i="39" s="1"/>
  <c r="A811" i="39" s="1"/>
  <c r="E807" i="39"/>
  <c r="E808" i="39" s="1"/>
  <c r="E809" i="39" s="1"/>
  <c r="E810" i="39" s="1"/>
  <c r="E811" i="39" s="1"/>
  <c r="E812" i="39" s="1"/>
  <c r="E813" i="39" s="1"/>
  <c r="E814" i="39" s="1"/>
  <c r="E815" i="39" s="1"/>
  <c r="E816" i="39" s="1"/>
  <c r="E817" i="39" s="1"/>
  <c r="E818" i="39" s="1"/>
  <c r="E819" i="39" s="1"/>
  <c r="E820" i="39" s="1"/>
  <c r="E821" i="39" s="1"/>
  <c r="E822" i="39" s="1"/>
  <c r="E823" i="39" s="1"/>
  <c r="A807" i="39"/>
  <c r="E806" i="39"/>
  <c r="A806" i="39"/>
  <c r="K800" i="39"/>
  <c r="C800" i="39"/>
  <c r="A800" i="39"/>
  <c r="A798" i="39"/>
  <c r="K780" i="39"/>
  <c r="J780" i="39"/>
  <c r="H780" i="39"/>
  <c r="G780" i="39"/>
  <c r="K775" i="39"/>
  <c r="K782" i="39" s="1"/>
  <c r="K793" i="39" s="1"/>
  <c r="J775" i="39"/>
  <c r="J782" i="39" s="1"/>
  <c r="J793" i="39" s="1"/>
  <c r="J96" i="39" s="1"/>
  <c r="J53" i="38" s="1"/>
  <c r="H775" i="39"/>
  <c r="H782" i="39" s="1"/>
  <c r="H793" i="39" s="1"/>
  <c r="H96" i="39" s="1"/>
  <c r="G775" i="39"/>
  <c r="G782" i="39" s="1"/>
  <c r="G793" i="39" s="1"/>
  <c r="G96" i="39" s="1"/>
  <c r="G53" i="38" s="1"/>
  <c r="K763" i="39"/>
  <c r="C763" i="39"/>
  <c r="A763" i="39"/>
  <c r="A761" i="39"/>
  <c r="K745" i="39"/>
  <c r="K756" i="39" s="1"/>
  <c r="K95" i="39" s="1"/>
  <c r="K52" i="38" s="1"/>
  <c r="K743" i="39"/>
  <c r="J743" i="39"/>
  <c r="H743" i="39"/>
  <c r="G743" i="39"/>
  <c r="K738" i="39"/>
  <c r="J738" i="39"/>
  <c r="H738" i="39"/>
  <c r="H745" i="39" s="1"/>
  <c r="H756" i="39" s="1"/>
  <c r="H95" i="39" s="1"/>
  <c r="H52" i="38" s="1"/>
  <c r="G738" i="39"/>
  <c r="G745" i="39" s="1"/>
  <c r="G756" i="39" s="1"/>
  <c r="G95" i="39" s="1"/>
  <c r="K726" i="39"/>
  <c r="C726" i="39"/>
  <c r="A726" i="39"/>
  <c r="A724" i="39"/>
  <c r="J708" i="39"/>
  <c r="J719" i="39" s="1"/>
  <c r="K706" i="39"/>
  <c r="J706" i="39"/>
  <c r="H706" i="39"/>
  <c r="G706" i="39"/>
  <c r="K701" i="39"/>
  <c r="K708" i="39" s="1"/>
  <c r="K719" i="39" s="1"/>
  <c r="K94" i="39" s="1"/>
  <c r="K51" i="38" s="1"/>
  <c r="J701" i="39"/>
  <c r="H701" i="39"/>
  <c r="H708" i="39" s="1"/>
  <c r="H719" i="39" s="1"/>
  <c r="G701" i="39"/>
  <c r="G708" i="39" s="1"/>
  <c r="G719" i="39" s="1"/>
  <c r="G94" i="39" s="1"/>
  <c r="G51" i="38" s="1"/>
  <c r="K689" i="39"/>
  <c r="C689" i="39"/>
  <c r="A689" i="39"/>
  <c r="A687" i="39"/>
  <c r="K669" i="39"/>
  <c r="J669" i="39"/>
  <c r="H669" i="39"/>
  <c r="G669" i="39"/>
  <c r="K664" i="39"/>
  <c r="J664" i="39"/>
  <c r="J671" i="39" s="1"/>
  <c r="J682" i="39" s="1"/>
  <c r="J93" i="39" s="1"/>
  <c r="H664" i="39"/>
  <c r="G664" i="39"/>
  <c r="G671" i="39" s="1"/>
  <c r="G682" i="39" s="1"/>
  <c r="G93" i="39" s="1"/>
  <c r="K652" i="39"/>
  <c r="C652" i="39"/>
  <c r="A652" i="39"/>
  <c r="A650" i="39"/>
  <c r="K632" i="39"/>
  <c r="J632" i="39"/>
  <c r="H632" i="39"/>
  <c r="G632" i="39"/>
  <c r="K627" i="39"/>
  <c r="K634" i="39" s="1"/>
  <c r="K645" i="39" s="1"/>
  <c r="J627" i="39"/>
  <c r="J634" i="39" s="1"/>
  <c r="J645" i="39" s="1"/>
  <c r="J92" i="39" s="1"/>
  <c r="H627" i="39"/>
  <c r="G627" i="39"/>
  <c r="K615" i="39"/>
  <c r="C615" i="39"/>
  <c r="A615" i="39"/>
  <c r="A613" i="39"/>
  <c r="K595" i="39"/>
  <c r="J595" i="39"/>
  <c r="H595" i="39"/>
  <c r="G595" i="39"/>
  <c r="J590" i="39"/>
  <c r="J597" i="39" s="1"/>
  <c r="J608" i="39" s="1"/>
  <c r="J91" i="39" s="1"/>
  <c r="J48" i="38" s="1"/>
  <c r="H590" i="39"/>
  <c r="H597" i="39" s="1"/>
  <c r="H608" i="39" s="1"/>
  <c r="H91" i="39" s="1"/>
  <c r="K587" i="39"/>
  <c r="K590" i="39" s="1"/>
  <c r="K597" i="39" s="1"/>
  <c r="K608" i="39" s="1"/>
  <c r="K91" i="39" s="1"/>
  <c r="J587" i="39"/>
  <c r="H587" i="39"/>
  <c r="G587" i="39"/>
  <c r="G590" i="39" s="1"/>
  <c r="G597" i="39" s="1"/>
  <c r="G608" i="39" s="1"/>
  <c r="K578" i="39"/>
  <c r="C578" i="39"/>
  <c r="A578" i="39"/>
  <c r="A576" i="39"/>
  <c r="K558" i="39"/>
  <c r="G558" i="39"/>
  <c r="G569" i="39" s="1"/>
  <c r="K556" i="39"/>
  <c r="J556" i="39"/>
  <c r="H556" i="39"/>
  <c r="G556" i="39"/>
  <c r="K551" i="39"/>
  <c r="J551" i="39"/>
  <c r="J558" i="39" s="1"/>
  <c r="G551" i="39"/>
  <c r="K548" i="39"/>
  <c r="J548" i="39"/>
  <c r="H548" i="39"/>
  <c r="H551" i="39" s="1"/>
  <c r="H558" i="39" s="1"/>
  <c r="H569" i="39" s="1"/>
  <c r="G548" i="39"/>
  <c r="K539" i="39"/>
  <c r="C539" i="39"/>
  <c r="A539" i="39"/>
  <c r="A537" i="39"/>
  <c r="K531" i="39"/>
  <c r="H531" i="39"/>
  <c r="A510" i="39"/>
  <c r="A511" i="39" s="1"/>
  <c r="A512" i="39" s="1"/>
  <c r="A513" i="39" s="1"/>
  <c r="A514" i="39" s="1"/>
  <c r="A515" i="39" s="1"/>
  <c r="A516" i="39" s="1"/>
  <c r="A517" i="39" s="1"/>
  <c r="A518" i="39" s="1"/>
  <c r="A519" i="39" s="1"/>
  <c r="A520" i="39" s="1"/>
  <c r="A521" i="39" s="1"/>
  <c r="A522" i="39" s="1"/>
  <c r="A523" i="39" s="1"/>
  <c r="A524" i="39" s="1"/>
  <c r="A525" i="39" s="1"/>
  <c r="A526" i="39" s="1"/>
  <c r="A527" i="39" s="1"/>
  <c r="A528" i="39" s="1"/>
  <c r="A529" i="39" s="1"/>
  <c r="A531" i="39" s="1"/>
  <c r="E508" i="39"/>
  <c r="E509" i="39" s="1"/>
  <c r="E510" i="39" s="1"/>
  <c r="E511" i="39" s="1"/>
  <c r="E512" i="39" s="1"/>
  <c r="E513" i="39" s="1"/>
  <c r="E514" i="39" s="1"/>
  <c r="E515" i="39" s="1"/>
  <c r="E516" i="39" s="1"/>
  <c r="E517" i="39" s="1"/>
  <c r="E518" i="39" s="1"/>
  <c r="E519" i="39" s="1"/>
  <c r="E520" i="39" s="1"/>
  <c r="E521" i="39" s="1"/>
  <c r="E522" i="39" s="1"/>
  <c r="E523" i="39" s="1"/>
  <c r="E524" i="39" s="1"/>
  <c r="E525" i="39" s="1"/>
  <c r="E526" i="39" s="1"/>
  <c r="E527" i="39" s="1"/>
  <c r="E528" i="39" s="1"/>
  <c r="E529" i="39" s="1"/>
  <c r="E531" i="39" s="1"/>
  <c r="E507" i="39"/>
  <c r="A507" i="39"/>
  <c r="A508" i="39" s="1"/>
  <c r="A509" i="39" s="1"/>
  <c r="K501" i="39"/>
  <c r="C501" i="39"/>
  <c r="A501" i="39"/>
  <c r="A499" i="39"/>
  <c r="K495" i="39"/>
  <c r="K488" i="39"/>
  <c r="H488" i="39"/>
  <c r="K456" i="39"/>
  <c r="C456" i="39"/>
  <c r="A456" i="39"/>
  <c r="A454" i="39"/>
  <c r="K443" i="39"/>
  <c r="H438" i="39"/>
  <c r="K436" i="39"/>
  <c r="H436" i="39"/>
  <c r="K404" i="39"/>
  <c r="C404" i="39"/>
  <c r="A404" i="39"/>
  <c r="A402" i="39"/>
  <c r="K396" i="39"/>
  <c r="H396" i="39"/>
  <c r="K371" i="39"/>
  <c r="C371" i="39"/>
  <c r="A371" i="39"/>
  <c r="A369" i="39"/>
  <c r="H359" i="39"/>
  <c r="H356" i="39"/>
  <c r="H354" i="39"/>
  <c r="H353" i="39"/>
  <c r="H357" i="39" s="1"/>
  <c r="H111" i="39" s="1"/>
  <c r="H68" i="38" s="1"/>
  <c r="H352" i="39"/>
  <c r="H351" i="39"/>
  <c r="H349" i="39"/>
  <c r="H343" i="39"/>
  <c r="E339" i="39"/>
  <c r="H337" i="39"/>
  <c r="E337" i="39"/>
  <c r="E338" i="39" s="1"/>
  <c r="E336" i="39"/>
  <c r="A336" i="39"/>
  <c r="A337" i="39" s="1"/>
  <c r="A338" i="39" s="1"/>
  <c r="A339" i="39" s="1"/>
  <c r="H331" i="39"/>
  <c r="E330" i="39"/>
  <c r="E331" i="39" s="1"/>
  <c r="E332" i="39" s="1"/>
  <c r="E333" i="39" s="1"/>
  <c r="A330" i="39"/>
  <c r="A331" i="39" s="1"/>
  <c r="A332" i="39" s="1"/>
  <c r="A333" i="39" s="1"/>
  <c r="E327" i="39"/>
  <c r="E328" i="39" s="1"/>
  <c r="A327" i="39"/>
  <c r="A328" i="39" s="1"/>
  <c r="K321" i="39"/>
  <c r="C321" i="39"/>
  <c r="A321" i="39"/>
  <c r="A319" i="39"/>
  <c r="F307" i="39"/>
  <c r="E307" i="39"/>
  <c r="D307" i="39"/>
  <c r="F305" i="39"/>
  <c r="F303" i="39"/>
  <c r="E300" i="39"/>
  <c r="D300" i="39"/>
  <c r="F300" i="39" s="1"/>
  <c r="F298" i="39"/>
  <c r="F296" i="39"/>
  <c r="F294" i="39"/>
  <c r="I286" i="39"/>
  <c r="C286" i="39"/>
  <c r="A286" i="39"/>
  <c r="A284" i="39"/>
  <c r="H274" i="39"/>
  <c r="H272" i="39"/>
  <c r="H269" i="39"/>
  <c r="H268" i="39"/>
  <c r="H273" i="39" s="1"/>
  <c r="H267" i="39"/>
  <c r="E309" i="39" s="1"/>
  <c r="K260" i="39"/>
  <c r="K259" i="39"/>
  <c r="H259" i="39"/>
  <c r="K258" i="39"/>
  <c r="K256" i="39"/>
  <c r="H256" i="39"/>
  <c r="K252" i="39"/>
  <c r="H252" i="39"/>
  <c r="K250" i="39"/>
  <c r="H250" i="39"/>
  <c r="H258" i="39" s="1"/>
  <c r="H260" i="39" s="1"/>
  <c r="K245" i="39"/>
  <c r="K242" i="39"/>
  <c r="C242" i="39"/>
  <c r="A242" i="39"/>
  <c r="A240" i="39"/>
  <c r="K224" i="39"/>
  <c r="J224" i="39"/>
  <c r="J184" i="39" s="1"/>
  <c r="H224" i="39"/>
  <c r="H184" i="39" s="1"/>
  <c r="G224" i="39"/>
  <c r="K219" i="39"/>
  <c r="H219" i="39"/>
  <c r="H220" i="39" s="1"/>
  <c r="K218" i="39"/>
  <c r="J218" i="39"/>
  <c r="H218" i="39"/>
  <c r="G218" i="39"/>
  <c r="K217" i="39"/>
  <c r="K177" i="39" s="1"/>
  <c r="K180" i="39" s="1"/>
  <c r="J217" i="39"/>
  <c r="J177" i="39" s="1"/>
  <c r="J180" i="39" s="1"/>
  <c r="H217" i="39"/>
  <c r="G217" i="39"/>
  <c r="G220" i="39" s="1"/>
  <c r="K214" i="39"/>
  <c r="K174" i="39" s="1"/>
  <c r="H214" i="39"/>
  <c r="H174" i="39" s="1"/>
  <c r="K213" i="39"/>
  <c r="J213" i="39"/>
  <c r="J173" i="39" s="1"/>
  <c r="H213" i="39"/>
  <c r="G213" i="39"/>
  <c r="G212" i="39"/>
  <c r="G215" i="39" s="1"/>
  <c r="K211" i="39"/>
  <c r="H211" i="39"/>
  <c r="H171" i="39" s="1"/>
  <c r="K210" i="39"/>
  <c r="J210" i="39"/>
  <c r="J170" i="39" s="1"/>
  <c r="H210" i="39"/>
  <c r="G210" i="39"/>
  <c r="G170" i="39" s="1"/>
  <c r="K209" i="39"/>
  <c r="K212" i="39" s="1"/>
  <c r="K215" i="39" s="1"/>
  <c r="H209" i="39"/>
  <c r="H169" i="39" s="1"/>
  <c r="K208" i="39"/>
  <c r="J208" i="39"/>
  <c r="J212" i="39" s="1"/>
  <c r="J215" i="39" s="1"/>
  <c r="H208" i="39"/>
  <c r="G208" i="39"/>
  <c r="G168" i="39" s="1"/>
  <c r="G172" i="39" s="1"/>
  <c r="G175" i="39" s="1"/>
  <c r="K203" i="39"/>
  <c r="C203" i="39"/>
  <c r="A203" i="39"/>
  <c r="A201" i="39"/>
  <c r="K184" i="39"/>
  <c r="G184" i="39"/>
  <c r="K179" i="39"/>
  <c r="J179" i="39"/>
  <c r="G179" i="39"/>
  <c r="K178" i="39"/>
  <c r="J178" i="39"/>
  <c r="H178" i="39"/>
  <c r="G178" i="39"/>
  <c r="H177" i="39"/>
  <c r="J174" i="39"/>
  <c r="G174" i="39"/>
  <c r="K173" i="39"/>
  <c r="H173" i="39"/>
  <c r="G173" i="39"/>
  <c r="K171" i="39"/>
  <c r="K170" i="39"/>
  <c r="H170" i="39"/>
  <c r="K168" i="39"/>
  <c r="H168" i="39"/>
  <c r="K163" i="39"/>
  <c r="C163" i="39"/>
  <c r="A163" i="39"/>
  <c r="A161" i="39"/>
  <c r="K145" i="39"/>
  <c r="H145" i="39"/>
  <c r="H131" i="39"/>
  <c r="H244" i="39" s="1"/>
  <c r="H323" i="39" s="1"/>
  <c r="H373" i="39" s="1"/>
  <c r="H406" i="39" s="1"/>
  <c r="K129" i="39"/>
  <c r="C129" i="39"/>
  <c r="A129" i="39"/>
  <c r="A127" i="39"/>
  <c r="K117" i="39"/>
  <c r="K114" i="39"/>
  <c r="K113" i="39"/>
  <c r="H110" i="39"/>
  <c r="H67" i="38" s="1"/>
  <c r="K109" i="39"/>
  <c r="K66" i="38" s="1"/>
  <c r="H109" i="39"/>
  <c r="H108" i="39"/>
  <c r="J107" i="39"/>
  <c r="G107" i="39"/>
  <c r="K105" i="39"/>
  <c r="H105" i="39"/>
  <c r="J99" i="39"/>
  <c r="H99" i="39"/>
  <c r="G99" i="39"/>
  <c r="K98" i="39"/>
  <c r="K97" i="39"/>
  <c r="J97" i="39"/>
  <c r="G97" i="39"/>
  <c r="K96" i="39"/>
  <c r="J94" i="39"/>
  <c r="H94" i="39"/>
  <c r="K92" i="39"/>
  <c r="G91" i="39"/>
  <c r="H90" i="39"/>
  <c r="G90" i="39"/>
  <c r="H87" i="39"/>
  <c r="K85" i="39"/>
  <c r="C85" i="39"/>
  <c r="A85" i="39"/>
  <c r="K42" i="39"/>
  <c r="C42" i="39"/>
  <c r="K97" i="38"/>
  <c r="H97" i="38"/>
  <c r="K95" i="38"/>
  <c r="K103" i="38" s="1"/>
  <c r="M103" i="38" s="1"/>
  <c r="H89" i="38"/>
  <c r="K87" i="38"/>
  <c r="C87" i="38"/>
  <c r="A87" i="38"/>
  <c r="A85" i="38"/>
  <c r="K71" i="38"/>
  <c r="H71" i="38"/>
  <c r="K70" i="38"/>
  <c r="H70" i="38"/>
  <c r="K68" i="38"/>
  <c r="K67" i="38"/>
  <c r="K65" i="38"/>
  <c r="K64" i="38"/>
  <c r="J64" i="38"/>
  <c r="G64" i="38"/>
  <c r="K63" i="38"/>
  <c r="J56" i="38"/>
  <c r="G56" i="38"/>
  <c r="K55" i="38"/>
  <c r="K54" i="38"/>
  <c r="G54" i="38"/>
  <c r="K53" i="38"/>
  <c r="J51" i="38"/>
  <c r="H51" i="38"/>
  <c r="K42" i="38"/>
  <c r="C42" i="38"/>
  <c r="H458" i="40" l="1"/>
  <c r="H503" i="40"/>
  <c r="H541" i="40" s="1"/>
  <c r="H580" i="40" s="1"/>
  <c r="H617" i="40" s="1"/>
  <c r="H654" i="40" s="1"/>
  <c r="H691" i="40" s="1"/>
  <c r="H728" i="40" s="1"/>
  <c r="H765" i="40" s="1"/>
  <c r="H802" i="40" s="1"/>
  <c r="H840" i="40" s="1"/>
  <c r="H877" i="40" s="1"/>
  <c r="H172" i="39"/>
  <c r="H175" i="39" s="1"/>
  <c r="J569" i="39"/>
  <c r="J90" i="39" s="1"/>
  <c r="H503" i="39"/>
  <c r="H541" i="39" s="1"/>
  <c r="H580" i="39" s="1"/>
  <c r="H617" i="39" s="1"/>
  <c r="H654" i="39" s="1"/>
  <c r="H691" i="39" s="1"/>
  <c r="H728" i="39" s="1"/>
  <c r="H765" i="39" s="1"/>
  <c r="H802" i="39" s="1"/>
  <c r="H840" i="39" s="1"/>
  <c r="H877" i="39" s="1"/>
  <c r="H458" i="39"/>
  <c r="G182" i="41"/>
  <c r="G193" i="41" s="1"/>
  <c r="G101" i="39"/>
  <c r="H276" i="39" s="1"/>
  <c r="H101" i="39"/>
  <c r="K222" i="41"/>
  <c r="K233" i="41" s="1"/>
  <c r="K569" i="41"/>
  <c r="K90" i="41" s="1"/>
  <c r="K101" i="41" s="1"/>
  <c r="K119" i="42"/>
  <c r="K62" i="38"/>
  <c r="H55" i="38"/>
  <c r="K48" i="38"/>
  <c r="H458" i="41"/>
  <c r="J168" i="43"/>
  <c r="J172" i="43" s="1"/>
  <c r="J175" i="43" s="1"/>
  <c r="J182" i="43" s="1"/>
  <c r="J193" i="43" s="1"/>
  <c r="J212" i="43"/>
  <c r="J215" i="43" s="1"/>
  <c r="J168" i="39"/>
  <c r="J172" i="39" s="1"/>
  <c r="J175" i="39" s="1"/>
  <c r="J182" i="39" s="1"/>
  <c r="J193" i="39" s="1"/>
  <c r="G177" i="39"/>
  <c r="G180" i="39" s="1"/>
  <c r="G182" i="39" s="1"/>
  <c r="G193" i="39" s="1"/>
  <c r="H179" i="39"/>
  <c r="H180" i="39" s="1"/>
  <c r="H107" i="40"/>
  <c r="G357" i="41"/>
  <c r="H222" i="41"/>
  <c r="H233" i="41" s="1"/>
  <c r="H569" i="41"/>
  <c r="H90" i="41" s="1"/>
  <c r="H101" i="41" s="1"/>
  <c r="H503" i="42"/>
  <c r="H541" i="42" s="1"/>
  <c r="H580" i="42" s="1"/>
  <c r="H617" i="42" s="1"/>
  <c r="H654" i="42" s="1"/>
  <c r="H691" i="42" s="1"/>
  <c r="H728" i="42" s="1"/>
  <c r="H765" i="42" s="1"/>
  <c r="H802" i="42" s="1"/>
  <c r="H840" i="42" s="1"/>
  <c r="H877" i="42" s="1"/>
  <c r="H458" i="42"/>
  <c r="D309" i="39"/>
  <c r="F309" i="39" s="1"/>
  <c r="H212" i="39"/>
  <c r="H215" i="39" s="1"/>
  <c r="J569" i="40"/>
  <c r="J90" i="40" s="1"/>
  <c r="J101" i="40" s="1"/>
  <c r="H112" i="39"/>
  <c r="K169" i="39"/>
  <c r="K172" i="39" s="1"/>
  <c r="K175" i="39" s="1"/>
  <c r="K182" i="39" s="1"/>
  <c r="K193" i="39" s="1"/>
  <c r="J220" i="39"/>
  <c r="H358" i="39"/>
  <c r="H361" i="39" s="1"/>
  <c r="G634" i="39"/>
  <c r="G645" i="39" s="1"/>
  <c r="G92" i="39" s="1"/>
  <c r="G49" i="38" s="1"/>
  <c r="J745" i="39"/>
  <c r="J756" i="39" s="1"/>
  <c r="J95" i="39" s="1"/>
  <c r="J52" i="38" s="1"/>
  <c r="K119" i="40"/>
  <c r="K112" i="39"/>
  <c r="K220" i="39"/>
  <c r="H634" i="39"/>
  <c r="H645" i="39" s="1"/>
  <c r="H92" i="39" s="1"/>
  <c r="H49" i="38" s="1"/>
  <c r="H671" i="39"/>
  <c r="H682" i="39" s="1"/>
  <c r="H93" i="39" s="1"/>
  <c r="H50" i="38" s="1"/>
  <c r="G212" i="40"/>
  <c r="G215" i="40" s="1"/>
  <c r="G168" i="40"/>
  <c r="G172" i="40" s="1"/>
  <c r="G175" i="40" s="1"/>
  <c r="J220" i="40"/>
  <c r="K169" i="42"/>
  <c r="K172" i="42" s="1"/>
  <c r="K175" i="42" s="1"/>
  <c r="K212" i="42"/>
  <c r="J569" i="43"/>
  <c r="J90" i="43" s="1"/>
  <c r="J101" i="43" s="1"/>
  <c r="J222" i="43"/>
  <c r="J233" i="43" s="1"/>
  <c r="H62" i="38"/>
  <c r="G222" i="39"/>
  <c r="G233" i="39" s="1"/>
  <c r="K569" i="39"/>
  <c r="K90" i="39" s="1"/>
  <c r="K222" i="39"/>
  <c r="K233" i="39" s="1"/>
  <c r="K904" i="39"/>
  <c r="K99" i="39" s="1"/>
  <c r="K56" i="38" s="1"/>
  <c r="H212" i="40"/>
  <c r="H215" i="40" s="1"/>
  <c r="H168" i="40"/>
  <c r="H172" i="40" s="1"/>
  <c r="H175" i="40" s="1"/>
  <c r="K170" i="40"/>
  <c r="K172" i="40" s="1"/>
  <c r="K175" i="40" s="1"/>
  <c r="K212" i="40"/>
  <c r="K215" i="40" s="1"/>
  <c r="J177" i="41"/>
  <c r="J180" i="41" s="1"/>
  <c r="J220" i="41"/>
  <c r="K178" i="40"/>
  <c r="K180" i="40" s="1"/>
  <c r="K220" i="40"/>
  <c r="H443" i="39"/>
  <c r="H117" i="39" s="1"/>
  <c r="H74" i="38" s="1"/>
  <c r="K671" i="39"/>
  <c r="K682" i="39" s="1"/>
  <c r="K93" i="39" s="1"/>
  <c r="K50" i="38" s="1"/>
  <c r="G220" i="40"/>
  <c r="G178" i="40"/>
  <c r="G180" i="40" s="1"/>
  <c r="K180" i="41"/>
  <c r="H904" i="40"/>
  <c r="H99" i="40" s="1"/>
  <c r="H56" i="38" s="1"/>
  <c r="J172" i="41"/>
  <c r="J175" i="41" s="1"/>
  <c r="J182" i="41" s="1"/>
  <c r="J193" i="41" s="1"/>
  <c r="J222" i="41"/>
  <c r="J233" i="41" s="1"/>
  <c r="J569" i="41"/>
  <c r="J90" i="41" s="1"/>
  <c r="J101" i="41" s="1"/>
  <c r="K569" i="42"/>
  <c r="K90" i="42" s="1"/>
  <c r="G172" i="43"/>
  <c r="G175" i="43" s="1"/>
  <c r="G182" i="43" s="1"/>
  <c r="G193" i="43" s="1"/>
  <c r="K569" i="43"/>
  <c r="K90" i="43" s="1"/>
  <c r="K101" i="43" s="1"/>
  <c r="K222" i="43"/>
  <c r="K233" i="43" s="1"/>
  <c r="K177" i="42"/>
  <c r="H119" i="43"/>
  <c r="H263" i="43" s="1"/>
  <c r="J634" i="40"/>
  <c r="J645" i="40" s="1"/>
  <c r="J92" i="40" s="1"/>
  <c r="J49" i="38" s="1"/>
  <c r="K212" i="41"/>
  <c r="K215" i="41" s="1"/>
  <c r="K168" i="41"/>
  <c r="K172" i="41" s="1"/>
  <c r="K175" i="41" s="1"/>
  <c r="D309" i="41"/>
  <c r="F309" i="41" s="1"/>
  <c r="G361" i="41"/>
  <c r="G556" i="42"/>
  <c r="G218" i="42"/>
  <c r="G220" i="42" s="1"/>
  <c r="H503" i="43"/>
  <c r="H541" i="43" s="1"/>
  <c r="H580" i="43" s="1"/>
  <c r="H617" i="43" s="1"/>
  <c r="H654" i="43" s="1"/>
  <c r="H691" i="43" s="1"/>
  <c r="H728" i="43" s="1"/>
  <c r="H765" i="43" s="1"/>
  <c r="H802" i="43" s="1"/>
  <c r="H840" i="43" s="1"/>
  <c r="H877" i="43" s="1"/>
  <c r="H458" i="43"/>
  <c r="H178" i="40"/>
  <c r="H180" i="40" s="1"/>
  <c r="G358" i="40"/>
  <c r="G361" i="40" s="1"/>
  <c r="H558" i="40"/>
  <c r="G745" i="40"/>
  <c r="G756" i="40" s="1"/>
  <c r="G95" i="40" s="1"/>
  <c r="G52" i="38" s="1"/>
  <c r="H119" i="41"/>
  <c r="H263" i="41" s="1"/>
  <c r="G212" i="41"/>
  <c r="G215" i="41" s="1"/>
  <c r="F300" i="43"/>
  <c r="E309" i="43"/>
  <c r="H358" i="40"/>
  <c r="H361" i="40" s="1"/>
  <c r="J671" i="40"/>
  <c r="J682" i="40" s="1"/>
  <c r="J93" i="40" s="1"/>
  <c r="J50" i="38" s="1"/>
  <c r="H215" i="41"/>
  <c r="G356" i="42"/>
  <c r="H112" i="43"/>
  <c r="K558" i="40"/>
  <c r="H782" i="40"/>
  <c r="H793" i="40" s="1"/>
  <c r="H96" i="40" s="1"/>
  <c r="H53" i="38" s="1"/>
  <c r="G558" i="41"/>
  <c r="G215" i="42"/>
  <c r="G664" i="42"/>
  <c r="G671" i="42" s="1"/>
  <c r="G682" i="42" s="1"/>
  <c r="G93" i="42" s="1"/>
  <c r="G50" i="38" s="1"/>
  <c r="G213" i="42"/>
  <c r="H356" i="42"/>
  <c r="G558" i="42"/>
  <c r="J222" i="42"/>
  <c r="J233" i="42" s="1"/>
  <c r="J569" i="42"/>
  <c r="J90" i="42" s="1"/>
  <c r="J101" i="42" s="1"/>
  <c r="H258" i="43"/>
  <c r="H260" i="43" s="1"/>
  <c r="H252" i="43"/>
  <c r="G361" i="43"/>
  <c r="K904" i="43"/>
  <c r="K99" i="43" s="1"/>
  <c r="G356" i="41"/>
  <c r="G177" i="43"/>
  <c r="G180" i="43" s="1"/>
  <c r="G220" i="43"/>
  <c r="J172" i="42"/>
  <c r="J175" i="42" s="1"/>
  <c r="J182" i="42" s="1"/>
  <c r="J193" i="42" s="1"/>
  <c r="G357" i="42"/>
  <c r="H597" i="42"/>
  <c r="K213" i="42"/>
  <c r="K173" i="42" s="1"/>
  <c r="H212" i="43"/>
  <c r="H215" i="43" s="1"/>
  <c r="H361" i="42"/>
  <c r="K219" i="42"/>
  <c r="K179" i="42" s="1"/>
  <c r="H358" i="43"/>
  <c r="H361" i="43" s="1"/>
  <c r="G569" i="43"/>
  <c r="G90" i="43" s="1"/>
  <c r="G101" i="43" s="1"/>
  <c r="H276" i="43" s="1"/>
  <c r="G222" i="43"/>
  <c r="G233" i="43" s="1"/>
  <c r="J220" i="42"/>
  <c r="J177" i="42"/>
  <c r="J180" i="42" s="1"/>
  <c r="K172" i="43"/>
  <c r="K175" i="43" s="1"/>
  <c r="K182" i="43" s="1"/>
  <c r="K193" i="43" s="1"/>
  <c r="F309" i="43"/>
  <c r="H569" i="43"/>
  <c r="H90" i="43" s="1"/>
  <c r="H101" i="43" s="1"/>
  <c r="H222" i="43"/>
  <c r="H233" i="43" s="1"/>
  <c r="H170" i="43"/>
  <c r="H172" i="43" s="1"/>
  <c r="H175" i="43" s="1"/>
  <c r="H182" i="43" s="1"/>
  <c r="H193" i="43" s="1"/>
  <c r="G357" i="43"/>
  <c r="K627" i="42"/>
  <c r="K634" i="42" s="1"/>
  <c r="K645" i="42" s="1"/>
  <c r="K92" i="42" s="1"/>
  <c r="K49" i="38" s="1"/>
  <c r="H178" i="43"/>
  <c r="H180" i="43" s="1"/>
  <c r="H569" i="40" l="1"/>
  <c r="H90" i="40" s="1"/>
  <c r="H222" i="40"/>
  <c r="H233" i="40" s="1"/>
  <c r="K222" i="40"/>
  <c r="K233" i="40" s="1"/>
  <c r="K569" i="40"/>
  <c r="K90" i="40" s="1"/>
  <c r="K101" i="40" s="1"/>
  <c r="K220" i="42"/>
  <c r="H182" i="40"/>
  <c r="H193" i="40" s="1"/>
  <c r="H119" i="39"/>
  <c r="K215" i="42"/>
  <c r="K119" i="39"/>
  <c r="K76" i="38" s="1"/>
  <c r="K69" i="38"/>
  <c r="J222" i="40"/>
  <c r="J233" i="40" s="1"/>
  <c r="K182" i="41"/>
  <c r="K193" i="41" s="1"/>
  <c r="J222" i="39"/>
  <c r="J233" i="39" s="1"/>
  <c r="G569" i="41"/>
  <c r="G90" i="41" s="1"/>
  <c r="G222" i="41"/>
  <c r="G233" i="41" s="1"/>
  <c r="K101" i="42"/>
  <c r="K101" i="39"/>
  <c r="G182" i="40"/>
  <c r="G193" i="40" s="1"/>
  <c r="J101" i="39"/>
  <c r="J47" i="38"/>
  <c r="J58" i="38" s="1"/>
  <c r="H608" i="42"/>
  <c r="H91" i="42" s="1"/>
  <c r="H222" i="42"/>
  <c r="H233" i="42" s="1"/>
  <c r="K222" i="42"/>
  <c r="K233" i="42" s="1"/>
  <c r="G222" i="40"/>
  <c r="G233" i="40" s="1"/>
  <c r="H182" i="39"/>
  <c r="H193" i="39" s="1"/>
  <c r="H108" i="40"/>
  <c r="H65" i="38" s="1"/>
  <c r="H64" i="38"/>
  <c r="G569" i="42"/>
  <c r="G90" i="42" s="1"/>
  <c r="G101" i="42" s="1"/>
  <c r="H276" i="42" s="1"/>
  <c r="G222" i="42"/>
  <c r="G233" i="42" s="1"/>
  <c r="K180" i="42"/>
  <c r="K182" i="42" s="1"/>
  <c r="K193" i="42" s="1"/>
  <c r="H222" i="39"/>
  <c r="H233" i="39" s="1"/>
  <c r="K182" i="40"/>
  <c r="K193" i="40" s="1"/>
  <c r="G101" i="40"/>
  <c r="H276" i="40" s="1"/>
  <c r="H109" i="40" l="1"/>
  <c r="K58" i="38"/>
  <c r="H263" i="39"/>
  <c r="H101" i="40"/>
  <c r="H58" i="38" s="1"/>
  <c r="H47" i="38"/>
  <c r="K47" i="38"/>
  <c r="H48" i="38"/>
  <c r="H101" i="42"/>
  <c r="G101" i="41"/>
  <c r="H276" i="41" s="1"/>
  <c r="G47" i="38"/>
  <c r="G58" i="38" s="1"/>
  <c r="H112" i="40" l="1"/>
  <c r="H66" i="38"/>
  <c r="H119" i="40" l="1"/>
  <c r="H69" i="38"/>
  <c r="H263" i="40" l="1"/>
  <c r="H76" i="38"/>
</calcChain>
</file>

<file path=xl/comments1.xml><?xml version="1.0" encoding="utf-8"?>
<comments xmlns="http://schemas.openxmlformats.org/spreadsheetml/2006/main">
  <authors>
    <author>Ben</author>
  </authors>
  <commentList>
    <comment ref="N751" authorId="0" shapeId="0">
      <text>
        <r>
          <rPr>
            <b/>
            <sz val="9"/>
            <color indexed="81"/>
            <rFont val="Tahoma"/>
            <family val="2"/>
          </rPr>
          <t>Ben:</t>
        </r>
        <r>
          <rPr>
            <sz val="9"/>
            <color indexed="81"/>
            <rFont val="Tahoma"/>
            <family val="2"/>
          </rPr>
          <t xml:space="preserve">
ICCA Amount is already accounted for in K893 of this document so I took it out from here where you can find it on Table A Sort I132 </t>
        </r>
      </text>
    </comment>
    <comment ref="L775" authorId="0" shapeId="0">
      <text>
        <r>
          <rPr>
            <b/>
            <sz val="9"/>
            <color indexed="81"/>
            <rFont val="Tahoma"/>
            <family val="2"/>
          </rPr>
          <t>Ben:</t>
        </r>
        <r>
          <rPr>
            <sz val="9"/>
            <color indexed="81"/>
            <rFont val="Tahoma"/>
            <family val="2"/>
          </rPr>
          <t xml:space="preserve">
Faculty Benefits but no Faculty Base</t>
        </r>
      </text>
    </comment>
  </commentList>
</comments>
</file>

<file path=xl/sharedStrings.xml><?xml version="1.0" encoding="utf-8"?>
<sst xmlns="http://schemas.openxmlformats.org/spreadsheetml/2006/main" count="6641" uniqueCount="299">
  <si>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</si>
  <si>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</si>
  <si>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</si>
  <si>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</si>
  <si>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</si>
  <si>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</si>
  <si>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</si>
  <si>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</si>
  <si>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</si>
  <si>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</si>
  <si>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</si>
  <si>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</si>
  <si>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</si>
  <si>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</si>
  <si>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</si>
  <si>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</si>
  <si>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</si>
  <si>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</si>
  <si>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</si>
  <si>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</si>
  <si>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</si>
  <si>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</si>
  <si>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</si>
  <si>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</si>
  <si>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</si>
  <si>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</si>
  <si>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</si>
  <si>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</si>
  <si>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</si>
  <si>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</si>
  <si>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</si>
  <si>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</si>
  <si>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</si>
  <si>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</si>
  <si>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</si>
  <si>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</si>
  <si>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</si>
  <si>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</si>
  <si>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</si>
  <si>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</si>
  <si>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</si>
  <si>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</si>
  <si>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</si>
  <si>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</si>
  <si>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</si>
  <si>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</si>
  <si>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</si>
  <si>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</si>
  <si>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</si>
  <si>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</si>
  <si>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</si>
  <si>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</si>
  <si>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</si>
  <si>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</si>
  <si>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</si>
  <si>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</si>
  <si>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</si>
  <si>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</si>
  <si>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</si>
  <si>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</si>
  <si>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</si>
  <si>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</si>
  <si>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</si>
  <si>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</si>
  <si>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</si>
  <si>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Fmt. 411 Ln 20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</si>
  <si>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</si>
  <si>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</si>
  <si>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</si>
  <si>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</si>
  <si>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</si>
  <si>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</si>
  <si>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</si>
  <si>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</si>
  <si>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</si>
  <si>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</si>
  <si>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</si>
  <si>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</si>
  <si>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</si>
  <si>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</si>
  <si>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</si>
  <si>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</si>
  <si>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</si>
  <si>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</si>
  <si>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</si>
  <si>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</si>
  <si>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</si>
  <si>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</si>
  <si>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</si>
  <si>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</si>
  <si>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</si>
  <si>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</si>
  <si>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</si>
  <si>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</si>
  <si>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</si>
  <si>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</si>
  <si>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</si>
  <si>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</si>
  <si>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</si>
  <si>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</si>
  <si>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</si>
  <si>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</si>
  <si>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</si>
  <si>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</si>
  <si>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</si>
  <si>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</si>
  <si>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</si>
  <si>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</si>
  <si>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</si>
  <si>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</si>
  <si>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</si>
  <si>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</si>
  <si>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</si>
  <si>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</si>
  <si>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</si>
  <si>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</si>
  <si>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</si>
  <si>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</si>
  <si>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</si>
  <si>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</si>
  <si>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</si>
  <si>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</si>
  <si>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</si>
  <si>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</si>
  <si>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</si>
  <si>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</si>
  <si>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</si>
  <si>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</si>
  <si>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</si>
  <si>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</si>
  <si>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</si>
  <si>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</si>
  <si>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</si>
  <si>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</si>
  <si>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</si>
  <si>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</si>
  <si>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</si>
  <si>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</si>
  <si>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</si>
  <si>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</si>
  <si>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</si>
  <si>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</si>
  <si>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</si>
  <si>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</si>
  <si>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</si>
  <si>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</si>
  <si>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</si>
  <si>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</si>
  <si>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</si>
  <si>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</si>
  <si>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</si>
  <si>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</si>
  <si>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</si>
  <si>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</si>
  <si>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</si>
  <si>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</si>
  <si>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</si>
  <si>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</si>
  <si>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</si>
  <si>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</si>
  <si>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</si>
  <si>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</si>
  <si>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</si>
  <si>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</si>
  <si>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</si>
  <si>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</si>
  <si>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</si>
  <si>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</si>
  <si>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</si>
  <si>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</si>
  <si>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</si>
  <si>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</si>
  <si>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</si>
  <si>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</si>
  <si>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</si>
  <si>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</si>
  <si>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</si>
  <si>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</si>
  <si>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</si>
  <si>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</si>
  <si>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</si>
  <si>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</si>
  <si>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</si>
  <si>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</si>
  <si>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</si>
  <si>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</si>
  <si>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</si>
  <si>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</si>
  <si>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</si>
  <si>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</si>
  <si>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</si>
  <si>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</si>
  <si>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</si>
  <si>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</si>
  <si>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</si>
  <si>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</si>
  <si>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</si>
  <si>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</si>
  <si>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</si>
  <si>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</si>
  <si>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</si>
  <si>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</si>
  <si>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</si>
  <si>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</si>
  <si>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</si>
  <si>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</si>
  <si>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</si>
  <si>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</si>
  <si>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</si>
  <si>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</si>
  <si>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</si>
  <si>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</si>
  <si>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</si>
  <si>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</si>
  <si>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</si>
  <si>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</si>
  <si>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</si>
  <si>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</si>
  <si>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</si>
  <si>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</si>
  <si>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</si>
  <si>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</si>
  <si>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</si>
  <si>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</si>
  <si>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</si>
  <si>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</si>
  <si>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</si>
  <si>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</si>
  <si>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</si>
  <si>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</si>
  <si>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</si>
  <si>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</si>
  <si>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</si>
  <si>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</si>
  <si>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</si>
  <si>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</si>
  <si>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</si>
  <si>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</si>
  <si>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</si>
  <si>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</si>
  <si>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</si>
  <si>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</si>
  <si>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</si>
  <si>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</si>
  <si>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</si>
  <si>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</si>
  <si>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</si>
  <si>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</si>
  <si>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</si>
  <si>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</si>
  <si>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</si>
  <si>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</si>
  <si>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</si>
  <si>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</si>
  <si>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</si>
  <si>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</si>
  <si>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Blue cells should be entered directly on this format, they will not "roll up" from another format</t>
  </si>
  <si>
    <t>Format  413</t>
  </si>
  <si>
    <t>Marijuana Tax Fund Appropriation</t>
  </si>
  <si>
    <t>Non Education &amp; General Appropriated Revenues (Itemize below)</t>
  </si>
  <si>
    <t>Appropriated Non Education and General - Function Code 1900</t>
  </si>
  <si>
    <t>TOTAL APPROPRIATED Non Education and General Funds</t>
  </si>
  <si>
    <t>2018-19</t>
  </si>
  <si>
    <t>Format 25</t>
  </si>
  <si>
    <t>Format 26</t>
  </si>
  <si>
    <t>GOVERNING BOARD NATURAL EXPENSE CATEGORY SUMMARY</t>
  </si>
  <si>
    <t>INSTITUTIONAL NATURAL EXPENSE CATEGORY SUMMARY</t>
  </si>
  <si>
    <t>2019-20</t>
  </si>
  <si>
    <t xml:space="preserve">               Actual Fiscal Year 2019-20</t>
  </si>
  <si>
    <t xml:space="preserve">               Estimate Fiscal Year 2020-21</t>
  </si>
  <si>
    <t>Due Date: October 12, 2020</t>
  </si>
  <si>
    <t>2020-21</t>
  </si>
  <si>
    <t>University of Colorado-Consolidated</t>
  </si>
  <si>
    <t>Celina Duran 303-860-5612</t>
  </si>
  <si>
    <t>Chad Marturano 303-860-5718</t>
  </si>
  <si>
    <t>University of Colorado</t>
  </si>
  <si>
    <t>Anschutz Medical Campus</t>
  </si>
  <si>
    <t>Tobacco</t>
  </si>
  <si>
    <t>Marijuana</t>
  </si>
  <si>
    <t>Due Date: October 5, 2020</t>
  </si>
  <si>
    <t>Boulder</t>
  </si>
  <si>
    <t>GFB</t>
  </si>
  <si>
    <t>Abbey Frazier (abbey.frazier@colorado.edu)</t>
  </si>
  <si>
    <t>University of Colorado Denver</t>
  </si>
  <si>
    <t>Colorado Springs</t>
  </si>
  <si>
    <t>GFC</t>
  </si>
  <si>
    <t>Terri Wagner, twagner@uccs.edu</t>
  </si>
  <si>
    <t xml:space="preserve"> OSBORNE CTR DEBT SVC</t>
  </si>
  <si>
    <t xml:space="preserve"> LANE CTR DEBT SERVICE</t>
  </si>
  <si>
    <t xml:space="preserve"> OFFICE BUILDING DEBT SERVICE</t>
  </si>
  <si>
    <t xml:space="preserve"> HYBL SPORTS MED CTR DEBT SERV</t>
  </si>
  <si>
    <t>CAPITAL ASSETS, BOOKS &amp; PERIODICALS</t>
  </si>
  <si>
    <t>System Administration</t>
  </si>
  <si>
    <t>GFAA</t>
  </si>
  <si>
    <t>Nora Sandoval</t>
  </si>
  <si>
    <t>Fixed Asset Additions</t>
  </si>
  <si>
    <t xml:space="preserve">                                                                                                                                                                                                                                                                                                                                                                                                                                                                                                                                                                                                                                                                                                                                                                                                                                                                                                                                                                                                                                                                                                                                                                                                                                                                                                                                                                                                                                                                                                                                                                                                                                                                                                                                                                                                                                                                                                                                                                                                                                                                                                                                                                                                                                                                                                                                                                                                                                                                                                                                                                                                                                                                                                                                                                                                                                                                                                                                                                                                                                                                                                                                                                                                                                                                                                                                                                                                                                                                                                                                                                                                                                                                                                                                                                                                                                                                                                                                                                                                                                                                                                                                                                                                                                                                                                                                                                                                                                                                                                                                                                                                                                                                                                                                                                                                                                                                                                                                                                                                                                                                                                                                                                                                                                                                                                                                                                                                                                                                                                                                                                                                                                                                                                                                                                                                                                                                                                                                                                                                                                                                                                                                                                                                                                                                                                                                                                                                                                                                                                                                                                                                                                                                                                                                                                                                                                                                                                                                                                                                                                                                                                                                                                                                                                                                                                                                                                                                                                                                                                                                                                                                                                                                                                                                                                                                                                                                                                                                                                                                                                                                                                                                      </t>
  </si>
  <si>
    <t>Revised 11-17-2020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</si>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</sst>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0.0%"/>
    <numFmt numFmtId="173" formatCode="_(* #,##0.0_);_(* \(#,##0.0\);_(* &quot;-&quot;_);_(@_)"/>
  </numFmts>
  <fonts count="30">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
      <b/>
      <sz val="14"/>
      <color theme="1"/>
      <name val="Times New Roman"/>
      <family val="1"/>
    </font>
    <font>
      <b/>
      <sz val="9"/>
      <color indexed="81"/>
      <name val="Tahoma"/>
      <family val="2"/>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59">
    <xf numFmtId="0" fontId="0" fillId="0" borderId="0"/>
    <xf numFmtId="0" fontId="5" fillId="0" borderId="0"/>
    <xf numFmtId="43" fontId="14" fillId="0" borderId="0" applyFont="0" applyFill="0" applyBorder="0" applyAlignment="0" applyProtection="0"/>
    <xf numFmtId="0" fontId="17" fillId="0" borderId="0"/>
    <xf numFmtId="0" fontId="1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xf numFmtId="0" fontId="17" fillId="0" borderId="0"/>
    <xf numFmtId="9" fontId="14" fillId="0" borderId="0" applyFont="0" applyFill="0" applyBorder="0" applyAlignment="0" applyProtection="0"/>
    <xf numFmtId="44" fontId="17" fillId="0" borderId="0" applyFont="0" applyFill="0" applyBorder="0" applyAlignment="0" applyProtection="0"/>
    <xf numFmtId="43" fontId="22"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0" fontId="4" fillId="0" borderId="0"/>
    <xf numFmtId="0" fontId="3" fillId="0" borderId="0"/>
    <xf numFmtId="9" fontId="22" fillId="0" borderId="0" applyFont="0" applyFill="0" applyBorder="0" applyAlignment="0" applyProtection="0"/>
    <xf numFmtId="0" fontId="2" fillId="0" borderId="0"/>
    <xf numFmtId="0" fontId="1" fillId="0" borderId="0"/>
  </cellStyleXfs>
  <cellXfs count="300">
    <xf numFmtId="0" fontId="0" fillId="0" borderId="0" xfId="0"/>
    <xf numFmtId="164" fontId="6" fillId="0" borderId="0" xfId="1" applyNumberFormat="1" applyFont="1" applyFill="1"/>
    <xf numFmtId="3" fontId="6" fillId="0" borderId="0" xfId="1" applyNumberFormat="1" applyFont="1" applyFill="1"/>
    <xf numFmtId="3" fontId="7" fillId="0" borderId="0" xfId="1" applyNumberFormat="1" applyFont="1" applyFill="1" applyAlignment="1">
      <alignment horizontal="right"/>
    </xf>
    <xf numFmtId="3" fontId="8" fillId="0" borderId="0" xfId="1" applyNumberFormat="1" applyFont="1" applyFill="1"/>
    <xf numFmtId="0" fontId="11" fillId="0" borderId="0" xfId="1" applyFont="1" applyFill="1"/>
    <xf numFmtId="0" fontId="12" fillId="0" borderId="0" xfId="1" applyFont="1" applyFill="1" applyAlignment="1"/>
    <xf numFmtId="0" fontId="6" fillId="0" borderId="0" xfId="1" applyFont="1" applyFill="1" applyProtection="1"/>
    <xf numFmtId="0" fontId="6" fillId="0" borderId="0" xfId="1" applyFont="1" applyFill="1" applyAlignment="1" applyProtection="1">
      <alignment horizontal="left"/>
    </xf>
    <xf numFmtId="0" fontId="6" fillId="0" borderId="0" xfId="1" applyFont="1" applyFill="1" applyProtection="1">
      <protection locked="0"/>
    </xf>
    <xf numFmtId="164" fontId="6" fillId="0" borderId="0" xfId="1" applyNumberFormat="1" applyFont="1" applyFill="1" applyProtection="1">
      <protection locked="0"/>
    </xf>
    <xf numFmtId="3" fontId="6" fillId="0" borderId="0" xfId="1" applyNumberFormat="1" applyFont="1" applyFill="1" applyProtection="1">
      <protection locked="0"/>
    </xf>
    <xf numFmtId="0" fontId="6" fillId="0" borderId="0" xfId="1" applyFont="1" applyFill="1" applyAlignment="1" applyProtection="1">
      <alignment horizontal="left"/>
      <protection locked="0"/>
    </xf>
    <xf numFmtId="164" fontId="6" fillId="0" borderId="0" xfId="1" applyNumberFormat="1" applyFont="1" applyFill="1" applyProtection="1"/>
    <xf numFmtId="3" fontId="7" fillId="0" borderId="0" xfId="1" applyNumberFormat="1" applyFont="1" applyFill="1" applyAlignment="1" applyProtection="1">
      <alignment horizontal="right"/>
    </xf>
    <xf numFmtId="0" fontId="7" fillId="0" borderId="0" xfId="1" applyFont="1" applyFill="1" applyAlignment="1" applyProtection="1">
      <alignment horizontal="left"/>
      <protection locked="0"/>
    </xf>
    <xf numFmtId="39" fontId="6" fillId="0" borderId="0" xfId="1" applyNumberFormat="1" applyFont="1" applyFill="1" applyProtection="1"/>
    <xf numFmtId="3" fontId="8" fillId="0" borderId="0" xfId="1" applyNumberFormat="1" applyFont="1" applyFill="1" applyAlignment="1" applyProtection="1">
      <alignment horizontal="left"/>
      <protection locked="0"/>
    </xf>
    <xf numFmtId="0" fontId="6" fillId="0" borderId="0" xfId="1" applyFont="1" applyFill="1" applyAlignment="1" applyProtection="1">
      <alignment horizontal="fill"/>
    </xf>
    <xf numFmtId="164" fontId="6" fillId="0" borderId="0" xfId="1" applyNumberFormat="1" applyFont="1" applyFill="1" applyAlignment="1" applyProtection="1">
      <alignment horizontal="fill"/>
    </xf>
    <xf numFmtId="3" fontId="6" fillId="0" borderId="0" xfId="1" applyNumberFormat="1" applyFont="1" applyFill="1" applyAlignment="1" applyProtection="1">
      <alignment horizontal="fill"/>
    </xf>
    <xf numFmtId="165" fontId="6" fillId="0" borderId="0" xfId="1" applyNumberFormat="1" applyFont="1" applyFill="1" applyAlignment="1" applyProtection="1">
      <alignment horizontal="center"/>
    </xf>
    <xf numFmtId="0" fontId="6" fillId="0" borderId="0" xfId="1" applyFont="1" applyFill="1" applyAlignment="1">
      <alignment horizontal="center"/>
    </xf>
    <xf numFmtId="164" fontId="6" fillId="0" borderId="0" xfId="1" applyNumberFormat="1" applyFont="1" applyFill="1" applyAlignment="1" applyProtection="1">
      <alignment horizontal="center"/>
    </xf>
    <xf numFmtId="3" fontId="6" fillId="0" borderId="0" xfId="1" applyNumberFormat="1" applyFont="1" applyFill="1" applyAlignment="1" applyProtection="1">
      <alignment horizontal="center"/>
    </xf>
    <xf numFmtId="0" fontId="6" fillId="0" borderId="0" xfId="1" applyFont="1" applyFill="1" applyAlignment="1" applyProtection="1">
      <alignment horizontal="center"/>
    </xf>
    <xf numFmtId="0" fontId="6" fillId="0" borderId="0" xfId="1" applyFont="1" applyFill="1" applyAlignment="1" applyProtection="1">
      <alignment horizontal="right"/>
    </xf>
    <xf numFmtId="39" fontId="6" fillId="0" borderId="0" xfId="1" applyNumberFormat="1" applyFont="1" applyFill="1" applyAlignment="1" applyProtection="1">
      <alignment horizontal="fill"/>
    </xf>
    <xf numFmtId="2" fontId="6" fillId="0" borderId="0" xfId="1" applyNumberFormat="1" applyFont="1" applyFill="1" applyAlignment="1" applyProtection="1">
      <alignment horizontal="center"/>
    </xf>
    <xf numFmtId="2" fontId="6" fillId="0" borderId="0" xfId="1" applyNumberFormat="1" applyFont="1" applyFill="1" applyAlignment="1">
      <alignment horizontal="center"/>
    </xf>
    <xf numFmtId="0" fontId="7" fillId="0" borderId="0" xfId="1" applyFont="1" applyFill="1" applyAlignment="1" applyProtection="1">
      <alignment horizontal="left"/>
    </xf>
    <xf numFmtId="0" fontId="15" fillId="0" borderId="0" xfId="1" applyFont="1" applyFill="1" applyAlignment="1" applyProtection="1">
      <alignment horizontal="left"/>
    </xf>
    <xf numFmtId="0" fontId="6" fillId="3" borderId="0" xfId="1" applyFont="1" applyFill="1"/>
    <xf numFmtId="3" fontId="6" fillId="3" borderId="0" xfId="1" applyNumberFormat="1" applyFont="1" applyFill="1" applyAlignment="1" applyProtection="1">
      <alignment horizontal="fill"/>
    </xf>
    <xf numFmtId="165" fontId="6" fillId="0" borderId="0" xfId="1" applyNumberFormat="1" applyFont="1" applyFill="1" applyProtection="1"/>
    <xf numFmtId="0" fontId="7" fillId="0" borderId="0" xfId="1" applyFont="1" applyFill="1"/>
    <xf numFmtId="165" fontId="7" fillId="0" borderId="0" xfId="1" applyNumberFormat="1" applyFont="1" applyFill="1" applyProtection="1"/>
    <xf numFmtId="164" fontId="7" fillId="0" borderId="0" xfId="1" applyNumberFormat="1" applyFont="1" applyFill="1" applyProtection="1"/>
    <xf numFmtId="3" fontId="7" fillId="0" borderId="0" xfId="1" applyNumberFormat="1" applyFont="1" applyFill="1" applyProtection="1"/>
    <xf numFmtId="3" fontId="6" fillId="0" borderId="0" xfId="1" applyNumberFormat="1" applyFont="1" applyFill="1" applyProtection="1"/>
    <xf numFmtId="0" fontId="6" fillId="0" borderId="0" xfId="1" applyFont="1" applyFill="1" applyAlignment="1">
      <alignment vertical="center"/>
    </xf>
    <xf numFmtId="0" fontId="16" fillId="0" borderId="0" xfId="1" applyFont="1" applyFill="1"/>
    <xf numFmtId="164" fontId="16" fillId="0" borderId="0" xfId="1" applyNumberFormat="1" applyFont="1" applyFill="1"/>
    <xf numFmtId="3" fontId="16" fillId="0" borderId="0" xfId="1" applyNumberFormat="1" applyFont="1" applyFill="1"/>
    <xf numFmtId="41" fontId="6" fillId="0" borderId="0" xfId="1" applyNumberFormat="1" applyFont="1" applyFill="1" applyAlignment="1">
      <alignment horizontal="center"/>
    </xf>
    <xf numFmtId="41" fontId="6" fillId="0" borderId="0" xfId="1" applyNumberFormat="1" applyFont="1" applyFill="1" applyAlignment="1" applyProtection="1">
      <alignment horizontal="fill"/>
    </xf>
    <xf numFmtId="167" fontId="6" fillId="0" borderId="0" xfId="1" applyNumberFormat="1" applyFont="1" applyFill="1" applyAlignment="1">
      <alignment horizontal="center"/>
    </xf>
    <xf numFmtId="167" fontId="6" fillId="0" borderId="0" xfId="1" applyNumberFormat="1" applyFont="1" applyFill="1" applyAlignment="1">
      <alignment horizontal="left"/>
    </xf>
    <xf numFmtId="39" fontId="6" fillId="4" borderId="0" xfId="1" applyNumberFormat="1" applyFont="1" applyFill="1" applyProtection="1"/>
    <xf numFmtId="2" fontId="6" fillId="4" borderId="0" xfId="1" applyNumberFormat="1" applyFont="1" applyFill="1" applyAlignment="1" applyProtection="1">
      <alignment horizontal="center"/>
    </xf>
    <xf numFmtId="164" fontId="6" fillId="4" borderId="0" xfId="1" applyNumberFormat="1" applyFont="1" applyFill="1"/>
    <xf numFmtId="2" fontId="6" fillId="4" borderId="0" xfId="1" applyNumberFormat="1" applyFont="1" applyFill="1" applyAlignment="1" applyProtection="1">
      <alignment horizontal="right"/>
    </xf>
    <xf numFmtId="168" fontId="6" fillId="3" borderId="0" xfId="1" applyNumberFormat="1" applyFont="1" applyFill="1" applyAlignment="1" applyProtection="1">
      <alignment horizontal="center"/>
    </xf>
    <xf numFmtId="37" fontId="6" fillId="0" borderId="0" xfId="1" applyNumberFormat="1" applyFont="1" applyFill="1" applyProtection="1"/>
    <xf numFmtId="39" fontId="7" fillId="0" borderId="0" xfId="1" applyNumberFormat="1" applyFont="1" applyFill="1" applyProtection="1"/>
    <xf numFmtId="37" fontId="7" fillId="0" borderId="0" xfId="1" applyNumberFormat="1" applyFont="1" applyFill="1" applyProtection="1"/>
    <xf numFmtId="169" fontId="6" fillId="0" borderId="0" xfId="1" applyNumberFormat="1" applyFont="1" applyFill="1" applyProtection="1"/>
    <xf numFmtId="168" fontId="6" fillId="0" borderId="0" xfId="1" applyNumberFormat="1" applyFont="1" applyFill="1" applyProtection="1"/>
    <xf numFmtId="0" fontId="7" fillId="0" borderId="0" xfId="1" quotePrefix="1" applyFont="1" applyFill="1" applyAlignment="1" applyProtection="1">
      <alignment horizontal="left"/>
    </xf>
    <xf numFmtId="2" fontId="6" fillId="0" borderId="0" xfId="1" applyNumberFormat="1" applyFont="1" applyFill="1"/>
    <xf numFmtId="43" fontId="6" fillId="0" borderId="0" xfId="1" applyNumberFormat="1" applyFont="1" applyFill="1" applyAlignment="1">
      <alignment horizontal="right"/>
    </xf>
    <xf numFmtId="164" fontId="15" fillId="0" borderId="0" xfId="1" applyNumberFormat="1" applyFont="1" applyFill="1"/>
    <xf numFmtId="3" fontId="15" fillId="0" borderId="0" xfId="1" applyNumberFormat="1" applyFont="1" applyFill="1" applyProtection="1"/>
    <xf numFmtId="0" fontId="6" fillId="0" borderId="0" xfId="1" applyFont="1" applyFill="1" applyAlignment="1">
      <alignment horizontal="right" wrapText="1"/>
    </xf>
    <xf numFmtId="37" fontId="6" fillId="0" borderId="0" xfId="1" applyNumberFormat="1" applyFont="1" applyFill="1" applyProtection="1">
      <protection locked="0"/>
    </xf>
    <xf numFmtId="168" fontId="6" fillId="0" borderId="0" xfId="1" applyNumberFormat="1" applyFont="1" applyFill="1" applyAlignment="1" applyProtection="1">
      <alignment horizontal="fill"/>
    </xf>
    <xf numFmtId="3" fontId="7" fillId="0" borderId="0" xfId="1" applyNumberFormat="1" applyFont="1" applyFill="1" applyAlignment="1" applyProtection="1">
      <alignment horizontal="left"/>
    </xf>
    <xf numFmtId="0" fontId="15" fillId="0" borderId="0" xfId="1" applyFont="1" applyFill="1"/>
    <xf numFmtId="1" fontId="6" fillId="0" borderId="0" xfId="1" applyNumberFormat="1" applyFont="1" applyFill="1" applyProtection="1"/>
    <xf numFmtId="0" fontId="6" fillId="0" borderId="0" xfId="1" applyFont="1" applyFill="1" applyBorder="1" applyAlignment="1" applyProtection="1">
      <alignment horizontal="left"/>
    </xf>
    <xf numFmtId="0" fontId="6" fillId="0" borderId="0" xfId="1" applyFont="1" applyFill="1" applyBorder="1"/>
    <xf numFmtId="1" fontId="6" fillId="0" borderId="0" xfId="1" applyNumberFormat="1" applyFont="1" applyFill="1"/>
    <xf numFmtId="1" fontId="6" fillId="0" borderId="0" xfId="1" applyNumberFormat="1" applyFont="1" applyFill="1" applyAlignment="1" applyProtection="1">
      <alignment horizontal="right"/>
    </xf>
    <xf numFmtId="1" fontId="6" fillId="0" borderId="0" xfId="1" applyNumberFormat="1" applyFont="1" applyFill="1" applyAlignment="1">
      <alignment horizontal="right"/>
    </xf>
    <xf numFmtId="164" fontId="15" fillId="0" borderId="0" xfId="1" applyNumberFormat="1" applyFont="1" applyFill="1" applyAlignment="1" applyProtection="1">
      <alignment horizontal="left"/>
    </xf>
    <xf numFmtId="0" fontId="6" fillId="0" borderId="0" xfId="1" applyFont="1" applyFill="1" applyAlignment="1" applyProtection="1">
      <alignment horizontal="left" wrapText="1"/>
    </xf>
    <xf numFmtId="0" fontId="6" fillId="2" borderId="0" xfId="1" applyFont="1" applyFill="1"/>
    <xf numFmtId="43" fontId="6" fillId="0" borderId="0" xfId="1" applyNumberFormat="1" applyFont="1" applyFill="1" applyAlignment="1" applyProtection="1">
      <alignment horizontal="fill"/>
    </xf>
    <xf numFmtId="0" fontId="19" fillId="0" borderId="0" xfId="1" applyFont="1" applyAlignment="1">
      <alignment horizontal="justify"/>
    </xf>
    <xf numFmtId="2" fontId="6" fillId="0" borderId="0" xfId="1" applyNumberFormat="1" applyFont="1" applyFill="1" applyAlignment="1" applyProtection="1">
      <alignment horizontal="center"/>
      <protection locked="0"/>
    </xf>
    <xf numFmtId="2" fontId="6" fillId="0" borderId="0" xfId="1" applyNumberFormat="1" applyFont="1" applyFill="1" applyAlignment="1" applyProtection="1">
      <alignment horizontal="fill"/>
    </xf>
    <xf numFmtId="0" fontId="6" fillId="0" borderId="0" xfId="1" applyFont="1" applyFill="1" applyAlignment="1">
      <alignment horizontal="right"/>
    </xf>
    <xf numFmtId="3" fontId="15" fillId="0" borderId="0" xfId="1" applyNumberFormat="1" applyFont="1" applyFill="1" applyAlignment="1" applyProtection="1">
      <alignment horizontal="left"/>
    </xf>
    <xf numFmtId="0" fontId="6" fillId="0" borderId="0" xfId="1" applyFont="1" applyFill="1" applyBorder="1" applyProtection="1">
      <protection locked="0"/>
    </xf>
    <xf numFmtId="2" fontId="6" fillId="0" borderId="0" xfId="1" applyNumberFormat="1" applyFont="1" applyFill="1" applyAlignment="1" applyProtection="1">
      <alignment horizontal="right"/>
    </xf>
    <xf numFmtId="0" fontId="6" fillId="5" borderId="0" xfId="1" applyFont="1" applyFill="1"/>
    <xf numFmtId="167" fontId="6" fillId="0" borderId="0" xfId="1" applyNumberFormat="1" applyFont="1" applyFill="1" applyAlignment="1" applyProtection="1">
      <alignment horizontal="center"/>
    </xf>
    <xf numFmtId="41" fontId="6" fillId="0" borderId="0" xfId="1" applyNumberFormat="1" applyFont="1" applyFill="1" applyAlignment="1" applyProtection="1">
      <alignment horizontal="center"/>
    </xf>
    <xf numFmtId="166" fontId="6" fillId="0" borderId="0" xfId="5" applyNumberFormat="1" applyFont="1" applyFill="1"/>
    <xf numFmtId="166" fontId="6" fillId="0" borderId="0" xfId="5" applyNumberFormat="1" applyFont="1" applyFill="1" applyAlignment="1">
      <alignment vertical="center"/>
    </xf>
    <xf numFmtId="166" fontId="6" fillId="0" borderId="0" xfId="5" applyNumberFormat="1" applyFont="1" applyFill="1" applyAlignment="1" applyProtection="1">
      <alignment horizontal="right"/>
    </xf>
    <xf numFmtId="43" fontId="6" fillId="0" borderId="0" xfId="5" applyNumberFormat="1" applyFont="1" applyFill="1" applyAlignment="1" applyProtection="1">
      <alignment horizontal="right"/>
    </xf>
    <xf numFmtId="4" fontId="6" fillId="0" borderId="0" xfId="1" applyNumberFormat="1" applyFont="1" applyFill="1"/>
    <xf numFmtId="43" fontId="6" fillId="0" borderId="0" xfId="5" applyNumberFormat="1" applyFont="1" applyFill="1" applyAlignment="1">
      <alignment horizontal="right"/>
    </xf>
    <xf numFmtId="166" fontId="6" fillId="0" borderId="0" xfId="5" applyNumberFormat="1" applyFont="1" applyFill="1" applyAlignment="1">
      <alignment horizontal="right"/>
    </xf>
    <xf numFmtId="43" fontId="18" fillId="0" borderId="0" xfId="5" applyNumberFormat="1" applyFont="1" applyFill="1" applyAlignment="1">
      <alignment horizontal="right"/>
    </xf>
    <xf numFmtId="166" fontId="6" fillId="0" borderId="0" xfId="5" applyNumberFormat="1" applyFont="1" applyFill="1" applyAlignment="1">
      <alignment horizontal="left"/>
    </xf>
    <xf numFmtId="166" fontId="6" fillId="0" borderId="0" xfId="5" applyNumberFormat="1" applyFont="1" applyFill="1" applyAlignment="1" applyProtection="1">
      <alignment horizontal="right"/>
      <protection locked="0"/>
    </xf>
    <xf numFmtId="43" fontId="6" fillId="0" borderId="0" xfId="5" applyNumberFormat="1" applyFont="1" applyFill="1" applyAlignment="1" applyProtection="1">
      <alignment horizontal="right"/>
      <protection locked="0"/>
    </xf>
    <xf numFmtId="170" fontId="6" fillId="0" borderId="0" xfId="5" applyNumberFormat="1" applyFont="1" applyFill="1" applyAlignment="1">
      <alignment horizontal="right"/>
    </xf>
    <xf numFmtId="166" fontId="6" fillId="0" borderId="0" xfId="5" applyNumberFormat="1" applyFont="1" applyFill="1" applyProtection="1">
      <protection locked="0"/>
    </xf>
    <xf numFmtId="166" fontId="6" fillId="0" borderId="0" xfId="5" applyNumberFormat="1" applyFont="1" applyFill="1" applyAlignment="1" applyProtection="1">
      <alignment horizontal="center"/>
    </xf>
    <xf numFmtId="166" fontId="6" fillId="0" borderId="0" xfId="5" applyNumberFormat="1" applyFont="1" applyFill="1" applyAlignment="1">
      <alignment horizontal="center"/>
    </xf>
    <xf numFmtId="43" fontId="6" fillId="0" borderId="0" xfId="5" applyNumberFormat="1" applyFont="1" applyFill="1" applyAlignment="1" applyProtection="1">
      <alignment horizontal="center"/>
      <protection locked="0"/>
    </xf>
    <xf numFmtId="166" fontId="6" fillId="0" borderId="0" xfId="5" applyNumberFormat="1" applyFont="1" applyFill="1" applyAlignment="1" applyProtection="1">
      <alignment horizontal="center"/>
      <protection locked="0"/>
    </xf>
    <xf numFmtId="43" fontId="6" fillId="0" borderId="0" xfId="5" applyNumberFormat="1" applyFont="1" applyFill="1" applyAlignment="1" applyProtection="1">
      <alignment horizontal="center"/>
    </xf>
    <xf numFmtId="43" fontId="6" fillId="0" borderId="0" xfId="5" applyNumberFormat="1" applyFont="1" applyFill="1" applyAlignment="1">
      <alignment horizontal="center"/>
    </xf>
    <xf numFmtId="170" fontId="6" fillId="0" borderId="0" xfId="5" applyNumberFormat="1" applyFont="1" applyFill="1" applyAlignment="1">
      <alignment horizontal="center"/>
    </xf>
    <xf numFmtId="171" fontId="6" fillId="0" borderId="0" xfId="5" applyNumberFormat="1" applyFont="1" applyFill="1" applyAlignment="1" applyProtection="1">
      <alignment horizontal="right"/>
      <protection locked="0"/>
    </xf>
    <xf numFmtId="171" fontId="6" fillId="0" borderId="0" xfId="5" applyNumberFormat="1" applyFont="1" applyFill="1" applyAlignment="1">
      <alignment horizontal="right"/>
    </xf>
    <xf numFmtId="41" fontId="6" fillId="2" borderId="0" xfId="1" applyNumberFormat="1" applyFont="1" applyFill="1" applyAlignment="1">
      <alignment horizontal="center"/>
    </xf>
    <xf numFmtId="0" fontId="6" fillId="7" borderId="0" xfId="1" applyFont="1" applyFill="1" applyProtection="1"/>
    <xf numFmtId="0" fontId="6" fillId="7" borderId="0" xfId="1" applyFont="1" applyFill="1"/>
    <xf numFmtId="0" fontId="6" fillId="7" borderId="0" xfId="1" applyFont="1" applyFill="1" applyProtection="1">
      <protection locked="0"/>
    </xf>
    <xf numFmtId="171" fontId="6" fillId="7" borderId="0" xfId="5" applyNumberFormat="1" applyFont="1" applyFill="1" applyAlignment="1" applyProtection="1">
      <alignment horizontal="right"/>
      <protection locked="0"/>
    </xf>
    <xf numFmtId="166" fontId="6" fillId="7" borderId="0" xfId="5" applyNumberFormat="1" applyFont="1" applyFill="1" applyAlignment="1" applyProtection="1">
      <alignment horizontal="right"/>
      <protection locked="0"/>
    </xf>
    <xf numFmtId="2" fontId="6" fillId="7" borderId="0" xfId="1" applyNumberFormat="1" applyFont="1" applyFill="1" applyAlignment="1" applyProtection="1">
      <alignment horizontal="center"/>
      <protection locked="0"/>
    </xf>
    <xf numFmtId="43" fontId="6" fillId="7" borderId="0" xfId="5" applyNumberFormat="1" applyFont="1" applyFill="1" applyAlignment="1" applyProtection="1">
      <alignment horizontal="right"/>
      <protection locked="0"/>
    </xf>
    <xf numFmtId="166" fontId="6" fillId="7" borderId="0" xfId="5" applyNumberFormat="1" applyFont="1" applyFill="1" applyAlignment="1" applyProtection="1">
      <alignment horizontal="center"/>
      <protection locked="0"/>
    </xf>
    <xf numFmtId="2" fontId="6" fillId="7" borderId="0" xfId="1" applyNumberFormat="1" applyFont="1" applyFill="1" applyAlignment="1">
      <alignment horizontal="center"/>
    </xf>
    <xf numFmtId="0" fontId="6" fillId="7" borderId="0" xfId="1" applyFont="1" applyFill="1" applyAlignment="1" applyProtection="1">
      <alignment horizontal="fill"/>
    </xf>
    <xf numFmtId="164" fontId="6" fillId="7" borderId="0" xfId="1" applyNumberFormat="1" applyFont="1" applyFill="1" applyAlignment="1" applyProtection="1">
      <alignment horizontal="fill"/>
    </xf>
    <xf numFmtId="3" fontId="6" fillId="7" borderId="0" xfId="1" applyNumberFormat="1" applyFont="1" applyFill="1" applyAlignment="1" applyProtection="1">
      <alignment horizontal="fill"/>
    </xf>
    <xf numFmtId="43" fontId="6" fillId="7" borderId="0" xfId="5" applyNumberFormat="1" applyFont="1" applyFill="1" applyAlignment="1" applyProtection="1">
      <alignment horizontal="center"/>
      <protection locked="0"/>
    </xf>
    <xf numFmtId="164" fontId="6" fillId="7" borderId="0" xfId="1" applyNumberFormat="1" applyFont="1" applyFill="1"/>
    <xf numFmtId="3" fontId="6" fillId="7" borderId="0" xfId="1" applyNumberFormat="1" applyFont="1" applyFill="1"/>
    <xf numFmtId="0" fontId="6" fillId="2" borderId="1" xfId="1" applyFont="1" applyFill="1" applyBorder="1"/>
    <xf numFmtId="0" fontId="12" fillId="2" borderId="1" xfId="1" applyFont="1" applyFill="1" applyBorder="1" applyAlignment="1"/>
    <xf numFmtId="0" fontId="6" fillId="0" borderId="0" xfId="5" applyNumberFormat="1" applyFont="1" applyFill="1" applyAlignment="1">
      <alignment horizontal="right"/>
    </xf>
    <xf numFmtId="166" fontId="23" fillId="0" borderId="0" xfId="49" applyNumberFormat="1" applyFont="1" applyAlignment="1">
      <alignment vertical="center"/>
    </xf>
    <xf numFmtId="0" fontId="6" fillId="0" borderId="0" xfId="1" applyFont="1" applyFill="1"/>
    <xf numFmtId="41" fontId="6" fillId="8" borderId="0" xfId="1" applyNumberFormat="1" applyFont="1" applyFill="1" applyAlignment="1">
      <alignment horizontal="center"/>
    </xf>
    <xf numFmtId="166" fontId="6" fillId="8" borderId="0" xfId="5" applyNumberFormat="1" applyFont="1" applyFill="1" applyAlignment="1">
      <alignment vertical="center"/>
    </xf>
    <xf numFmtId="166" fontId="6" fillId="8" borderId="0" xfId="5" applyNumberFormat="1" applyFont="1" applyFill="1"/>
    <xf numFmtId="170" fontId="6" fillId="8" borderId="0" xfId="5" applyNumberFormat="1" applyFont="1" applyFill="1" applyAlignment="1">
      <alignment horizontal="right"/>
    </xf>
    <xf numFmtId="43" fontId="6" fillId="8" borderId="0" xfId="5" applyNumberFormat="1" applyFont="1" applyFill="1" applyAlignment="1">
      <alignment horizontal="right"/>
    </xf>
    <xf numFmtId="43" fontId="6" fillId="8" borderId="0" xfId="5" applyNumberFormat="1" applyFont="1" applyFill="1" applyAlignment="1" applyProtection="1">
      <alignment horizontal="right"/>
      <protection locked="0"/>
    </xf>
    <xf numFmtId="166" fontId="6" fillId="8" borderId="0" xfId="5" applyNumberFormat="1" applyFont="1" applyFill="1" applyAlignment="1" applyProtection="1">
      <alignment horizontal="right"/>
      <protection locked="0"/>
    </xf>
    <xf numFmtId="166" fontId="6" fillId="8" borderId="0" xfId="5" applyNumberFormat="1" applyFont="1" applyFill="1" applyAlignment="1">
      <alignment horizontal="right"/>
    </xf>
    <xf numFmtId="3" fontId="6" fillId="8" borderId="0" xfId="1" applyNumberFormat="1" applyFont="1" applyFill="1" applyProtection="1"/>
    <xf numFmtId="166" fontId="6" fillId="8" borderId="0" xfId="5" applyNumberFormat="1" applyFont="1" applyFill="1" applyAlignment="1" applyProtection="1">
      <alignment horizontal="right"/>
    </xf>
    <xf numFmtId="3" fontId="6" fillId="8" borderId="0" xfId="1" applyNumberFormat="1" applyFont="1" applyFill="1" applyAlignment="1" applyProtection="1">
      <alignment horizontal="fill"/>
    </xf>
    <xf numFmtId="3" fontId="6" fillId="8" borderId="0" xfId="1" applyNumberFormat="1" applyFont="1" applyFill="1"/>
    <xf numFmtId="166" fontId="6" fillId="8" borderId="0" xfId="5" applyNumberFormat="1" applyFont="1" applyFill="1" applyProtection="1">
      <protection locked="0"/>
    </xf>
    <xf numFmtId="3" fontId="6" fillId="8" borderId="0" xfId="1" applyNumberFormat="1" applyFont="1" applyFill="1" applyProtection="1">
      <protection locked="0"/>
    </xf>
    <xf numFmtId="43" fontId="6" fillId="8" borderId="0" xfId="5" applyNumberFormat="1" applyFont="1" applyFill="1" applyAlignment="1" applyProtection="1">
      <alignment horizontal="center"/>
      <protection locked="0"/>
    </xf>
    <xf numFmtId="43" fontId="7" fillId="8" borderId="0" xfId="5" applyNumberFormat="1" applyFont="1" applyFill="1" applyAlignment="1" applyProtection="1">
      <alignment horizontal="center"/>
      <protection locked="0"/>
    </xf>
    <xf numFmtId="43" fontId="6" fillId="8" borderId="0" xfId="5" applyFont="1" applyFill="1" applyAlignment="1" applyProtection="1">
      <alignment horizontal="fill"/>
    </xf>
    <xf numFmtId="166" fontId="6" fillId="8" borderId="0" xfId="5" applyNumberFormat="1" applyFont="1" applyFill="1" applyAlignment="1" applyProtection="1">
      <alignment horizontal="center"/>
      <protection locked="0"/>
    </xf>
    <xf numFmtId="171" fontId="6" fillId="8" borderId="0" xfId="5" applyNumberFormat="1" applyFont="1" applyFill="1" applyAlignment="1" applyProtection="1">
      <alignment horizontal="right"/>
      <protection locked="0"/>
    </xf>
    <xf numFmtId="166" fontId="6" fillId="8" borderId="0" xfId="5" applyNumberFormat="1" applyFont="1" applyFill="1" applyAlignment="1" applyProtection="1">
      <alignment horizontal="fill"/>
    </xf>
    <xf numFmtId="43" fontId="6" fillId="0" borderId="0" xfId="5" applyFont="1" applyFill="1" applyAlignment="1" applyProtection="1">
      <alignment horizontal="fill"/>
    </xf>
    <xf numFmtId="165" fontId="6" fillId="0" borderId="0" xfId="1" applyNumberFormat="1" applyFont="1" applyFill="1" applyBorder="1" applyAlignment="1" applyProtection="1">
      <alignment horizontal="center"/>
    </xf>
    <xf numFmtId="164" fontId="6" fillId="0" borderId="0" xfId="1" applyNumberFormat="1" applyFont="1" applyFill="1" applyBorder="1" applyAlignment="1" applyProtection="1">
      <alignment horizontal="center"/>
    </xf>
    <xf numFmtId="3" fontId="6" fillId="0" borderId="0" xfId="1" applyNumberFormat="1" applyFont="1" applyFill="1" applyBorder="1" applyAlignment="1" applyProtection="1">
      <alignment horizontal="center"/>
    </xf>
    <xf numFmtId="0" fontId="6" fillId="0" borderId="0" xfId="1" applyFont="1" applyFill="1" applyBorder="1" applyAlignment="1">
      <alignment horizontal="center"/>
    </xf>
    <xf numFmtId="41" fontId="6" fillId="8" borderId="0" xfId="5" applyNumberFormat="1" applyFont="1" applyFill="1" applyAlignment="1" applyProtection="1">
      <alignment horizontal="center"/>
      <protection locked="0"/>
    </xf>
    <xf numFmtId="41" fontId="6" fillId="0" borderId="0" xfId="5" applyNumberFormat="1" applyFont="1" applyFill="1" applyAlignment="1" applyProtection="1">
      <alignment horizontal="center"/>
      <protection locked="0"/>
    </xf>
    <xf numFmtId="41" fontId="6" fillId="0" borderId="0" xfId="5" applyNumberFormat="1" applyFont="1" applyFill="1" applyAlignment="1">
      <alignment horizontal="center"/>
    </xf>
    <xf numFmtId="41" fontId="6" fillId="8" borderId="0" xfId="5" applyNumberFormat="1" applyFont="1" applyFill="1" applyAlignment="1" applyProtection="1">
      <alignment horizontal="fill"/>
    </xf>
    <xf numFmtId="41" fontId="6" fillId="8" borderId="0" xfId="5" applyNumberFormat="1" applyFont="1" applyFill="1" applyAlignment="1" applyProtection="1">
      <alignment horizontal="right"/>
      <protection locked="0"/>
    </xf>
    <xf numFmtId="41" fontId="6" fillId="0" borderId="0" xfId="5" applyNumberFormat="1" applyFont="1" applyFill="1" applyAlignment="1" applyProtection="1">
      <alignment horizontal="right"/>
      <protection locked="0"/>
    </xf>
    <xf numFmtId="41" fontId="6" fillId="8" borderId="0" xfId="5" applyNumberFormat="1" applyFont="1" applyFill="1" applyAlignment="1">
      <alignment horizontal="right"/>
    </xf>
    <xf numFmtId="0" fontId="6" fillId="0" borderId="0" xfId="1" applyFont="1"/>
    <xf numFmtId="0" fontId="6" fillId="0" borderId="0" xfId="1" applyFont="1" applyAlignment="1">
      <alignment horizontal="left"/>
    </xf>
    <xf numFmtId="0" fontId="6" fillId="0" borderId="0" xfId="1" applyFont="1" applyProtection="1">
      <protection locked="0"/>
    </xf>
    <xf numFmtId="43" fontId="6" fillId="0" borderId="0" xfId="49" applyFont="1" applyFill="1" applyAlignment="1" applyProtection="1">
      <alignment horizontal="right"/>
    </xf>
    <xf numFmtId="43" fontId="6" fillId="0" borderId="0" xfId="49" applyFont="1" applyFill="1" applyAlignment="1">
      <alignment horizontal="right"/>
    </xf>
    <xf numFmtId="43" fontId="6" fillId="0" borderId="0" xfId="49" applyFont="1" applyFill="1"/>
    <xf numFmtId="43" fontId="7" fillId="0" borderId="0" xfId="49" applyFont="1" applyFill="1"/>
    <xf numFmtId="43" fontId="6" fillId="2" borderId="0" xfId="49" applyFont="1" applyFill="1"/>
    <xf numFmtId="37" fontId="7" fillId="0" borderId="0" xfId="1" applyNumberFormat="1" applyFont="1" applyFill="1" applyAlignment="1" applyProtection="1">
      <alignment horizontal="center"/>
    </xf>
    <xf numFmtId="0" fontId="7" fillId="0" borderId="0" xfId="1" applyFont="1" applyFill="1" applyAlignment="1">
      <alignment horizontal="right"/>
    </xf>
    <xf numFmtId="9" fontId="6" fillId="0" borderId="0" xfId="56" applyFont="1" applyFill="1"/>
    <xf numFmtId="167" fontId="6" fillId="0" borderId="0" xfId="1" applyNumberFormat="1" applyFont="1" applyFill="1"/>
    <xf numFmtId="172" fontId="6" fillId="0" borderId="0" xfId="56" applyNumberFormat="1" applyFont="1" applyFill="1"/>
    <xf numFmtId="1" fontId="6" fillId="0" borderId="0" xfId="1" applyNumberFormat="1" applyFont="1" applyFill="1" applyAlignment="1" applyProtection="1">
      <alignment horizontal="center"/>
    </xf>
    <xf numFmtId="166" fontId="6" fillId="0" borderId="0" xfId="49" applyNumberFormat="1" applyFont="1" applyFill="1"/>
    <xf numFmtId="173" fontId="6" fillId="0" borderId="0" xfId="1" applyNumberFormat="1" applyFont="1" applyFill="1" applyAlignment="1" applyProtection="1">
      <alignment horizontal="fill"/>
    </xf>
    <xf numFmtId="41" fontId="6" fillId="0" borderId="0" xfId="1" applyNumberFormat="1" applyFont="1" applyFill="1"/>
    <xf numFmtId="0" fontId="27" fillId="0" borderId="0" xfId="1" applyFont="1" applyFill="1"/>
    <xf numFmtId="166" fontId="6" fillId="0" borderId="0" xfId="49" applyNumberFormat="1" applyFont="1" applyFill="1" applyAlignment="1">
      <alignment horizontal="center"/>
    </xf>
    <xf numFmtId="43" fontId="6" fillId="0" borderId="0" xfId="1" applyNumberFormat="1" applyFont="1" applyFill="1"/>
    <xf numFmtId="41" fontId="6" fillId="5" borderId="0" xfId="1" applyNumberFormat="1" applyFont="1" applyFill="1"/>
    <xf numFmtId="41" fontId="16" fillId="5" borderId="0" xfId="1" applyNumberFormat="1" applyFont="1" applyFill="1"/>
    <xf numFmtId="166" fontId="6" fillId="0" borderId="0" xfId="1" applyNumberFormat="1" applyFont="1" applyFill="1" applyAlignment="1"/>
    <xf numFmtId="166" fontId="6" fillId="0" borderId="0" xfId="1" applyNumberFormat="1" applyFont="1" applyFill="1"/>
    <xf numFmtId="43" fontId="6" fillId="0" borderId="0" xfId="56" applyNumberFormat="1" applyFont="1" applyFill="1"/>
    <xf numFmtId="170" fontId="6" fillId="0" borderId="0" xfId="5" applyNumberFormat="1" applyFont="1" applyFill="1" applyAlignment="1" applyProtection="1">
      <alignment horizontal="right"/>
      <protection locked="0"/>
    </xf>
    <xf numFmtId="0" fontId="6" fillId="0" borderId="1" xfId="1" applyFont="1" applyFill="1" applyBorder="1"/>
    <xf numFmtId="173" fontId="6" fillId="0" borderId="0" xfId="1" applyNumberFormat="1" applyFont="1" applyFill="1"/>
    <xf numFmtId="43" fontId="7" fillId="0" borderId="0" xfId="1" applyNumberFormat="1" applyFont="1" applyFill="1" applyAlignment="1" applyProtection="1">
      <alignment horizontal="left"/>
    </xf>
    <xf numFmtId="43" fontId="6" fillId="2" borderId="0" xfId="5" applyNumberFormat="1" applyFont="1" applyFill="1" applyAlignment="1" applyProtection="1">
      <alignment horizontal="center"/>
      <protection locked="0"/>
    </xf>
    <xf numFmtId="166" fontId="6" fillId="2" borderId="0" xfId="5" applyNumberFormat="1" applyFont="1" applyFill="1" applyAlignment="1" applyProtection="1">
      <alignment horizontal="center"/>
      <protection locked="0"/>
    </xf>
    <xf numFmtId="41" fontId="6" fillId="2" borderId="0" xfId="5" applyNumberFormat="1" applyFont="1" applyFill="1" applyAlignment="1" applyProtection="1">
      <alignment horizontal="center"/>
      <protection locked="0"/>
    </xf>
    <xf numFmtId="166" fontId="6" fillId="0" borderId="0" xfId="1" applyNumberFormat="1" applyFont="1" applyFill="1" applyAlignment="1" applyProtection="1">
      <alignment horizontal="fill"/>
    </xf>
    <xf numFmtId="0" fontId="6" fillId="2" borderId="0" xfId="1" applyFont="1" applyFill="1" applyAlignment="1" applyProtection="1">
      <alignment horizontal="fill"/>
    </xf>
    <xf numFmtId="166" fontId="6" fillId="2" borderId="0" xfId="1" applyNumberFormat="1" applyFont="1" applyFill="1" applyAlignment="1" applyProtection="1">
      <alignment horizontal="fill"/>
    </xf>
    <xf numFmtId="166" fontId="6" fillId="2" borderId="0" xfId="5" applyNumberFormat="1" applyFont="1" applyFill="1" applyAlignment="1">
      <alignment horizontal="center"/>
    </xf>
    <xf numFmtId="166" fontId="6" fillId="2" borderId="0" xfId="5" applyNumberFormat="1" applyFont="1" applyFill="1" applyAlignment="1" applyProtection="1">
      <alignment horizontal="center"/>
    </xf>
    <xf numFmtId="41" fontId="6" fillId="2" borderId="0" xfId="5" applyNumberFormat="1" applyFont="1" applyFill="1" applyAlignment="1">
      <alignment horizontal="center"/>
    </xf>
    <xf numFmtId="0" fontId="6" fillId="2" borderId="0" xfId="1" applyFont="1" applyFill="1" applyProtection="1">
      <protection locked="0"/>
    </xf>
    <xf numFmtId="166" fontId="6" fillId="2" borderId="0" xfId="49" applyNumberFormat="1" applyFont="1" applyFill="1" applyAlignment="1" applyProtection="1">
      <alignment horizontal="center"/>
      <protection locked="0"/>
    </xf>
    <xf numFmtId="10" fontId="6" fillId="0" borderId="0" xfId="56" applyNumberFormat="1" applyFont="1" applyFill="1"/>
    <xf numFmtId="166" fontId="18" fillId="0" borderId="0" xfId="5" applyNumberFormat="1" applyFont="1" applyFill="1" applyAlignment="1">
      <alignment horizontal="right"/>
    </xf>
    <xf numFmtId="166" fontId="6" fillId="0" borderId="0" xfId="49" applyNumberFormat="1" applyFont="1" applyFill="1" applyAlignment="1">
      <alignment horizontal="right"/>
    </xf>
    <xf numFmtId="166" fontId="6" fillId="0" borderId="0" xfId="1" applyNumberFormat="1" applyFont="1" applyFill="1" applyAlignment="1">
      <alignment horizontal="right"/>
    </xf>
    <xf numFmtId="166" fontId="6" fillId="0" borderId="0" xfId="1" applyNumberFormat="1" applyFont="1" applyFill="1" applyAlignment="1" applyProtection="1">
      <alignment horizontal="right"/>
    </xf>
    <xf numFmtId="164" fontId="6" fillId="2" borderId="0" xfId="1" applyNumberFormat="1" applyFont="1" applyFill="1" applyProtection="1"/>
    <xf numFmtId="3" fontId="6" fillId="2" borderId="0" xfId="1" applyNumberFormat="1" applyFont="1" applyFill="1" applyProtection="1"/>
    <xf numFmtId="166" fontId="6" fillId="2" borderId="0" xfId="5" applyNumberFormat="1" applyFont="1" applyFill="1" applyAlignment="1" applyProtection="1">
      <alignment horizontal="right"/>
      <protection locked="0"/>
    </xf>
    <xf numFmtId="37" fontId="6" fillId="2" borderId="0" xfId="1" applyNumberFormat="1" applyFont="1" applyFill="1"/>
    <xf numFmtId="166" fontId="6" fillId="2" borderId="0" xfId="5" applyNumberFormat="1" applyFont="1" applyFill="1" applyAlignment="1">
      <alignment horizontal="right"/>
    </xf>
    <xf numFmtId="166" fontId="6" fillId="2" borderId="0" xfId="5" applyNumberFormat="1" applyFont="1" applyFill="1" applyAlignment="1" applyProtection="1">
      <alignment horizontal="right"/>
    </xf>
    <xf numFmtId="37" fontId="6" fillId="2" borderId="0" xfId="1" applyNumberFormat="1" applyFont="1" applyFill="1" applyProtection="1">
      <protection locked="0"/>
    </xf>
    <xf numFmtId="37" fontId="6" fillId="2" borderId="0" xfId="1" applyNumberFormat="1" applyFont="1" applyFill="1" applyProtection="1"/>
    <xf numFmtId="0" fontId="7" fillId="2" borderId="0" xfId="1" applyFont="1" applyFill="1"/>
    <xf numFmtId="164" fontId="6" fillId="2" borderId="0" xfId="1" applyNumberFormat="1" applyFont="1" applyFill="1" applyAlignment="1" applyProtection="1">
      <alignment horizontal="fill"/>
    </xf>
    <xf numFmtId="166" fontId="6" fillId="0" borderId="0" xfId="5" applyNumberFormat="1" applyFont="1" applyFill="1" applyAlignment="1" applyProtection="1">
      <alignment horizontal="fill"/>
    </xf>
    <xf numFmtId="3" fontId="6" fillId="2" borderId="0" xfId="1" applyNumberFormat="1" applyFont="1" applyFill="1" applyAlignment="1" applyProtection="1">
      <alignment horizontal="fill"/>
    </xf>
    <xf numFmtId="168" fontId="6" fillId="2" borderId="0" xfId="1" applyNumberFormat="1" applyFont="1" applyFill="1" applyAlignment="1" applyProtection="1">
      <alignment horizontal="fill"/>
    </xf>
    <xf numFmtId="165" fontId="6" fillId="2" borderId="0" xfId="1" applyNumberFormat="1" applyFont="1" applyFill="1" applyAlignment="1" applyProtection="1">
      <alignment horizontal="center"/>
    </xf>
    <xf numFmtId="0" fontId="6" fillId="2" borderId="0" xfId="1" applyFont="1" applyFill="1" applyAlignment="1" applyProtection="1">
      <alignment horizontal="center"/>
    </xf>
    <xf numFmtId="0" fontId="6" fillId="2" borderId="0" xfId="1" applyFont="1" applyFill="1" applyAlignment="1">
      <alignment horizontal="center"/>
    </xf>
    <xf numFmtId="164" fontId="6" fillId="2" borderId="0" xfId="1" applyNumberFormat="1" applyFont="1" applyFill="1" applyAlignment="1" applyProtection="1">
      <alignment horizontal="center"/>
    </xf>
    <xf numFmtId="3" fontId="6" fillId="2" borderId="0" xfId="1" applyNumberFormat="1" applyFont="1" applyFill="1" applyAlignment="1" applyProtection="1">
      <alignment horizontal="center"/>
    </xf>
    <xf numFmtId="1" fontId="6" fillId="2" borderId="0" xfId="1" applyNumberFormat="1" applyFont="1" applyFill="1" applyAlignment="1" applyProtection="1">
      <alignment horizontal="right"/>
    </xf>
    <xf numFmtId="0" fontId="6" fillId="2" borderId="0" xfId="1" applyFont="1" applyFill="1" applyAlignment="1" applyProtection="1">
      <alignment horizontal="left"/>
    </xf>
    <xf numFmtId="164" fontId="6" fillId="2" borderId="0" xfId="1" applyNumberFormat="1" applyFont="1" applyFill="1" applyProtection="1">
      <protection locked="0"/>
    </xf>
    <xf numFmtId="166" fontId="6" fillId="2" borderId="0" xfId="5" applyNumberFormat="1" applyFont="1" applyFill="1" applyProtection="1">
      <protection locked="0"/>
    </xf>
    <xf numFmtId="1" fontId="6" fillId="2" borderId="0" xfId="1" applyNumberFormat="1" applyFont="1" applyFill="1" applyAlignment="1">
      <alignment horizontal="right"/>
    </xf>
    <xf numFmtId="165" fontId="6" fillId="2" borderId="0" xfId="1" applyNumberFormat="1" applyFont="1" applyFill="1" applyProtection="1"/>
    <xf numFmtId="164" fontId="6" fillId="2" borderId="0" xfId="1" applyNumberFormat="1" applyFont="1" applyFill="1"/>
    <xf numFmtId="3" fontId="6" fillId="2" borderId="0" xfId="1" applyNumberFormat="1" applyFont="1" applyFill="1"/>
    <xf numFmtId="0" fontId="7" fillId="2" borderId="0" xfId="1" applyFont="1" applyFill="1" applyAlignment="1" applyProtection="1">
      <alignment horizontal="left"/>
      <protection locked="0"/>
    </xf>
    <xf numFmtId="165" fontId="7" fillId="2" borderId="0" xfId="1" applyNumberFormat="1" applyFont="1" applyFill="1" applyProtection="1"/>
    <xf numFmtId="164" fontId="7" fillId="2" borderId="0" xfId="1" applyNumberFormat="1" applyFont="1" applyFill="1" applyProtection="1"/>
    <xf numFmtId="3" fontId="7" fillId="2" borderId="0" xfId="1" applyNumberFormat="1" applyFont="1" applyFill="1" applyProtection="1"/>
    <xf numFmtId="3" fontId="7" fillId="2" borderId="0" xfId="1" applyNumberFormat="1" applyFont="1" applyFill="1" applyAlignment="1" applyProtection="1">
      <alignment horizontal="right"/>
    </xf>
    <xf numFmtId="164" fontId="15" fillId="2" borderId="0" xfId="1" applyNumberFormat="1" applyFont="1" applyFill="1" applyAlignment="1" applyProtection="1">
      <alignment horizontal="left"/>
    </xf>
    <xf numFmtId="3" fontId="8" fillId="2" borderId="0" xfId="1" applyNumberFormat="1" applyFont="1" applyFill="1" applyAlignment="1" applyProtection="1">
      <alignment horizontal="left"/>
      <protection locked="0"/>
    </xf>
    <xf numFmtId="166" fontId="6" fillId="0" borderId="0" xfId="49" applyNumberFormat="1" applyFont="1" applyFill="1" applyAlignment="1" applyProtection="1">
      <alignment horizontal="center"/>
      <protection locked="0"/>
    </xf>
    <xf numFmtId="172" fontId="6" fillId="2" borderId="0" xfId="56" applyNumberFormat="1" applyFont="1" applyFill="1"/>
    <xf numFmtId="170" fontId="6" fillId="2" borderId="0" xfId="1" applyNumberFormat="1" applyFont="1" applyFill="1"/>
    <xf numFmtId="166" fontId="6" fillId="0" borderId="0" xfId="49" applyNumberFormat="1" applyFont="1" applyFill="1" applyAlignment="1" applyProtection="1">
      <alignment horizontal="fill"/>
    </xf>
    <xf numFmtId="41" fontId="6" fillId="0" borderId="0" xfId="5" applyNumberFormat="1" applyFont="1" applyFill="1" applyAlignment="1" applyProtection="1">
      <alignment horizontal="fill"/>
    </xf>
    <xf numFmtId="166" fontId="6" fillId="0" borderId="0" xfId="49" applyNumberFormat="1" applyFont="1" applyFill="1" applyAlignment="1" applyProtection="1">
      <alignment horizontal="center"/>
    </xf>
    <xf numFmtId="43" fontId="6" fillId="2" borderId="0" xfId="1" applyNumberFormat="1" applyFont="1" applyFill="1"/>
    <xf numFmtId="0" fontId="6" fillId="2" borderId="0" xfId="1" applyFont="1" applyFill="1" applyProtection="1"/>
    <xf numFmtId="43" fontId="6" fillId="2" borderId="0" xfId="1" applyNumberFormat="1" applyFont="1" applyFill="1" applyAlignment="1" applyProtection="1">
      <alignment horizontal="fill"/>
    </xf>
    <xf numFmtId="41" fontId="6" fillId="2" borderId="0" xfId="1" applyNumberFormat="1" applyFont="1" applyFill="1" applyAlignment="1" applyProtection="1">
      <alignment horizontal="fill"/>
    </xf>
    <xf numFmtId="170" fontId="6" fillId="2" borderId="0" xfId="5" applyNumberFormat="1" applyFont="1" applyFill="1" applyAlignment="1">
      <alignment horizontal="center"/>
    </xf>
    <xf numFmtId="166" fontId="6" fillId="0" borderId="0" xfId="49" applyNumberFormat="1" applyFont="1" applyFill="1" applyAlignment="1" applyProtection="1">
      <alignment horizontal="right"/>
      <protection locked="0"/>
    </xf>
    <xf numFmtId="41" fontId="6" fillId="0" borderId="0" xfId="5" applyNumberFormat="1" applyFont="1" applyFill="1" applyAlignment="1">
      <alignment horizontal="right"/>
    </xf>
    <xf numFmtId="166" fontId="6" fillId="2" borderId="0" xfId="49" applyNumberFormat="1" applyFont="1" applyFill="1" applyAlignment="1" applyProtection="1">
      <alignment horizontal="right"/>
      <protection locked="0"/>
    </xf>
    <xf numFmtId="41" fontId="6" fillId="2" borderId="0" xfId="5" applyNumberFormat="1" applyFont="1" applyFill="1" applyAlignment="1" applyProtection="1">
      <alignment horizontal="right"/>
      <protection locked="0"/>
    </xf>
    <xf numFmtId="2" fontId="6" fillId="2" borderId="0" xfId="1" applyNumberFormat="1" applyFont="1" applyFill="1" applyAlignment="1" applyProtection="1">
      <alignment horizontal="center"/>
      <protection locked="0"/>
    </xf>
    <xf numFmtId="171" fontId="6" fillId="2" borderId="0" xfId="5" applyNumberFormat="1" applyFont="1" applyFill="1" applyAlignment="1" applyProtection="1">
      <alignment horizontal="right"/>
      <protection locked="0"/>
    </xf>
    <xf numFmtId="43" fontId="6" fillId="2" borderId="0" xfId="5" applyNumberFormat="1" applyFont="1" applyFill="1" applyAlignment="1" applyProtection="1">
      <alignment horizontal="right"/>
      <protection locked="0"/>
    </xf>
    <xf numFmtId="170" fontId="6" fillId="2" borderId="0" xfId="5" applyNumberFormat="1" applyFont="1" applyFill="1" applyAlignment="1" applyProtection="1">
      <alignment horizontal="right"/>
      <protection locked="0"/>
    </xf>
    <xf numFmtId="43" fontId="6" fillId="2" borderId="0" xfId="5" applyNumberFormat="1" applyFont="1" applyFill="1" applyAlignment="1" applyProtection="1">
      <alignment horizontal="center"/>
    </xf>
    <xf numFmtId="43" fontId="6" fillId="2" borderId="0" xfId="5" applyNumberFormat="1" applyFont="1" applyFill="1" applyAlignment="1">
      <alignment horizontal="center"/>
    </xf>
    <xf numFmtId="0" fontId="6" fillId="2" borderId="0" xfId="1" applyFont="1" applyFill="1" applyAlignment="1" applyProtection="1">
      <alignment horizontal="left" wrapText="1"/>
    </xf>
    <xf numFmtId="3" fontId="15" fillId="2" borderId="0" xfId="1" applyNumberFormat="1" applyFont="1" applyFill="1" applyAlignment="1" applyProtection="1">
      <alignment horizontal="left"/>
    </xf>
    <xf numFmtId="2" fontId="6" fillId="2" borderId="0" xfId="1" applyNumberFormat="1" applyFont="1" applyFill="1" applyAlignment="1" applyProtection="1">
      <alignment horizontal="fill"/>
    </xf>
    <xf numFmtId="173" fontId="6" fillId="0" borderId="0" xfId="1" applyNumberFormat="1" applyFont="1" applyFill="1" applyAlignment="1">
      <alignment horizontal="center"/>
    </xf>
    <xf numFmtId="2" fontId="6" fillId="0" borderId="0" xfId="5" applyNumberFormat="1" applyFont="1" applyFill="1" applyAlignment="1">
      <alignment horizontal="right"/>
    </xf>
    <xf numFmtId="43" fontId="6" fillId="5" borderId="0" xfId="49" applyFont="1" applyFill="1"/>
    <xf numFmtId="43" fontId="6" fillId="5" borderId="0" xfId="1" applyNumberFormat="1" applyFont="1" applyFill="1"/>
    <xf numFmtId="43" fontId="6" fillId="8" borderId="0" xfId="49" applyFont="1" applyFill="1" applyAlignment="1">
      <alignment horizontal="right"/>
    </xf>
    <xf numFmtId="43" fontId="6" fillId="0" borderId="2" xfId="1" applyNumberFormat="1" applyFont="1" applyFill="1" applyBorder="1" applyAlignment="1" applyProtection="1">
      <alignment horizontal="fill"/>
    </xf>
    <xf numFmtId="43" fontId="7" fillId="0" borderId="0" xfId="1" applyNumberFormat="1" applyFont="1" applyFill="1"/>
    <xf numFmtId="43" fontId="6" fillId="8" borderId="0" xfId="49" applyNumberFormat="1" applyFont="1" applyFill="1" applyAlignment="1" applyProtection="1">
      <alignment horizontal="center"/>
      <protection locked="0"/>
    </xf>
    <xf numFmtId="40" fontId="6" fillId="0" borderId="0" xfId="1" applyNumberFormat="1" applyFont="1" applyFill="1"/>
    <xf numFmtId="43" fontId="6" fillId="0" borderId="0" xfId="49" applyNumberFormat="1" applyFont="1" applyFill="1" applyAlignment="1" applyProtection="1">
      <alignment horizontal="fill"/>
    </xf>
    <xf numFmtId="43" fontId="6" fillId="0" borderId="0" xfId="49" applyNumberFormat="1" applyFont="1" applyFill="1" applyAlignment="1" applyProtection="1">
      <alignment horizontal="center"/>
      <protection locked="0"/>
    </xf>
    <xf numFmtId="40" fontId="7" fillId="0" borderId="0" xfId="1" applyNumberFormat="1" applyFont="1" applyFill="1"/>
    <xf numFmtId="43" fontId="7" fillId="0" borderId="0" xfId="49" applyNumberFormat="1" applyFont="1" applyFill="1"/>
    <xf numFmtId="40" fontId="6" fillId="2" borderId="0" xfId="1" applyNumberFormat="1" applyFont="1" applyFill="1"/>
    <xf numFmtId="0" fontId="6" fillId="0" borderId="0" xfId="1" applyNumberFormat="1" applyFont="1" applyFill="1"/>
    <xf numFmtId="41" fontId="6" fillId="9" borderId="0" xfId="1" applyNumberFormat="1" applyFont="1" applyFill="1" applyAlignment="1">
      <alignment horizontal="center"/>
    </xf>
    <xf numFmtId="0" fontId="6" fillId="9" borderId="0" xfId="1" applyFont="1" applyFill="1"/>
    <xf numFmtId="164" fontId="6" fillId="9" borderId="0" xfId="1" applyNumberFormat="1" applyFont="1" applyFill="1" applyProtection="1"/>
    <xf numFmtId="166" fontId="6" fillId="9" borderId="0" xfId="5" applyNumberFormat="1" applyFont="1" applyFill="1" applyAlignment="1" applyProtection="1">
      <alignment horizontal="right"/>
      <protection locked="0"/>
    </xf>
    <xf numFmtId="166" fontId="6" fillId="9" borderId="0" xfId="5" applyNumberFormat="1" applyFont="1" applyFill="1" applyAlignment="1">
      <alignment horizontal="right"/>
    </xf>
    <xf numFmtId="166" fontId="6" fillId="9" borderId="0" xfId="5" applyNumberFormat="1" applyFont="1" applyFill="1" applyAlignment="1" applyProtection="1">
      <alignment horizontal="right"/>
    </xf>
    <xf numFmtId="0" fontId="6" fillId="3" borderId="0" xfId="1" applyFont="1" applyFill="1" applyAlignment="1">
      <alignment horizontal="left" wrapText="1"/>
    </xf>
    <xf numFmtId="37" fontId="7" fillId="0" borderId="0" xfId="1" applyNumberFormat="1" applyFont="1" applyFill="1" applyAlignment="1" applyProtection="1">
      <alignment horizontal="center"/>
    </xf>
    <xf numFmtId="0" fontId="6" fillId="0" borderId="0" xfId="1" applyFont="1" applyFill="1" applyAlignment="1">
      <alignment horizontal="left" vertical="center" wrapText="1"/>
    </xf>
    <xf numFmtId="0" fontId="9" fillId="0" borderId="0" xfId="1" applyFont="1" applyFill="1" applyAlignment="1">
      <alignment horizontal="left"/>
    </xf>
    <xf numFmtId="0" fontId="10" fillId="0" borderId="0" xfId="1" applyFont="1" applyFill="1" applyAlignment="1">
      <alignment horizontal="left"/>
    </xf>
    <xf numFmtId="0" fontId="7" fillId="0" borderId="0" xfId="1" applyFont="1" applyFill="1" applyAlignment="1">
      <alignment horizontal="right"/>
    </xf>
    <xf numFmtId="0" fontId="13" fillId="0" borderId="0" xfId="1" applyFont="1" applyFill="1" applyAlignment="1">
      <alignment horizontal="left"/>
    </xf>
    <xf numFmtId="39" fontId="7" fillId="0" borderId="0" xfId="1" applyNumberFormat="1" applyFont="1" applyFill="1" applyAlignment="1" applyProtection="1">
      <alignment horizontal="center"/>
    </xf>
    <xf numFmtId="165" fontId="7" fillId="0" borderId="0" xfId="1" applyNumberFormat="1" applyFont="1" applyFill="1" applyAlignment="1" applyProtection="1">
      <alignment horizontal="center"/>
    </xf>
    <xf numFmtId="0" fontId="6" fillId="6" borderId="0" xfId="1" applyFont="1" applyFill="1" applyAlignment="1">
      <alignment horizontal="left" wrapText="1"/>
    </xf>
    <xf numFmtId="168" fontId="7" fillId="0" borderId="0" xfId="1" applyNumberFormat="1" applyFont="1" applyFill="1" applyAlignment="1" applyProtection="1">
      <alignment horizontal="center"/>
    </xf>
    <xf numFmtId="0" fontId="7" fillId="0" borderId="0" xfId="1" applyFont="1" applyFill="1" applyAlignment="1">
      <alignment horizontal="center"/>
    </xf>
    <xf numFmtId="0" fontId="7" fillId="2" borderId="0" xfId="1" applyFont="1" applyFill="1" applyAlignment="1">
      <alignment horizontal="center"/>
    </xf>
    <xf numFmtId="165" fontId="7" fillId="2" borderId="0" xfId="1" applyNumberFormat="1" applyFont="1" applyFill="1" applyAlignment="1" applyProtection="1">
      <alignment horizontal="center"/>
    </xf>
  </cellXfs>
  <cellStyles count="59">
    <cellStyle name="Comma" xfId="49" builtinId="3"/>
    <cellStyle name="Comma 10" xfId="5"/>
    <cellStyle name="Comma 10 2" xfId="6"/>
    <cellStyle name="Comma 10 3" xfId="7"/>
    <cellStyle name="Comma 11" xfId="8"/>
    <cellStyle name="Comma 11 2" xfId="9"/>
    <cellStyle name="Comma 11 3" xfId="10"/>
    <cellStyle name="Comma 12" xfId="11"/>
    <cellStyle name="Comma 12 2" xfId="12"/>
    <cellStyle name="Comma 12 3" xfId="13"/>
    <cellStyle name="Comma 13 2" xfId="14"/>
    <cellStyle name="Comma 13 3" xfId="15"/>
    <cellStyle name="Comma 17" xfId="16"/>
    <cellStyle name="Comma 17 2" xfId="17"/>
    <cellStyle name="Comma 17 3" xfId="18"/>
    <cellStyle name="Comma 18" xfId="19"/>
    <cellStyle name="Comma 18 2" xfId="20"/>
    <cellStyle name="Comma 18 3" xfId="21"/>
    <cellStyle name="Comma 2" xfId="2"/>
    <cellStyle name="Comma 23" xfId="22"/>
    <cellStyle name="Comma 23 2" xfId="23"/>
    <cellStyle name="Comma 23 3" xfId="24"/>
    <cellStyle name="Comma 3 2" xfId="25"/>
    <cellStyle name="Comma 3 3" xfId="26"/>
    <cellStyle name="Comma 4" xfId="27"/>
    <cellStyle name="Comma 4 2" xfId="28"/>
    <cellStyle name="Comma 4 3" xfId="29"/>
    <cellStyle name="Comma 5 2" xfId="30"/>
    <cellStyle name="Comma 5 3" xfId="31"/>
    <cellStyle name="Comma 6" xfId="32"/>
    <cellStyle name="Comma 6 2" xfId="33"/>
    <cellStyle name="Comma 6 3" xfId="34"/>
    <cellStyle name="Comma 7" xfId="35"/>
    <cellStyle name="Comma 7 2" xfId="36"/>
    <cellStyle name="Comma 7 3" xfId="37"/>
    <cellStyle name="Comma 8" xfId="38"/>
    <cellStyle name="Comma 8 2" xfId="39"/>
    <cellStyle name="Comma 8 3" xfId="40"/>
    <cellStyle name="Comma 9" xfId="41"/>
    <cellStyle name="Comma 9 2" xfId="42"/>
    <cellStyle name="Comma 9 3" xfId="43"/>
    <cellStyle name="Currency 2" xfId="48"/>
    <cellStyle name="Currency 2 2" xfId="53"/>
    <cellStyle name="Hyperlink 2" xfId="44"/>
    <cellStyle name="Normal" xfId="0" builtinId="0"/>
    <cellStyle name="Normal 2" xfId="1"/>
    <cellStyle name="Normal 2 2" xfId="3"/>
    <cellStyle name="Normal 2 2 2" xfId="50"/>
    <cellStyle name="Normal 3" xfId="4"/>
    <cellStyle name="Normal 3 2" xfId="51"/>
    <cellStyle name="Normal 4" xfId="45"/>
    <cellStyle name="Normal 5" xfId="46"/>
    <cellStyle name="Normal 5 2" xfId="52"/>
    <cellStyle name="Normal 6" xfId="54"/>
    <cellStyle name="Normal 6 2" xfId="55"/>
    <cellStyle name="Normal 6 3" xfId="57"/>
    <cellStyle name="Normal 6 4" xfId="58"/>
    <cellStyle name="Percent" xfId="56" builtinId="5"/>
    <cellStyle name="Percent 2" xfId="47"/>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pageSetUpPr fitToPage="1"/>
  </sheetPr>
  <dimension ref="A2:IT181"/>
  <sheetViews>
    <sheetView showGridLines="0" tabSelected="1" view="pageBreakPreview" zoomScaleNormal="75" zoomScaleSheetLayoutView="100" workbookViewId="0">
      <selection activeCell="E15" sqref="E15"/>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12" width="9.625" style="130"/>
    <col min="13" max="13" width="12.75" style="130" bestFit="1" customWidth="1"/>
    <col min="14" max="15" width="9.625" style="130"/>
    <col min="16" max="16" width="13.25" style="130" bestFit="1" customWidth="1"/>
    <col min="17"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270</v>
      </c>
    </row>
    <row r="5" spans="1:11" ht="45">
      <c r="A5" s="289" t="s">
        <v>1</v>
      </c>
      <c r="B5" s="289"/>
      <c r="C5" s="289"/>
      <c r="D5" s="289"/>
      <c r="E5" s="289"/>
      <c r="F5" s="289"/>
      <c r="G5" s="289"/>
      <c r="H5" s="289"/>
      <c r="I5" s="289"/>
      <c r="J5" s="289"/>
      <c r="K5" s="289"/>
    </row>
    <row r="8" spans="1:11" s="5" customFormat="1" ht="33">
      <c r="A8" s="290" t="s">
        <v>268</v>
      </c>
      <c r="B8" s="290"/>
      <c r="C8" s="290"/>
      <c r="D8" s="290"/>
      <c r="E8" s="290"/>
      <c r="F8" s="290"/>
      <c r="G8" s="290"/>
      <c r="H8" s="290"/>
      <c r="I8" s="290"/>
      <c r="J8" s="290"/>
      <c r="K8" s="290"/>
    </row>
    <row r="9" spans="1:11" s="5" customFormat="1" ht="33">
      <c r="A9" s="290" t="s">
        <v>269</v>
      </c>
      <c r="B9" s="290"/>
      <c r="C9" s="290"/>
      <c r="D9" s="290"/>
      <c r="E9" s="290"/>
      <c r="F9" s="290"/>
      <c r="G9" s="290"/>
      <c r="H9" s="290"/>
      <c r="I9" s="290"/>
      <c r="J9" s="290"/>
      <c r="K9" s="290"/>
    </row>
    <row r="20" spans="1:11" ht="12.75" thickBot="1">
      <c r="A20" s="291" t="s">
        <v>228</v>
      </c>
      <c r="B20" s="291"/>
      <c r="C20" s="291"/>
      <c r="D20" s="127" t="s">
        <v>272</v>
      </c>
      <c r="E20" s="6"/>
      <c r="F20" s="6"/>
      <c r="G20" s="6"/>
      <c r="H20" s="6"/>
      <c r="I20" s="6"/>
      <c r="J20" s="6"/>
      <c r="K20" s="6"/>
    </row>
    <row r="21" spans="1:11" ht="12.75" thickBot="1">
      <c r="C21" s="172" t="s">
        <v>229</v>
      </c>
      <c r="D21" s="126"/>
    </row>
    <row r="22" spans="1:11" ht="12.75" thickBot="1">
      <c r="C22" s="172" t="s">
        <v>230</v>
      </c>
      <c r="D22" s="126"/>
    </row>
    <row r="23" spans="1:11" ht="12.75" thickBot="1">
      <c r="C23" s="172" t="s">
        <v>231</v>
      </c>
      <c r="D23" s="126" t="s">
        <v>273</v>
      </c>
    </row>
    <row r="24" spans="1:11">
      <c r="D24" s="130" t="s">
        <v>274</v>
      </c>
    </row>
    <row r="31" spans="1:11">
      <c r="C31" s="130" t="s">
        <v>2</v>
      </c>
    </row>
    <row r="36" spans="1:16" ht="30">
      <c r="A36" s="292" t="s">
        <v>236</v>
      </c>
      <c r="B36" s="292"/>
      <c r="C36" s="292"/>
      <c r="D36" s="292"/>
      <c r="E36" s="292"/>
      <c r="F36" s="292"/>
      <c r="G36" s="292"/>
      <c r="H36" s="292"/>
      <c r="I36" s="292"/>
      <c r="J36" s="292"/>
      <c r="K36" s="292"/>
    </row>
    <row r="39" spans="1:16">
      <c r="A39" s="7"/>
      <c r="C39" s="8"/>
      <c r="E39" s="7"/>
      <c r="F39" s="9"/>
      <c r="G39" s="10"/>
      <c r="H39" s="11"/>
      <c r="I39" s="9"/>
      <c r="J39" s="10"/>
      <c r="K39" s="11"/>
    </row>
    <row r="40" spans="1:16">
      <c r="A40" s="12"/>
      <c r="G40" s="13"/>
      <c r="K40" s="14" t="s">
        <v>3</v>
      </c>
    </row>
    <row r="41" spans="1:16">
      <c r="A41" s="293" t="s">
        <v>4</v>
      </c>
      <c r="B41" s="293"/>
      <c r="C41" s="293"/>
      <c r="D41" s="293"/>
      <c r="E41" s="293"/>
      <c r="F41" s="293"/>
      <c r="G41" s="293"/>
      <c r="H41" s="293"/>
      <c r="I41" s="293"/>
      <c r="J41" s="293"/>
      <c r="K41" s="293"/>
    </row>
    <row r="42" spans="1:16">
      <c r="A42" s="15" t="s">
        <v>5</v>
      </c>
      <c r="C42" s="130" t="str">
        <f>$D$20</f>
        <v>University of Colorado-Consolidated</v>
      </c>
      <c r="G42" s="13"/>
      <c r="I42" s="16"/>
      <c r="J42" s="13"/>
      <c r="K42" s="17" t="str">
        <f>$K$3</f>
        <v>Due Date: October 12, 2020</v>
      </c>
    </row>
    <row r="43" spans="1:16">
      <c r="A43" s="18" t="s">
        <v>6</v>
      </c>
      <c r="B43" s="18" t="s">
        <v>6</v>
      </c>
      <c r="C43" s="18" t="s">
        <v>6</v>
      </c>
      <c r="D43" s="18" t="s">
        <v>6</v>
      </c>
      <c r="E43" s="18" t="s">
        <v>6</v>
      </c>
      <c r="F43" s="18" t="s">
        <v>6</v>
      </c>
      <c r="G43" s="19" t="s">
        <v>6</v>
      </c>
      <c r="H43" s="20" t="s">
        <v>6</v>
      </c>
      <c r="I43" s="18" t="s">
        <v>6</v>
      </c>
      <c r="J43" s="19" t="s">
        <v>6</v>
      </c>
      <c r="K43" s="20" t="s">
        <v>6</v>
      </c>
    </row>
    <row r="44" spans="1:16">
      <c r="A44" s="21" t="s">
        <v>7</v>
      </c>
      <c r="C44" s="8" t="s">
        <v>8</v>
      </c>
      <c r="E44" s="21" t="s">
        <v>7</v>
      </c>
      <c r="F44" s="22"/>
      <c r="G44" s="23"/>
      <c r="H44" s="24" t="s">
        <v>267</v>
      </c>
      <c r="I44" s="22"/>
      <c r="J44" s="23"/>
      <c r="K44" s="24" t="s">
        <v>271</v>
      </c>
    </row>
    <row r="45" spans="1:16">
      <c r="A45" s="21" t="s">
        <v>9</v>
      </c>
      <c r="C45" s="25" t="s">
        <v>10</v>
      </c>
      <c r="E45" s="21" t="s">
        <v>9</v>
      </c>
      <c r="F45" s="22"/>
      <c r="G45" s="23" t="s">
        <v>11</v>
      </c>
      <c r="H45" s="24" t="s">
        <v>12</v>
      </c>
      <c r="I45" s="22"/>
      <c r="J45" s="23" t="s">
        <v>11</v>
      </c>
      <c r="K45" s="24" t="s">
        <v>13</v>
      </c>
    </row>
    <row r="46" spans="1:16">
      <c r="A46" s="18" t="s">
        <v>6</v>
      </c>
      <c r="B46" s="18" t="s">
        <v>6</v>
      </c>
      <c r="C46" s="18" t="s">
        <v>6</v>
      </c>
      <c r="D46" s="18" t="s">
        <v>6</v>
      </c>
      <c r="E46" s="18" t="s">
        <v>6</v>
      </c>
      <c r="F46" s="18" t="s">
        <v>6</v>
      </c>
      <c r="G46" s="19" t="s">
        <v>6</v>
      </c>
      <c r="H46" s="20" t="s">
        <v>6</v>
      </c>
      <c r="I46" s="18" t="s">
        <v>6</v>
      </c>
      <c r="J46" s="19" t="s">
        <v>6</v>
      </c>
      <c r="K46" s="20" t="s">
        <v>6</v>
      </c>
      <c r="M46" s="173"/>
    </row>
    <row r="47" spans="1:16">
      <c r="A47" s="7">
        <v>1</v>
      </c>
      <c r="C47" s="8" t="s">
        <v>14</v>
      </c>
      <c r="D47" s="26" t="s">
        <v>15</v>
      </c>
      <c r="E47" s="7">
        <v>1</v>
      </c>
      <c r="G47" s="86">
        <f>Anschutz!G90+Boulder!G90+'Denver '!G90+UCCS!G90</f>
        <v>5644.3027553624306</v>
      </c>
      <c r="H47" s="87">
        <f>ROUND(Anschutz!H90+Boulder!H90+'Denver '!H90+UCCS!H90,0)</f>
        <v>771366870</v>
      </c>
      <c r="I47" s="29"/>
      <c r="J47" s="86">
        <f>Anschutz!J90+Boulder!J90+'Denver '!J90+UCCS!J90</f>
        <v>5481.8420599755536</v>
      </c>
      <c r="K47" s="87">
        <f>ROUND(Anschutz!K90+Boulder!K90+'Denver '!K90+UCCS!K90,0)</f>
        <v>659358561</v>
      </c>
      <c r="M47" s="173"/>
      <c r="N47" s="174"/>
      <c r="O47" s="174"/>
      <c r="P47" s="174"/>
    </row>
    <row r="48" spans="1:16">
      <c r="A48" s="7">
        <v>2</v>
      </c>
      <c r="C48" s="8" t="s">
        <v>16</v>
      </c>
      <c r="D48" s="26" t="s">
        <v>17</v>
      </c>
      <c r="E48" s="7">
        <v>2</v>
      </c>
      <c r="G48" s="86">
        <f>Anschutz!G91+Boulder!G91+'Denver '!G91+UCCS!G91</f>
        <v>114.58978541134728</v>
      </c>
      <c r="H48" s="87">
        <f>ROUND(Anschutz!H91+Boulder!H91+'Denver '!H91+UCCS!H91,0)</f>
        <v>29292551</v>
      </c>
      <c r="I48" s="29"/>
      <c r="J48" s="86">
        <f>Anschutz!J91+Boulder!J91+'Denver '!J91+UCCS!J91</f>
        <v>108.58364640342512</v>
      </c>
      <c r="K48" s="87">
        <f>ROUND(Anschutz!K91+Boulder!K91+'Denver '!K91+UCCS!K91,0)</f>
        <v>20018363</v>
      </c>
      <c r="M48" s="173"/>
      <c r="N48" s="174"/>
      <c r="O48" s="174"/>
      <c r="P48" s="174"/>
    </row>
    <row r="49" spans="1:16">
      <c r="A49" s="7">
        <v>3</v>
      </c>
      <c r="C49" s="8" t="s">
        <v>18</v>
      </c>
      <c r="D49" s="26" t="s">
        <v>19</v>
      </c>
      <c r="E49" s="7">
        <v>3</v>
      </c>
      <c r="G49" s="86">
        <f>Anschutz!G92+Boulder!G92+'Denver '!G92+UCCS!G92</f>
        <v>12.4</v>
      </c>
      <c r="H49" s="87">
        <f>ROUND(Anschutz!H92+Boulder!H92+'Denver '!H92+UCCS!H92,0)</f>
        <v>621934</v>
      </c>
      <c r="I49" s="29"/>
      <c r="J49" s="86">
        <f>Anschutz!J92+Boulder!J92+'Denver '!J92+UCCS!J92</f>
        <v>12.4</v>
      </c>
      <c r="K49" s="87">
        <f>ROUND(Anschutz!K92+Boulder!K92+'Denver '!K92+UCCS!K92,0)</f>
        <v>502415</v>
      </c>
      <c r="M49" s="173"/>
      <c r="N49" s="174"/>
      <c r="O49" s="174"/>
      <c r="P49" s="174"/>
    </row>
    <row r="50" spans="1:16">
      <c r="A50" s="7">
        <v>4</v>
      </c>
      <c r="C50" s="8" t="s">
        <v>20</v>
      </c>
      <c r="D50" s="26" t="s">
        <v>21</v>
      </c>
      <c r="E50" s="7">
        <v>4</v>
      </c>
      <c r="G50" s="86">
        <f>Anschutz!G93+Boulder!G93+'Denver '!G93+UCCS!G93</f>
        <v>1433.3623266871216</v>
      </c>
      <c r="H50" s="87">
        <f>ROUND(Anschutz!H93+Boulder!H93+'Denver '!H93+UCCS!H93,0)</f>
        <v>209363250</v>
      </c>
      <c r="I50" s="29"/>
      <c r="J50" s="86">
        <f>Anschutz!J93+Boulder!J93+'Denver '!J93+UCCS!J93</f>
        <v>1364.7138938774121</v>
      </c>
      <c r="K50" s="87">
        <f>ROUND(Anschutz!K93+Boulder!K93+'Denver '!K93+UCCS!K93,0)</f>
        <v>192897077</v>
      </c>
      <c r="M50" s="173"/>
      <c r="N50" s="174"/>
      <c r="O50" s="174"/>
      <c r="P50" s="174"/>
    </row>
    <row r="51" spans="1:16">
      <c r="A51" s="7">
        <v>5</v>
      </c>
      <c r="C51" s="8" t="s">
        <v>22</v>
      </c>
      <c r="D51" s="26" t="s">
        <v>23</v>
      </c>
      <c r="E51" s="7">
        <v>5</v>
      </c>
      <c r="G51" s="86">
        <f>Anschutz!G94+Boulder!G94+'Denver '!G94+UCCS!G94</f>
        <v>618.46215911538172</v>
      </c>
      <c r="H51" s="87">
        <f>ROUND(Anschutz!H94+Boulder!H94+'Denver '!H94+UCCS!H94,0)</f>
        <v>73685205</v>
      </c>
      <c r="I51" s="29"/>
      <c r="J51" s="86">
        <f>Anschutz!J94+Boulder!J94+'Denver '!J94+UCCS!J94</f>
        <v>646.67733631607939</v>
      </c>
      <c r="K51" s="87">
        <f>ROUND(Anschutz!K94+Boulder!K94+'Denver '!K94+UCCS!K94,0)</f>
        <v>66903617</v>
      </c>
      <c r="M51" s="173"/>
      <c r="N51" s="174"/>
      <c r="O51" s="174"/>
      <c r="P51" s="174"/>
    </row>
    <row r="52" spans="1:16">
      <c r="A52" s="7">
        <v>6</v>
      </c>
      <c r="C52" s="8" t="s">
        <v>24</v>
      </c>
      <c r="D52" s="26" t="s">
        <v>25</v>
      </c>
      <c r="E52" s="7">
        <v>6</v>
      </c>
      <c r="G52" s="86">
        <f>Anschutz!G95+Boulder!G95+'Denver '!G95+UCCS!G95</f>
        <v>1253.3107880112436</v>
      </c>
      <c r="H52" s="87">
        <f>ROUND(Anschutz!H95+Boulder!H95+'Denver '!H95+UCCS!H95,0)</f>
        <v>192461750</v>
      </c>
      <c r="I52" s="29"/>
      <c r="J52" s="86">
        <f>Anschutz!J95+Boulder!J95+'Denver '!J95+UCCS!J95</f>
        <v>1253.4460188596988</v>
      </c>
      <c r="K52" s="87">
        <f>ROUND(Anschutz!K95+Boulder!K95+'Denver '!K95+UCCS!K95,0)</f>
        <v>174928946</v>
      </c>
      <c r="M52" s="173"/>
      <c r="N52" s="174"/>
      <c r="O52" s="174"/>
      <c r="P52" s="174"/>
    </row>
    <row r="53" spans="1:16">
      <c r="A53" s="7">
        <v>7</v>
      </c>
      <c r="C53" s="8" t="s">
        <v>26</v>
      </c>
      <c r="D53" s="26" t="s">
        <v>27</v>
      </c>
      <c r="E53" s="7">
        <v>7</v>
      </c>
      <c r="G53" s="86">
        <f>Anschutz!G96+Boulder!G96+'Denver '!G96+UCCS!G96</f>
        <v>841.11745965532123</v>
      </c>
      <c r="H53" s="87">
        <f>ROUND(Anschutz!H96+Boulder!H96+'Denver '!H96+UCCS!H96,0)</f>
        <v>128447258</v>
      </c>
      <c r="I53" s="29"/>
      <c r="J53" s="86">
        <f>Anschutz!J96+Boulder!J96+'Denver '!J96+UCCS!J96</f>
        <v>880.79078964166422</v>
      </c>
      <c r="K53" s="87">
        <f>ROUND(Anschutz!K96+Boulder!K96+'Denver '!K96+UCCS!K96,0)</f>
        <v>127554469</v>
      </c>
      <c r="M53" s="173"/>
      <c r="N53" s="174"/>
      <c r="O53" s="174"/>
      <c r="P53" s="174"/>
    </row>
    <row r="54" spans="1:16">
      <c r="A54" s="7">
        <v>8</v>
      </c>
      <c r="C54" s="8" t="s">
        <v>28</v>
      </c>
      <c r="D54" s="26" t="s">
        <v>29</v>
      </c>
      <c r="E54" s="7">
        <v>8</v>
      </c>
      <c r="G54" s="86">
        <f>Anschutz!G97+Boulder!G97+'Denver '!G97+UCCS!G97</f>
        <v>0</v>
      </c>
      <c r="H54" s="87">
        <f>ROUND(Anschutz!H97+Boulder!H97+'Denver '!H97+UCCS!H97,0)</f>
        <v>123598480</v>
      </c>
      <c r="I54" s="29"/>
      <c r="J54" s="86">
        <f>Anschutz!J97+Boulder!J97+'Denver '!J97+UCCS!J97</f>
        <v>0</v>
      </c>
      <c r="K54" s="87">
        <f>ROUND(Anschutz!K97+Boulder!K97+'Denver '!K97+UCCS!K97,0)</f>
        <v>125395561</v>
      </c>
      <c r="M54" s="173"/>
      <c r="N54" s="174"/>
      <c r="O54" s="174"/>
      <c r="P54" s="174"/>
    </row>
    <row r="55" spans="1:16">
      <c r="A55" s="7">
        <v>9</v>
      </c>
      <c r="C55" s="8" t="s">
        <v>30</v>
      </c>
      <c r="D55" s="26" t="s">
        <v>31</v>
      </c>
      <c r="E55" s="7">
        <v>9</v>
      </c>
      <c r="G55" s="86">
        <f>Anschutz!G98+Boulder!G98+'Denver '!G98+UCCS!G98</f>
        <v>8.5025197923147999</v>
      </c>
      <c r="H55" s="87">
        <f>ROUND(Anschutz!H98+Boulder!H98+'Denver '!H98+UCCS!H98,0)</f>
        <v>1591359</v>
      </c>
      <c r="I55" s="29" t="s">
        <v>38</v>
      </c>
      <c r="J55" s="86">
        <f>Anschutz!J98+Boulder!J98+'Denver '!J98+UCCS!J98</f>
        <v>0</v>
      </c>
      <c r="K55" s="87">
        <f>ROUND(Anschutz!K98+Boulder!K98+'Denver '!K98+UCCS!K98,0)</f>
        <v>0</v>
      </c>
      <c r="M55" s="173"/>
      <c r="N55" s="174"/>
      <c r="O55" s="174"/>
      <c r="P55" s="174"/>
    </row>
    <row r="56" spans="1:16">
      <c r="A56" s="7">
        <v>10</v>
      </c>
      <c r="C56" s="8" t="s">
        <v>32</v>
      </c>
      <c r="D56" s="26" t="s">
        <v>33</v>
      </c>
      <c r="E56" s="7">
        <v>10</v>
      </c>
      <c r="G56" s="86">
        <f>Anschutz!G99+Boulder!G99+'Denver '!G99+UCCS!G99</f>
        <v>0</v>
      </c>
      <c r="H56" s="87">
        <f>ROUND(Anschutz!H99+Boulder!H99+'Denver '!H99+UCCS!H99,0)</f>
        <v>116920256</v>
      </c>
      <c r="I56" s="29"/>
      <c r="J56" s="86">
        <f>Anschutz!J99+Boulder!J99+'Denver '!J99+UCCS!J99</f>
        <v>0</v>
      </c>
      <c r="K56" s="87">
        <f>ROUND(Anschutz!K99+Boulder!K99+'Denver '!K99+UCCS!K99,0)</f>
        <v>73213771</v>
      </c>
      <c r="M56" s="173"/>
      <c r="N56" s="174"/>
      <c r="O56" s="174"/>
      <c r="P56" s="174"/>
    </row>
    <row r="57" spans="1:16">
      <c r="A57" s="7"/>
      <c r="C57" s="8"/>
      <c r="D57" s="26"/>
      <c r="E57" s="7"/>
      <c r="F57" s="18" t="s">
        <v>6</v>
      </c>
      <c r="G57" s="19" t="s">
        <v>6</v>
      </c>
      <c r="H57" s="45"/>
      <c r="I57" s="27"/>
      <c r="J57" s="19"/>
      <c r="K57" s="45"/>
      <c r="M57" s="173"/>
      <c r="N57" s="174"/>
      <c r="O57" s="174"/>
      <c r="P57" s="174"/>
    </row>
    <row r="58" spans="1:16" ht="15" customHeight="1">
      <c r="A58" s="130">
        <v>11</v>
      </c>
      <c r="C58" s="8" t="s">
        <v>34</v>
      </c>
      <c r="E58" s="130">
        <v>11</v>
      </c>
      <c r="G58" s="86">
        <f>SUM(G47:G56)</f>
        <v>9926.0477940351611</v>
      </c>
      <c r="H58" s="87">
        <f>ROUND(Anschutz!H101+Boulder!H101+'Denver '!H101+UCCS!H101,0)</f>
        <v>1647348913</v>
      </c>
      <c r="I58" s="29"/>
      <c r="J58" s="86">
        <f>SUM(J47:J56)</f>
        <v>9748.4537450738335</v>
      </c>
      <c r="K58" s="87">
        <f>ROUND(Anschutz!K101+Boulder!K101+'Denver '!K101+UCCS!K101,0)</f>
        <v>1440772778</v>
      </c>
      <c r="M58" s="175"/>
      <c r="N58" s="174"/>
      <c r="O58" s="174"/>
      <c r="P58" s="174"/>
    </row>
    <row r="59" spans="1:16">
      <c r="A59" s="7"/>
      <c r="E59" s="7"/>
      <c r="F59" s="18" t="s">
        <v>6</v>
      </c>
      <c r="G59" s="19" t="s">
        <v>6</v>
      </c>
      <c r="H59" s="45"/>
      <c r="I59" s="27"/>
      <c r="J59" s="19"/>
      <c r="K59" s="20"/>
      <c r="M59" s="173"/>
      <c r="N59" s="174"/>
      <c r="O59" s="174"/>
      <c r="P59" s="174"/>
    </row>
    <row r="60" spans="1:16">
      <c r="A60" s="7"/>
      <c r="E60" s="7"/>
      <c r="F60" s="18"/>
      <c r="G60" s="13"/>
      <c r="H60" s="45"/>
      <c r="I60" s="27"/>
      <c r="J60" s="13"/>
      <c r="K60" s="20"/>
      <c r="M60" s="173"/>
      <c r="N60" s="174"/>
      <c r="O60" s="174"/>
      <c r="P60" s="174"/>
    </row>
    <row r="61" spans="1:16">
      <c r="A61" s="130">
        <v>12</v>
      </c>
      <c r="C61" s="8" t="s">
        <v>35</v>
      </c>
      <c r="E61" s="130">
        <v>12</v>
      </c>
      <c r="G61" s="28"/>
      <c r="H61" s="87"/>
      <c r="I61" s="29"/>
      <c r="J61" s="86"/>
      <c r="K61" s="176"/>
      <c r="M61" s="173"/>
      <c r="N61" s="174"/>
      <c r="O61" s="174"/>
      <c r="P61" s="174"/>
    </row>
    <row r="62" spans="1:16">
      <c r="A62" s="7">
        <v>13</v>
      </c>
      <c r="C62" s="8" t="s">
        <v>36</v>
      </c>
      <c r="D62" s="26" t="s">
        <v>37</v>
      </c>
      <c r="E62" s="7">
        <v>13</v>
      </c>
      <c r="G62" s="46"/>
      <c r="H62" s="44">
        <f>ROUND(Anschutz!H105+Boulder!H105+'Denver '!H105+UCCS!H105,0)</f>
        <v>42294125</v>
      </c>
      <c r="I62" s="29"/>
      <c r="J62" s="46"/>
      <c r="K62" s="87">
        <f>Anschutz!K105+Boulder!K105+'Denver '!K105+UCCS!K105</f>
        <v>17576926</v>
      </c>
      <c r="M62" s="173"/>
      <c r="N62" s="174"/>
      <c r="O62" s="174"/>
      <c r="P62" s="174"/>
    </row>
    <row r="63" spans="1:16">
      <c r="A63" s="7">
        <v>14</v>
      </c>
      <c r="C63" s="8" t="s">
        <v>39</v>
      </c>
      <c r="D63" s="26" t="s">
        <v>40</v>
      </c>
      <c r="E63" s="7">
        <v>14</v>
      </c>
      <c r="G63" s="46"/>
      <c r="H63" s="44">
        <f>ROUND(Anschutz!H106+Boulder!H106+'Denver '!H106+UCCS!H106,0)</f>
        <v>160543667</v>
      </c>
      <c r="I63" s="29"/>
      <c r="J63" s="46"/>
      <c r="K63" s="87">
        <f>Anschutz!K106+Boulder!K106+'Denver '!K106+UCCS!K106</f>
        <v>67818896</v>
      </c>
      <c r="M63" s="173"/>
      <c r="N63" s="174"/>
      <c r="O63" s="174"/>
      <c r="P63" s="174"/>
    </row>
    <row r="64" spans="1:16">
      <c r="A64" s="7">
        <v>15</v>
      </c>
      <c r="C64" s="8" t="s">
        <v>41</v>
      </c>
      <c r="D64" s="26"/>
      <c r="E64" s="7">
        <v>15</v>
      </c>
      <c r="G64" s="44">
        <f>Anschutz!G107+Boulder!G107+'Denver '!G107+UCCS!G107</f>
        <v>29719.261347517728</v>
      </c>
      <c r="H64" s="44">
        <f>ROUND(Anschutz!H107+Boulder!H107+'Denver '!H107+UCCS!H107,0)</f>
        <v>83808317</v>
      </c>
      <c r="I64" s="29"/>
      <c r="J64" s="44">
        <f>Anschutz!J107+Boulder!J107+'Denver '!J107+UCCS!J107</f>
        <v>29466.764999999999</v>
      </c>
      <c r="K64" s="87">
        <f>Anschutz!K107+Boulder!K107+'Denver '!K107+UCCS!K107</f>
        <v>35360118</v>
      </c>
      <c r="M64" s="168"/>
      <c r="N64" s="174"/>
      <c r="O64" s="174"/>
      <c r="P64" s="174"/>
    </row>
    <row r="65" spans="1:254">
      <c r="A65" s="7">
        <v>16</v>
      </c>
      <c r="C65" s="8" t="s">
        <v>42</v>
      </c>
      <c r="D65" s="26"/>
      <c r="E65" s="7">
        <v>16</v>
      </c>
      <c r="G65" s="46"/>
      <c r="H65" s="280">
        <f>ROUND(Anschutz!H108+Boulder!H108+'Denver '!H108+UCCS!H108,0)</f>
        <v>372346271</v>
      </c>
      <c r="I65" s="29"/>
      <c r="J65" s="46"/>
      <c r="K65" s="87">
        <f>Anschutz!K108+Boulder!K108+'Denver '!K108+UCCS!K108</f>
        <v>357641010</v>
      </c>
      <c r="M65" s="177"/>
      <c r="N65" s="174"/>
      <c r="O65" s="174"/>
      <c r="P65" s="174"/>
    </row>
    <row r="66" spans="1:254">
      <c r="A66" s="26">
        <v>17</v>
      </c>
      <c r="B66" s="26"/>
      <c r="C66" s="30" t="s">
        <v>43</v>
      </c>
      <c r="D66" s="26"/>
      <c r="E66" s="26">
        <v>17</v>
      </c>
      <c r="F66" s="26"/>
      <c r="G66" s="86"/>
      <c r="H66" s="44">
        <f>ROUND(Anschutz!H109+Boulder!H109+'Denver '!H109+UCCS!H109,0)</f>
        <v>456154588</v>
      </c>
      <c r="I66" s="30"/>
      <c r="J66" s="86"/>
      <c r="K66" s="87">
        <f>Anschutz!K109+Boulder!K109+'Denver '!K109+UCCS!K109</f>
        <v>393001128</v>
      </c>
      <c r="L66" s="26"/>
      <c r="M66" s="177"/>
      <c r="N66" s="174"/>
      <c r="O66" s="174"/>
      <c r="P66" s="174"/>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280">
        <f>ROUND(Anschutz!H110+Boulder!H110+'Denver '!H110+UCCS!H110,0)</f>
        <v>146505209</v>
      </c>
      <c r="I67" s="29"/>
      <c r="J67" s="46"/>
      <c r="K67" s="87">
        <f>Anschutz!K110+Boulder!K110+'Denver '!K110+UCCS!K110</f>
        <v>141524486</v>
      </c>
      <c r="M67" s="173"/>
      <c r="N67" s="174"/>
      <c r="O67" s="174"/>
      <c r="P67" s="174"/>
    </row>
    <row r="68" spans="1:254">
      <c r="A68" s="7">
        <v>19</v>
      </c>
      <c r="C68" s="8" t="s">
        <v>45</v>
      </c>
      <c r="D68" s="26"/>
      <c r="E68" s="7">
        <v>19</v>
      </c>
      <c r="G68" s="46"/>
      <c r="H68" s="280">
        <f>ROUND(Anschutz!H111+Boulder!H111+'Denver '!H111+UCCS!H111,0)</f>
        <v>612784873</v>
      </c>
      <c r="I68" s="29"/>
      <c r="J68" s="46"/>
      <c r="K68" s="87">
        <f>Anschutz!K111+Boulder!K111+'Denver '!K111+UCCS!K111</f>
        <v>598754875</v>
      </c>
      <c r="M68" s="173"/>
      <c r="N68" s="174"/>
      <c r="O68" s="174"/>
      <c r="P68" s="174"/>
    </row>
    <row r="69" spans="1:254">
      <c r="A69" s="7">
        <v>20</v>
      </c>
      <c r="C69" s="8" t="s">
        <v>46</v>
      </c>
      <c r="D69" s="26"/>
      <c r="E69" s="7">
        <v>20</v>
      </c>
      <c r="G69" s="46"/>
      <c r="H69" s="44">
        <f>ROUND(Anschutz!H112+Boulder!H112+'Denver '!H112+UCCS!H112,0)</f>
        <v>1215444670</v>
      </c>
      <c r="I69" s="29"/>
      <c r="J69" s="46"/>
      <c r="K69" s="87">
        <f>Anschutz!K112+Boulder!K112+'Denver '!K112+UCCS!K112</f>
        <v>1133280489</v>
      </c>
      <c r="M69" s="173"/>
      <c r="N69" s="174"/>
      <c r="O69" s="174"/>
      <c r="P69" s="174"/>
    </row>
    <row r="70" spans="1:254">
      <c r="A70" s="26">
        <v>21</v>
      </c>
      <c r="C70" s="8" t="s">
        <v>47</v>
      </c>
      <c r="D70" s="26"/>
      <c r="E70" s="7">
        <v>21</v>
      </c>
      <c r="G70" s="46"/>
      <c r="H70" s="44">
        <f>ROUND(Anschutz!H113+Boulder!H113+'Denver '!H113+UCCS!H113,0)</f>
        <v>14237175</v>
      </c>
      <c r="I70" s="29"/>
      <c r="J70" s="46"/>
      <c r="K70" s="87">
        <f>Anschutz!K113+Boulder!K113+'Denver '!K113+UCCS!K113</f>
        <v>14062807</v>
      </c>
      <c r="M70" s="173"/>
      <c r="N70" s="174"/>
      <c r="O70" s="174"/>
      <c r="P70" s="174"/>
    </row>
    <row r="71" spans="1:254">
      <c r="A71" s="26">
        <v>22</v>
      </c>
      <c r="C71" s="8"/>
      <c r="D71" s="26"/>
      <c r="E71" s="7">
        <v>22</v>
      </c>
      <c r="G71" s="46"/>
      <c r="H71" s="44">
        <f>ROUND(Anschutz!H114+Boulder!H114+'Denver '!H114+UCCS!H114,0)</f>
        <v>3600000</v>
      </c>
      <c r="I71" s="29" t="s">
        <v>38</v>
      </c>
      <c r="J71" s="46"/>
      <c r="K71" s="87">
        <f>Anschutz!K114+Boulder!K114+'Denver '!K114+UCCS!K114</f>
        <v>3050000</v>
      </c>
      <c r="M71" s="173"/>
      <c r="N71" s="174"/>
      <c r="O71" s="174"/>
      <c r="P71" s="174"/>
    </row>
    <row r="72" spans="1:254">
      <c r="A72" s="7">
        <v>23</v>
      </c>
      <c r="C72" s="31"/>
      <c r="E72" s="7">
        <v>23</v>
      </c>
      <c r="F72" s="18" t="s">
        <v>6</v>
      </c>
      <c r="G72" s="19"/>
      <c r="H72" s="45"/>
      <c r="I72" s="27"/>
      <c r="J72" s="19"/>
      <c r="K72" s="178"/>
      <c r="M72" s="173"/>
      <c r="N72" s="174"/>
      <c r="O72" s="174"/>
      <c r="P72" s="174"/>
    </row>
    <row r="73" spans="1:254">
      <c r="A73" s="7">
        <v>24</v>
      </c>
      <c r="C73" s="31"/>
      <c r="D73" s="8"/>
      <c r="E73" s="7">
        <v>24</v>
      </c>
      <c r="H73" s="179"/>
      <c r="M73" s="173"/>
      <c r="N73" s="174"/>
      <c r="O73" s="174"/>
      <c r="P73" s="174"/>
    </row>
    <row r="74" spans="1:254">
      <c r="A74" s="7">
        <v>25</v>
      </c>
      <c r="C74" s="8" t="s">
        <v>238</v>
      </c>
      <c r="D74" s="26"/>
      <c r="E74" s="7">
        <v>25</v>
      </c>
      <c r="G74" s="46"/>
      <c r="H74" s="44">
        <f>ROUND(Anschutz!H117+Boulder!H117+'Denver '!H117+UCCS!H117,0)</f>
        <v>253523400</v>
      </c>
      <c r="I74" s="29"/>
      <c r="J74" s="46"/>
      <c r="K74" s="44">
        <f>Anschutz!K117+Boulder!K117+'Denver '!K117+UCCS!K117</f>
        <v>222560586.61272392</v>
      </c>
      <c r="M74" s="173"/>
      <c r="N74" s="174"/>
      <c r="O74" s="174"/>
      <c r="P74" s="174"/>
    </row>
    <row r="75" spans="1:254">
      <c r="A75" s="130">
        <v>26</v>
      </c>
      <c r="E75" s="130">
        <v>26</v>
      </c>
      <c r="F75" s="18" t="s">
        <v>6</v>
      </c>
      <c r="G75" s="19"/>
      <c r="H75" s="45"/>
      <c r="I75" s="27"/>
      <c r="J75" s="19"/>
      <c r="K75" s="20"/>
      <c r="M75" s="173"/>
      <c r="N75" s="174"/>
      <c r="O75" s="174"/>
      <c r="P75" s="174"/>
    </row>
    <row r="76" spans="1:254" ht="15" customHeight="1">
      <c r="A76" s="7">
        <v>27</v>
      </c>
      <c r="C76" s="8" t="s">
        <v>48</v>
      </c>
      <c r="E76" s="7">
        <v>27</v>
      </c>
      <c r="F76" s="16"/>
      <c r="G76" s="86"/>
      <c r="H76" s="44">
        <f>Anschutz!H119+Boulder!H119+'Denver '!H119+UCCS!H119</f>
        <v>1647348913</v>
      </c>
      <c r="I76" s="87"/>
      <c r="J76" s="87"/>
      <c r="K76" s="44">
        <f>Anschutz!K119+Boulder!K119+'Denver '!K119+UCCS!K119</f>
        <v>1440772778</v>
      </c>
      <c r="M76" s="175"/>
      <c r="N76" s="174"/>
      <c r="O76" s="174"/>
      <c r="P76" s="174"/>
    </row>
    <row r="77" spans="1:254">
      <c r="F77" s="18"/>
      <c r="G77" s="19"/>
      <c r="H77" s="20"/>
      <c r="I77" s="27"/>
      <c r="J77" s="19"/>
      <c r="K77" s="20"/>
    </row>
    <row r="78" spans="1:254" ht="14.25">
      <c r="F78"/>
      <c r="G78"/>
      <c r="H78"/>
      <c r="I78"/>
      <c r="J78"/>
      <c r="K78"/>
    </row>
    <row r="79" spans="1:254" ht="30.75" customHeight="1">
      <c r="A79" s="32"/>
      <c r="B79" s="32"/>
      <c r="C79" s="286" t="s">
        <v>232</v>
      </c>
      <c r="D79" s="286"/>
      <c r="E79" s="286"/>
      <c r="F79" s="286"/>
      <c r="G79" s="286"/>
      <c r="H79" s="286"/>
      <c r="I79" s="286"/>
      <c r="J79" s="286"/>
      <c r="K79" s="33"/>
    </row>
    <row r="80" spans="1:254">
      <c r="D80" s="26"/>
      <c r="F80" s="18"/>
      <c r="G80" s="19"/>
      <c r="I80" s="27"/>
      <c r="J80" s="19"/>
      <c r="K80" s="20"/>
    </row>
    <row r="81" spans="1:11">
      <c r="C81" s="130" t="s">
        <v>49</v>
      </c>
      <c r="D81" s="26"/>
      <c r="F81" s="18"/>
      <c r="G81" s="19"/>
      <c r="I81" s="27"/>
      <c r="J81" s="19"/>
      <c r="K81" s="20"/>
    </row>
    <row r="82" spans="1:11">
      <c r="A82" s="7"/>
      <c r="C82" s="8"/>
      <c r="E82" s="7"/>
      <c r="F82" s="9"/>
      <c r="G82" s="10"/>
      <c r="H82" s="11"/>
      <c r="I82" s="9"/>
      <c r="J82" s="10"/>
      <c r="K82" s="11"/>
    </row>
    <row r="83" spans="1:11">
      <c r="E83" s="34"/>
    </row>
    <row r="84" spans="1:11">
      <c r="A84" s="35" t="s">
        <v>233</v>
      </c>
    </row>
    <row r="85" spans="1:11">
      <c r="A85" s="15" t="e">
        <f>#REF!</f>
        <v>#REF!</v>
      </c>
      <c r="B85" s="35"/>
      <c r="C85" s="35"/>
      <c r="D85" s="35"/>
      <c r="E85" s="36"/>
      <c r="F85" s="35"/>
      <c r="G85" s="37"/>
      <c r="H85" s="38"/>
      <c r="I85" s="35"/>
      <c r="J85" s="37"/>
      <c r="K85" s="14" t="s">
        <v>50</v>
      </c>
    </row>
    <row r="86" spans="1:11" ht="14.25">
      <c r="A86" s="287" t="s">
        <v>248</v>
      </c>
      <c r="B86" s="287"/>
      <c r="C86" s="287"/>
      <c r="D86" s="287"/>
      <c r="E86" s="287"/>
      <c r="F86" s="287"/>
      <c r="G86" s="287"/>
      <c r="H86" s="287"/>
      <c r="I86" s="287"/>
      <c r="J86" s="287"/>
      <c r="K86" s="287"/>
    </row>
    <row r="87" spans="1:11">
      <c r="A87" s="15" t="str">
        <f>$A$42</f>
        <v xml:space="preserve">NAME: </v>
      </c>
      <c r="C87" s="130" t="str">
        <f>$D$20</f>
        <v>University of Colorado-Consolidated</v>
      </c>
      <c r="H87" s="39"/>
      <c r="J87" s="13"/>
      <c r="K87" s="17" t="str">
        <f>$K$3</f>
        <v>Due Date: October 12, 2020</v>
      </c>
    </row>
    <row r="88" spans="1:11">
      <c r="A88" s="18" t="s">
        <v>6</v>
      </c>
      <c r="B88" s="18" t="s">
        <v>6</v>
      </c>
      <c r="C88" s="18" t="s">
        <v>6</v>
      </c>
      <c r="D88" s="18" t="s">
        <v>6</v>
      </c>
      <c r="E88" s="18" t="s">
        <v>6</v>
      </c>
      <c r="F88" s="18" t="s">
        <v>6</v>
      </c>
      <c r="G88" s="19" t="s">
        <v>6</v>
      </c>
      <c r="H88" s="20" t="s">
        <v>6</v>
      </c>
      <c r="I88" s="18" t="s">
        <v>6</v>
      </c>
      <c r="J88" s="19" t="s">
        <v>6</v>
      </c>
      <c r="K88" s="20" t="s">
        <v>6</v>
      </c>
    </row>
    <row r="89" spans="1:11">
      <c r="A89" s="21" t="s">
        <v>7</v>
      </c>
      <c r="E89" s="21" t="s">
        <v>7</v>
      </c>
      <c r="F89" s="22"/>
      <c r="G89" s="23"/>
      <c r="H89" s="24" t="str">
        <f>H44</f>
        <v>2019-20</v>
      </c>
      <c r="I89" s="22"/>
      <c r="J89" s="23"/>
      <c r="K89" s="24" t="s">
        <v>271</v>
      </c>
    </row>
    <row r="90" spans="1:11">
      <c r="A90" s="21" t="s">
        <v>9</v>
      </c>
      <c r="C90" s="25" t="s">
        <v>51</v>
      </c>
      <c r="E90" s="21" t="s">
        <v>9</v>
      </c>
      <c r="F90" s="22"/>
      <c r="G90" s="23"/>
      <c r="H90" s="24" t="s">
        <v>12</v>
      </c>
      <c r="I90" s="22"/>
      <c r="J90" s="23"/>
      <c r="K90" s="24" t="s">
        <v>13</v>
      </c>
    </row>
    <row r="91" spans="1:11">
      <c r="A91" s="18" t="s">
        <v>6</v>
      </c>
      <c r="B91" s="18" t="s">
        <v>6</v>
      </c>
      <c r="C91" s="18" t="s">
        <v>6</v>
      </c>
      <c r="D91" s="18" t="s">
        <v>6</v>
      </c>
      <c r="E91" s="18" t="s">
        <v>6</v>
      </c>
      <c r="F91" s="18" t="s">
        <v>6</v>
      </c>
      <c r="G91" s="19" t="s">
        <v>6</v>
      </c>
      <c r="H91" s="20" t="s">
        <v>6</v>
      </c>
      <c r="I91" s="18" t="s">
        <v>6</v>
      </c>
      <c r="J91" s="19" t="s">
        <v>6</v>
      </c>
      <c r="K91" s="20" t="s">
        <v>6</v>
      </c>
    </row>
    <row r="92" spans="1:11">
      <c r="A92" s="130">
        <v>1</v>
      </c>
      <c r="C92" s="130" t="s">
        <v>52</v>
      </c>
      <c r="E92" s="130">
        <v>1</v>
      </c>
    </row>
    <row r="93" spans="1:11" ht="33.75" customHeight="1">
      <c r="A93" s="40">
        <v>2</v>
      </c>
      <c r="C93" s="288" t="s">
        <v>66</v>
      </c>
      <c r="D93" s="288"/>
      <c r="E93" s="40">
        <v>2</v>
      </c>
      <c r="G93" s="88"/>
      <c r="H93" s="132">
        <v>0</v>
      </c>
      <c r="I93" s="89"/>
      <c r="J93" s="89"/>
      <c r="K93" s="132">
        <v>0</v>
      </c>
    </row>
    <row r="94" spans="1:11" ht="15.75" customHeight="1">
      <c r="A94" s="130">
        <v>3</v>
      </c>
      <c r="C94" s="130" t="s">
        <v>53</v>
      </c>
      <c r="E94" s="130">
        <v>3</v>
      </c>
      <c r="G94" s="88"/>
      <c r="H94" s="133">
        <v>0</v>
      </c>
      <c r="I94" s="88"/>
      <c r="J94" s="88"/>
      <c r="K94" s="133">
        <v>0</v>
      </c>
    </row>
    <row r="95" spans="1:11">
      <c r="A95" s="130">
        <v>4</v>
      </c>
      <c r="C95" s="130" t="s">
        <v>54</v>
      </c>
      <c r="E95" s="130">
        <v>4</v>
      </c>
      <c r="G95" s="88"/>
      <c r="H95" s="133">
        <f>H63-H97</f>
        <v>81367278</v>
      </c>
      <c r="I95" s="88"/>
      <c r="J95" s="88"/>
      <c r="K95" s="133">
        <f>K63-K97</f>
        <v>34627921</v>
      </c>
    </row>
    <row r="96" spans="1:11">
      <c r="A96" s="130">
        <v>5</v>
      </c>
      <c r="C96" s="130" t="s">
        <v>55</v>
      </c>
      <c r="E96" s="130">
        <v>5</v>
      </c>
      <c r="G96" s="88"/>
      <c r="H96" s="133">
        <v>0</v>
      </c>
      <c r="I96" s="88"/>
      <c r="J96" s="88"/>
      <c r="K96" s="133">
        <v>0</v>
      </c>
    </row>
    <row r="97" spans="1:13" ht="47.25" customHeight="1">
      <c r="A97" s="40">
        <v>6</v>
      </c>
      <c r="C97" s="288" t="s">
        <v>56</v>
      </c>
      <c r="D97" s="288"/>
      <c r="E97" s="40">
        <v>6</v>
      </c>
      <c r="G97" s="88"/>
      <c r="H97" s="132">
        <f>Anschutz!H106</f>
        <v>79176389</v>
      </c>
      <c r="I97" s="89"/>
      <c r="J97" s="89"/>
      <c r="K97" s="132">
        <f>Anschutz!K106</f>
        <v>33190975</v>
      </c>
    </row>
    <row r="98" spans="1:13">
      <c r="A98" s="130">
        <v>7</v>
      </c>
      <c r="E98" s="130">
        <v>7</v>
      </c>
      <c r="G98" s="88"/>
      <c r="H98" s="88"/>
      <c r="I98" s="88"/>
      <c r="J98" s="88"/>
      <c r="K98" s="88"/>
    </row>
    <row r="99" spans="1:13">
      <c r="A99" s="130">
        <v>8</v>
      </c>
      <c r="E99" s="130">
        <v>8</v>
      </c>
      <c r="G99" s="88"/>
      <c r="H99" s="88"/>
      <c r="I99" s="88"/>
      <c r="J99" s="88"/>
      <c r="K99" s="88"/>
    </row>
    <row r="100" spans="1:13">
      <c r="A100" s="130">
        <v>9</v>
      </c>
      <c r="E100" s="130">
        <v>9</v>
      </c>
      <c r="G100" s="88"/>
      <c r="H100" s="88"/>
      <c r="I100" s="88"/>
      <c r="J100" s="88"/>
      <c r="K100" s="88"/>
    </row>
    <row r="101" spans="1:13">
      <c r="A101" s="130">
        <v>10</v>
      </c>
      <c r="E101" s="130">
        <v>10</v>
      </c>
      <c r="G101" s="88"/>
      <c r="H101" s="88"/>
      <c r="I101" s="88"/>
      <c r="J101" s="88"/>
      <c r="K101" s="88"/>
    </row>
    <row r="102" spans="1:13">
      <c r="A102" s="130">
        <v>11</v>
      </c>
      <c r="E102" s="130">
        <v>11</v>
      </c>
      <c r="G102" s="88"/>
      <c r="H102" s="88"/>
      <c r="I102" s="88"/>
      <c r="J102" s="88"/>
      <c r="K102" s="88"/>
    </row>
    <row r="103" spans="1:13">
      <c r="A103" s="130">
        <v>12</v>
      </c>
      <c r="C103" s="130" t="s">
        <v>57</v>
      </c>
      <c r="E103" s="130">
        <v>12</v>
      </c>
      <c r="G103" s="88"/>
      <c r="H103" s="88">
        <f>SUM(H93:H102)</f>
        <v>160543667</v>
      </c>
      <c r="I103" s="88"/>
      <c r="J103" s="88"/>
      <c r="K103" s="88">
        <f>SUM(K93:K102)</f>
        <v>67818896</v>
      </c>
      <c r="M103" s="175">
        <f>K103/H103-1</f>
        <v>-0.57756729201906176</v>
      </c>
    </row>
    <row r="104" spans="1:13">
      <c r="E104" s="34"/>
    </row>
    <row r="105" spans="1:13">
      <c r="E105" s="34"/>
    </row>
    <row r="106" spans="1:13">
      <c r="E106" s="34"/>
    </row>
    <row r="107" spans="1:13">
      <c r="E107" s="34"/>
    </row>
    <row r="108" spans="1:13">
      <c r="E108" s="34"/>
    </row>
    <row r="109" spans="1:13">
      <c r="E109" s="34"/>
    </row>
    <row r="110" spans="1:13">
      <c r="E110" s="34"/>
    </row>
    <row r="112" spans="1:13">
      <c r="D112" s="41"/>
      <c r="F112" s="41"/>
      <c r="G112" s="42"/>
      <c r="H112" s="43"/>
    </row>
    <row r="113" spans="3:11">
      <c r="E113" s="34"/>
    </row>
    <row r="114" spans="3:11">
      <c r="E114" s="34"/>
    </row>
    <row r="115" spans="3:11">
      <c r="E115" s="34"/>
    </row>
    <row r="116" spans="3:11" ht="13.5">
      <c r="C116" s="130" t="s">
        <v>255</v>
      </c>
      <c r="E116" s="34"/>
    </row>
    <row r="117" spans="3:11">
      <c r="E117" s="34"/>
    </row>
    <row r="118" spans="3:11">
      <c r="D118" s="8"/>
      <c r="G118" s="13"/>
      <c r="H118" s="39"/>
      <c r="I118" s="57"/>
      <c r="J118" s="13"/>
      <c r="K118" s="39"/>
    </row>
    <row r="119" spans="3:11">
      <c r="D119" s="8"/>
      <c r="G119" s="13"/>
      <c r="H119" s="39"/>
      <c r="I119" s="57"/>
      <c r="J119" s="13"/>
      <c r="K119" s="39"/>
    </row>
    <row r="120" spans="3:11">
      <c r="D120" s="8"/>
      <c r="G120" s="13"/>
      <c r="H120" s="39"/>
      <c r="I120" s="57"/>
      <c r="J120" s="13"/>
      <c r="K120" s="39"/>
    </row>
    <row r="121" spans="3:11">
      <c r="D121" s="8"/>
      <c r="G121" s="13"/>
      <c r="H121" s="39"/>
      <c r="I121" s="57"/>
      <c r="J121" s="13"/>
      <c r="K121" s="39"/>
    </row>
    <row r="122" spans="3:11">
      <c r="D122" s="8"/>
      <c r="G122" s="13"/>
      <c r="H122" s="39"/>
      <c r="I122" s="57"/>
      <c r="J122" s="13"/>
      <c r="K122" s="39"/>
    </row>
    <row r="123" spans="3:11">
      <c r="D123" s="8"/>
      <c r="G123" s="13"/>
      <c r="H123" s="39"/>
      <c r="I123" s="57"/>
      <c r="J123" s="13"/>
      <c r="K123" s="39"/>
    </row>
    <row r="124" spans="3:11">
      <c r="D124" s="8"/>
      <c r="G124" s="13"/>
      <c r="H124" s="39"/>
      <c r="I124" s="57"/>
      <c r="J124" s="13"/>
      <c r="K124" s="39"/>
    </row>
    <row r="125" spans="3:11">
      <c r="D125" s="8"/>
      <c r="G125" s="13"/>
      <c r="H125" s="39"/>
      <c r="I125" s="57"/>
      <c r="J125" s="13"/>
      <c r="K125" s="39"/>
    </row>
    <row r="126" spans="3:11">
      <c r="D126" s="8"/>
      <c r="G126" s="13"/>
      <c r="H126" s="39"/>
      <c r="I126" s="57"/>
      <c r="J126" s="13"/>
      <c r="K126" s="39"/>
    </row>
    <row r="127" spans="3:11">
      <c r="D127" s="8"/>
      <c r="G127" s="13"/>
      <c r="H127" s="39"/>
      <c r="I127" s="57"/>
      <c r="J127" s="13"/>
      <c r="K127" s="39"/>
    </row>
    <row r="128" spans="3:11">
      <c r="D128" s="8"/>
      <c r="G128" s="13"/>
      <c r="H128" s="39"/>
      <c r="I128" s="57"/>
      <c r="J128" s="13"/>
      <c r="K128" s="39"/>
    </row>
    <row r="129" spans="4:11">
      <c r="D129" s="8"/>
      <c r="G129" s="13"/>
      <c r="H129" s="39"/>
      <c r="I129" s="57"/>
      <c r="J129" s="13"/>
      <c r="K129" s="39"/>
    </row>
    <row r="130" spans="4:11">
      <c r="D130" s="8"/>
      <c r="G130" s="13"/>
      <c r="H130" s="39"/>
      <c r="I130" s="57"/>
      <c r="J130" s="13"/>
      <c r="K130" s="39"/>
    </row>
    <row r="131" spans="4:11">
      <c r="D131" s="8"/>
      <c r="G131" s="13"/>
      <c r="H131" s="39"/>
      <c r="I131" s="57"/>
      <c r="J131" s="13"/>
      <c r="K131" s="39"/>
    </row>
    <row r="132" spans="4:11">
      <c r="D132" s="8"/>
      <c r="G132" s="13"/>
      <c r="H132" s="39"/>
      <c r="I132" s="57"/>
      <c r="J132" s="13"/>
      <c r="K132" s="39"/>
    </row>
    <row r="133" spans="4:11">
      <c r="D133" s="8"/>
      <c r="G133" s="13"/>
      <c r="H133" s="39"/>
      <c r="I133" s="57"/>
      <c r="J133" s="13"/>
      <c r="K133" s="39"/>
    </row>
    <row r="134" spans="4:11">
      <c r="D134" s="8"/>
      <c r="G134" s="13"/>
      <c r="H134" s="39"/>
      <c r="I134" s="57"/>
      <c r="J134" s="13"/>
      <c r="K134" s="39"/>
    </row>
    <row r="135" spans="4:11">
      <c r="D135" s="8"/>
      <c r="G135" s="13"/>
      <c r="H135" s="39"/>
      <c r="I135" s="57"/>
      <c r="J135" s="13"/>
      <c r="K135" s="39"/>
    </row>
    <row r="136" spans="4:11">
      <c r="D136" s="8"/>
      <c r="G136" s="13"/>
      <c r="H136" s="39"/>
      <c r="I136" s="57"/>
      <c r="J136" s="13"/>
      <c r="K136" s="39"/>
    </row>
    <row r="137" spans="4:11">
      <c r="D137" s="8"/>
      <c r="G137" s="13"/>
      <c r="H137" s="39"/>
      <c r="I137" s="57"/>
      <c r="J137" s="13"/>
      <c r="K137" s="39"/>
    </row>
    <row r="138" spans="4:11">
      <c r="D138" s="8"/>
      <c r="G138" s="13"/>
      <c r="H138" s="39"/>
      <c r="I138" s="57"/>
      <c r="J138" s="13"/>
      <c r="K138" s="39"/>
    </row>
    <row r="139" spans="4:11">
      <c r="D139" s="8"/>
      <c r="G139" s="13"/>
      <c r="H139" s="39"/>
      <c r="I139" s="57"/>
      <c r="J139" s="13"/>
      <c r="K139" s="39"/>
    </row>
    <row r="140" spans="4:11">
      <c r="D140" s="8"/>
      <c r="G140" s="13"/>
      <c r="H140" s="39"/>
      <c r="I140" s="57"/>
      <c r="J140" s="13"/>
      <c r="K140" s="39"/>
    </row>
    <row r="141" spans="4:11">
      <c r="D141" s="8"/>
      <c r="G141" s="13"/>
      <c r="H141" s="39"/>
      <c r="I141" s="57"/>
      <c r="J141" s="13"/>
      <c r="K141" s="39"/>
    </row>
    <row r="142" spans="4:11">
      <c r="D142" s="8"/>
      <c r="G142" s="13"/>
      <c r="H142" s="39"/>
      <c r="I142" s="57"/>
      <c r="J142" s="13"/>
      <c r="K142" s="39"/>
    </row>
    <row r="181" spans="4:11">
      <c r="D181" s="22"/>
      <c r="F181" s="34"/>
      <c r="G181" s="13"/>
      <c r="H181" s="39"/>
      <c r="J181" s="13"/>
      <c r="K181" s="39"/>
    </row>
  </sheetData>
  <mergeCells count="10">
    <mergeCell ref="C79:J79"/>
    <mergeCell ref="A86:K86"/>
    <mergeCell ref="C93:D93"/>
    <mergeCell ref="C97:D97"/>
    <mergeCell ref="A5:K5"/>
    <mergeCell ref="A8:K8"/>
    <mergeCell ref="A9:K9"/>
    <mergeCell ref="A20:C20"/>
    <mergeCell ref="A36:K36"/>
    <mergeCell ref="A41:K41"/>
  </mergeCells>
  <printOptions horizontalCentered="1"/>
  <pageMargins left="0.17" right="0.17" top="0.47" bottom="0.53" header="0.5" footer="0.24"/>
  <pageSetup scale="81" fitToHeight="0" orientation="landscape" r:id="rId1"/>
  <headerFooter alignWithMargins="0"/>
  <rowBreaks count="2" manualBreakCount="2">
    <brk id="39" max="12" man="1"/>
    <brk id="8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70"/>
  <sheetViews>
    <sheetView showGridLines="0" view="pageBreakPreview" zoomScaleNormal="75" zoomScaleSheetLayoutView="100" workbookViewId="0">
      <selection activeCell="E26" sqref="E26"/>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3.25" style="1" customWidth="1"/>
    <col min="8" max="8" width="14.875" style="2" customWidth="1"/>
    <col min="9" max="9" width="6.625" style="130" customWidth="1"/>
    <col min="10" max="10" width="13.25" style="1" customWidth="1"/>
    <col min="11" max="11" width="19.875" style="2" customWidth="1"/>
    <col min="12" max="12" width="22.875" style="130" customWidth="1"/>
    <col min="13"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270</v>
      </c>
    </row>
    <row r="5" spans="1:11" ht="45">
      <c r="A5" s="289" t="s">
        <v>1</v>
      </c>
      <c r="B5" s="289"/>
      <c r="C5" s="289"/>
      <c r="D5" s="289"/>
      <c r="E5" s="289"/>
      <c r="F5" s="289"/>
      <c r="G5" s="289"/>
      <c r="H5" s="289"/>
      <c r="I5" s="289"/>
      <c r="J5" s="289"/>
      <c r="K5" s="289"/>
    </row>
    <row r="8" spans="1:11" s="5" customFormat="1" ht="33">
      <c r="A8" s="290" t="s">
        <v>268</v>
      </c>
      <c r="B8" s="290"/>
      <c r="C8" s="290"/>
      <c r="D8" s="290"/>
      <c r="E8" s="290"/>
      <c r="F8" s="290"/>
      <c r="G8" s="290"/>
      <c r="H8" s="290"/>
      <c r="I8" s="290"/>
      <c r="J8" s="290"/>
      <c r="K8" s="290"/>
    </row>
    <row r="9" spans="1:11" s="5" customFormat="1" ht="33">
      <c r="A9" s="290" t="s">
        <v>269</v>
      </c>
      <c r="B9" s="290"/>
      <c r="C9" s="290"/>
      <c r="D9" s="290"/>
      <c r="E9" s="290"/>
      <c r="F9" s="290"/>
      <c r="G9" s="290"/>
      <c r="H9" s="290"/>
      <c r="I9" s="290"/>
      <c r="J9" s="290"/>
      <c r="K9" s="290"/>
    </row>
    <row r="20" spans="1:11" ht="12.75" thickBot="1">
      <c r="A20" s="291" t="s">
        <v>228</v>
      </c>
      <c r="B20" s="291"/>
      <c r="C20" s="291"/>
      <c r="D20" s="127" t="s">
        <v>275</v>
      </c>
      <c r="E20" s="6"/>
      <c r="F20" s="6"/>
      <c r="G20" s="6"/>
      <c r="H20" s="6"/>
      <c r="I20" s="6"/>
      <c r="J20" s="6"/>
      <c r="K20" s="6"/>
    </row>
    <row r="21" spans="1:11" ht="12.75" thickBot="1">
      <c r="C21" s="172" t="s">
        <v>229</v>
      </c>
      <c r="D21" s="126" t="s">
        <v>276</v>
      </c>
    </row>
    <row r="22" spans="1:11" ht="12.75" thickBot="1">
      <c r="C22" s="172" t="s">
        <v>230</v>
      </c>
      <c r="D22" s="126"/>
    </row>
    <row r="23" spans="1:11" ht="12.75" thickBot="1">
      <c r="C23" s="172" t="s">
        <v>231</v>
      </c>
      <c r="D23" s="126"/>
    </row>
    <row r="31" spans="1:11">
      <c r="C31" s="130" t="s">
        <v>2</v>
      </c>
    </row>
    <row r="36" spans="1:12" ht="30">
      <c r="A36" s="292" t="s">
        <v>236</v>
      </c>
      <c r="B36" s="292"/>
      <c r="C36" s="292"/>
      <c r="D36" s="292"/>
      <c r="E36" s="292"/>
      <c r="F36" s="292"/>
      <c r="G36" s="292"/>
      <c r="H36" s="292"/>
      <c r="I36" s="292"/>
      <c r="J36" s="292"/>
      <c r="K36" s="292"/>
    </row>
    <row r="39" spans="1:12" ht="18.75">
      <c r="A39" s="7"/>
      <c r="C39" s="8"/>
      <c r="E39" s="7"/>
      <c r="F39" s="9"/>
      <c r="G39" s="10"/>
      <c r="H39" s="11"/>
      <c r="I39" s="9"/>
      <c r="J39" s="10"/>
      <c r="K39" s="11"/>
      <c r="L39" s="180"/>
    </row>
    <row r="40" spans="1:12">
      <c r="A40" s="12"/>
      <c r="K40" s="14" t="s">
        <v>3</v>
      </c>
    </row>
    <row r="41" spans="1:12">
      <c r="A41" s="293" t="s">
        <v>4</v>
      </c>
      <c r="B41" s="293"/>
      <c r="C41" s="293"/>
      <c r="D41" s="293"/>
      <c r="E41" s="293"/>
      <c r="F41" s="293"/>
      <c r="G41" s="293"/>
      <c r="H41" s="293"/>
      <c r="I41" s="293"/>
      <c r="J41" s="293"/>
      <c r="K41" s="293"/>
    </row>
    <row r="42" spans="1:12">
      <c r="A42" s="15" t="s">
        <v>5</v>
      </c>
      <c r="C42" s="130" t="str">
        <f>$D$20</f>
        <v>University of Colorado</v>
      </c>
      <c r="G42" s="13"/>
      <c r="I42" s="16"/>
      <c r="J42" s="13"/>
      <c r="K42" s="17" t="str">
        <f>$K$3</f>
        <v>Due Date: October 12, 2020</v>
      </c>
    </row>
    <row r="43" spans="1:12">
      <c r="A43" s="18" t="s">
        <v>6</v>
      </c>
      <c r="B43" s="18" t="s">
        <v>6</v>
      </c>
      <c r="C43" s="18" t="s">
        <v>6</v>
      </c>
      <c r="D43" s="18" t="s">
        <v>6</v>
      </c>
      <c r="E43" s="18" t="s">
        <v>6</v>
      </c>
      <c r="F43" s="18" t="s">
        <v>6</v>
      </c>
      <c r="G43" s="19" t="s">
        <v>6</v>
      </c>
      <c r="H43" s="20" t="s">
        <v>6</v>
      </c>
      <c r="I43" s="18" t="s">
        <v>6</v>
      </c>
      <c r="J43" s="19" t="s">
        <v>6</v>
      </c>
      <c r="K43" s="20" t="s">
        <v>6</v>
      </c>
    </row>
    <row r="44" spans="1:12">
      <c r="A44" s="21" t="s">
        <v>7</v>
      </c>
      <c r="C44" s="8" t="s">
        <v>8</v>
      </c>
      <c r="E44" s="21" t="s">
        <v>7</v>
      </c>
      <c r="F44" s="22"/>
      <c r="G44" s="23"/>
      <c r="H44" s="24" t="s">
        <v>267</v>
      </c>
      <c r="I44" s="22"/>
      <c r="J44" s="23"/>
      <c r="K44" s="24" t="s">
        <v>271</v>
      </c>
    </row>
    <row r="45" spans="1:12">
      <c r="A45" s="21" t="s">
        <v>9</v>
      </c>
      <c r="C45" s="25" t="s">
        <v>10</v>
      </c>
      <c r="E45" s="21" t="s">
        <v>9</v>
      </c>
      <c r="F45" s="22"/>
      <c r="G45" s="23" t="s">
        <v>11</v>
      </c>
      <c r="H45" s="24" t="s">
        <v>12</v>
      </c>
      <c r="I45" s="22"/>
      <c r="J45" s="23" t="s">
        <v>11</v>
      </c>
      <c r="K45" s="24" t="s">
        <v>13</v>
      </c>
    </row>
    <row r="46" spans="1:12">
      <c r="A46" s="18" t="s">
        <v>6</v>
      </c>
      <c r="B46" s="18" t="s">
        <v>6</v>
      </c>
      <c r="C46" s="18" t="s">
        <v>6</v>
      </c>
      <c r="D46" s="18" t="s">
        <v>6</v>
      </c>
      <c r="E46" s="18" t="s">
        <v>6</v>
      </c>
      <c r="F46" s="18" t="s">
        <v>6</v>
      </c>
      <c r="G46" s="19" t="s">
        <v>6</v>
      </c>
      <c r="H46" s="20" t="s">
        <v>6</v>
      </c>
      <c r="I46" s="18" t="s">
        <v>6</v>
      </c>
      <c r="J46" s="19" t="s">
        <v>6</v>
      </c>
      <c r="K46" s="20" t="s">
        <v>6</v>
      </c>
    </row>
    <row r="47" spans="1:12">
      <c r="A47" s="7">
        <v>1</v>
      </c>
      <c r="C47" s="8" t="s">
        <v>14</v>
      </c>
      <c r="D47" s="26" t="s">
        <v>15</v>
      </c>
      <c r="E47" s="7">
        <v>1</v>
      </c>
      <c r="G47" s="86">
        <v>0</v>
      </c>
      <c r="H47" s="86">
        <v>0</v>
      </c>
      <c r="I47" s="29"/>
      <c r="J47" s="86">
        <v>0</v>
      </c>
      <c r="K47" s="86">
        <v>0</v>
      </c>
    </row>
    <row r="48" spans="1:12">
      <c r="A48" s="7">
        <v>2</v>
      </c>
      <c r="C48" s="8" t="s">
        <v>16</v>
      </c>
      <c r="D48" s="26" t="s">
        <v>17</v>
      </c>
      <c r="E48" s="7">
        <v>2</v>
      </c>
      <c r="G48" s="86">
        <v>0</v>
      </c>
      <c r="H48" s="86">
        <v>0</v>
      </c>
      <c r="I48" s="29"/>
      <c r="J48" s="86">
        <v>0</v>
      </c>
      <c r="K48" s="86">
        <v>0</v>
      </c>
    </row>
    <row r="49" spans="1:15">
      <c r="A49" s="7">
        <v>3</v>
      </c>
      <c r="C49" s="8" t="s">
        <v>18</v>
      </c>
      <c r="D49" s="26" t="s">
        <v>19</v>
      </c>
      <c r="E49" s="7">
        <v>3</v>
      </c>
      <c r="G49" s="86">
        <v>0</v>
      </c>
      <c r="H49" s="86">
        <v>0</v>
      </c>
      <c r="I49" s="29"/>
      <c r="J49" s="86">
        <v>0</v>
      </c>
      <c r="K49" s="86">
        <v>0</v>
      </c>
    </row>
    <row r="50" spans="1:15">
      <c r="A50" s="7">
        <v>4</v>
      </c>
      <c r="C50" s="8" t="s">
        <v>20</v>
      </c>
      <c r="D50" s="26" t="s">
        <v>21</v>
      </c>
      <c r="E50" s="7">
        <v>4</v>
      </c>
      <c r="G50" s="86">
        <v>0</v>
      </c>
      <c r="H50" s="86">
        <v>0</v>
      </c>
      <c r="I50" s="29"/>
      <c r="J50" s="86">
        <v>0</v>
      </c>
      <c r="K50" s="86">
        <v>0</v>
      </c>
    </row>
    <row r="51" spans="1:15">
      <c r="A51" s="7">
        <v>5</v>
      </c>
      <c r="C51" s="8" t="s">
        <v>22</v>
      </c>
      <c r="D51" s="26" t="s">
        <v>23</v>
      </c>
      <c r="E51" s="7">
        <v>5</v>
      </c>
      <c r="G51" s="86">
        <v>0</v>
      </c>
      <c r="H51" s="86">
        <v>0</v>
      </c>
      <c r="I51" s="29"/>
      <c r="J51" s="86">
        <v>0</v>
      </c>
      <c r="K51" s="86">
        <v>0</v>
      </c>
    </row>
    <row r="52" spans="1:15">
      <c r="A52" s="7">
        <v>6</v>
      </c>
      <c r="C52" s="8" t="s">
        <v>24</v>
      </c>
      <c r="D52" s="26" t="s">
        <v>25</v>
      </c>
      <c r="E52" s="7">
        <v>6</v>
      </c>
      <c r="G52" s="86">
        <v>0</v>
      </c>
      <c r="H52" s="86">
        <v>0</v>
      </c>
      <c r="I52" s="29"/>
      <c r="J52" s="86">
        <v>0</v>
      </c>
      <c r="K52" s="86">
        <v>0</v>
      </c>
    </row>
    <row r="53" spans="1:15">
      <c r="A53" s="7">
        <v>7</v>
      </c>
      <c r="C53" s="8" t="s">
        <v>26</v>
      </c>
      <c r="D53" s="26" t="s">
        <v>27</v>
      </c>
      <c r="E53" s="7">
        <v>7</v>
      </c>
      <c r="G53" s="86">
        <v>0</v>
      </c>
      <c r="H53" s="86">
        <v>0</v>
      </c>
      <c r="I53" s="29"/>
      <c r="J53" s="86">
        <v>0</v>
      </c>
      <c r="K53" s="86">
        <v>0</v>
      </c>
    </row>
    <row r="54" spans="1:15">
      <c r="A54" s="7">
        <v>8</v>
      </c>
      <c r="C54" s="8" t="s">
        <v>28</v>
      </c>
      <c r="D54" s="26" t="s">
        <v>29</v>
      </c>
      <c r="E54" s="7">
        <v>8</v>
      </c>
      <c r="G54" s="86">
        <v>0</v>
      </c>
      <c r="H54" s="86">
        <v>0</v>
      </c>
      <c r="I54" s="29"/>
      <c r="J54" s="86">
        <v>0</v>
      </c>
      <c r="K54" s="86">
        <v>0</v>
      </c>
    </row>
    <row r="55" spans="1:15">
      <c r="A55" s="7">
        <v>9</v>
      </c>
      <c r="C55" s="8" t="s">
        <v>30</v>
      </c>
      <c r="D55" s="26" t="s">
        <v>31</v>
      </c>
      <c r="E55" s="7">
        <v>9</v>
      </c>
      <c r="G55" s="87">
        <v>0</v>
      </c>
      <c r="H55" s="87">
        <v>0</v>
      </c>
      <c r="I55" s="29" t="s">
        <v>38</v>
      </c>
      <c r="J55" s="87">
        <v>0</v>
      </c>
      <c r="K55" s="87">
        <v>0</v>
      </c>
    </row>
    <row r="56" spans="1:15">
      <c r="A56" s="7">
        <v>10</v>
      </c>
      <c r="C56" s="8" t="s">
        <v>32</v>
      </c>
      <c r="D56" s="26" t="s">
        <v>33</v>
      </c>
      <c r="E56" s="7">
        <v>10</v>
      </c>
      <c r="G56" s="86">
        <v>0</v>
      </c>
      <c r="H56" s="86">
        <v>0</v>
      </c>
      <c r="I56" s="29"/>
      <c r="J56" s="86">
        <v>0</v>
      </c>
      <c r="K56" s="86">
        <v>0</v>
      </c>
    </row>
    <row r="57" spans="1:15">
      <c r="A57" s="7"/>
      <c r="C57" s="8"/>
      <c r="D57" s="26"/>
      <c r="E57" s="7"/>
      <c r="F57" s="18" t="s">
        <v>6</v>
      </c>
      <c r="G57" s="19"/>
      <c r="H57" s="45"/>
      <c r="I57" s="27"/>
      <c r="J57" s="19"/>
      <c r="K57" s="45"/>
    </row>
    <row r="58" spans="1:15" ht="15" customHeight="1">
      <c r="A58" s="130">
        <v>11</v>
      </c>
      <c r="C58" s="8" t="s">
        <v>34</v>
      </c>
      <c r="E58" s="130">
        <v>11</v>
      </c>
      <c r="G58" s="86">
        <v>0</v>
      </c>
      <c r="H58" s="87">
        <v>0</v>
      </c>
      <c r="I58" s="29"/>
      <c r="J58" s="86">
        <v>0</v>
      </c>
      <c r="K58" s="87">
        <v>0</v>
      </c>
    </row>
    <row r="59" spans="1:15">
      <c r="A59" s="7"/>
      <c r="E59" s="7"/>
      <c r="F59" s="18" t="s">
        <v>6</v>
      </c>
      <c r="G59" s="19"/>
      <c r="H59" s="20"/>
      <c r="I59" s="27"/>
      <c r="J59" s="19"/>
      <c r="K59" s="20"/>
    </row>
    <row r="60" spans="1:15">
      <c r="A60" s="7"/>
      <c r="E60" s="7"/>
      <c r="F60" s="18"/>
      <c r="G60" s="13"/>
      <c r="H60" s="20"/>
      <c r="I60" s="27"/>
      <c r="J60" s="13"/>
      <c r="K60" s="20"/>
    </row>
    <row r="61" spans="1:15">
      <c r="A61" s="130">
        <v>12</v>
      </c>
      <c r="C61" s="8" t="s">
        <v>35</v>
      </c>
      <c r="E61" s="130">
        <v>12</v>
      </c>
      <c r="G61" s="86"/>
      <c r="H61" s="28"/>
      <c r="I61" s="29"/>
      <c r="J61" s="86"/>
      <c r="K61" s="28"/>
    </row>
    <row r="62" spans="1:15">
      <c r="A62" s="7">
        <v>13</v>
      </c>
      <c r="C62" s="8" t="s">
        <v>36</v>
      </c>
      <c r="D62" s="26" t="s">
        <v>37</v>
      </c>
      <c r="E62" s="7">
        <v>13</v>
      </c>
      <c r="G62" s="46"/>
      <c r="H62" s="44">
        <v>0</v>
      </c>
      <c r="I62" s="29"/>
      <c r="J62" s="46"/>
      <c r="K62" s="44">
        <v>0</v>
      </c>
      <c r="O62" s="130" t="s">
        <v>38</v>
      </c>
    </row>
    <row r="63" spans="1:15">
      <c r="A63" s="7">
        <v>14</v>
      </c>
      <c r="C63" s="8" t="s">
        <v>39</v>
      </c>
      <c r="D63" s="26" t="s">
        <v>40</v>
      </c>
      <c r="E63" s="7">
        <v>14</v>
      </c>
      <c r="G63" s="46"/>
      <c r="H63" s="44">
        <v>0</v>
      </c>
      <c r="I63" s="29"/>
      <c r="J63" s="46"/>
      <c r="K63" s="44">
        <v>0</v>
      </c>
    </row>
    <row r="64" spans="1:15">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30">
        <v>26</v>
      </c>
      <c r="E75" s="130">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286" t="s">
        <v>232</v>
      </c>
      <c r="D79" s="286"/>
      <c r="E79" s="286"/>
      <c r="F79" s="286"/>
      <c r="G79" s="286"/>
      <c r="H79" s="286"/>
      <c r="I79" s="286"/>
      <c r="J79" s="286"/>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11"/>
      <c r="I82" s="9"/>
      <c r="J82" s="10"/>
      <c r="K82" s="11"/>
    </row>
    <row r="83" spans="1:15">
      <c r="A83" s="15" t="s">
        <v>296</v>
      </c>
      <c r="K83" s="14" t="s">
        <v>59</v>
      </c>
    </row>
    <row r="84" spans="1:15" s="35" customFormat="1">
      <c r="A84" s="293" t="s">
        <v>60</v>
      </c>
      <c r="B84" s="293"/>
      <c r="C84" s="293"/>
      <c r="D84" s="293"/>
      <c r="E84" s="293"/>
      <c r="F84" s="293"/>
      <c r="G84" s="293"/>
      <c r="H84" s="293"/>
      <c r="I84" s="293"/>
      <c r="J84" s="293"/>
      <c r="K84" s="293"/>
    </row>
    <row r="85" spans="1:15">
      <c r="A85" s="15" t="str">
        <f>$A$42</f>
        <v xml:space="preserve">NAME: </v>
      </c>
      <c r="C85" s="130" t="str">
        <f>$D$20</f>
        <v>University of Colorado</v>
      </c>
      <c r="G85" s="13"/>
      <c r="I85" s="281" t="s">
        <v>297</v>
      </c>
      <c r="J85" s="282"/>
      <c r="K85" s="17" t="str">
        <f>$K$3</f>
        <v>Due Date: October 12, 2020</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2019-20</v>
      </c>
      <c r="I87" s="22"/>
      <c r="J87" s="23"/>
      <c r="K87" s="24" t="s">
        <v>271</v>
      </c>
    </row>
    <row r="88" spans="1:15">
      <c r="A88" s="21" t="s">
        <v>9</v>
      </c>
      <c r="C88" s="25" t="s">
        <v>10</v>
      </c>
      <c r="E88" s="21" t="s">
        <v>9</v>
      </c>
      <c r="F88" s="22"/>
      <c r="G88" s="23" t="s">
        <v>11</v>
      </c>
      <c r="H88" s="24" t="s">
        <v>12</v>
      </c>
      <c r="I88" s="22"/>
      <c r="J88" s="23" t="s">
        <v>11</v>
      </c>
      <c r="K88" s="24" t="s">
        <v>13</v>
      </c>
      <c r="L88" s="168"/>
    </row>
    <row r="89" spans="1:15">
      <c r="A89" s="18" t="s">
        <v>6</v>
      </c>
      <c r="B89" s="18" t="s">
        <v>6</v>
      </c>
      <c r="C89" s="18" t="s">
        <v>6</v>
      </c>
      <c r="D89" s="18" t="s">
        <v>6</v>
      </c>
      <c r="E89" s="18" t="s">
        <v>6</v>
      </c>
      <c r="F89" s="18" t="s">
        <v>6</v>
      </c>
      <c r="G89" s="19" t="s">
        <v>6</v>
      </c>
      <c r="H89" s="19" t="s">
        <v>6</v>
      </c>
      <c r="I89" s="18" t="s">
        <v>6</v>
      </c>
      <c r="J89" s="19" t="s">
        <v>6</v>
      </c>
      <c r="K89" s="20" t="s">
        <v>6</v>
      </c>
    </row>
    <row r="90" spans="1:15">
      <c r="A90" s="7">
        <v>1</v>
      </c>
      <c r="C90" s="8" t="s">
        <v>14</v>
      </c>
      <c r="D90" s="26" t="s">
        <v>15</v>
      </c>
      <c r="E90" s="7">
        <v>1</v>
      </c>
      <c r="G90" s="46">
        <f>+G569</f>
        <v>739.01388004795956</v>
      </c>
      <c r="H90" s="181">
        <f>+H569</f>
        <v>139038686.59615242</v>
      </c>
      <c r="I90" s="29"/>
      <c r="J90" s="46">
        <f>+J569</f>
        <v>668.70312519752383</v>
      </c>
      <c r="K90" s="181">
        <f>+K569</f>
        <v>103110066.70627365</v>
      </c>
      <c r="L90" s="174"/>
      <c r="M90" s="182"/>
    </row>
    <row r="91" spans="1:15">
      <c r="A91" s="7">
        <v>2</v>
      </c>
      <c r="C91" s="8" t="s">
        <v>16</v>
      </c>
      <c r="D91" s="26" t="s">
        <v>17</v>
      </c>
      <c r="E91" s="7">
        <v>2</v>
      </c>
      <c r="G91" s="46">
        <f>+G608</f>
        <v>8.9785411347273594E-2</v>
      </c>
      <c r="H91" s="181">
        <f>+H608</f>
        <v>18174.009999999998</v>
      </c>
      <c r="I91" s="29"/>
      <c r="J91" s="46">
        <f>+J608</f>
        <v>8.3646403425127219E-2</v>
      </c>
      <c r="K91" s="181">
        <f>+K608</f>
        <v>7000</v>
      </c>
      <c r="L91" s="174"/>
    </row>
    <row r="92" spans="1:15">
      <c r="A92" s="7">
        <v>3</v>
      </c>
      <c r="C92" s="8" t="s">
        <v>18</v>
      </c>
      <c r="D92" s="26" t="s">
        <v>19</v>
      </c>
      <c r="E92" s="7">
        <v>3</v>
      </c>
      <c r="G92" s="46">
        <f>+G645</f>
        <v>0</v>
      </c>
      <c r="H92" s="181">
        <f>+H645</f>
        <v>0</v>
      </c>
      <c r="I92" s="29"/>
      <c r="J92" s="46">
        <f>+J645</f>
        <v>0</v>
      </c>
      <c r="K92" s="181">
        <f>+K645</f>
        <v>0</v>
      </c>
      <c r="L92" s="174"/>
    </row>
    <row r="93" spans="1:15">
      <c r="A93" s="7">
        <v>4</v>
      </c>
      <c r="C93" s="8" t="s">
        <v>20</v>
      </c>
      <c r="D93" s="26" t="s">
        <v>21</v>
      </c>
      <c r="E93" s="7">
        <v>4</v>
      </c>
      <c r="G93" s="46">
        <f>+G682</f>
        <v>316.83641257621957</v>
      </c>
      <c r="H93" s="181">
        <f>+H682</f>
        <v>44886837.738852598</v>
      </c>
      <c r="I93" s="29"/>
      <c r="J93" s="46">
        <f>+J682</f>
        <v>281.42550846632008</v>
      </c>
      <c r="K93" s="181">
        <f>+K682</f>
        <v>43788567.931544408</v>
      </c>
      <c r="L93" s="174"/>
    </row>
    <row r="94" spans="1:15">
      <c r="A94" s="7">
        <v>5</v>
      </c>
      <c r="C94" s="8" t="s">
        <v>22</v>
      </c>
      <c r="D94" s="26" t="s">
        <v>23</v>
      </c>
      <c r="E94" s="7">
        <v>5</v>
      </c>
      <c r="G94" s="46">
        <f>+G719</f>
        <v>42.403889243108338</v>
      </c>
      <c r="H94" s="181">
        <f>+H719</f>
        <v>5363453.5559750898</v>
      </c>
      <c r="I94" s="29"/>
      <c r="J94" s="46">
        <f>+J719</f>
        <v>47.355173106015172</v>
      </c>
      <c r="K94" s="181">
        <f>+K719</f>
        <v>4441665.4299684148</v>
      </c>
      <c r="L94" s="174"/>
    </row>
    <row r="95" spans="1:15">
      <c r="A95" s="7">
        <v>6</v>
      </c>
      <c r="C95" s="8" t="s">
        <v>24</v>
      </c>
      <c r="D95" s="26" t="s">
        <v>25</v>
      </c>
      <c r="E95" s="7">
        <v>6</v>
      </c>
      <c r="G95" s="46">
        <f>+G756</f>
        <v>283.99234670534048</v>
      </c>
      <c r="H95" s="181">
        <f>+H756</f>
        <v>49350472.282509491</v>
      </c>
      <c r="I95" s="29"/>
      <c r="J95" s="46">
        <f>+J756</f>
        <v>280.68051439613782</v>
      </c>
      <c r="K95" s="181">
        <f>+K756</f>
        <v>46668722.811458915</v>
      </c>
      <c r="L95" s="174"/>
    </row>
    <row r="96" spans="1:15">
      <c r="A96" s="7">
        <v>7</v>
      </c>
      <c r="C96" s="8" t="s">
        <v>26</v>
      </c>
      <c r="D96" s="26" t="s">
        <v>27</v>
      </c>
      <c r="E96" s="7">
        <v>7</v>
      </c>
      <c r="G96" s="46">
        <f>+G793</f>
        <v>170.46304852018855</v>
      </c>
      <c r="H96" s="181">
        <f>+H793</f>
        <v>22666103.266482763</v>
      </c>
      <c r="I96" s="29"/>
      <c r="J96" s="46">
        <f>+J793</f>
        <v>177.22497136550456</v>
      </c>
      <c r="K96" s="181">
        <f>+K793</f>
        <v>24614746.351837084</v>
      </c>
      <c r="L96" s="174"/>
      <c r="O96" s="130" t="s">
        <v>38</v>
      </c>
    </row>
    <row r="97" spans="1:254">
      <c r="A97" s="7">
        <v>8</v>
      </c>
      <c r="C97" s="8" t="s">
        <v>28</v>
      </c>
      <c r="D97" s="26" t="s">
        <v>29</v>
      </c>
      <c r="E97" s="7">
        <v>8</v>
      </c>
      <c r="G97" s="46">
        <f>+G830</f>
        <v>0</v>
      </c>
      <c r="H97" s="181">
        <f>+H830</f>
        <v>3421940.59</v>
      </c>
      <c r="I97" s="29"/>
      <c r="J97" s="46">
        <f>+J830</f>
        <v>0</v>
      </c>
      <c r="K97" s="181">
        <f>+K830</f>
        <v>3876156.7657913221</v>
      </c>
      <c r="L97" s="174"/>
    </row>
    <row r="98" spans="1:254">
      <c r="A98" s="7">
        <v>9</v>
      </c>
      <c r="C98" s="8" t="s">
        <v>30</v>
      </c>
      <c r="D98" s="26" t="s">
        <v>31</v>
      </c>
      <c r="E98" s="7">
        <v>9</v>
      </c>
      <c r="G98" s="44">
        <f>+G868</f>
        <v>8.5025197923147999</v>
      </c>
      <c r="H98" s="181">
        <f>+H868</f>
        <v>1591358.91</v>
      </c>
      <c r="I98" s="29" t="s">
        <v>38</v>
      </c>
      <c r="J98" s="44">
        <f>+J868</f>
        <v>0</v>
      </c>
      <c r="K98" s="181">
        <f>+K868</f>
        <v>0</v>
      </c>
      <c r="L98" s="174"/>
    </row>
    <row r="99" spans="1:254">
      <c r="A99" s="7">
        <v>10</v>
      </c>
      <c r="C99" s="8" t="s">
        <v>32</v>
      </c>
      <c r="D99" s="26" t="s">
        <v>33</v>
      </c>
      <c r="E99" s="7">
        <v>10</v>
      </c>
      <c r="G99" s="46">
        <f>+G904</f>
        <v>0</v>
      </c>
      <c r="H99" s="181">
        <f>+H904</f>
        <v>58952046.696131602</v>
      </c>
      <c r="I99" s="29"/>
      <c r="J99" s="46">
        <f>+J904</f>
        <v>0</v>
      </c>
      <c r="K99" s="181">
        <f>+K904</f>
        <v>27227928.823713001</v>
      </c>
      <c r="L99" s="174"/>
    </row>
    <row r="100" spans="1:254">
      <c r="A100" s="7"/>
      <c r="C100" s="8"/>
      <c r="D100" s="26"/>
      <c r="E100" s="7"/>
      <c r="F100" s="18" t="s">
        <v>6</v>
      </c>
      <c r="G100" s="19"/>
      <c r="H100" s="45"/>
      <c r="I100" s="27"/>
      <c r="J100" s="19"/>
      <c r="K100" s="45"/>
    </row>
    <row r="101" spans="1:254">
      <c r="A101" s="130">
        <v>11</v>
      </c>
      <c r="C101" s="8" t="s">
        <v>61</v>
      </c>
      <c r="E101" s="130">
        <v>11</v>
      </c>
      <c r="G101" s="46">
        <f>SUM(G90:G99)</f>
        <v>1561.3018822964784</v>
      </c>
      <c r="H101" s="44">
        <f>SUM(H90:H99)</f>
        <v>325289073.64610392</v>
      </c>
      <c r="I101" s="29"/>
      <c r="J101" s="46">
        <f>SUM(J90:J99)</f>
        <v>1455.4729389349268</v>
      </c>
      <c r="K101" s="44">
        <f>SUM(K90:K99)</f>
        <v>253734854.82058677</v>
      </c>
      <c r="L101" s="179"/>
    </row>
    <row r="102" spans="1:254">
      <c r="A102" s="7"/>
      <c r="E102" s="7"/>
      <c r="F102" s="18" t="s">
        <v>6</v>
      </c>
      <c r="G102" s="19"/>
      <c r="H102" s="20"/>
      <c r="I102" s="27"/>
      <c r="J102" s="19"/>
      <c r="K102" s="20"/>
    </row>
    <row r="103" spans="1:254">
      <c r="A103" s="7"/>
      <c r="E103" s="7"/>
      <c r="F103" s="18"/>
      <c r="G103" s="13"/>
      <c r="H103" s="20"/>
      <c r="I103" s="27"/>
      <c r="J103" s="13"/>
      <c r="K103" s="20"/>
    </row>
    <row r="104" spans="1:254">
      <c r="A104" s="130">
        <v>12</v>
      </c>
      <c r="C104" s="8" t="s">
        <v>35</v>
      </c>
      <c r="E104" s="130">
        <v>12</v>
      </c>
      <c r="G104" s="46"/>
      <c r="H104" s="28"/>
      <c r="I104" s="29"/>
      <c r="J104" s="46"/>
      <c r="K104" s="28"/>
      <c r="L104" s="182"/>
    </row>
    <row r="105" spans="1:254">
      <c r="A105" s="7">
        <v>13</v>
      </c>
      <c r="C105" s="8" t="s">
        <v>36</v>
      </c>
      <c r="D105" s="26" t="s">
        <v>37</v>
      </c>
      <c r="E105" s="7">
        <v>13</v>
      </c>
      <c r="G105" s="46"/>
      <c r="H105" s="44">
        <f>+H531</f>
        <v>0</v>
      </c>
      <c r="I105" s="29"/>
      <c r="J105" s="46"/>
      <c r="K105" s="44">
        <f>+K531</f>
        <v>0</v>
      </c>
      <c r="L105" s="182"/>
    </row>
    <row r="106" spans="1:254">
      <c r="A106" s="7">
        <v>14</v>
      </c>
      <c r="C106" s="8" t="s">
        <v>39</v>
      </c>
      <c r="D106" s="26" t="s">
        <v>62</v>
      </c>
      <c r="E106" s="7">
        <v>14</v>
      </c>
      <c r="G106" s="46"/>
      <c r="H106" s="110">
        <v>79176389</v>
      </c>
      <c r="I106" s="29"/>
      <c r="J106" s="46"/>
      <c r="K106" s="110">
        <v>33190975</v>
      </c>
    </row>
    <row r="107" spans="1:254">
      <c r="A107" s="7">
        <v>15</v>
      </c>
      <c r="C107" s="8" t="s">
        <v>41</v>
      </c>
      <c r="D107" s="26"/>
      <c r="E107" s="7">
        <v>15</v>
      </c>
      <c r="G107" s="46">
        <f>H248</f>
        <v>458.74432624113473</v>
      </c>
      <c r="H107" s="131">
        <v>1293659</v>
      </c>
      <c r="I107" s="29"/>
      <c r="J107" s="46">
        <f>K248</f>
        <v>498.12666666666667</v>
      </c>
      <c r="K107" s="131">
        <v>597752</v>
      </c>
      <c r="L107" s="182"/>
    </row>
    <row r="108" spans="1:254">
      <c r="A108" s="7">
        <v>16</v>
      </c>
      <c r="C108" s="8" t="s">
        <v>42</v>
      </c>
      <c r="D108" s="26"/>
      <c r="E108" s="7">
        <v>16</v>
      </c>
      <c r="G108" s="46"/>
      <c r="H108" s="44">
        <f>+H352-H107</f>
        <v>8134202</v>
      </c>
      <c r="I108" s="29"/>
      <c r="J108" s="46"/>
      <c r="K108" s="131">
        <v>7310714</v>
      </c>
    </row>
    <row r="109" spans="1:254">
      <c r="A109" s="26">
        <v>17</v>
      </c>
      <c r="B109" s="26"/>
      <c r="C109" s="30" t="s">
        <v>63</v>
      </c>
      <c r="D109" s="26" t="s">
        <v>64</v>
      </c>
      <c r="E109" s="26">
        <v>17</v>
      </c>
      <c r="F109" s="26"/>
      <c r="G109" s="46"/>
      <c r="H109" s="44">
        <f>SUM(H107:H108)</f>
        <v>9427861</v>
      </c>
      <c r="I109" s="30"/>
      <c r="J109" s="46"/>
      <c r="K109" s="44">
        <f>SUM(K107:K108)</f>
        <v>7908466</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280">
        <f>+H351</f>
        <v>58905579</v>
      </c>
      <c r="I110" s="29"/>
      <c r="J110" s="46"/>
      <c r="K110" s="131">
        <v>58987736</v>
      </c>
    </row>
    <row r="111" spans="1:254">
      <c r="A111" s="7">
        <v>19</v>
      </c>
      <c r="C111" s="8" t="s">
        <v>45</v>
      </c>
      <c r="D111" s="26" t="s">
        <v>64</v>
      </c>
      <c r="E111" s="7">
        <v>19</v>
      </c>
      <c r="G111" s="46"/>
      <c r="H111" s="280">
        <f>+H357</f>
        <v>29713155</v>
      </c>
      <c r="I111" s="29"/>
      <c r="J111" s="46"/>
      <c r="K111" s="131">
        <v>32252537</v>
      </c>
    </row>
    <row r="112" spans="1:254">
      <c r="A112" s="7">
        <v>20</v>
      </c>
      <c r="C112" s="8" t="s">
        <v>46</v>
      </c>
      <c r="D112" s="26" t="s">
        <v>64</v>
      </c>
      <c r="E112" s="7">
        <v>20</v>
      </c>
      <c r="G112" s="46"/>
      <c r="H112" s="44">
        <f>H109+H110+H111</f>
        <v>98046595</v>
      </c>
      <c r="I112" s="29"/>
      <c r="J112" s="46"/>
      <c r="K112" s="44">
        <f>K109+K110+K111</f>
        <v>99148739</v>
      </c>
    </row>
    <row r="113" spans="1:17">
      <c r="A113" s="26">
        <v>21</v>
      </c>
      <c r="C113" s="8" t="s">
        <v>277</v>
      </c>
      <c r="D113" s="26"/>
      <c r="E113" s="7">
        <v>21</v>
      </c>
      <c r="G113" s="46"/>
      <c r="H113" s="44">
        <v>14237175</v>
      </c>
      <c r="I113" s="29"/>
      <c r="J113" s="46"/>
      <c r="K113" s="44">
        <f>+K396-K377</f>
        <v>14062807</v>
      </c>
    </row>
    <row r="114" spans="1:17">
      <c r="A114" s="26">
        <v>22</v>
      </c>
      <c r="C114" s="8" t="s">
        <v>278</v>
      </c>
      <c r="D114" s="26"/>
      <c r="E114" s="7">
        <v>22</v>
      </c>
      <c r="G114" s="46"/>
      <c r="H114" s="44">
        <v>3600000</v>
      </c>
      <c r="I114" s="29" t="s">
        <v>38</v>
      </c>
      <c r="J114" s="46"/>
      <c r="K114" s="44">
        <f>K462</f>
        <v>3050000</v>
      </c>
    </row>
    <row r="115" spans="1:17">
      <c r="A115" s="7">
        <v>23</v>
      </c>
      <c r="C115" s="31"/>
      <c r="E115" s="7">
        <v>23</v>
      </c>
      <c r="F115" s="18" t="s">
        <v>6</v>
      </c>
      <c r="G115" s="19"/>
      <c r="H115" s="20"/>
      <c r="I115" s="27"/>
      <c r="J115" s="19"/>
      <c r="K115" s="20"/>
      <c r="Q115" s="130" t="s">
        <v>38</v>
      </c>
    </row>
    <row r="116" spans="1:17">
      <c r="A116" s="7">
        <v>24</v>
      </c>
      <c r="C116" s="31"/>
      <c r="D116" s="8"/>
      <c r="E116" s="7">
        <v>24</v>
      </c>
    </row>
    <row r="117" spans="1:17">
      <c r="A117" s="7">
        <v>25</v>
      </c>
      <c r="C117" s="8" t="s">
        <v>238</v>
      </c>
      <c r="D117" s="26" t="s">
        <v>65</v>
      </c>
      <c r="E117" s="7">
        <v>25</v>
      </c>
      <c r="G117" s="46"/>
      <c r="H117" s="44">
        <f>+H443</f>
        <v>130228914.64911199</v>
      </c>
      <c r="I117" s="29"/>
      <c r="J117" s="46"/>
      <c r="K117" s="44">
        <f>+K443</f>
        <v>104282334.31476668</v>
      </c>
    </row>
    <row r="118" spans="1:17">
      <c r="A118" s="130">
        <v>26</v>
      </c>
      <c r="E118" s="130">
        <v>26</v>
      </c>
      <c r="F118" s="18" t="s">
        <v>6</v>
      </c>
      <c r="G118" s="19"/>
      <c r="H118" s="20"/>
      <c r="I118" s="27"/>
      <c r="J118" s="19"/>
      <c r="K118" s="20"/>
      <c r="L118" s="183"/>
    </row>
    <row r="119" spans="1:17">
      <c r="A119" s="7">
        <v>27</v>
      </c>
      <c r="C119" s="8" t="s">
        <v>48</v>
      </c>
      <c r="E119" s="7">
        <v>27</v>
      </c>
      <c r="F119" s="16"/>
      <c r="G119" s="47"/>
      <c r="H119" s="44">
        <f>ROUND(H105+H106+H112+H113+H114+H117,0)</f>
        <v>325289074</v>
      </c>
      <c r="I119" s="28"/>
      <c r="J119" s="47"/>
      <c r="K119" s="44">
        <f>ROUND(K105+K106+K112+K113+K114+K117,0)</f>
        <v>253734855</v>
      </c>
      <c r="L119" s="85"/>
      <c r="M119" s="184"/>
      <c r="N119" s="85"/>
      <c r="O119" s="85"/>
      <c r="P119" s="85"/>
      <c r="Q119" s="85"/>
    </row>
    <row r="120" spans="1:17">
      <c r="A120" s="7"/>
      <c r="C120" s="8"/>
      <c r="E120" s="7"/>
      <c r="F120" s="48" t="s">
        <v>256</v>
      </c>
      <c r="G120" s="50"/>
      <c r="H120" s="49"/>
      <c r="I120" s="49"/>
      <c r="J120" s="50"/>
      <c r="K120" s="51"/>
      <c r="L120" s="179"/>
    </row>
    <row r="121" spans="1:17" ht="29.25" customHeight="1">
      <c r="C121" s="286" t="s">
        <v>232</v>
      </c>
      <c r="D121" s="286"/>
      <c r="E121" s="286"/>
      <c r="F121" s="286"/>
      <c r="G121" s="286"/>
      <c r="H121" s="286"/>
      <c r="I121" s="286"/>
      <c r="J121" s="286"/>
      <c r="K121" s="52"/>
    </row>
    <row r="122" spans="1:17">
      <c r="D122" s="26"/>
      <c r="F122" s="18"/>
      <c r="G122" s="19"/>
      <c r="I122" s="27"/>
      <c r="J122" s="19"/>
      <c r="K122" s="20"/>
      <c r="M122" s="130" t="s">
        <v>38</v>
      </c>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                                                                                                                                                                                                                                                                                                                                                                                                                                                                                                                                                                                                                                                                                                                                                                                                                                                                                                                                                                                                                                                                                                                                                                                                                                                                                                                                                                                                                                                                                                                                                                                                                                                                                                                                                                                                                                                                                                                                                                                                                                                                                                                                                                                                                                                                                                                                                                                                                                                                                                                                                                                                                                                                                                                                                                                                                                                                                                                                                                                                                                                                                                                                                                                                                                                                                                                                                                                                                                                                                                                                                                                                                                                                                                                                                                                                                                                                                                                                                                                                                                                                                                                                                                                                                                                                                                                                                                                                                                                                                                                                                                                                                                                                                                                                                                                                                                                                                                                                                                                                                                                                                                                                                                                                                                                                                                                                                                                                                                                                                                                                                                                                                                                                                                                                                                                                                                                                                                                                                                                                                                                                                                                                                                                                                                                                                                                                                                                                                                                                                                                                                                                                                                                                                                                                                                                                                                                                                                                                                                                                                                                                                                                                                                                                                                                                                                                                                                                                                                                                                                                                                                                                                                                                                                                                                                                                                                                                                                                                                                                                                                                                                                                                      </v>
      </c>
      <c r="B127" s="35"/>
      <c r="C127" s="35"/>
      <c r="D127" s="35"/>
      <c r="E127" s="36"/>
      <c r="F127" s="35"/>
      <c r="G127" s="37"/>
      <c r="H127" s="38"/>
      <c r="I127" s="35"/>
      <c r="J127" s="37"/>
      <c r="K127" s="14" t="s">
        <v>50</v>
      </c>
    </row>
    <row r="128" spans="1:17" ht="14.25">
      <c r="A128" s="287" t="s">
        <v>248</v>
      </c>
      <c r="B128" s="287"/>
      <c r="C128" s="287"/>
      <c r="D128" s="287"/>
      <c r="E128" s="287"/>
      <c r="F128" s="287"/>
      <c r="G128" s="287"/>
      <c r="H128" s="287"/>
      <c r="I128" s="287"/>
      <c r="J128" s="287"/>
      <c r="K128" s="287"/>
    </row>
    <row r="129" spans="1:11">
      <c r="A129" s="15" t="str">
        <f>$A$42</f>
        <v xml:space="preserve">NAME: </v>
      </c>
      <c r="C129" s="130" t="str">
        <f>$D$20</f>
        <v>University of Colorado</v>
      </c>
      <c r="G129" s="13"/>
      <c r="H129" s="39"/>
      <c r="J129" s="13"/>
      <c r="K129" s="17" t="str">
        <f>$K$3</f>
        <v>Due Date: October 12, 2020</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2019-20</v>
      </c>
      <c r="I131" s="22"/>
      <c r="J131" s="23"/>
      <c r="K131" s="24" t="s">
        <v>271</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88" t="s">
        <v>66</v>
      </c>
      <c r="D135" s="288"/>
      <c r="E135" s="40">
        <v>2</v>
      </c>
      <c r="G135" s="89"/>
      <c r="H135" s="132">
        <v>0</v>
      </c>
      <c r="I135" s="89"/>
      <c r="J135" s="89"/>
      <c r="K135" s="132">
        <v>0</v>
      </c>
    </row>
    <row r="136" spans="1:11" ht="15.75" customHeight="1">
      <c r="A136" s="130">
        <v>3</v>
      </c>
      <c r="C136" s="130" t="s">
        <v>53</v>
      </c>
      <c r="E136" s="130">
        <v>3</v>
      </c>
      <c r="G136" s="88"/>
      <c r="H136" s="133">
        <v>0</v>
      </c>
      <c r="I136" s="88"/>
      <c r="J136" s="88"/>
      <c r="K136" s="133">
        <v>0</v>
      </c>
    </row>
    <row r="137" spans="1:11">
      <c r="A137" s="130">
        <v>4</v>
      </c>
      <c r="C137" s="130" t="s">
        <v>54</v>
      </c>
      <c r="E137" s="130">
        <v>4</v>
      </c>
      <c r="G137" s="88"/>
      <c r="H137" s="133">
        <v>0</v>
      </c>
      <c r="I137" s="88"/>
      <c r="J137" s="88"/>
      <c r="K137" s="133">
        <v>0</v>
      </c>
    </row>
    <row r="138" spans="1:11">
      <c r="A138" s="130">
        <v>5</v>
      </c>
      <c r="C138" s="130" t="s">
        <v>55</v>
      </c>
      <c r="E138" s="130">
        <v>5</v>
      </c>
      <c r="G138" s="88"/>
      <c r="H138" s="133">
        <v>0</v>
      </c>
      <c r="I138" s="88"/>
      <c r="J138" s="88"/>
      <c r="K138" s="133">
        <v>0</v>
      </c>
    </row>
    <row r="139" spans="1:11" ht="47.25" customHeight="1">
      <c r="A139" s="40">
        <v>6</v>
      </c>
      <c r="C139" s="288" t="s">
        <v>56</v>
      </c>
      <c r="D139" s="288"/>
      <c r="E139" s="40">
        <v>6</v>
      </c>
      <c r="G139" s="89"/>
      <c r="H139" s="132">
        <v>0</v>
      </c>
      <c r="I139" s="89"/>
      <c r="J139" s="89"/>
      <c r="K139" s="132">
        <v>0</v>
      </c>
    </row>
    <row r="140" spans="1:11">
      <c r="A140" s="130">
        <v>7</v>
      </c>
      <c r="E140" s="130">
        <v>7</v>
      </c>
      <c r="G140" s="88"/>
      <c r="H140" s="88"/>
      <c r="I140" s="88"/>
      <c r="J140" s="88"/>
      <c r="K140" s="88"/>
    </row>
    <row r="141" spans="1:11">
      <c r="A141" s="130">
        <v>8</v>
      </c>
      <c r="E141" s="130">
        <v>8</v>
      </c>
      <c r="G141" s="88"/>
      <c r="H141" s="88"/>
      <c r="I141" s="88"/>
      <c r="J141" s="88"/>
      <c r="K141" s="88"/>
    </row>
    <row r="142" spans="1:11">
      <c r="A142" s="130">
        <v>9</v>
      </c>
      <c r="E142" s="130">
        <v>9</v>
      </c>
      <c r="G142" s="88"/>
      <c r="H142" s="88"/>
      <c r="I142" s="88"/>
      <c r="J142" s="88"/>
      <c r="K142" s="88"/>
    </row>
    <row r="143" spans="1:11">
      <c r="A143" s="130">
        <v>10</v>
      </c>
      <c r="E143" s="130">
        <v>10</v>
      </c>
      <c r="G143" s="88"/>
      <c r="H143" s="88"/>
      <c r="I143" s="88"/>
      <c r="J143" s="88"/>
      <c r="K143" s="88"/>
    </row>
    <row r="144" spans="1:11">
      <c r="A144" s="130">
        <v>11</v>
      </c>
      <c r="E144" s="130">
        <v>11</v>
      </c>
      <c r="G144" s="88"/>
      <c r="H144" s="88"/>
      <c r="I144" s="88"/>
      <c r="J144" s="88"/>
      <c r="K144" s="88"/>
    </row>
    <row r="145" spans="1:11">
      <c r="A145" s="130">
        <v>12</v>
      </c>
      <c r="C145" s="130" t="s">
        <v>57</v>
      </c>
      <c r="E145" s="130">
        <v>12</v>
      </c>
      <c r="G145" s="88"/>
      <c r="H145" s="88">
        <f>SUM(H135:H144)</f>
        <v>0</v>
      </c>
      <c r="I145" s="88"/>
      <c r="J145" s="88"/>
      <c r="K145" s="88">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H154" s="43"/>
    </row>
    <row r="155" spans="1:11">
      <c r="E155" s="34"/>
    </row>
    <row r="156" spans="1:11">
      <c r="E156" s="34"/>
    </row>
    <row r="157" spans="1:11">
      <c r="E157" s="34"/>
    </row>
    <row r="158" spans="1:11" ht="13.5">
      <c r="C158" s="130" t="s">
        <v>255</v>
      </c>
      <c r="E158" s="34"/>
    </row>
    <row r="159" spans="1:11">
      <c r="E159" s="34"/>
    </row>
    <row r="160" spans="1:11">
      <c r="E160" s="34"/>
      <c r="G160" s="13"/>
      <c r="H160" s="39"/>
      <c r="J160" s="13"/>
      <c r="K160" s="39"/>
    </row>
    <row r="161" spans="1:13">
      <c r="A161" s="15" t="str">
        <f>$A$83</f>
        <v xml:space="preserve">                                                                                                                                                                                                                                                                                                                                                                                                                                                                                                                                                                                                                                                                                                                                                                                                                                                                                                                                                                                                                                                                                                                                                                                                                                                                                                                                                                                                                                                                                                                                                                                                                                                                                                                                                                                                                                                                                                                                                                                                                                                                                                                                                                                                                                                                                                                                                                                                                                                                                                                                                                                                                                                                                                                                                                                                                                                                                                                                                                                                                                                                                                                                                                                                                                                                                                                                                                                                                                                                                                                                                                                                                                                                                                                                                                                                                                                                                                                                                                                                                                                                                                                                                                                                                                                                                                                                                                                                                                                                                                                                                                                                                                                                                                                                                                                                                                                                                                                                                                                                                                                                                                                                                                                                                                                                                                                                                                                                                                                                                                                                                                                                                                                                                                                                                                                                                                                                                                                                                                                                                                                                                                                                                                                                                                                                                                                                                                                                                                                                                                                                                                                                                                                                                                                                                                                                                                                                                                                                                                                                                                                                                                                                                                                                                                                                                                                                                                                                                                                                                                                                                                                                                                                                                                                                                                                                                                                                                                                                                                                                                                                                                                                                      </v>
      </c>
      <c r="B161" s="35"/>
      <c r="C161" s="35"/>
      <c r="D161" s="35"/>
      <c r="E161" s="36"/>
      <c r="F161" s="35"/>
      <c r="G161" s="37"/>
      <c r="H161" s="38"/>
      <c r="I161" s="35"/>
      <c r="J161" s="37"/>
      <c r="K161" s="14" t="s">
        <v>263</v>
      </c>
      <c r="L161" s="16"/>
      <c r="M161" s="53"/>
    </row>
    <row r="162" spans="1:13" s="35" customFormat="1">
      <c r="A162" s="294" t="s">
        <v>265</v>
      </c>
      <c r="B162" s="294"/>
      <c r="C162" s="294"/>
      <c r="D162" s="294"/>
      <c r="E162" s="294"/>
      <c r="F162" s="294"/>
      <c r="G162" s="294"/>
      <c r="H162" s="294"/>
      <c r="I162" s="294"/>
      <c r="J162" s="294"/>
      <c r="K162" s="294"/>
      <c r="L162" s="54"/>
      <c r="M162" s="55"/>
    </row>
    <row r="163" spans="1:13">
      <c r="A163" s="15" t="str">
        <f>$A$42</f>
        <v xml:space="preserve">NAME: </v>
      </c>
      <c r="C163" s="130" t="str">
        <f>$D$20</f>
        <v>University of Colorado</v>
      </c>
      <c r="G163" s="13"/>
      <c r="H163" s="39"/>
      <c r="J163" s="13"/>
      <c r="K163" s="17" t="str">
        <f>$K$3</f>
        <v>Due Date: October 12, 2020</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
        <v>267</v>
      </c>
      <c r="I165" s="22"/>
      <c r="J165" s="23"/>
      <c r="K165" s="24" t="s">
        <v>271</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45">
        <f>G208</f>
        <v>293.85406800010583</v>
      </c>
      <c r="H168" s="156">
        <f>H208</f>
        <v>52818718.573483251</v>
      </c>
      <c r="I168" s="103"/>
      <c r="J168" s="145">
        <f>J208</f>
        <v>296.53978518704662</v>
      </c>
      <c r="K168" s="156">
        <f>K208</f>
        <v>27832504.131549701</v>
      </c>
    </row>
    <row r="169" spans="1:13">
      <c r="A169" s="7">
        <v>2</v>
      </c>
      <c r="B169" s="18"/>
      <c r="C169" s="8" t="s">
        <v>166</v>
      </c>
      <c r="D169" s="18"/>
      <c r="E169" s="7">
        <v>2</v>
      </c>
      <c r="F169" s="18"/>
      <c r="G169" s="77"/>
      <c r="H169" s="156">
        <f t="shared" ref="H169:H171" si="0">H209</f>
        <v>14592760.823045976</v>
      </c>
      <c r="I169" s="18"/>
      <c r="J169" s="77"/>
      <c r="K169" s="156">
        <f t="shared" ref="K169:K171" si="1">K209</f>
        <v>8138167.4809422707</v>
      </c>
    </row>
    <row r="170" spans="1:13">
      <c r="A170" s="7">
        <v>3</v>
      </c>
      <c r="C170" s="8" t="s">
        <v>167</v>
      </c>
      <c r="E170" s="7">
        <v>3</v>
      </c>
      <c r="F170" s="9"/>
      <c r="G170" s="145">
        <f>G210</f>
        <v>68.559215100470794</v>
      </c>
      <c r="H170" s="156">
        <f t="shared" si="0"/>
        <v>5356769.9681121409</v>
      </c>
      <c r="I170" s="104"/>
      <c r="J170" s="145">
        <f>J210</f>
        <v>64.212183247523583</v>
      </c>
      <c r="K170" s="156">
        <f t="shared" si="1"/>
        <v>3676605</v>
      </c>
    </row>
    <row r="171" spans="1:13">
      <c r="A171" s="7">
        <v>4</v>
      </c>
      <c r="C171" s="8" t="s">
        <v>168</v>
      </c>
      <c r="E171" s="7">
        <v>4</v>
      </c>
      <c r="F171" s="9"/>
      <c r="G171" s="103"/>
      <c r="H171" s="156">
        <f t="shared" si="0"/>
        <v>1988066.1065509035</v>
      </c>
      <c r="I171" s="104"/>
      <c r="J171" s="103"/>
      <c r="K171" s="156">
        <f t="shared" si="1"/>
        <v>1696831</v>
      </c>
    </row>
    <row r="172" spans="1:13">
      <c r="A172" s="7">
        <v>5</v>
      </c>
      <c r="C172" s="8" t="s">
        <v>169</v>
      </c>
      <c r="E172" s="7">
        <v>5</v>
      </c>
      <c r="F172" s="9"/>
      <c r="G172" s="103">
        <f>G168+G170</f>
        <v>362.41328310057662</v>
      </c>
      <c r="H172" s="157">
        <f>SUM(H168:H171)</f>
        <v>74756315.471192271</v>
      </c>
      <c r="I172" s="104"/>
      <c r="J172" s="103">
        <f>J168+J170</f>
        <v>360.75196843457019</v>
      </c>
      <c r="K172" s="157">
        <f>SUM(K168:K171)</f>
        <v>41344107.612491973</v>
      </c>
    </row>
    <row r="173" spans="1:13">
      <c r="A173" s="7">
        <v>6</v>
      </c>
      <c r="C173" s="8" t="s">
        <v>170</v>
      </c>
      <c r="E173" s="7">
        <v>6</v>
      </c>
      <c r="F173" s="9"/>
      <c r="G173" s="145">
        <f t="shared" ref="G173:K174" si="2">G213</f>
        <v>956.13783029789465</v>
      </c>
      <c r="H173" s="156">
        <f t="shared" si="2"/>
        <v>74724964.602022812</v>
      </c>
      <c r="I173" s="103"/>
      <c r="J173" s="145">
        <f t="shared" si="2"/>
        <v>868.09187229406757</v>
      </c>
      <c r="K173" s="156">
        <f t="shared" si="2"/>
        <v>64100354.957468711</v>
      </c>
    </row>
    <row r="174" spans="1:13">
      <c r="A174" s="7">
        <v>7</v>
      </c>
      <c r="C174" s="8" t="s">
        <v>171</v>
      </c>
      <c r="E174" s="7">
        <v>7</v>
      </c>
      <c r="F174" s="9"/>
      <c r="G174" s="145">
        <f t="shared" si="2"/>
        <v>0</v>
      </c>
      <c r="H174" s="156">
        <f>H214</f>
        <v>27031734.739010923</v>
      </c>
      <c r="I174" s="104"/>
      <c r="J174" s="145">
        <f t="shared" si="2"/>
        <v>0</v>
      </c>
      <c r="K174" s="156">
        <f t="shared" si="2"/>
        <v>23032833.061761752</v>
      </c>
    </row>
    <row r="175" spans="1:13">
      <c r="A175" s="7">
        <v>8</v>
      </c>
      <c r="C175" s="8" t="s">
        <v>172</v>
      </c>
      <c r="E175" s="7">
        <v>8</v>
      </c>
      <c r="F175" s="9"/>
      <c r="G175" s="103">
        <f>G172+G173+G174</f>
        <v>1318.5511133984712</v>
      </c>
      <c r="H175" s="103">
        <f>H172+H173+H174</f>
        <v>176513014.812226</v>
      </c>
      <c r="I175" s="103"/>
      <c r="J175" s="103">
        <f>J172+J173+J174</f>
        <v>1228.8438407286378</v>
      </c>
      <c r="K175" s="157">
        <f>K172+K173+K174</f>
        <v>128477295.63172244</v>
      </c>
    </row>
    <row r="176" spans="1:13">
      <c r="A176" s="7">
        <v>9</v>
      </c>
      <c r="E176" s="7">
        <v>9</v>
      </c>
      <c r="F176" s="9"/>
      <c r="G176" s="103"/>
      <c r="H176" s="157"/>
      <c r="I176" s="102"/>
      <c r="J176" s="103"/>
      <c r="K176" s="157"/>
    </row>
    <row r="177" spans="1:11">
      <c r="A177" s="7">
        <v>10</v>
      </c>
      <c r="C177" s="8" t="s">
        <v>173</v>
      </c>
      <c r="E177" s="7">
        <v>10</v>
      </c>
      <c r="F177" s="9"/>
      <c r="G177" s="145">
        <f>G217</f>
        <v>0</v>
      </c>
      <c r="H177" s="156">
        <f>H217</f>
        <v>0</v>
      </c>
      <c r="I177" s="104"/>
      <c r="J177" s="145">
        <f>J217</f>
        <v>0</v>
      </c>
      <c r="K177" s="156">
        <f>K217</f>
        <v>0</v>
      </c>
    </row>
    <row r="178" spans="1:11">
      <c r="A178" s="7">
        <v>11</v>
      </c>
      <c r="C178" s="8" t="s">
        <v>174</v>
      </c>
      <c r="E178" s="7">
        <v>11</v>
      </c>
      <c r="F178" s="9"/>
      <c r="G178" s="145">
        <f>G218</f>
        <v>242.75076889800738</v>
      </c>
      <c r="H178" s="156">
        <f t="shared" ref="H178:H179" si="3">H218</f>
        <v>13015378.477021731</v>
      </c>
      <c r="I178" s="104"/>
      <c r="J178" s="145">
        <f>J218</f>
        <v>226.62909820628894</v>
      </c>
      <c r="K178" s="156">
        <f>K218</f>
        <v>12150995.444633542</v>
      </c>
    </row>
    <row r="179" spans="1:11">
      <c r="A179" s="7">
        <v>12</v>
      </c>
      <c r="C179" s="8" t="s">
        <v>175</v>
      </c>
      <c r="E179" s="7">
        <v>12</v>
      </c>
      <c r="F179" s="9"/>
      <c r="G179" s="156">
        <f t="shared" ref="G179" si="4">G219</f>
        <v>0</v>
      </c>
      <c r="H179" s="156">
        <f t="shared" si="3"/>
        <v>6196844.2084601186</v>
      </c>
      <c r="I179" s="104"/>
      <c r="J179" s="156">
        <f t="shared" ref="J179:K179" si="5">J219</f>
        <v>0</v>
      </c>
      <c r="K179" s="156">
        <f t="shared" si="5"/>
        <v>5726708.2521005981</v>
      </c>
    </row>
    <row r="180" spans="1:11">
      <c r="A180" s="7">
        <v>13</v>
      </c>
      <c r="C180" s="8" t="s">
        <v>176</v>
      </c>
      <c r="E180" s="7">
        <v>13</v>
      </c>
      <c r="F180" s="9"/>
      <c r="G180" s="103">
        <f>SUM(G177:G179)</f>
        <v>242.75076889800738</v>
      </c>
      <c r="H180" s="157">
        <f>SUM(H177:H179)</f>
        <v>19212222.68548185</v>
      </c>
      <c r="I180" s="101"/>
      <c r="J180" s="103">
        <f>SUM(J177:J179)</f>
        <v>226.62909820628894</v>
      </c>
      <c r="K180" s="157">
        <f>SUM(K177:K179)</f>
        <v>17877703.696734138</v>
      </c>
    </row>
    <row r="181" spans="1:11">
      <c r="A181" s="7">
        <v>14</v>
      </c>
      <c r="E181" s="7">
        <v>14</v>
      </c>
      <c r="F181" s="9"/>
      <c r="G181" s="105"/>
      <c r="H181" s="157"/>
      <c r="I181" s="102"/>
      <c r="J181" s="105"/>
      <c r="K181" s="157"/>
    </row>
    <row r="182" spans="1:11">
      <c r="A182" s="7">
        <v>15</v>
      </c>
      <c r="C182" s="8" t="s">
        <v>177</v>
      </c>
      <c r="E182" s="7">
        <v>15</v>
      </c>
      <c r="G182" s="106">
        <f>SUM(G175+G180)</f>
        <v>1561.3018822964787</v>
      </c>
      <c r="H182" s="158">
        <f>SUM(H175+H180)</f>
        <v>195725237.49770784</v>
      </c>
      <c r="I182" s="102"/>
      <c r="J182" s="106">
        <f>SUM(J175+J180)</f>
        <v>1455.4729389349268</v>
      </c>
      <c r="K182" s="158">
        <f>SUM(K175+K180)</f>
        <v>146354999.32845658</v>
      </c>
    </row>
    <row r="183" spans="1:11">
      <c r="A183" s="7">
        <v>16</v>
      </c>
      <c r="E183" s="7">
        <v>16</v>
      </c>
      <c r="G183" s="106"/>
      <c r="H183" s="158"/>
      <c r="I183" s="102"/>
      <c r="J183" s="106"/>
      <c r="K183" s="158"/>
    </row>
    <row r="184" spans="1:11">
      <c r="A184" s="7">
        <v>17</v>
      </c>
      <c r="C184" s="8" t="s">
        <v>178</v>
      </c>
      <c r="E184" s="7">
        <v>17</v>
      </c>
      <c r="F184" s="9"/>
      <c r="G184" s="156">
        <f t="shared" ref="G184" si="6">G224</f>
        <v>0</v>
      </c>
      <c r="H184" s="156">
        <f>H224</f>
        <v>1892301.0591070666</v>
      </c>
      <c r="I184" s="104"/>
      <c r="J184" s="156">
        <f t="shared" ref="J184:K184" si="7">J224</f>
        <v>0</v>
      </c>
      <c r="K184" s="156">
        <f t="shared" si="7"/>
        <v>1139915.2748847017</v>
      </c>
    </row>
    <row r="185" spans="1:11">
      <c r="A185" s="7">
        <v>18</v>
      </c>
      <c r="E185" s="7">
        <v>18</v>
      </c>
      <c r="F185" s="9"/>
      <c r="G185" s="103"/>
      <c r="H185" s="157"/>
      <c r="I185" s="104"/>
      <c r="J185" s="103"/>
      <c r="K185" s="157"/>
    </row>
    <row r="186" spans="1:11">
      <c r="A186" s="7">
        <v>19</v>
      </c>
      <c r="C186" s="8" t="s">
        <v>179</v>
      </c>
      <c r="E186" s="7">
        <v>19</v>
      </c>
      <c r="F186" s="9"/>
      <c r="G186" s="103"/>
      <c r="H186" s="157">
        <v>0</v>
      </c>
      <c r="I186" s="104"/>
      <c r="J186" s="103"/>
      <c r="K186" s="157"/>
    </row>
    <row r="187" spans="1:11">
      <c r="A187" s="7">
        <v>20</v>
      </c>
      <c r="C187" s="75" t="s">
        <v>180</v>
      </c>
      <c r="E187" s="7">
        <v>20</v>
      </c>
      <c r="F187" s="9"/>
      <c r="G187" s="103"/>
      <c r="H187" s="157">
        <v>0</v>
      </c>
      <c r="I187" s="104"/>
      <c r="J187" s="103"/>
      <c r="K187" s="157">
        <v>0</v>
      </c>
    </row>
    <row r="188" spans="1:11">
      <c r="A188" s="7">
        <v>21</v>
      </c>
      <c r="C188" s="75"/>
      <c r="E188" s="7">
        <v>21</v>
      </c>
      <c r="F188" s="9"/>
      <c r="G188" s="103"/>
      <c r="H188" s="157"/>
      <c r="I188" s="104"/>
      <c r="J188" s="103"/>
      <c r="K188" s="157"/>
    </row>
    <row r="189" spans="1:11">
      <c r="A189" s="7">
        <v>22</v>
      </c>
      <c r="C189" s="8"/>
      <c r="E189" s="7">
        <v>22</v>
      </c>
      <c r="G189" s="103"/>
      <c r="H189" s="157"/>
      <c r="I189" s="104"/>
      <c r="J189" s="103"/>
      <c r="K189" s="157"/>
    </row>
    <row r="190" spans="1:11">
      <c r="A190" s="7">
        <v>23</v>
      </c>
      <c r="C190" s="8" t="s">
        <v>181</v>
      </c>
      <c r="E190" s="7">
        <v>23</v>
      </c>
      <c r="G190" s="103"/>
      <c r="H190" s="157">
        <v>0</v>
      </c>
      <c r="I190" s="104"/>
      <c r="J190" s="103"/>
      <c r="K190" s="157">
        <v>0</v>
      </c>
    </row>
    <row r="191" spans="1:11">
      <c r="A191" s="7">
        <v>24</v>
      </c>
      <c r="C191" s="8"/>
      <c r="E191" s="7">
        <v>24</v>
      </c>
      <c r="G191" s="103"/>
      <c r="H191" s="157"/>
      <c r="I191" s="104"/>
      <c r="J191" s="103"/>
      <c r="K191" s="157"/>
    </row>
    <row r="192" spans="1:11">
      <c r="A192" s="7"/>
      <c r="E192" s="7"/>
      <c r="F192" s="65" t="s">
        <v>6</v>
      </c>
      <c r="G192" s="77"/>
      <c r="H192" s="45"/>
      <c r="I192" s="65"/>
      <c r="J192" s="77"/>
      <c r="K192" s="20"/>
    </row>
    <row r="193" spans="1:12">
      <c r="A193" s="7">
        <v>25</v>
      </c>
      <c r="C193" s="8" t="s">
        <v>182</v>
      </c>
      <c r="E193" s="7">
        <v>25</v>
      </c>
      <c r="G193" s="106">
        <f>SUM(G182:G191)</f>
        <v>1561.3018822964787</v>
      </c>
      <c r="H193" s="158">
        <f>SUM(H182:H191)</f>
        <v>197617538.55681491</v>
      </c>
      <c r="I193" s="107"/>
      <c r="J193" s="106">
        <f>SUM(J182:J191)</f>
        <v>1455.4729389349268</v>
      </c>
      <c r="K193" s="102">
        <f>SUM(K182:K191)</f>
        <v>147494914.60334128</v>
      </c>
      <c r="L193" s="185"/>
    </row>
    <row r="194" spans="1:12">
      <c r="F194" s="65" t="s">
        <v>6</v>
      </c>
      <c r="G194" s="77"/>
      <c r="H194" s="20"/>
      <c r="I194" s="65"/>
      <c r="J194" s="77"/>
      <c r="K194" s="20"/>
    </row>
    <row r="195" spans="1:12">
      <c r="F195" s="65"/>
      <c r="G195" s="19"/>
      <c r="H195" s="20"/>
      <c r="I195" s="65"/>
      <c r="J195" s="19"/>
      <c r="K195" s="20"/>
    </row>
    <row r="196" spans="1:12" ht="15.75">
      <c r="C196" s="78"/>
      <c r="D196" s="78"/>
      <c r="E196" s="78"/>
      <c r="F196" s="65"/>
      <c r="G196" s="19"/>
      <c r="H196" s="20"/>
      <c r="I196" s="65"/>
      <c r="J196" s="19"/>
      <c r="K196" s="20"/>
    </row>
    <row r="197" spans="1:12">
      <c r="C197" s="130" t="s">
        <v>49</v>
      </c>
      <c r="F197" s="65"/>
      <c r="G197" s="19"/>
      <c r="H197" s="20"/>
      <c r="I197" s="65"/>
      <c r="J197" s="19"/>
      <c r="K197" s="20"/>
    </row>
    <row r="198" spans="1:12">
      <c r="A198" s="8"/>
    </row>
    <row r="199" spans="1:12">
      <c r="E199" s="34"/>
    </row>
    <row r="200" spans="1:12" ht="30" customHeight="1">
      <c r="E200" s="34"/>
      <c r="G200" s="13"/>
      <c r="H200" s="39"/>
      <c r="J200" s="13"/>
      <c r="K200" s="39"/>
    </row>
    <row r="201" spans="1:12">
      <c r="A201" s="15" t="str">
        <f>$A$83</f>
        <v xml:space="preserve">                                                                                                                                                                                                                                                                                                                                                                                                                                                                                                                                                                                                                                                                                                                                                                                                                                                                                                                                                                                                                                                                                                                                                                                                                                                                                                                                                                                                                                                                                                                                                                                                                                                                                                                                                                                                                                                                                                                                                                                                                                                                                                                                                                                                                                                                                                                                                                                                                                                                                                                                                                                                                                                                                                                                                                                                                                                                                                                                                                                                                                                                                                                                                                                                                                                                                                                                                                                                                                                                                                                                                                                                                                                                                                                                                                                                                                                                                                                                                                                                                                                                                                                                                                                                                                                                                                                                                                                                                                                                                                                                                                                                                                                                                                                                                                                                                                                                                                                                                                                                                                                                                                                                                                                                                                                                                                                                                                                                                                                                                                                                                                                                                                                                                                                                                                                                                                                                                                                                                                                                                                                                                                                                                                                                                                                                                                                                                                                                                                                                                                                                                                                                                                                                                                                                                                                                                                                                                                                                                                                                                                                                                                                                                                                                                                                                                                                                                                                                                                                                                                                                                                                                                                                                                                                                                                                                                                                                                                                                                                                                                                                                                                                                      </v>
      </c>
      <c r="B201" s="35"/>
      <c r="C201" s="35"/>
      <c r="D201" s="35"/>
      <c r="E201" s="36"/>
      <c r="F201" s="35"/>
      <c r="G201" s="37"/>
      <c r="H201" s="38"/>
      <c r="I201" s="35"/>
      <c r="J201" s="37"/>
      <c r="K201" s="14" t="s">
        <v>264</v>
      </c>
    </row>
    <row r="202" spans="1:12">
      <c r="A202" s="294" t="s">
        <v>266</v>
      </c>
      <c r="B202" s="294"/>
      <c r="C202" s="294"/>
      <c r="D202" s="294"/>
      <c r="E202" s="294"/>
      <c r="F202" s="294"/>
      <c r="G202" s="294"/>
      <c r="H202" s="294"/>
      <c r="I202" s="294"/>
      <c r="J202" s="294"/>
      <c r="K202" s="294"/>
    </row>
    <row r="203" spans="1:12">
      <c r="A203" s="15" t="str">
        <f>$A$42</f>
        <v xml:space="preserve">NAME: </v>
      </c>
      <c r="C203" s="130" t="str">
        <f>$D$20</f>
        <v>University of Colorado</v>
      </c>
      <c r="G203" s="13"/>
      <c r="H203" s="39"/>
      <c r="J203" s="13"/>
      <c r="K203" s="17" t="str">
        <f>$K$3</f>
        <v>Due Date: October 12, 2020</v>
      </c>
    </row>
    <row r="204" spans="1:12">
      <c r="A204" s="18" t="s">
        <v>6</v>
      </c>
      <c r="B204" s="18" t="s">
        <v>6</v>
      </c>
      <c r="C204" s="18" t="s">
        <v>6</v>
      </c>
      <c r="D204" s="18" t="s">
        <v>6</v>
      </c>
      <c r="E204" s="18" t="s">
        <v>6</v>
      </c>
      <c r="F204" s="18" t="s">
        <v>6</v>
      </c>
      <c r="G204" s="19" t="s">
        <v>6</v>
      </c>
      <c r="H204" s="20" t="s">
        <v>6</v>
      </c>
      <c r="I204" s="18" t="s">
        <v>6</v>
      </c>
      <c r="J204" s="19" t="s">
        <v>6</v>
      </c>
      <c r="K204" s="20" t="s">
        <v>6</v>
      </c>
    </row>
    <row r="205" spans="1:12">
      <c r="A205" s="21" t="s">
        <v>7</v>
      </c>
      <c r="E205" s="21" t="s">
        <v>7</v>
      </c>
      <c r="F205" s="22"/>
      <c r="G205" s="23"/>
      <c r="H205" s="24" t="s">
        <v>267</v>
      </c>
      <c r="I205" s="22"/>
      <c r="J205" s="23"/>
      <c r="K205" s="24" t="s">
        <v>271</v>
      </c>
    </row>
    <row r="206" spans="1:12">
      <c r="A206" s="21" t="s">
        <v>9</v>
      </c>
      <c r="C206" s="25" t="s">
        <v>51</v>
      </c>
      <c r="E206" s="21" t="s">
        <v>9</v>
      </c>
      <c r="F206" s="22"/>
      <c r="G206" s="23" t="s">
        <v>11</v>
      </c>
      <c r="H206" s="24" t="s">
        <v>12</v>
      </c>
      <c r="I206" s="22"/>
      <c r="J206" s="23" t="s">
        <v>11</v>
      </c>
      <c r="K206" s="24" t="s">
        <v>13</v>
      </c>
    </row>
    <row r="207" spans="1:12">
      <c r="A207" s="18" t="s">
        <v>6</v>
      </c>
      <c r="B207" s="18" t="s">
        <v>6</v>
      </c>
      <c r="C207" s="18" t="s">
        <v>6</v>
      </c>
      <c r="D207" s="18" t="s">
        <v>6</v>
      </c>
      <c r="E207" s="18" t="s">
        <v>6</v>
      </c>
      <c r="F207" s="18" t="s">
        <v>6</v>
      </c>
      <c r="G207" s="19" t="s">
        <v>6</v>
      </c>
      <c r="H207" s="20" t="s">
        <v>6</v>
      </c>
      <c r="I207" s="18" t="s">
        <v>6</v>
      </c>
      <c r="J207" s="19" t="s">
        <v>6</v>
      </c>
      <c r="K207" s="20" t="s">
        <v>6</v>
      </c>
    </row>
    <row r="208" spans="1:12">
      <c r="A208" s="7">
        <v>1</v>
      </c>
      <c r="B208" s="18"/>
      <c r="C208" s="8" t="s">
        <v>165</v>
      </c>
      <c r="D208" s="18"/>
      <c r="E208" s="7">
        <v>1</v>
      </c>
      <c r="F208" s="18"/>
      <c r="G208" s="145">
        <f>SUM(G544+G583)</f>
        <v>293.85406800010583</v>
      </c>
      <c r="H208" s="156">
        <f>SUM(H544+H583)</f>
        <v>52818718.573483251</v>
      </c>
      <c r="I208" s="103"/>
      <c r="J208" s="145">
        <f>SUM(J544+J583)</f>
        <v>296.53978518704662</v>
      </c>
      <c r="K208" s="156">
        <f>SUM(K544+K583)</f>
        <v>27832504.131549701</v>
      </c>
    </row>
    <row r="209" spans="1:13">
      <c r="A209" s="7">
        <v>2</v>
      </c>
      <c r="B209" s="18"/>
      <c r="C209" s="8" t="s">
        <v>166</v>
      </c>
      <c r="D209" s="18"/>
      <c r="E209" s="7">
        <v>2</v>
      </c>
      <c r="F209" s="18"/>
      <c r="G209" s="103"/>
      <c r="H209" s="156">
        <f>SUM(H545+H584)</f>
        <v>14592760.823045976</v>
      </c>
      <c r="I209" s="18"/>
      <c r="J209" s="103"/>
      <c r="K209" s="156">
        <f t="shared" ref="K209:K211" si="8">SUM(K545+K584)</f>
        <v>8138167.4809422707</v>
      </c>
    </row>
    <row r="210" spans="1:13">
      <c r="A210" s="7">
        <v>3</v>
      </c>
      <c r="C210" s="8" t="s">
        <v>167</v>
      </c>
      <c r="E210" s="7">
        <v>3</v>
      </c>
      <c r="F210" s="9"/>
      <c r="G210" s="145">
        <f t="shared" ref="G210" si="9">SUM(G546+G585)</f>
        <v>68.559215100470794</v>
      </c>
      <c r="H210" s="156">
        <f>SUM(H546+H585)</f>
        <v>5356769.9681121409</v>
      </c>
      <c r="I210" s="104"/>
      <c r="J210" s="145">
        <f t="shared" ref="J210" si="10">SUM(J546+J585)</f>
        <v>64.212183247523583</v>
      </c>
      <c r="K210" s="156">
        <f t="shared" si="8"/>
        <v>3676605</v>
      </c>
    </row>
    <row r="211" spans="1:13">
      <c r="A211" s="7">
        <v>4</v>
      </c>
      <c r="C211" s="8" t="s">
        <v>168</v>
      </c>
      <c r="E211" s="7">
        <v>4</v>
      </c>
      <c r="F211" s="9"/>
      <c r="G211" s="103"/>
      <c r="H211" s="156">
        <f>SUM(H547+H586)</f>
        <v>1988066.1065509035</v>
      </c>
      <c r="I211" s="104"/>
      <c r="J211" s="103"/>
      <c r="K211" s="156">
        <f t="shared" si="8"/>
        <v>1696831</v>
      </c>
      <c r="M211" s="53"/>
    </row>
    <row r="212" spans="1:13">
      <c r="A212" s="7">
        <v>5</v>
      </c>
      <c r="C212" s="8" t="s">
        <v>169</v>
      </c>
      <c r="E212" s="7">
        <v>5</v>
      </c>
      <c r="F212" s="9"/>
      <c r="G212" s="103">
        <f>G208+G210</f>
        <v>362.41328310057662</v>
      </c>
      <c r="H212" s="157">
        <f>SUM(H208:H211)</f>
        <v>74756315.471192271</v>
      </c>
      <c r="I212" s="104"/>
      <c r="J212" s="103">
        <f>J208+J210</f>
        <v>360.75196843457019</v>
      </c>
      <c r="K212" s="157">
        <f>SUM(K208:K211)</f>
        <v>41344107.612491973</v>
      </c>
    </row>
    <row r="213" spans="1:13">
      <c r="A213" s="7">
        <v>6</v>
      </c>
      <c r="C213" s="8" t="s">
        <v>170</v>
      </c>
      <c r="E213" s="7">
        <v>6</v>
      </c>
      <c r="F213" s="9"/>
      <c r="G213" s="148">
        <f t="shared" ref="G213" si="11">(SUM(G549+G588+G625+G662+G699+G736+G773+G848))</f>
        <v>956.13783029789465</v>
      </c>
      <c r="H213" s="148">
        <f>(SUM(H549+H588+H625+H662+H699+H736+H773+H848))</f>
        <v>74724964.602022812</v>
      </c>
      <c r="I213" s="104"/>
      <c r="J213" s="148">
        <f t="shared" ref="J213:K214" si="12">(SUM(J549+J588+J625+J662+J699+J736+J773+J848))</f>
        <v>868.09187229406757</v>
      </c>
      <c r="K213" s="148">
        <f t="shared" si="12"/>
        <v>64100354.957468711</v>
      </c>
    </row>
    <row r="214" spans="1:13">
      <c r="A214" s="7">
        <v>7</v>
      </c>
      <c r="C214" s="8" t="s">
        <v>171</v>
      </c>
      <c r="E214" s="7">
        <v>7</v>
      </c>
      <c r="F214" s="9"/>
      <c r="G214" s="104"/>
      <c r="H214" s="156">
        <f>(SUM(H550+H589+H626+H663+H700+H737+H774+H849))</f>
        <v>27031734.739010923</v>
      </c>
      <c r="I214" s="104"/>
      <c r="J214" s="104"/>
      <c r="K214" s="156">
        <f t="shared" si="12"/>
        <v>23032833.061761752</v>
      </c>
    </row>
    <row r="215" spans="1:13">
      <c r="A215" s="7">
        <v>8</v>
      </c>
      <c r="C215" s="8" t="s">
        <v>172</v>
      </c>
      <c r="E215" s="7">
        <v>8</v>
      </c>
      <c r="F215" s="9"/>
      <c r="G215" s="103">
        <f>G212+G213+G214</f>
        <v>1318.5511133984712</v>
      </c>
      <c r="H215" s="103">
        <f>H212+H213+H214</f>
        <v>176513014.812226</v>
      </c>
      <c r="I215" s="103"/>
      <c r="J215" s="103">
        <f>J212+J213+J214</f>
        <v>1228.8438407286378</v>
      </c>
      <c r="K215" s="157">
        <f>K212+K213+K214</f>
        <v>128477295.63172244</v>
      </c>
    </row>
    <row r="216" spans="1:13">
      <c r="A216" s="7">
        <v>9</v>
      </c>
      <c r="E216" s="7">
        <v>9</v>
      </c>
      <c r="F216" s="9"/>
      <c r="G216" s="103"/>
      <c r="H216" s="157"/>
      <c r="I216" s="102"/>
      <c r="J216" s="103"/>
      <c r="K216" s="157"/>
    </row>
    <row r="217" spans="1:13">
      <c r="A217" s="7">
        <v>10</v>
      </c>
      <c r="C217" s="8" t="s">
        <v>173</v>
      </c>
      <c r="E217" s="7">
        <v>10</v>
      </c>
      <c r="F217" s="9"/>
      <c r="G217" s="148">
        <f t="shared" ref="G217" si="13">SUM(G553+G592)</f>
        <v>0</v>
      </c>
      <c r="H217" s="156">
        <f>SUM(H553+H592)</f>
        <v>0</v>
      </c>
      <c r="I217" s="104"/>
      <c r="J217" s="148">
        <f t="shared" ref="J217:K217" si="14">SUM(J553+J592)</f>
        <v>0</v>
      </c>
      <c r="K217" s="156">
        <f t="shared" si="14"/>
        <v>0</v>
      </c>
    </row>
    <row r="218" spans="1:13">
      <c r="A218" s="7">
        <v>11</v>
      </c>
      <c r="C218" s="8" t="s">
        <v>174</v>
      </c>
      <c r="E218" s="7">
        <v>11</v>
      </c>
      <c r="F218" s="9"/>
      <c r="G218" s="156">
        <f>SUM(G554+G593+G630+G667+G704+G741+G778+G853)</f>
        <v>242.75076889800738</v>
      </c>
      <c r="H218" s="156">
        <f>SUM(H554+H593+H630+H667+H704+H741+H778+H853)</f>
        <v>13015378.477021731</v>
      </c>
      <c r="I218" s="104"/>
      <c r="J218" s="156">
        <f>SUM(J554+J593+J630+J667+J704+J741+J778+J853)</f>
        <v>226.62909820628894</v>
      </c>
      <c r="K218" s="156">
        <f>SUM(K554+K593+K630+K667+K704+K741+K778+K853)</f>
        <v>12150995.444633542</v>
      </c>
    </row>
    <row r="219" spans="1:13">
      <c r="A219" s="7">
        <v>12</v>
      </c>
      <c r="C219" s="8" t="s">
        <v>175</v>
      </c>
      <c r="E219" s="7">
        <v>12</v>
      </c>
      <c r="F219" s="9"/>
      <c r="G219" s="157"/>
      <c r="H219" s="156">
        <f>SUM(H555+H594+H631+H668+H705+H742+H779+H854)</f>
        <v>6196844.2084601186</v>
      </c>
      <c r="I219" s="104"/>
      <c r="J219" s="157"/>
      <c r="K219" s="156">
        <f>SUM(K555+K594+K631+K668+K705+K742+K779+K854)</f>
        <v>5726708.2521005981</v>
      </c>
    </row>
    <row r="220" spans="1:13">
      <c r="A220" s="7">
        <v>13</v>
      </c>
      <c r="C220" s="8" t="s">
        <v>176</v>
      </c>
      <c r="E220" s="7">
        <v>13</v>
      </c>
      <c r="F220" s="9"/>
      <c r="G220" s="103">
        <f>SUM(G217:G219)</f>
        <v>242.75076889800738</v>
      </c>
      <c r="H220" s="157">
        <f>SUM(H217:H219)</f>
        <v>19212222.68548185</v>
      </c>
      <c r="I220" s="101"/>
      <c r="J220" s="103">
        <f>SUM(J217:J219)</f>
        <v>226.62909820628894</v>
      </c>
      <c r="K220" s="157">
        <f>SUM(K217:K219)</f>
        <v>17877703.696734138</v>
      </c>
    </row>
    <row r="221" spans="1:13">
      <c r="A221" s="7">
        <v>14</v>
      </c>
      <c r="E221" s="7">
        <v>14</v>
      </c>
      <c r="F221" s="9"/>
      <c r="G221" s="105"/>
      <c r="H221" s="157"/>
      <c r="I221" s="102"/>
      <c r="J221" s="105"/>
      <c r="K221" s="157"/>
    </row>
    <row r="222" spans="1:13">
      <c r="A222" s="7">
        <v>15</v>
      </c>
      <c r="C222" s="8" t="s">
        <v>177</v>
      </c>
      <c r="E222" s="7">
        <v>15</v>
      </c>
      <c r="G222" s="102">
        <f t="shared" ref="G222" si="15">SUM(G558+G597+G634+G671+G708+G745+G782+G857)</f>
        <v>1561.3018822964784</v>
      </c>
      <c r="H222" s="158">
        <f>SUM(H558+H597+H634+H671+H708+H745+H782+H857)</f>
        <v>195725237.49770784</v>
      </c>
      <c r="I222" s="102"/>
      <c r="J222" s="102">
        <f t="shared" ref="J222:K222" si="16">SUM(J558+J597+J634+J671+J708+J745+J782+J857)</f>
        <v>1455.4729389349268</v>
      </c>
      <c r="K222" s="158">
        <f t="shared" si="16"/>
        <v>146354999.32845661</v>
      </c>
    </row>
    <row r="223" spans="1:13">
      <c r="A223" s="7">
        <v>16</v>
      </c>
      <c r="E223" s="7">
        <v>16</v>
      </c>
      <c r="G223" s="106"/>
      <c r="H223" s="158"/>
      <c r="I223" s="102"/>
      <c r="J223" s="106"/>
      <c r="K223" s="158"/>
    </row>
    <row r="224" spans="1:13">
      <c r="A224" s="7">
        <v>17</v>
      </c>
      <c r="C224" s="8" t="s">
        <v>178</v>
      </c>
      <c r="E224" s="7">
        <v>17</v>
      </c>
      <c r="F224" s="9"/>
      <c r="G224" s="102">
        <f t="shared" ref="G224:K224" si="17">SUM(G560+G599+G636+G673+G710+G747+G784+G859)</f>
        <v>0</v>
      </c>
      <c r="H224" s="158">
        <f t="shared" si="17"/>
        <v>1892301.0591070666</v>
      </c>
      <c r="I224" s="102"/>
      <c r="J224" s="102">
        <f t="shared" si="17"/>
        <v>0</v>
      </c>
      <c r="K224" s="158">
        <f t="shared" si="17"/>
        <v>1139915.2748847017</v>
      </c>
    </row>
    <row r="225" spans="1:11">
      <c r="A225" s="7">
        <v>18</v>
      </c>
      <c r="E225" s="7">
        <v>18</v>
      </c>
      <c r="F225" s="9"/>
      <c r="G225" s="103"/>
      <c r="H225" s="157"/>
      <c r="I225" s="104"/>
      <c r="J225" s="103"/>
      <c r="K225" s="157"/>
    </row>
    <row r="226" spans="1:11">
      <c r="A226" s="7">
        <v>19</v>
      </c>
      <c r="C226" s="8" t="s">
        <v>179</v>
      </c>
      <c r="E226" s="7">
        <v>19</v>
      </c>
      <c r="F226" s="9"/>
      <c r="G226" s="103"/>
      <c r="H226" s="157">
        <v>0</v>
      </c>
      <c r="I226" s="104"/>
      <c r="J226" s="103"/>
      <c r="K226" s="157"/>
    </row>
    <row r="227" spans="1:11">
      <c r="A227" s="7">
        <v>20</v>
      </c>
      <c r="C227" s="75" t="s">
        <v>180</v>
      </c>
      <c r="E227" s="7">
        <v>20</v>
      </c>
      <c r="F227" s="9"/>
      <c r="G227" s="103"/>
      <c r="H227" s="157">
        <v>0</v>
      </c>
      <c r="I227" s="104"/>
      <c r="J227" s="103"/>
      <c r="K227" s="157">
        <v>0</v>
      </c>
    </row>
    <row r="228" spans="1:11">
      <c r="A228" s="7">
        <v>21</v>
      </c>
      <c r="C228" s="75"/>
      <c r="E228" s="7">
        <v>21</v>
      </c>
      <c r="F228" s="9"/>
      <c r="G228" s="103"/>
      <c r="H228" s="157"/>
      <c r="I228" s="104"/>
      <c r="J228" s="103"/>
      <c r="K228" s="157"/>
    </row>
    <row r="229" spans="1:11">
      <c r="A229" s="7">
        <v>22</v>
      </c>
      <c r="C229" s="8"/>
      <c r="E229" s="7">
        <v>22</v>
      </c>
      <c r="G229" s="103"/>
      <c r="H229" s="157"/>
      <c r="I229" s="104"/>
      <c r="J229" s="103"/>
      <c r="K229" s="157"/>
    </row>
    <row r="230" spans="1:11">
      <c r="A230" s="7">
        <v>23</v>
      </c>
      <c r="C230" s="8" t="s">
        <v>181</v>
      </c>
      <c r="E230" s="7">
        <v>23</v>
      </c>
      <c r="G230" s="103"/>
      <c r="H230" s="157">
        <v>0</v>
      </c>
      <c r="I230" s="104"/>
      <c r="J230" s="103"/>
      <c r="K230" s="157">
        <v>0</v>
      </c>
    </row>
    <row r="231" spans="1:11">
      <c r="A231" s="7">
        <v>24</v>
      </c>
      <c r="C231" s="8"/>
      <c r="E231" s="7">
        <v>24</v>
      </c>
      <c r="G231" s="103"/>
      <c r="H231" s="157"/>
      <c r="I231" s="104"/>
      <c r="J231" s="103"/>
      <c r="K231" s="157"/>
    </row>
    <row r="232" spans="1:11">
      <c r="A232" s="7"/>
      <c r="E232" s="7"/>
      <c r="F232" s="65" t="s">
        <v>6</v>
      </c>
      <c r="G232" s="77"/>
      <c r="H232" s="45"/>
      <c r="I232" s="65"/>
      <c r="J232" s="77"/>
      <c r="K232" s="45"/>
    </row>
    <row r="233" spans="1:11">
      <c r="A233" s="7">
        <v>25</v>
      </c>
      <c r="C233" s="8" t="s">
        <v>182</v>
      </c>
      <c r="E233" s="7">
        <v>25</v>
      </c>
      <c r="G233" s="102">
        <f>SUM(G222:G231)</f>
        <v>1561.3018822964784</v>
      </c>
      <c r="H233" s="158">
        <f>SUM(H222:H231)</f>
        <v>197617538.55681491</v>
      </c>
      <c r="I233" s="107"/>
      <c r="J233" s="102">
        <f>SUM(J222:J231)</f>
        <v>1455.4729389349268</v>
      </c>
      <c r="K233" s="158">
        <f>SUM(K222:K231)</f>
        <v>147494914.60334131</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30" t="s">
        <v>49</v>
      </c>
      <c r="F237" s="65"/>
      <c r="G237" s="19"/>
      <c r="H237" s="20"/>
      <c r="I237" s="65"/>
      <c r="J237" s="19"/>
      <c r="K237" s="20"/>
    </row>
    <row r="238" spans="1:11">
      <c r="A238" s="8"/>
    </row>
    <row r="239" spans="1:11">
      <c r="E239" s="34"/>
    </row>
    <row r="240" spans="1:11">
      <c r="A240" s="15" t="str">
        <f>$A$83</f>
        <v xml:space="preserve">                                                                                                                                                                                                                                                                                                                                                                                                                                                                                                                                                                                                                                                                                                                                                                                                                                                                                                                                                                                                                                                                                                                                                                                                                                                                                                                                                                                                                                                                                                                                                                                                                                                                                                                                                                                                                                                                                                                                                                                                                                                                                                                                                                                                                                                                                                                                                                                                                                                                                                                                                                                                                                                                                                                                                                                                                                                                                                                                                                                                                                                                                                                                                                                                                                                                                                                                                                                                                                                                                                                                                                                                                                                                                                                                                                                                                                                                                                                                                                                                                                                                                                                                                                                                                                                                                                                                                                                                                                                                                                                                                                                                                                                                                                                                                                                                                                                                                                                                                                                                                                                                                                                                                                                                                                                                                                                                                                                                                                                                                                                                                                                                                                                                                                                                                                                                                                                                                                                                                                                                                                                                                                                                                                                                                                                                                                                                                                                                                                                                                                                                                                                                                                                                                                                                                                                                                                                                                                                                                                                                                                                                                                                                                                                                                                                                                                                                                                                                                                                                                                                                                                                                                                                                                                                                                                                                                                                                                                                                                                                                                                                                                                                                      </v>
      </c>
      <c r="E240" s="34"/>
      <c r="G240" s="13"/>
      <c r="H240" s="39"/>
      <c r="J240" s="13"/>
      <c r="K240" s="14" t="s">
        <v>67</v>
      </c>
    </row>
    <row r="241" spans="1:11">
      <c r="A241" s="287" t="s">
        <v>68</v>
      </c>
      <c r="B241" s="287"/>
      <c r="C241" s="287"/>
      <c r="D241" s="287"/>
      <c r="E241" s="287"/>
      <c r="F241" s="287"/>
      <c r="G241" s="287"/>
      <c r="H241" s="287"/>
      <c r="I241" s="287"/>
      <c r="J241" s="287"/>
      <c r="K241" s="287"/>
    </row>
    <row r="242" spans="1:11">
      <c r="A242" s="15" t="str">
        <f>$A$42</f>
        <v xml:space="preserve">NAME: </v>
      </c>
      <c r="C242" s="130" t="str">
        <f>$D$20</f>
        <v>University of Colorado</v>
      </c>
      <c r="G242" s="13"/>
      <c r="H242" s="39"/>
      <c r="J242" s="13"/>
      <c r="K242" s="17" t="str">
        <f>$K$3</f>
        <v>Due Date: October 12, 2020</v>
      </c>
    </row>
    <row r="243" spans="1:11">
      <c r="A243" s="18" t="s">
        <v>6</v>
      </c>
      <c r="B243" s="18" t="s">
        <v>6</v>
      </c>
      <c r="C243" s="18" t="s">
        <v>6</v>
      </c>
      <c r="D243" s="18" t="s">
        <v>6</v>
      </c>
      <c r="E243" s="18" t="s">
        <v>6</v>
      </c>
      <c r="F243" s="18" t="s">
        <v>6</v>
      </c>
      <c r="G243" s="19" t="s">
        <v>6</v>
      </c>
      <c r="H243" s="20" t="s">
        <v>6</v>
      </c>
      <c r="I243" s="18" t="s">
        <v>6</v>
      </c>
      <c r="J243" s="19" t="s">
        <v>6</v>
      </c>
      <c r="K243" s="20" t="s">
        <v>6</v>
      </c>
    </row>
    <row r="244" spans="1:11">
      <c r="A244" s="21" t="s">
        <v>7</v>
      </c>
      <c r="E244" s="21" t="s">
        <v>7</v>
      </c>
      <c r="G244" s="130"/>
      <c r="H244" s="24" t="str">
        <f>H131</f>
        <v>2019-20</v>
      </c>
      <c r="I244" s="22"/>
      <c r="J244" s="130"/>
      <c r="K244" s="24" t="s">
        <v>271</v>
      </c>
    </row>
    <row r="245" spans="1:11">
      <c r="A245" s="21" t="s">
        <v>9</v>
      </c>
      <c r="E245" s="21" t="s">
        <v>9</v>
      </c>
      <c r="G245" s="130"/>
      <c r="H245" s="24" t="s">
        <v>12</v>
      </c>
      <c r="I245" s="22"/>
      <c r="J245" s="130"/>
      <c r="K245" s="24" t="str">
        <f>K132</f>
        <v>Estimate</v>
      </c>
    </row>
    <row r="246" spans="1:11">
      <c r="A246" s="18" t="s">
        <v>6</v>
      </c>
      <c r="B246" s="18" t="s">
        <v>6</v>
      </c>
      <c r="C246" s="18" t="s">
        <v>6</v>
      </c>
      <c r="D246" s="18" t="s">
        <v>6</v>
      </c>
      <c r="E246" s="18" t="s">
        <v>6</v>
      </c>
      <c r="F246" s="18" t="s">
        <v>6</v>
      </c>
      <c r="G246" s="19" t="s">
        <v>6</v>
      </c>
      <c r="H246" s="20" t="s">
        <v>6</v>
      </c>
      <c r="I246" s="18" t="s">
        <v>6</v>
      </c>
      <c r="J246" s="19" t="s">
        <v>6</v>
      </c>
      <c r="K246" s="19" t="s">
        <v>6</v>
      </c>
    </row>
    <row r="247" spans="1:11">
      <c r="A247" s="7">
        <v>1</v>
      </c>
      <c r="C247" s="8" t="s">
        <v>69</v>
      </c>
      <c r="E247" s="7">
        <v>1</v>
      </c>
      <c r="G247" s="130"/>
      <c r="H247" s="29"/>
      <c r="J247" s="130"/>
      <c r="K247" s="130"/>
    </row>
    <row r="248" spans="1:11">
      <c r="A248" s="26" t="s">
        <v>70</v>
      </c>
      <c r="C248" s="8" t="s">
        <v>71</v>
      </c>
      <c r="E248" s="26" t="s">
        <v>70</v>
      </c>
      <c r="F248" s="56"/>
      <c r="G248" s="130"/>
      <c r="H248" s="91">
        <v>458.74432624113473</v>
      </c>
      <c r="I248" s="90"/>
      <c r="J248" s="130"/>
      <c r="K248" s="91">
        <v>498.12666666666667</v>
      </c>
    </row>
    <row r="249" spans="1:11">
      <c r="A249" s="26" t="s">
        <v>72</v>
      </c>
      <c r="C249" s="8" t="s">
        <v>73</v>
      </c>
      <c r="E249" s="26" t="s">
        <v>72</v>
      </c>
      <c r="F249" s="56"/>
      <c r="G249" s="130"/>
      <c r="H249" s="92">
        <v>26.255673758865271</v>
      </c>
      <c r="I249" s="90"/>
      <c r="J249" s="130"/>
      <c r="K249" s="92"/>
    </row>
    <row r="250" spans="1:11">
      <c r="A250" s="26" t="s">
        <v>74</v>
      </c>
      <c r="C250" s="8" t="s">
        <v>75</v>
      </c>
      <c r="E250" s="26" t="s">
        <v>74</v>
      </c>
      <c r="F250" s="56"/>
      <c r="G250" s="130"/>
      <c r="H250" s="91">
        <f>SUM(H248:H249)</f>
        <v>485</v>
      </c>
      <c r="I250" s="90"/>
      <c r="J250" s="130"/>
      <c r="K250" s="91">
        <f>SUM(K248:K249)</f>
        <v>498.12666666666667</v>
      </c>
    </row>
    <row r="251" spans="1:11">
      <c r="A251" s="7">
        <v>3</v>
      </c>
      <c r="C251" s="8" t="s">
        <v>76</v>
      </c>
      <c r="E251" s="7">
        <v>3</v>
      </c>
      <c r="F251" s="56"/>
      <c r="G251" s="130"/>
      <c r="H251" s="91">
        <v>2940</v>
      </c>
      <c r="I251" s="90"/>
      <c r="J251" s="130"/>
      <c r="K251" s="91">
        <v>3099</v>
      </c>
    </row>
    <row r="252" spans="1:11">
      <c r="A252" s="7">
        <v>4</v>
      </c>
      <c r="C252" s="8" t="s">
        <v>77</v>
      </c>
      <c r="E252" s="7">
        <v>4</v>
      </c>
      <c r="F252" s="56"/>
      <c r="G252" s="130"/>
      <c r="H252" s="91">
        <f>SUM(H250:H251)</f>
        <v>3425</v>
      </c>
      <c r="I252" s="90"/>
      <c r="J252" s="130"/>
      <c r="K252" s="91">
        <f>SUM(K250:K251)</f>
        <v>3597.1266666666666</v>
      </c>
    </row>
    <row r="253" spans="1:11">
      <c r="A253" s="7">
        <v>5</v>
      </c>
      <c r="E253" s="7">
        <v>5</v>
      </c>
      <c r="F253" s="56"/>
      <c r="G253" s="130"/>
      <c r="H253" s="91"/>
      <c r="I253" s="90"/>
      <c r="J253" s="130"/>
      <c r="K253" s="91"/>
    </row>
    <row r="254" spans="1:11">
      <c r="A254" s="7">
        <v>6</v>
      </c>
      <c r="C254" s="8" t="s">
        <v>78</v>
      </c>
      <c r="E254" s="7">
        <v>6</v>
      </c>
      <c r="F254" s="56"/>
      <c r="G254" s="130"/>
      <c r="H254" s="91">
        <v>28</v>
      </c>
      <c r="I254" s="90"/>
      <c r="J254" s="130"/>
      <c r="K254" s="91">
        <v>36</v>
      </c>
    </row>
    <row r="255" spans="1:11">
      <c r="A255" s="7">
        <v>7</v>
      </c>
      <c r="C255" s="8" t="s">
        <v>79</v>
      </c>
      <c r="E255" s="7">
        <v>7</v>
      </c>
      <c r="F255" s="56"/>
      <c r="G255" s="130"/>
      <c r="H255" s="91">
        <v>835</v>
      </c>
      <c r="I255" s="90"/>
      <c r="J255" s="130"/>
      <c r="K255" s="91">
        <v>917</v>
      </c>
    </row>
    <row r="256" spans="1:11">
      <c r="A256" s="7">
        <v>8</v>
      </c>
      <c r="C256" s="8" t="s">
        <v>80</v>
      </c>
      <c r="E256" s="7">
        <v>8</v>
      </c>
      <c r="F256" s="56"/>
      <c r="G256" s="130"/>
      <c r="H256" s="91">
        <f>SUM(H254:H255)</f>
        <v>863</v>
      </c>
      <c r="I256" s="90"/>
      <c r="J256" s="130"/>
      <c r="K256" s="91">
        <f>SUM(K254:K255)</f>
        <v>953</v>
      </c>
    </row>
    <row r="257" spans="1:11">
      <c r="A257" s="7">
        <v>9</v>
      </c>
      <c r="E257" s="7">
        <v>9</v>
      </c>
      <c r="F257" s="56"/>
      <c r="G257" s="130"/>
      <c r="H257" s="91"/>
      <c r="I257" s="90"/>
      <c r="J257" s="130"/>
      <c r="K257" s="91"/>
    </row>
    <row r="258" spans="1:11">
      <c r="A258" s="7">
        <v>10</v>
      </c>
      <c r="C258" s="8" t="s">
        <v>81</v>
      </c>
      <c r="E258" s="7">
        <v>10</v>
      </c>
      <c r="F258" s="56"/>
      <c r="G258" s="130"/>
      <c r="H258" s="91">
        <f>H250+H254</f>
        <v>513</v>
      </c>
      <c r="I258" s="90"/>
      <c r="J258" s="130"/>
      <c r="K258" s="91">
        <f>K250+K254</f>
        <v>534.12666666666667</v>
      </c>
    </row>
    <row r="259" spans="1:11">
      <c r="A259" s="7">
        <v>11</v>
      </c>
      <c r="C259" s="8" t="s">
        <v>82</v>
      </c>
      <c r="E259" s="7">
        <v>11</v>
      </c>
      <c r="F259" s="56"/>
      <c r="G259" s="130"/>
      <c r="H259" s="91">
        <f>H251+H255</f>
        <v>3775</v>
      </c>
      <c r="I259" s="90"/>
      <c r="J259" s="130"/>
      <c r="K259" s="91">
        <f>K251+K255</f>
        <v>4016</v>
      </c>
    </row>
    <row r="260" spans="1:11">
      <c r="A260" s="7">
        <v>12</v>
      </c>
      <c r="C260" s="8" t="s">
        <v>83</v>
      </c>
      <c r="E260" s="7">
        <v>12</v>
      </c>
      <c r="F260" s="56"/>
      <c r="G260" s="130"/>
      <c r="H260" s="91">
        <f>H258+H259</f>
        <v>4288</v>
      </c>
      <c r="I260" s="90"/>
      <c r="J260" s="130"/>
      <c r="K260" s="91">
        <f>K258+K259</f>
        <v>4550.126666666667</v>
      </c>
    </row>
    <row r="261" spans="1:11">
      <c r="A261" s="7">
        <v>13</v>
      </c>
      <c r="E261" s="7">
        <v>13</v>
      </c>
      <c r="G261" s="130"/>
      <c r="H261" s="93"/>
      <c r="I261" s="94"/>
      <c r="J261" s="130"/>
      <c r="K261" s="93"/>
    </row>
    <row r="262" spans="1:11" s="35" customFormat="1">
      <c r="A262" s="7">
        <v>15</v>
      </c>
      <c r="B262" s="130"/>
      <c r="C262" s="8" t="s">
        <v>84</v>
      </c>
      <c r="D262" s="130"/>
      <c r="E262" s="7">
        <v>15</v>
      </c>
      <c r="F262" s="130"/>
      <c r="G262" s="130"/>
      <c r="H262" s="95"/>
      <c r="I262" s="94"/>
      <c r="J262" s="130"/>
      <c r="K262" s="95"/>
    </row>
    <row r="263" spans="1:11" s="35" customFormat="1">
      <c r="A263" s="7">
        <v>16</v>
      </c>
      <c r="B263" s="130"/>
      <c r="C263" s="8" t="s">
        <v>85</v>
      </c>
      <c r="D263" s="130"/>
      <c r="E263" s="7">
        <v>16</v>
      </c>
      <c r="F263" s="130"/>
      <c r="G263" s="130"/>
      <c r="H263" s="93">
        <f>(H119-H411)/H260</f>
        <v>53398.355032649255</v>
      </c>
      <c r="I263" s="96"/>
      <c r="J263" s="130"/>
      <c r="K263" s="93"/>
    </row>
    <row r="264" spans="1:11">
      <c r="A264" s="7">
        <v>17</v>
      </c>
      <c r="C264" s="8" t="s">
        <v>86</v>
      </c>
      <c r="E264" s="7">
        <v>17</v>
      </c>
      <c r="G264" s="130"/>
      <c r="H264" s="138"/>
      <c r="I264" s="94"/>
      <c r="J264" s="130"/>
      <c r="K264" s="94"/>
    </row>
    <row r="265" spans="1:11">
      <c r="A265" s="7">
        <v>18</v>
      </c>
      <c r="E265" s="7">
        <v>18</v>
      </c>
      <c r="G265" s="130"/>
      <c r="H265" s="94"/>
      <c r="I265" s="94"/>
      <c r="J265" s="130"/>
      <c r="K265" s="94"/>
    </row>
    <row r="266" spans="1:11">
      <c r="A266" s="130">
        <v>19</v>
      </c>
      <c r="C266" s="8" t="s">
        <v>87</v>
      </c>
      <c r="E266" s="130">
        <v>19</v>
      </c>
      <c r="G266" s="130"/>
      <c r="H266" s="94"/>
      <c r="I266" s="94"/>
      <c r="J266" s="130"/>
      <c r="K266" s="94"/>
    </row>
    <row r="267" spans="1:11" ht="21" customHeight="1">
      <c r="A267" s="7">
        <v>20</v>
      </c>
      <c r="C267" s="8" t="s">
        <v>88</v>
      </c>
      <c r="E267" s="7">
        <v>20</v>
      </c>
      <c r="F267" s="9"/>
      <c r="G267" s="130"/>
      <c r="H267" s="98">
        <f>G548+G587</f>
        <v>362.41328310057662</v>
      </c>
      <c r="I267" s="97"/>
      <c r="J267" s="130"/>
      <c r="K267" s="98"/>
    </row>
    <row r="268" spans="1:11">
      <c r="A268" s="7">
        <v>21</v>
      </c>
      <c r="C268" s="8" t="s">
        <v>89</v>
      </c>
      <c r="E268" s="7">
        <v>21</v>
      </c>
      <c r="F268" s="9"/>
      <c r="G268" s="130"/>
      <c r="H268" s="98">
        <f>G544+G583</f>
        <v>293.85406800010583</v>
      </c>
      <c r="I268" s="97"/>
      <c r="J268" s="130"/>
      <c r="K268" s="98"/>
    </row>
    <row r="269" spans="1:11">
      <c r="A269" s="7">
        <v>22</v>
      </c>
      <c r="C269" s="8" t="s">
        <v>90</v>
      </c>
      <c r="E269" s="7">
        <v>22</v>
      </c>
      <c r="F269" s="9"/>
      <c r="G269" s="130"/>
      <c r="H269" s="98">
        <f>G546+G585</f>
        <v>68.559215100470794</v>
      </c>
      <c r="I269" s="97"/>
      <c r="J269" s="130"/>
      <c r="K269" s="98"/>
    </row>
    <row r="270" spans="1:11">
      <c r="A270" s="7">
        <v>23</v>
      </c>
      <c r="E270" s="7">
        <v>23</v>
      </c>
      <c r="F270" s="9"/>
      <c r="G270" s="130"/>
      <c r="H270" s="98"/>
      <c r="I270" s="97"/>
      <c r="J270" s="130"/>
      <c r="K270" s="98"/>
    </row>
    <row r="271" spans="1:11">
      <c r="A271" s="7">
        <v>24</v>
      </c>
      <c r="C271" s="8" t="s">
        <v>91</v>
      </c>
      <c r="E271" s="7">
        <v>24</v>
      </c>
      <c r="F271" s="9"/>
      <c r="H271" s="97"/>
      <c r="I271" s="97"/>
      <c r="K271" s="97"/>
    </row>
    <row r="272" spans="1:11" ht="15">
      <c r="A272" s="7">
        <v>25</v>
      </c>
      <c r="C272" s="8" t="s">
        <v>92</v>
      </c>
      <c r="E272" s="7">
        <v>25</v>
      </c>
      <c r="H272" s="94">
        <f>IF(OR(G548&gt;0,G587&gt;0),(H587+H548)/(G587+G548),0)</f>
        <v>206273.66312742452</v>
      </c>
      <c r="I272" s="94"/>
      <c r="K272" s="129"/>
    </row>
    <row r="273" spans="1:11">
      <c r="A273" s="7">
        <v>26</v>
      </c>
      <c r="C273" s="8" t="s">
        <v>93</v>
      </c>
      <c r="E273" s="7">
        <v>26</v>
      </c>
      <c r="G273" s="130"/>
      <c r="H273" s="94">
        <f>IF(H268=0,0,(H544+H545+H583+H584)/H268)</f>
        <v>229404.6152068412</v>
      </c>
      <c r="I273" s="94"/>
      <c r="J273" s="130"/>
      <c r="K273" s="94"/>
    </row>
    <row r="274" spans="1:11">
      <c r="A274" s="7">
        <v>27</v>
      </c>
      <c r="C274" s="8" t="s">
        <v>94</v>
      </c>
      <c r="E274" s="7">
        <v>27</v>
      </c>
      <c r="G274" s="130"/>
      <c r="H274" s="94">
        <f>IF(H269=0,0,(H546+H547+H585+H586)/H269)</f>
        <v>107131.27424080747</v>
      </c>
      <c r="I274" s="94"/>
      <c r="J274" s="130"/>
      <c r="K274" s="94"/>
    </row>
    <row r="275" spans="1:11">
      <c r="A275" s="7">
        <v>28</v>
      </c>
      <c r="E275" s="7">
        <v>28</v>
      </c>
      <c r="G275" s="130"/>
      <c r="H275" s="94"/>
      <c r="I275" s="94"/>
      <c r="J275" s="130"/>
      <c r="K275" s="94"/>
    </row>
    <row r="276" spans="1:11">
      <c r="A276" s="7">
        <v>29</v>
      </c>
      <c r="C276" s="8" t="s">
        <v>95</v>
      </c>
      <c r="E276" s="7">
        <v>29</v>
      </c>
      <c r="F276" s="57"/>
      <c r="G276" s="130"/>
      <c r="H276" s="91">
        <f>G101</f>
        <v>1561.3018822964784</v>
      </c>
      <c r="I276" s="90"/>
      <c r="J276" s="130"/>
      <c r="K276" s="91"/>
    </row>
    <row r="277" spans="1:11">
      <c r="A277" s="8"/>
      <c r="G277" s="130"/>
      <c r="H277" s="39"/>
      <c r="J277" s="130"/>
      <c r="K277" s="130"/>
    </row>
    <row r="278" spans="1:11">
      <c r="A278" s="8"/>
      <c r="H278" s="39"/>
      <c r="K278" s="39"/>
    </row>
    <row r="279" spans="1:11">
      <c r="A279" s="8"/>
      <c r="C279" s="295" t="s">
        <v>96</v>
      </c>
      <c r="D279" s="295"/>
      <c r="E279" s="295"/>
      <c r="F279" s="295"/>
      <c r="G279" s="295"/>
      <c r="H279" s="295"/>
      <c r="I279" s="295"/>
      <c r="K279" s="39"/>
    </row>
    <row r="280" spans="1:11">
      <c r="A280" s="8"/>
      <c r="H280" s="39"/>
      <c r="K280" s="39"/>
    </row>
    <row r="281" spans="1:11">
      <c r="A281" s="8"/>
      <c r="H281" s="39"/>
      <c r="K281" s="39"/>
    </row>
    <row r="282" spans="1:11">
      <c r="E282" s="34"/>
      <c r="H282" s="39"/>
      <c r="I282" s="16"/>
      <c r="K282" s="39"/>
    </row>
    <row r="283" spans="1:11">
      <c r="A283" s="8"/>
      <c r="H283" s="39"/>
      <c r="K283" s="39"/>
    </row>
    <row r="284" spans="1:11">
      <c r="A284" s="15" t="str">
        <f>$A$83</f>
        <v xml:space="preserve">                                                                                                                                                                                                                                                                                                                                                                                                                                                                                                                                                                                                                                                                                                                                                                                                                                                                                                                                                                                                                                                                                                                                                                                                                                                                                                                                                                                                                                                                                                                                                                                                                                                                                                                                                                                                                                                                                                                                                                                                                                                                                                                                                                                                                                                                                                                                                                                                                                                                                                                                                                                                                                                                                                                                                                                                                                                                                                                                                                                                                                                                                                                                                                                                                                                                                                                                                                                                                                                                                                                                                                                                                                                                                                                                                                                                                                                                                                                                                                                                                                                                                                                                                                                                                                                                                                                                                                                                                                                                                                                                                                                                                                                                                                                                                                                                                                                                                                                                                                                                                                                                                                                                                                                                                                                                                                                                                                                                                                                                                                                                                                                                                                                                                                                                                                                                                                                                                                                                                                                                                                                                                                                                                                                                                                                                                                                                                                                                                                                                                                                                                                                                                                                                                                                                                                                                                                                                                                                                                                                                                                                                                                                                                                                                                                                                                                                                                                                                                                                                                                                                                                                                                                                                                                                                                                                                                                                                                                                                                                                                                                                                                                                                      </v>
      </c>
      <c r="C284" s="58"/>
      <c r="G284" s="130"/>
      <c r="H284" s="130"/>
      <c r="I284" s="30" t="s">
        <v>97</v>
      </c>
      <c r="J284" s="130"/>
      <c r="K284" s="130"/>
    </row>
    <row r="285" spans="1:11">
      <c r="A285" s="171"/>
      <c r="B285" s="296" t="s">
        <v>98</v>
      </c>
      <c r="C285" s="296"/>
      <c r="D285" s="296"/>
      <c r="E285" s="296"/>
      <c r="F285" s="296"/>
      <c r="G285" s="296"/>
      <c r="H285" s="296"/>
      <c r="I285" s="296"/>
      <c r="J285" s="296"/>
      <c r="K285" s="296"/>
    </row>
    <row r="286" spans="1:11">
      <c r="A286" s="15" t="str">
        <f>$A$42</f>
        <v xml:space="preserve">NAME: </v>
      </c>
      <c r="C286" s="130" t="str">
        <f>$D$20</f>
        <v>University of Colorado</v>
      </c>
      <c r="G286" s="130"/>
      <c r="H286" s="130"/>
      <c r="I286" s="17" t="str">
        <f>$K$3</f>
        <v>Due Date: October 12, 2020</v>
      </c>
      <c r="J286" s="130"/>
      <c r="K286" s="130"/>
    </row>
    <row r="287" spans="1:11">
      <c r="A287" s="18"/>
      <c r="C287" s="18" t="s">
        <v>6</v>
      </c>
      <c r="D287" s="18" t="s">
        <v>6</v>
      </c>
      <c r="E287" s="18" t="s">
        <v>6</v>
      </c>
      <c r="F287" s="18" t="s">
        <v>6</v>
      </c>
      <c r="G287" s="18" t="s">
        <v>6</v>
      </c>
      <c r="H287" s="18" t="s">
        <v>6</v>
      </c>
      <c r="I287" s="18" t="s">
        <v>6</v>
      </c>
      <c r="J287" s="18" t="s">
        <v>6</v>
      </c>
      <c r="K287" s="130"/>
    </row>
    <row r="288" spans="1:11">
      <c r="A288" s="21"/>
      <c r="D288" s="25" t="s">
        <v>267</v>
      </c>
      <c r="G288" s="130"/>
      <c r="H288" s="130"/>
      <c r="J288" s="130"/>
      <c r="K288" s="130"/>
    </row>
    <row r="289" spans="1:11">
      <c r="A289" s="21"/>
      <c r="D289" s="25" t="s">
        <v>12</v>
      </c>
      <c r="G289" s="130"/>
      <c r="H289" s="130"/>
      <c r="J289" s="130"/>
      <c r="K289" s="130"/>
    </row>
    <row r="290" spans="1:11">
      <c r="A290" s="18"/>
      <c r="D290" s="25" t="s">
        <v>99</v>
      </c>
      <c r="E290" s="25" t="s">
        <v>99</v>
      </c>
      <c r="F290" s="25" t="s">
        <v>100</v>
      </c>
      <c r="G290" s="130"/>
      <c r="H290" s="130"/>
      <c r="J290" s="130"/>
      <c r="K290" s="130"/>
    </row>
    <row r="291" spans="1:11">
      <c r="A291" s="8"/>
      <c r="C291" s="25" t="s">
        <v>101</v>
      </c>
      <c r="D291" s="25" t="s">
        <v>102</v>
      </c>
      <c r="E291" s="25" t="s">
        <v>103</v>
      </c>
      <c r="F291" s="25" t="s">
        <v>104</v>
      </c>
      <c r="G291" s="130"/>
      <c r="H291" s="130"/>
      <c r="J291" s="130"/>
      <c r="K291" s="130"/>
    </row>
    <row r="292" spans="1:11">
      <c r="A292" s="8"/>
      <c r="C292" s="18" t="s">
        <v>6</v>
      </c>
      <c r="D292" s="18" t="s">
        <v>6</v>
      </c>
      <c r="E292" s="18" t="s">
        <v>6</v>
      </c>
      <c r="F292" s="18" t="s">
        <v>6</v>
      </c>
      <c r="G292" s="130"/>
      <c r="H292" s="130"/>
      <c r="J292" s="130"/>
      <c r="K292" s="130"/>
    </row>
    <row r="293" spans="1:11">
      <c r="A293" s="8"/>
      <c r="G293" s="130"/>
      <c r="H293" s="130"/>
      <c r="J293" s="130"/>
      <c r="K293" s="130"/>
    </row>
    <row r="294" spans="1:11">
      <c r="A294" s="8"/>
      <c r="C294" s="8" t="s">
        <v>105</v>
      </c>
      <c r="D294" s="134">
        <v>0</v>
      </c>
      <c r="E294" s="134">
        <v>0</v>
      </c>
      <c r="F294" s="91">
        <f>IFERROR(D294/E294,0)</f>
        <v>0</v>
      </c>
      <c r="G294" s="130"/>
      <c r="H294" s="130"/>
      <c r="J294" s="130"/>
      <c r="K294" s="130"/>
    </row>
    <row r="295" spans="1:11">
      <c r="A295" s="8"/>
      <c r="D295" s="99"/>
      <c r="E295" s="99"/>
      <c r="F295" s="99"/>
      <c r="G295" s="130"/>
      <c r="H295" s="130"/>
      <c r="J295" s="130"/>
      <c r="K295" s="130"/>
    </row>
    <row r="296" spans="1:11">
      <c r="A296" s="8"/>
      <c r="C296" s="8" t="s">
        <v>106</v>
      </c>
      <c r="D296" s="134">
        <v>1</v>
      </c>
      <c r="E296" s="134">
        <v>0</v>
      </c>
      <c r="F296" s="91">
        <f>IFERROR(D296/E296,0)</f>
        <v>0</v>
      </c>
      <c r="G296" s="130"/>
      <c r="H296" s="130"/>
      <c r="J296" s="130"/>
      <c r="K296" s="130"/>
    </row>
    <row r="297" spans="1:11">
      <c r="A297" s="8"/>
      <c r="D297" s="93"/>
      <c r="E297" s="93"/>
      <c r="F297" s="93"/>
      <c r="G297" s="130"/>
      <c r="H297" s="130"/>
      <c r="J297" s="130"/>
      <c r="K297" s="130"/>
    </row>
    <row r="298" spans="1:11">
      <c r="A298" s="8"/>
      <c r="C298" s="8" t="s">
        <v>107</v>
      </c>
      <c r="D298" s="134">
        <v>512</v>
      </c>
      <c r="E298" s="134">
        <v>0</v>
      </c>
      <c r="F298" s="91">
        <f>IFERROR(D298/E298,0)</f>
        <v>0</v>
      </c>
      <c r="G298" s="130"/>
      <c r="H298" s="130"/>
      <c r="J298" s="130"/>
      <c r="K298" s="130"/>
    </row>
    <row r="299" spans="1:11">
      <c r="A299" s="8"/>
      <c r="D299" s="93"/>
      <c r="E299" s="93"/>
      <c r="F299" s="93"/>
      <c r="G299" s="130"/>
      <c r="H299" s="130"/>
      <c r="J299" s="130"/>
      <c r="K299" s="130"/>
    </row>
    <row r="300" spans="1:11" ht="36" customHeight="1">
      <c r="A300" s="8"/>
      <c r="C300" s="8" t="s">
        <v>108</v>
      </c>
      <c r="D300" s="91">
        <f>SUM(D294:D298)</f>
        <v>513</v>
      </c>
      <c r="E300" s="91">
        <f>SUM(E294:E298)</f>
        <v>0</v>
      </c>
      <c r="F300" s="91">
        <f>IFERROR(D300/E300,0)</f>
        <v>0</v>
      </c>
      <c r="G300" s="130"/>
      <c r="H300" s="59"/>
      <c r="J300" s="130"/>
      <c r="K300" s="130"/>
    </row>
    <row r="301" spans="1:11">
      <c r="A301" s="8"/>
      <c r="D301" s="60"/>
      <c r="E301" s="60"/>
      <c r="F301" s="60"/>
      <c r="G301" s="130"/>
      <c r="H301" s="130"/>
      <c r="J301" s="130"/>
      <c r="K301" s="130"/>
    </row>
    <row r="302" spans="1:11">
      <c r="A302" s="8"/>
      <c r="D302" s="60"/>
      <c r="E302" s="60"/>
      <c r="F302" s="60"/>
      <c r="G302" s="130"/>
      <c r="H302" s="130"/>
      <c r="J302" s="130"/>
      <c r="K302" s="130"/>
    </row>
    <row r="303" spans="1:11">
      <c r="A303" s="8"/>
      <c r="C303" s="8" t="s">
        <v>109</v>
      </c>
      <c r="D303" s="134">
        <v>1364</v>
      </c>
      <c r="E303" s="134">
        <v>0</v>
      </c>
      <c r="F303" s="91">
        <f>IFERROR(D303/E303,0)</f>
        <v>0</v>
      </c>
      <c r="G303" s="130"/>
      <c r="H303" s="130"/>
      <c r="J303" s="130"/>
      <c r="K303" s="130"/>
    </row>
    <row r="304" spans="1:11" s="35" customFormat="1">
      <c r="A304" s="8"/>
      <c r="B304" s="130"/>
      <c r="C304" s="130"/>
      <c r="D304" s="93"/>
      <c r="E304" s="93"/>
      <c r="F304" s="91"/>
      <c r="G304" s="130"/>
      <c r="H304" s="130"/>
      <c r="I304" s="130"/>
      <c r="J304" s="130"/>
      <c r="K304" s="130"/>
    </row>
    <row r="305" spans="1:12" s="35" customFormat="1">
      <c r="A305" s="8"/>
      <c r="B305" s="8" t="s">
        <v>38</v>
      </c>
      <c r="C305" s="8" t="s">
        <v>110</v>
      </c>
      <c r="D305" s="134">
        <v>2411</v>
      </c>
      <c r="E305" s="134">
        <v>0</v>
      </c>
      <c r="F305" s="91">
        <f>IFERROR(D305/E305,0)</f>
        <v>0</v>
      </c>
      <c r="G305" s="130"/>
      <c r="H305" s="130"/>
      <c r="I305" s="130"/>
      <c r="J305" s="130"/>
      <c r="K305" s="130"/>
      <c r="L305" s="130"/>
    </row>
    <row r="306" spans="1:12">
      <c r="A306" s="8"/>
      <c r="D306" s="99"/>
      <c r="E306" s="99"/>
      <c r="F306" s="91"/>
      <c r="G306" s="130"/>
      <c r="H306" s="130"/>
      <c r="J306" s="130"/>
      <c r="K306" s="130"/>
    </row>
    <row r="307" spans="1:12">
      <c r="A307" s="8"/>
      <c r="C307" s="8" t="s">
        <v>111</v>
      </c>
      <c r="D307" s="93">
        <f>SUM(D303:D305)</f>
        <v>3775</v>
      </c>
      <c r="E307" s="93">
        <f>SUM(E303:E305)</f>
        <v>0</v>
      </c>
      <c r="F307" s="91">
        <f>IFERROR(D307/E307,0)</f>
        <v>0</v>
      </c>
      <c r="G307" s="130"/>
      <c r="H307" s="130"/>
      <c r="J307" s="130"/>
      <c r="K307" s="130"/>
    </row>
    <row r="308" spans="1:12">
      <c r="A308" s="8"/>
      <c r="D308" s="81"/>
      <c r="E308" s="81"/>
      <c r="F308" s="91"/>
      <c r="G308" s="130"/>
      <c r="H308" s="130"/>
      <c r="J308" s="130"/>
      <c r="K308" s="130"/>
    </row>
    <row r="309" spans="1:12">
      <c r="A309" s="8"/>
      <c r="C309" s="8" t="s">
        <v>112</v>
      </c>
      <c r="D309" s="93">
        <f>SUM(D300,D307)</f>
        <v>4288</v>
      </c>
      <c r="E309" s="84">
        <f>H267</f>
        <v>362.41328310057662</v>
      </c>
      <c r="F309" s="91">
        <f>D309/E309</f>
        <v>11.831795908015872</v>
      </c>
      <c r="G309" s="130"/>
      <c r="H309" s="130"/>
      <c r="J309" s="130"/>
      <c r="K309" s="130"/>
    </row>
    <row r="310" spans="1:12">
      <c r="A310" s="8"/>
      <c r="G310" s="130"/>
      <c r="H310" s="130"/>
      <c r="J310" s="130"/>
      <c r="K310" s="130"/>
    </row>
    <row r="311" spans="1:12">
      <c r="A311" s="8"/>
      <c r="G311" s="130"/>
      <c r="H311" s="130"/>
      <c r="J311" s="130"/>
      <c r="K311" s="130"/>
    </row>
    <row r="312" spans="1:12">
      <c r="A312" s="8"/>
      <c r="G312" s="130"/>
      <c r="H312" s="130"/>
      <c r="J312" s="130"/>
      <c r="K312" s="130"/>
    </row>
    <row r="313" spans="1:12">
      <c r="A313" s="8"/>
      <c r="G313" s="130"/>
      <c r="H313" s="130"/>
      <c r="J313" s="130"/>
      <c r="K313" s="130"/>
    </row>
    <row r="314" spans="1:12">
      <c r="A314" s="8"/>
      <c r="C314" s="8" t="s">
        <v>113</v>
      </c>
      <c r="G314" s="130"/>
      <c r="H314" s="130"/>
      <c r="J314" s="130"/>
      <c r="K314" s="130"/>
    </row>
    <row r="315" spans="1:12">
      <c r="A315" s="8"/>
      <c r="C315" s="8" t="s">
        <v>114</v>
      </c>
      <c r="G315" s="130"/>
      <c r="H315" s="130"/>
      <c r="J315" s="130"/>
      <c r="K315" s="130"/>
    </row>
    <row r="316" spans="1:12">
      <c r="A316" s="8"/>
      <c r="H316" s="39"/>
      <c r="K316" s="39"/>
    </row>
    <row r="317" spans="1:12">
      <c r="A317" s="8"/>
      <c r="H317" s="39"/>
      <c r="K317" s="39"/>
    </row>
    <row r="318" spans="1:12">
      <c r="A318" s="8"/>
      <c r="H318" s="39"/>
      <c r="K318" s="39"/>
    </row>
    <row r="319" spans="1:12">
      <c r="A319" s="15" t="str">
        <f>$A$83</f>
        <v xml:space="preserve">                                                                                                                                                                                                                                                                                                                                                                                                                                                                                                                                                                                                                                                                                                                                                                                                                                                                                                                                                                                                                                                                                                                                                                                                                                                                                                                                                                                                                                                                                                                                                                                                                                                                                                                                                                                                                                                                                                                                                                                                                                                                                                                                                                                                                                                                                                                                                                                                                                                                                                                                                                                                                                                                                                                                                                                                                                                                                                                                                                                                                                                                                                                                                                                                                                                                                                                                                                                                                                                                                                                                                                                                                                                                                                                                                                                                                                                                                                                                                                                                                                                                                                                                                                                                                                                                                                                                                                                                                                                                                                                                                                                                                                                                                                                                                                                                                                                                                                                                                                                                                                                                                                                                                                                                                                                                                                                                                                                                                                                                                                                                                                                                                                                                                                                                                                                                                                                                                                                                                                                                                                                                                                                                                                                                                                                                                                                                                                                                                                                                                                                                                                                                                                                                                                                                                                                                                                                                                                                                                                                                                                                                                                                                                                                                                                                                                                                                                                                                                                                                                                                                                                                                                                                                                                                                                                                                                                                                                                                                                                                                                                                                                                                                      </v>
      </c>
      <c r="B319" s="35"/>
      <c r="C319" s="35"/>
      <c r="D319" s="35"/>
      <c r="E319" s="36"/>
      <c r="F319" s="35"/>
      <c r="G319" s="37"/>
      <c r="H319" s="38"/>
      <c r="I319" s="35"/>
      <c r="J319" s="37"/>
      <c r="K319" s="14" t="s">
        <v>115</v>
      </c>
    </row>
    <row r="320" spans="1:12">
      <c r="A320" s="35"/>
      <c r="B320" s="35"/>
      <c r="C320" s="35"/>
      <c r="D320" s="35"/>
      <c r="E320" s="36" t="s">
        <v>116</v>
      </c>
      <c r="F320" s="35"/>
      <c r="G320" s="37"/>
      <c r="H320" s="38"/>
      <c r="I320" s="35"/>
      <c r="J320" s="37"/>
      <c r="K320" s="38"/>
    </row>
    <row r="321" spans="1:11">
      <c r="A321" s="15" t="str">
        <f>$A$42</f>
        <v xml:space="preserve">NAME: </v>
      </c>
      <c r="C321" s="130" t="str">
        <f>$D$20</f>
        <v>University of Colorado</v>
      </c>
      <c r="F321" s="31"/>
      <c r="G321" s="13"/>
      <c r="H321" s="62"/>
      <c r="J321" s="13"/>
      <c r="K321" s="17" t="str">
        <f>$K$3</f>
        <v>Due Date: October 12, 2020</v>
      </c>
    </row>
    <row r="322" spans="1:11">
      <c r="A322" s="18" t="s">
        <v>6</v>
      </c>
      <c r="B322" s="18" t="s">
        <v>6</v>
      </c>
      <c r="C322" s="18" t="s">
        <v>6</v>
      </c>
      <c r="D322" s="18" t="s">
        <v>6</v>
      </c>
      <c r="E322" s="18" t="s">
        <v>6</v>
      </c>
      <c r="F322" s="18" t="s">
        <v>6</v>
      </c>
      <c r="G322" s="130"/>
      <c r="H322" s="20" t="s">
        <v>6</v>
      </c>
      <c r="I322" s="18"/>
      <c r="J322" s="130"/>
      <c r="K322" s="20"/>
    </row>
    <row r="323" spans="1:11" s="35" customFormat="1">
      <c r="A323" s="21" t="s">
        <v>7</v>
      </c>
      <c r="B323" s="130"/>
      <c r="C323" s="130"/>
      <c r="D323" s="130"/>
      <c r="E323" s="21" t="s">
        <v>7</v>
      </c>
      <c r="F323" s="22"/>
      <c r="G323" s="130"/>
      <c r="H323" s="24" t="str">
        <f>H244</f>
        <v>2019-20</v>
      </c>
      <c r="I323" s="22"/>
      <c r="J323" s="130"/>
      <c r="K323" s="24"/>
    </row>
    <row r="324" spans="1:11" s="35" customFormat="1">
      <c r="A324" s="21" t="s">
        <v>9</v>
      </c>
      <c r="B324" s="130"/>
      <c r="C324" s="25" t="s">
        <v>51</v>
      </c>
      <c r="D324" s="63" t="s">
        <v>234</v>
      </c>
      <c r="E324" s="21" t="s">
        <v>9</v>
      </c>
      <c r="F324" s="22"/>
      <c r="G324" s="130"/>
      <c r="H324" s="24" t="s">
        <v>12</v>
      </c>
      <c r="I324" s="22"/>
      <c r="J324" s="130"/>
      <c r="K324" s="22"/>
    </row>
    <row r="325" spans="1:11">
      <c r="A325" s="18" t="s">
        <v>6</v>
      </c>
      <c r="B325" s="18" t="s">
        <v>6</v>
      </c>
      <c r="C325" s="18" t="s">
        <v>6</v>
      </c>
      <c r="D325" s="18" t="s">
        <v>6</v>
      </c>
      <c r="E325" s="18" t="s">
        <v>6</v>
      </c>
      <c r="F325" s="18" t="s">
        <v>6</v>
      </c>
      <c r="G325" s="130"/>
      <c r="H325" s="20" t="s">
        <v>6</v>
      </c>
      <c r="I325" s="18"/>
      <c r="J325" s="130"/>
      <c r="K325" s="18"/>
    </row>
    <row r="326" spans="1:11">
      <c r="A326" s="7">
        <v>1</v>
      </c>
      <c r="C326" s="8" t="s">
        <v>117</v>
      </c>
      <c r="E326" s="7">
        <v>1</v>
      </c>
      <c r="G326" s="130"/>
      <c r="H326" s="39"/>
      <c r="J326" s="281" t="s">
        <v>297</v>
      </c>
      <c r="K326" s="130"/>
    </row>
    <row r="327" spans="1:11">
      <c r="A327" s="7">
        <f>(A326+1)</f>
        <v>2</v>
      </c>
      <c r="C327" s="8" t="s">
        <v>118</v>
      </c>
      <c r="D327" s="8" t="s">
        <v>119</v>
      </c>
      <c r="E327" s="7">
        <f>(E326+1)</f>
        <v>2</v>
      </c>
      <c r="F327" s="9"/>
      <c r="G327" s="130"/>
      <c r="H327" s="283">
        <v>10825976</v>
      </c>
      <c r="I327" s="97"/>
      <c r="J327" s="130"/>
      <c r="K327" s="130"/>
    </row>
    <row r="328" spans="1:11">
      <c r="A328" s="7">
        <f>(A327+1)</f>
        <v>3</v>
      </c>
      <c r="D328" s="8" t="s">
        <v>120</v>
      </c>
      <c r="E328" s="7">
        <f>(E327+1)</f>
        <v>3</v>
      </c>
      <c r="F328" s="9"/>
      <c r="G328" s="130"/>
      <c r="H328" s="137">
        <v>1898530</v>
      </c>
      <c r="I328" s="97"/>
      <c r="J328" s="130"/>
      <c r="K328" s="130"/>
    </row>
    <row r="329" spans="1:11">
      <c r="A329" s="7">
        <v>4</v>
      </c>
      <c r="C329" s="8" t="s">
        <v>121</v>
      </c>
      <c r="D329" s="8" t="s">
        <v>122</v>
      </c>
      <c r="E329" s="7">
        <v>4</v>
      </c>
      <c r="F329" s="9"/>
      <c r="G329" s="130"/>
      <c r="H329" s="283">
        <v>4496488</v>
      </c>
      <c r="I329" s="97"/>
      <c r="J329" s="130"/>
      <c r="K329" s="130"/>
    </row>
    <row r="330" spans="1:11">
      <c r="A330" s="7">
        <f>(A329+1)</f>
        <v>5</v>
      </c>
      <c r="D330" s="8" t="s">
        <v>123</v>
      </c>
      <c r="E330" s="7">
        <f>(E329+1)</f>
        <v>5</v>
      </c>
      <c r="F330" s="9"/>
      <c r="G330" s="130"/>
      <c r="H330" s="137">
        <v>290881</v>
      </c>
      <c r="I330" s="97"/>
      <c r="J330" s="130"/>
      <c r="K330" s="130"/>
    </row>
    <row r="331" spans="1:11">
      <c r="A331" s="7">
        <f>(A330+1)</f>
        <v>6</v>
      </c>
      <c r="C331" s="8" t="s">
        <v>124</v>
      </c>
      <c r="E331" s="7">
        <f>(E330+1)</f>
        <v>6</v>
      </c>
      <c r="G331" s="130"/>
      <c r="H331" s="94">
        <f>SUM(H327:H330)</f>
        <v>17511875</v>
      </c>
      <c r="I331" s="94"/>
      <c r="J331" s="130"/>
      <c r="K331" s="130"/>
    </row>
    <row r="332" spans="1:11">
      <c r="A332" s="7">
        <f>(A331+1)</f>
        <v>7</v>
      </c>
      <c r="C332" s="8" t="s">
        <v>125</v>
      </c>
      <c r="E332" s="7">
        <f>(E331+1)</f>
        <v>7</v>
      </c>
      <c r="G332" s="130"/>
      <c r="H332" s="90"/>
      <c r="I332" s="94"/>
      <c r="J332" s="130"/>
      <c r="K332" s="130"/>
    </row>
    <row r="333" spans="1:11">
      <c r="A333" s="7">
        <f>(A332+1)</f>
        <v>8</v>
      </c>
      <c r="C333" s="8" t="s">
        <v>118</v>
      </c>
      <c r="D333" s="8" t="s">
        <v>119</v>
      </c>
      <c r="E333" s="7">
        <f>(E332+1)</f>
        <v>8</v>
      </c>
      <c r="F333" s="9"/>
      <c r="G333" s="130"/>
      <c r="H333" s="283">
        <v>24601946</v>
      </c>
      <c r="I333" s="97"/>
      <c r="J333" s="130"/>
      <c r="K333" s="130"/>
    </row>
    <row r="334" spans="1:11">
      <c r="A334" s="7">
        <v>9</v>
      </c>
      <c r="D334" s="8" t="s">
        <v>120</v>
      </c>
      <c r="E334" s="7">
        <v>9</v>
      </c>
      <c r="F334" s="9"/>
      <c r="G334" s="130"/>
      <c r="H334" s="137">
        <v>3879967</v>
      </c>
      <c r="I334" s="97"/>
      <c r="J334" s="130"/>
      <c r="K334" s="130"/>
    </row>
    <row r="335" spans="1:11">
      <c r="A335" s="7">
        <v>10</v>
      </c>
      <c r="C335" s="8" t="s">
        <v>121</v>
      </c>
      <c r="D335" s="8" t="s">
        <v>122</v>
      </c>
      <c r="E335" s="7">
        <v>10</v>
      </c>
      <c r="F335" s="9"/>
      <c r="G335" s="130"/>
      <c r="H335" s="283">
        <v>12348105</v>
      </c>
      <c r="I335" s="97"/>
      <c r="J335" s="130"/>
      <c r="K335" s="130"/>
    </row>
    <row r="336" spans="1:11">
      <c r="A336" s="7">
        <f>(A335+1)</f>
        <v>11</v>
      </c>
      <c r="D336" s="8" t="s">
        <v>123</v>
      </c>
      <c r="E336" s="7">
        <f>(E335+1)</f>
        <v>11</v>
      </c>
      <c r="F336" s="9"/>
      <c r="G336" s="130"/>
      <c r="H336" s="137">
        <v>437510</v>
      </c>
      <c r="I336" s="97"/>
      <c r="J336" s="130"/>
      <c r="K336" s="130"/>
    </row>
    <row r="337" spans="1:11">
      <c r="A337" s="7">
        <f>(A336+1)</f>
        <v>12</v>
      </c>
      <c r="C337" s="8" t="s">
        <v>126</v>
      </c>
      <c r="E337" s="7">
        <f>(E336+1)</f>
        <v>12</v>
      </c>
      <c r="G337" s="130"/>
      <c r="H337" s="94">
        <f>SUM(H333:H336)</f>
        <v>41267528</v>
      </c>
      <c r="I337" s="94"/>
      <c r="J337" s="130"/>
      <c r="K337" s="130"/>
    </row>
    <row r="338" spans="1:11">
      <c r="A338" s="7">
        <f>(A337+1)</f>
        <v>13</v>
      </c>
      <c r="C338" s="8" t="s">
        <v>127</v>
      </c>
      <c r="E338" s="7">
        <f>(E337+1)</f>
        <v>13</v>
      </c>
      <c r="G338" s="130"/>
      <c r="H338" s="90"/>
      <c r="I338" s="94"/>
      <c r="J338" s="130"/>
      <c r="K338" s="130"/>
    </row>
    <row r="339" spans="1:11">
      <c r="A339" s="7">
        <f>(A338+1)</f>
        <v>14</v>
      </c>
      <c r="C339" s="8" t="s">
        <v>118</v>
      </c>
      <c r="D339" s="8" t="s">
        <v>119</v>
      </c>
      <c r="E339" s="7">
        <f>(E338+1)</f>
        <v>14</v>
      </c>
      <c r="F339" s="9"/>
      <c r="G339" s="130"/>
      <c r="H339" s="137">
        <v>0</v>
      </c>
      <c r="I339" s="97"/>
      <c r="J339" s="130"/>
      <c r="K339" s="130"/>
    </row>
    <row r="340" spans="1:11">
      <c r="A340" s="7">
        <v>15</v>
      </c>
      <c r="C340" s="8"/>
      <c r="D340" s="8" t="s">
        <v>120</v>
      </c>
      <c r="E340" s="7">
        <v>15</v>
      </c>
      <c r="F340" s="9"/>
      <c r="G340" s="130"/>
      <c r="H340" s="137">
        <v>0</v>
      </c>
      <c r="I340" s="97"/>
      <c r="J340" s="130"/>
      <c r="K340" s="130"/>
    </row>
    <row r="341" spans="1:11">
      <c r="A341" s="7">
        <v>16</v>
      </c>
      <c r="C341" s="8" t="s">
        <v>121</v>
      </c>
      <c r="D341" s="8" t="s">
        <v>122</v>
      </c>
      <c r="E341" s="7">
        <v>16</v>
      </c>
      <c r="F341" s="9"/>
      <c r="G341" s="130"/>
      <c r="H341" s="137">
        <v>0</v>
      </c>
      <c r="I341" s="97"/>
      <c r="J341" s="130"/>
      <c r="K341" s="130"/>
    </row>
    <row r="342" spans="1:11">
      <c r="A342" s="7">
        <v>17</v>
      </c>
      <c r="C342" s="8"/>
      <c r="D342" s="8" t="s">
        <v>123</v>
      </c>
      <c r="E342" s="7">
        <v>17</v>
      </c>
      <c r="G342" s="130"/>
      <c r="H342" s="138">
        <v>0</v>
      </c>
      <c r="I342" s="94"/>
      <c r="J342" s="130"/>
      <c r="K342" s="130"/>
    </row>
    <row r="343" spans="1:11">
      <c r="A343" s="7">
        <v>18</v>
      </c>
      <c r="C343" s="8" t="s">
        <v>128</v>
      </c>
      <c r="D343" s="8"/>
      <c r="E343" s="7">
        <v>18</v>
      </c>
      <c r="G343" s="130"/>
      <c r="H343" s="94">
        <f>SUM(H339:H342)</f>
        <v>0</v>
      </c>
      <c r="I343" s="94"/>
      <c r="J343" s="130"/>
      <c r="K343" s="130"/>
    </row>
    <row r="344" spans="1:11">
      <c r="A344" s="7">
        <v>19</v>
      </c>
      <c r="C344" s="8" t="s">
        <v>129</v>
      </c>
      <c r="D344" s="8"/>
      <c r="E344" s="7">
        <v>19</v>
      </c>
      <c r="G344" s="130"/>
      <c r="H344" s="94"/>
      <c r="I344" s="94"/>
      <c r="J344" s="130"/>
      <c r="K344" s="130"/>
    </row>
    <row r="345" spans="1:11">
      <c r="A345" s="7">
        <v>20</v>
      </c>
      <c r="C345" s="8" t="s">
        <v>118</v>
      </c>
      <c r="D345" s="8" t="s">
        <v>119</v>
      </c>
      <c r="E345" s="7">
        <v>20</v>
      </c>
      <c r="F345" s="64"/>
      <c r="G345" s="130"/>
      <c r="H345" s="283">
        <v>23477657</v>
      </c>
      <c r="I345" s="97"/>
      <c r="J345" s="130"/>
      <c r="K345" s="130"/>
    </row>
    <row r="346" spans="1:11">
      <c r="A346" s="7">
        <v>21</v>
      </c>
      <c r="C346" s="8"/>
      <c r="D346" s="8" t="s">
        <v>120</v>
      </c>
      <c r="E346" s="7">
        <v>21</v>
      </c>
      <c r="F346" s="64"/>
      <c r="G346" s="130"/>
      <c r="H346" s="137">
        <v>3649364</v>
      </c>
      <c r="I346" s="97"/>
      <c r="J346" s="130"/>
      <c r="K346" s="130"/>
    </row>
    <row r="347" spans="1:11">
      <c r="A347" s="7">
        <v>22</v>
      </c>
      <c r="C347" s="8" t="s">
        <v>121</v>
      </c>
      <c r="D347" s="8" t="s">
        <v>122</v>
      </c>
      <c r="E347" s="7">
        <v>22</v>
      </c>
      <c r="F347" s="64"/>
      <c r="G347" s="130"/>
      <c r="H347" s="283">
        <v>11631908</v>
      </c>
      <c r="I347" s="97"/>
      <c r="J347" s="130"/>
      <c r="K347" s="130"/>
    </row>
    <row r="348" spans="1:11">
      <c r="A348" s="7">
        <v>23</v>
      </c>
      <c r="D348" s="8" t="s">
        <v>123</v>
      </c>
      <c r="E348" s="7">
        <v>23</v>
      </c>
      <c r="F348" s="64"/>
      <c r="G348" s="130"/>
      <c r="H348" s="137">
        <v>508263</v>
      </c>
      <c r="I348" s="97"/>
      <c r="J348" s="130"/>
      <c r="K348" s="130"/>
    </row>
    <row r="349" spans="1:11">
      <c r="A349" s="7">
        <v>24</v>
      </c>
      <c r="C349" s="8" t="s">
        <v>130</v>
      </c>
      <c r="E349" s="7">
        <v>24</v>
      </c>
      <c r="F349" s="53"/>
      <c r="G349" s="130"/>
      <c r="H349" s="90">
        <f>SUM(H345:H348)</f>
        <v>39267192</v>
      </c>
      <c r="I349" s="90"/>
      <c r="J349" s="130"/>
      <c r="K349" s="130"/>
    </row>
    <row r="350" spans="1:11">
      <c r="A350" s="7">
        <v>25</v>
      </c>
      <c r="C350" s="8" t="s">
        <v>131</v>
      </c>
      <c r="E350" s="7">
        <v>25</v>
      </c>
      <c r="G350" s="130"/>
      <c r="H350" s="94"/>
      <c r="I350" s="94"/>
      <c r="J350" s="130"/>
      <c r="K350" s="130"/>
    </row>
    <row r="351" spans="1:11">
      <c r="A351" s="7">
        <v>26</v>
      </c>
      <c r="C351" s="8" t="s">
        <v>118</v>
      </c>
      <c r="D351" s="8" t="s">
        <v>119</v>
      </c>
      <c r="E351" s="7">
        <v>26</v>
      </c>
      <c r="G351" s="130"/>
      <c r="H351" s="284">
        <f t="shared" ref="H351:H354" si="18">H327+H333+H339+H345</f>
        <v>58905579</v>
      </c>
      <c r="I351" s="94"/>
      <c r="J351" s="130"/>
      <c r="K351" s="93"/>
    </row>
    <row r="352" spans="1:11">
      <c r="A352" s="7">
        <v>27</v>
      </c>
      <c r="C352" s="8"/>
      <c r="D352" s="8" t="s">
        <v>120</v>
      </c>
      <c r="E352" s="7">
        <v>27</v>
      </c>
      <c r="G352" s="130"/>
      <c r="H352" s="94">
        <f t="shared" si="18"/>
        <v>9427861</v>
      </c>
      <c r="I352" s="94"/>
      <c r="J352" s="130"/>
      <c r="K352" s="93"/>
    </row>
    <row r="353" spans="1:12">
      <c r="A353" s="7">
        <v>28</v>
      </c>
      <c r="C353" s="8" t="s">
        <v>121</v>
      </c>
      <c r="D353" s="8" t="s">
        <v>122</v>
      </c>
      <c r="E353" s="7">
        <v>28</v>
      </c>
      <c r="G353" s="130"/>
      <c r="H353" s="284">
        <f t="shared" si="18"/>
        <v>28476501</v>
      </c>
      <c r="I353" s="94"/>
      <c r="J353" s="130"/>
      <c r="K353" s="93"/>
    </row>
    <row r="354" spans="1:12">
      <c r="A354" s="7">
        <v>29</v>
      </c>
      <c r="D354" s="8" t="s">
        <v>123</v>
      </c>
      <c r="E354" s="7">
        <v>29</v>
      </c>
      <c r="G354" s="130"/>
      <c r="H354" s="94">
        <f t="shared" si="18"/>
        <v>1236654</v>
      </c>
      <c r="I354" s="94"/>
      <c r="J354" s="130"/>
      <c r="K354" s="93"/>
    </row>
    <row r="355" spans="1:12">
      <c r="A355" s="7">
        <v>30</v>
      </c>
      <c r="E355" s="7">
        <v>30</v>
      </c>
      <c r="G355" s="130"/>
      <c r="H355" s="90"/>
      <c r="I355" s="94"/>
      <c r="J355" s="130"/>
      <c r="K355" s="91"/>
    </row>
    <row r="356" spans="1:12">
      <c r="A356" s="7">
        <v>31</v>
      </c>
      <c r="C356" s="8" t="s">
        <v>132</v>
      </c>
      <c r="E356" s="7">
        <v>31</v>
      </c>
      <c r="G356" s="130"/>
      <c r="H356" s="284">
        <f>SUM(H351:H352)</f>
        <v>68333440</v>
      </c>
      <c r="I356" s="94"/>
      <c r="J356" s="130"/>
      <c r="K356" s="93"/>
    </row>
    <row r="357" spans="1:12">
      <c r="A357" s="7">
        <v>32</v>
      </c>
      <c r="C357" s="8" t="s">
        <v>133</v>
      </c>
      <c r="E357" s="7">
        <v>32</v>
      </c>
      <c r="G357" s="130"/>
      <c r="H357" s="284">
        <f>SUM(H353:H354)</f>
        <v>29713155</v>
      </c>
      <c r="I357" s="94"/>
      <c r="J357" s="130"/>
      <c r="K357" s="93"/>
    </row>
    <row r="358" spans="1:12">
      <c r="A358" s="7">
        <v>33</v>
      </c>
      <c r="C358" s="8" t="s">
        <v>134</v>
      </c>
      <c r="E358" s="7">
        <v>33</v>
      </c>
      <c r="F358" s="53"/>
      <c r="G358" s="130"/>
      <c r="H358" s="90">
        <f>SUM(H351,H353)</f>
        <v>87382080</v>
      </c>
      <c r="I358" s="90"/>
      <c r="J358" s="130"/>
      <c r="K358" s="91"/>
    </row>
    <row r="359" spans="1:12">
      <c r="A359" s="7">
        <v>34</v>
      </c>
      <c r="C359" s="8" t="s">
        <v>135</v>
      </c>
      <c r="E359" s="7">
        <v>34</v>
      </c>
      <c r="F359" s="53"/>
      <c r="G359" s="130"/>
      <c r="H359" s="90">
        <f>SUM(H352,H354)</f>
        <v>10664515</v>
      </c>
      <c r="I359" s="90"/>
      <c r="J359" s="130"/>
      <c r="K359" s="91"/>
    </row>
    <row r="360" spans="1:12">
      <c r="A360" s="8"/>
      <c r="C360" s="18" t="s">
        <v>6</v>
      </c>
      <c r="D360" s="18" t="s">
        <v>6</v>
      </c>
      <c r="E360" s="18" t="s">
        <v>6</v>
      </c>
      <c r="F360" s="18" t="s">
        <v>6</v>
      </c>
      <c r="G360" s="18"/>
      <c r="H360" s="18" t="s">
        <v>6</v>
      </c>
      <c r="I360" s="18"/>
      <c r="J360" s="18"/>
      <c r="K360" s="18"/>
    </row>
    <row r="361" spans="1:12">
      <c r="A361" s="7">
        <v>35</v>
      </c>
      <c r="C361" s="130" t="s">
        <v>136</v>
      </c>
      <c r="E361" s="7">
        <v>35</v>
      </c>
      <c r="G361" s="94"/>
      <c r="H361" s="94">
        <f>SUM(H358:H359)</f>
        <v>98046595</v>
      </c>
      <c r="I361" s="94"/>
      <c r="J361" s="94"/>
      <c r="K361" s="93"/>
      <c r="L361" s="186"/>
    </row>
    <row r="362" spans="1:12">
      <c r="C362" s="8" t="s">
        <v>237</v>
      </c>
      <c r="F362" s="65" t="s">
        <v>6</v>
      </c>
      <c r="G362" s="65"/>
      <c r="H362" s="20"/>
      <c r="I362" s="65"/>
      <c r="J362" s="65"/>
      <c r="K362" s="19"/>
    </row>
    <row r="363" spans="1:12">
      <c r="C363" s="8"/>
      <c r="F363" s="65"/>
      <c r="G363" s="130"/>
      <c r="H363" s="20"/>
      <c r="I363" s="65"/>
      <c r="J363" s="130"/>
      <c r="K363" s="130"/>
    </row>
    <row r="364" spans="1:12">
      <c r="G364" s="130"/>
      <c r="J364" s="130"/>
      <c r="K364" s="130"/>
    </row>
    <row r="365" spans="1:12">
      <c r="A365" s="130">
        <v>36</v>
      </c>
      <c r="B365" s="32"/>
      <c r="C365" s="286" t="s">
        <v>232</v>
      </c>
      <c r="D365" s="286"/>
      <c r="E365" s="286"/>
      <c r="F365" s="286"/>
      <c r="G365" s="286"/>
      <c r="H365" s="286"/>
      <c r="I365" s="286"/>
      <c r="J365" s="286"/>
      <c r="K365" s="130"/>
    </row>
    <row r="366" spans="1:12">
      <c r="C366" s="130" t="s">
        <v>137</v>
      </c>
      <c r="F366" s="65"/>
      <c r="G366" s="19"/>
      <c r="H366" s="39"/>
      <c r="I366" s="65"/>
      <c r="J366" s="19"/>
      <c r="K366" s="39"/>
    </row>
    <row r="367" spans="1:12">
      <c r="C367" s="130" t="s">
        <v>2</v>
      </c>
      <c r="F367" s="65"/>
      <c r="G367" s="19"/>
      <c r="H367" s="39"/>
      <c r="I367" s="65"/>
      <c r="J367" s="19"/>
      <c r="K367" s="39"/>
    </row>
    <row r="368" spans="1:12">
      <c r="A368" s="8"/>
    </row>
    <row r="369" spans="1:11">
      <c r="A369" s="15" t="str">
        <f>$A$83</f>
        <v xml:space="preserve">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30" t="str">
        <f>$D$20</f>
        <v>University of Colorado</v>
      </c>
      <c r="F371" s="67"/>
      <c r="G371" s="13"/>
      <c r="H371" s="62"/>
      <c r="J371" s="13"/>
      <c r="K371" s="17" t="str">
        <f>$K$3</f>
        <v>Due Date: October 12, 2020</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2" t="s">
        <v>7</v>
      </c>
      <c r="B373" s="70"/>
      <c r="C373" s="70"/>
      <c r="D373" s="70"/>
      <c r="E373" s="152" t="s">
        <v>7</v>
      </c>
      <c r="F373" s="70"/>
      <c r="G373" s="153"/>
      <c r="H373" s="154" t="str">
        <f>H323</f>
        <v>2019-20</v>
      </c>
      <c r="I373" s="155"/>
      <c r="J373" s="153"/>
      <c r="K373" s="154" t="s">
        <v>271</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30"/>
      <c r="C377" s="8"/>
      <c r="D377" s="130"/>
      <c r="E377" s="68">
        <v>2</v>
      </c>
      <c r="F377" s="130"/>
      <c r="G377" s="13"/>
      <c r="H377" s="139">
        <v>0</v>
      </c>
      <c r="I377" s="130"/>
      <c r="J377" s="13"/>
      <c r="K377" s="139">
        <v>0</v>
      </c>
    </row>
    <row r="378" spans="1:11" ht="12.75" customHeight="1">
      <c r="A378" s="130">
        <v>3</v>
      </c>
      <c r="C378" s="130" t="s">
        <v>247</v>
      </c>
      <c r="E378" s="130">
        <v>3</v>
      </c>
      <c r="F378" s="39"/>
      <c r="G378" s="39"/>
      <c r="H378" s="39" t="s">
        <v>226</v>
      </c>
      <c r="I378" s="39"/>
      <c r="J378" s="39"/>
      <c r="K378" s="39" t="s">
        <v>226</v>
      </c>
    </row>
    <row r="379" spans="1:11">
      <c r="A379" s="68">
        <v>4</v>
      </c>
      <c r="C379" s="130" t="s">
        <v>139</v>
      </c>
      <c r="E379" s="68">
        <v>4</v>
      </c>
      <c r="F379" s="39"/>
      <c r="G379" s="39"/>
      <c r="H379" s="139">
        <v>14237175</v>
      </c>
      <c r="I379" s="39"/>
      <c r="J379" s="39"/>
      <c r="K379" s="139">
        <v>14062807</v>
      </c>
    </row>
    <row r="380" spans="1:11">
      <c r="A380" s="68">
        <v>5</v>
      </c>
      <c r="C380" s="130" t="s">
        <v>140</v>
      </c>
      <c r="E380" s="68">
        <v>5</v>
      </c>
      <c r="F380" s="39"/>
      <c r="G380" s="39"/>
      <c r="H380" s="139"/>
      <c r="I380" s="39"/>
      <c r="J380" s="39"/>
      <c r="K380" s="139"/>
    </row>
    <row r="381" spans="1:11">
      <c r="A381" s="68">
        <v>6</v>
      </c>
      <c r="E381" s="68">
        <v>6</v>
      </c>
      <c r="F381" s="39"/>
      <c r="G381" s="39"/>
      <c r="H381" s="139"/>
      <c r="I381" s="39"/>
      <c r="J381" s="39"/>
      <c r="K381" s="139"/>
    </row>
    <row r="382" spans="1:11">
      <c r="A382" s="68">
        <v>7</v>
      </c>
      <c r="E382" s="68">
        <v>7</v>
      </c>
      <c r="F382" s="39"/>
      <c r="G382" s="39"/>
      <c r="H382" s="139"/>
      <c r="I382" s="39"/>
      <c r="J382" s="39"/>
      <c r="K382" s="139"/>
    </row>
    <row r="383" spans="1:11">
      <c r="A383" s="68">
        <v>8</v>
      </c>
      <c r="E383" s="68">
        <v>8</v>
      </c>
      <c r="F383" s="39"/>
      <c r="G383" s="39"/>
      <c r="H383" s="139"/>
      <c r="I383" s="39"/>
      <c r="J383" s="39"/>
      <c r="K383" s="139"/>
    </row>
    <row r="384" spans="1:11">
      <c r="A384" s="68">
        <v>9</v>
      </c>
      <c r="E384" s="68">
        <v>9</v>
      </c>
      <c r="F384" s="39"/>
      <c r="G384" s="39"/>
      <c r="H384" s="139"/>
      <c r="I384" s="39"/>
      <c r="J384" s="39"/>
      <c r="K384" s="139"/>
    </row>
    <row r="385" spans="1:11">
      <c r="A385" s="68">
        <v>10</v>
      </c>
      <c r="E385" s="68">
        <v>10</v>
      </c>
      <c r="F385" s="39"/>
      <c r="G385" s="39"/>
      <c r="H385" s="139"/>
      <c r="I385" s="39"/>
      <c r="J385" s="39"/>
      <c r="K385" s="139"/>
    </row>
    <row r="386" spans="1:11">
      <c r="A386" s="68">
        <v>11</v>
      </c>
      <c r="E386" s="68">
        <v>11</v>
      </c>
      <c r="F386" s="39"/>
      <c r="G386" s="39"/>
      <c r="H386" s="139"/>
      <c r="I386" s="39"/>
      <c r="J386" s="39"/>
      <c r="K386" s="139"/>
    </row>
    <row r="387" spans="1:11">
      <c r="A387" s="68">
        <v>12</v>
      </c>
      <c r="E387" s="68">
        <v>12</v>
      </c>
      <c r="F387" s="39"/>
      <c r="G387" s="39"/>
      <c r="H387" s="139"/>
      <c r="I387" s="39"/>
      <c r="J387" s="39"/>
      <c r="K387" s="139"/>
    </row>
    <row r="388" spans="1:11">
      <c r="A388" s="68">
        <v>13</v>
      </c>
      <c r="E388" s="68">
        <v>13</v>
      </c>
      <c r="F388" s="39"/>
      <c r="G388" s="39"/>
      <c r="H388" s="139"/>
      <c r="I388" s="39"/>
      <c r="J388" s="39"/>
      <c r="K388" s="139"/>
    </row>
    <row r="389" spans="1:11">
      <c r="A389" s="68">
        <v>14</v>
      </c>
      <c r="C389" s="69" t="s">
        <v>38</v>
      </c>
      <c r="D389" s="70"/>
      <c r="E389" s="68">
        <v>14</v>
      </c>
      <c r="F389" s="39"/>
      <c r="G389" s="39"/>
      <c r="H389" s="139"/>
      <c r="I389" s="39"/>
      <c r="J389" s="39"/>
      <c r="K389" s="139"/>
    </row>
    <row r="390" spans="1:11">
      <c r="A390" s="68">
        <v>15</v>
      </c>
      <c r="C390" s="69"/>
      <c r="D390" s="70"/>
      <c r="E390" s="68">
        <v>15</v>
      </c>
      <c r="F390" s="39"/>
      <c r="G390" s="39"/>
      <c r="H390" s="139"/>
      <c r="I390" s="39"/>
      <c r="J390" s="39"/>
      <c r="K390" s="139"/>
    </row>
    <row r="391" spans="1:11">
      <c r="A391" s="68">
        <v>16</v>
      </c>
      <c r="E391" s="68">
        <v>16</v>
      </c>
      <c r="F391" s="39"/>
      <c r="G391" s="39"/>
      <c r="H391" s="139"/>
      <c r="I391" s="39"/>
      <c r="J391" s="39"/>
      <c r="K391" s="139"/>
    </row>
    <row r="392" spans="1:11">
      <c r="A392" s="68">
        <v>17</v>
      </c>
      <c r="C392" s="8" t="s">
        <v>38</v>
      </c>
      <c r="E392" s="68">
        <v>17</v>
      </c>
      <c r="F392" s="39"/>
      <c r="G392" s="39"/>
      <c r="H392" s="139"/>
      <c r="I392" s="39"/>
      <c r="J392" s="39"/>
      <c r="K392" s="139"/>
    </row>
    <row r="393" spans="1:11">
      <c r="A393" s="68">
        <v>18</v>
      </c>
      <c r="E393" s="68">
        <v>18</v>
      </c>
      <c r="F393" s="39"/>
      <c r="G393" s="39" t="s">
        <v>38</v>
      </c>
      <c r="H393" s="139"/>
      <c r="I393" s="39"/>
      <c r="J393" s="39" t="s">
        <v>38</v>
      </c>
      <c r="K393" s="139"/>
    </row>
    <row r="394" spans="1:11">
      <c r="A394" s="68">
        <v>19</v>
      </c>
      <c r="E394" s="68">
        <v>19</v>
      </c>
      <c r="F394" s="39"/>
      <c r="G394" s="39"/>
      <c r="H394" s="139"/>
      <c r="I394" s="39"/>
      <c r="J394" s="39"/>
      <c r="K394" s="139"/>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14237175</v>
      </c>
      <c r="I396" s="94"/>
      <c r="J396" s="90"/>
      <c r="K396" s="94">
        <f>SUM(K376:K394)</f>
        <v>14062807</v>
      </c>
    </row>
    <row r="397" spans="1:11">
      <c r="A397" s="71"/>
      <c r="C397" s="8"/>
      <c r="E397" s="34"/>
      <c r="F397" s="65" t="s">
        <v>6</v>
      </c>
      <c r="G397" s="19" t="s">
        <v>6</v>
      </c>
      <c r="H397" s="20" t="s">
        <v>6</v>
      </c>
      <c r="I397" s="65" t="s">
        <v>6</v>
      </c>
      <c r="J397" s="19" t="s">
        <v>6</v>
      </c>
      <c r="K397" s="20" t="s">
        <v>6</v>
      </c>
    </row>
    <row r="398" spans="1:11" ht="13.5">
      <c r="C398" s="130" t="s">
        <v>253</v>
      </c>
      <c r="F398" s="65"/>
      <c r="G398" s="19"/>
      <c r="H398" s="39"/>
      <c r="I398" s="65"/>
      <c r="J398" s="19"/>
      <c r="K398" s="39"/>
    </row>
    <row r="399" spans="1:11" ht="13.5">
      <c r="C399" s="130" t="s">
        <v>252</v>
      </c>
      <c r="F399" s="65"/>
      <c r="G399" s="19"/>
      <c r="H399" s="39"/>
      <c r="I399" s="65"/>
      <c r="J399" s="19"/>
      <c r="K399" s="39"/>
    </row>
    <row r="400" spans="1:11" ht="13.5">
      <c r="A400" s="8"/>
      <c r="C400" s="130" t="s">
        <v>254</v>
      </c>
    </row>
    <row r="401" spans="1:12">
      <c r="A401" s="8"/>
      <c r="C401" s="130" t="s">
        <v>239</v>
      </c>
    </row>
    <row r="402" spans="1:12">
      <c r="A402" s="15" t="str">
        <f>$A$83</f>
        <v xml:space="preserve">                                                                                                                                                                                                                                                                                                                                                                                                                                                                                                                                                                                                                                                                                                                                                                                                                                                                                                                                                                                                                                                                                                                                                                                                                                                                                                                                                                                                                                                                                                                                                                                                                                                                                                                                                                                                                                                                                                                                                                                                                                                                                                                                                                                                                                                                                                                                                                                                                                                                                                                                                                                                                                                                                                                                                                                                                                                                                                                                                                                                                                                                                                                                                                                                                                                                                                                                                                                                                                                                                                                                                                                                                                                                                                                                                                                                                                                                                                                                                                                                                                                                                                                                                                                                                                                                                                                                                                                                                                                                                                                                                                                                                                                                                                                                                                                                                                                                                                                                                                                                                                                                                                                                                                                                                                                                                                                                                                                                                                                                                                                                                                                                                                                                                                                                                                                                                                                                                                                                                                                                                                                                                                                                                                                                                                                                                                                                                                                                                                                                                                                                                                                                                                                                                                                                                                                                                                                                                                                                                                                                                                                                                                                                                                                                                                                                                                                                                                                                                                                                                                                                                                                                                                                                                                                                                                                                                                                                                                                                                                                                                                                                                                                                      </v>
      </c>
      <c r="B402" s="35"/>
      <c r="C402" s="35"/>
      <c r="D402" s="35"/>
      <c r="E402" s="36"/>
      <c r="F402" s="35"/>
      <c r="G402" s="37"/>
      <c r="H402" s="38"/>
      <c r="I402" s="35"/>
      <c r="J402" s="37"/>
      <c r="K402" s="14" t="s">
        <v>142</v>
      </c>
    </row>
    <row r="403" spans="1:12" ht="14.25">
      <c r="A403" s="35"/>
      <c r="B403" s="35"/>
      <c r="C403" s="35"/>
      <c r="D403" s="54" t="s">
        <v>240</v>
      </c>
      <c r="E403" s="36"/>
      <c r="F403" s="35"/>
      <c r="G403" s="37"/>
      <c r="H403" s="38"/>
      <c r="I403" s="35"/>
      <c r="J403" s="37"/>
      <c r="K403" s="38"/>
    </row>
    <row r="404" spans="1:12">
      <c r="A404" s="15" t="str">
        <f>$A$42</f>
        <v xml:space="preserve">NAME: </v>
      </c>
      <c r="C404" s="130" t="str">
        <f>$D$20</f>
        <v>University of Colorado</v>
      </c>
      <c r="F404" s="67"/>
      <c r="G404" s="13"/>
      <c r="H404" s="39"/>
      <c r="J404" s="13"/>
      <c r="K404" s="17" t="str">
        <f>$K$3</f>
        <v>Due Date: October 12, 2020</v>
      </c>
    </row>
    <row r="405" spans="1:12">
      <c r="A405" s="18" t="s">
        <v>6</v>
      </c>
      <c r="B405" s="18" t="s">
        <v>6</v>
      </c>
      <c r="C405" s="18" t="s">
        <v>6</v>
      </c>
      <c r="D405" s="18" t="s">
        <v>6</v>
      </c>
      <c r="E405" s="18" t="s">
        <v>6</v>
      </c>
      <c r="F405" s="18" t="s">
        <v>6</v>
      </c>
      <c r="G405" s="19" t="s">
        <v>6</v>
      </c>
      <c r="H405" s="20" t="s">
        <v>6</v>
      </c>
      <c r="I405" s="18" t="s">
        <v>6</v>
      </c>
      <c r="J405" s="19" t="s">
        <v>6</v>
      </c>
      <c r="K405" s="20" t="s">
        <v>6</v>
      </c>
    </row>
    <row r="406" spans="1:12">
      <c r="A406" s="21" t="s">
        <v>7</v>
      </c>
      <c r="E406" s="21" t="s">
        <v>7</v>
      </c>
      <c r="G406" s="23"/>
      <c r="H406" s="24" t="str">
        <f>H373</f>
        <v>2019-20</v>
      </c>
      <c r="I406" s="22"/>
      <c r="J406" s="23"/>
      <c r="K406" s="24" t="s">
        <v>271</v>
      </c>
    </row>
    <row r="407" spans="1:12">
      <c r="A407" s="21" t="s">
        <v>9</v>
      </c>
      <c r="C407" s="25" t="s">
        <v>51</v>
      </c>
      <c r="E407" s="21" t="s">
        <v>9</v>
      </c>
      <c r="G407" s="13"/>
      <c r="H407" s="24" t="s">
        <v>12</v>
      </c>
      <c r="J407" s="13"/>
      <c r="K407" s="24" t="s">
        <v>13</v>
      </c>
    </row>
    <row r="408" spans="1:12">
      <c r="A408" s="18" t="s">
        <v>6</v>
      </c>
      <c r="B408" s="18" t="s">
        <v>6</v>
      </c>
      <c r="C408" s="18" t="s">
        <v>6</v>
      </c>
      <c r="D408" s="18" t="s">
        <v>6</v>
      </c>
      <c r="E408" s="18" t="s">
        <v>6</v>
      </c>
      <c r="F408" s="18" t="s">
        <v>6</v>
      </c>
      <c r="G408" s="19" t="s">
        <v>6</v>
      </c>
      <c r="H408" s="20" t="s">
        <v>6</v>
      </c>
      <c r="I408" s="18" t="s">
        <v>6</v>
      </c>
      <c r="J408" s="19" t="s">
        <v>6</v>
      </c>
      <c r="K408" s="20" t="s">
        <v>6</v>
      </c>
    </row>
    <row r="409" spans="1:12">
      <c r="A409" s="68"/>
      <c r="C409" s="30" t="s">
        <v>143</v>
      </c>
      <c r="E409" s="68"/>
      <c r="G409" s="90"/>
      <c r="H409" s="90"/>
      <c r="I409" s="94"/>
      <c r="J409" s="90"/>
      <c r="K409" s="90"/>
    </row>
    <row r="410" spans="1:12" ht="13.5">
      <c r="A410" s="68">
        <v>1</v>
      </c>
      <c r="C410" s="8" t="s">
        <v>249</v>
      </c>
      <c r="E410" s="68">
        <v>1</v>
      </c>
      <c r="G410" s="90"/>
      <c r="H410" s="140">
        <v>12199767.576041801</v>
      </c>
      <c r="I410" s="94"/>
      <c r="J410" s="90"/>
      <c r="K410" s="140">
        <v>13323418.954892339</v>
      </c>
    </row>
    <row r="411" spans="1:12">
      <c r="A411" s="68">
        <v>2</v>
      </c>
      <c r="C411" s="9" t="s">
        <v>144</v>
      </c>
      <c r="E411" s="68">
        <v>2</v>
      </c>
      <c r="F411" s="9"/>
      <c r="G411" s="90"/>
      <c r="H411" s="140">
        <v>96316927.620000005</v>
      </c>
      <c r="I411" s="94"/>
      <c r="J411" s="90"/>
      <c r="K411" s="140">
        <v>76394015</v>
      </c>
    </row>
    <row r="412" spans="1:12">
      <c r="A412" s="68">
        <v>3</v>
      </c>
      <c r="C412" s="9" t="s">
        <v>145</v>
      </c>
      <c r="E412" s="68">
        <v>3</v>
      </c>
      <c r="F412" s="9"/>
      <c r="G412" s="90"/>
      <c r="H412" s="140">
        <v>21050037.843070187</v>
      </c>
      <c r="I412" s="94"/>
      <c r="J412" s="90"/>
      <c r="K412" s="140">
        <v>14564900.359874338</v>
      </c>
      <c r="L412" s="186"/>
    </row>
    <row r="413" spans="1:12" ht="13.5">
      <c r="A413" s="68">
        <v>4</v>
      </c>
      <c r="C413" s="9" t="s">
        <v>251</v>
      </c>
      <c r="E413" s="68">
        <v>4</v>
      </c>
      <c r="F413" s="9"/>
      <c r="G413" s="90"/>
      <c r="H413" s="140"/>
      <c r="I413" s="94"/>
      <c r="J413" s="90"/>
      <c r="K413" s="140"/>
    </row>
    <row r="414" spans="1:12">
      <c r="A414" s="68">
        <v>5</v>
      </c>
      <c r="C414" s="9" t="s">
        <v>146</v>
      </c>
      <c r="E414" s="68">
        <v>5</v>
      </c>
      <c r="F414" s="9"/>
      <c r="G414" s="90"/>
      <c r="H414" s="140"/>
      <c r="I414" s="94"/>
      <c r="J414" s="90"/>
      <c r="K414" s="140"/>
    </row>
    <row r="415" spans="1:12" s="35" customFormat="1">
      <c r="A415" s="68">
        <v>6</v>
      </c>
      <c r="B415" s="130"/>
      <c r="C415" s="9" t="s">
        <v>147</v>
      </c>
      <c r="D415" s="130"/>
      <c r="E415" s="68">
        <v>6</v>
      </c>
      <c r="F415" s="9"/>
      <c r="G415" s="90"/>
      <c r="H415" s="140"/>
      <c r="I415" s="94"/>
      <c r="J415" s="90"/>
      <c r="K415" s="140"/>
      <c r="L415" s="130"/>
    </row>
    <row r="416" spans="1:12" s="35" customFormat="1">
      <c r="A416" s="68">
        <v>7</v>
      </c>
      <c r="B416" s="130"/>
      <c r="C416" s="9" t="s">
        <v>148</v>
      </c>
      <c r="D416" s="130"/>
      <c r="E416" s="68">
        <v>7</v>
      </c>
      <c r="F416" s="9"/>
      <c r="G416" s="90"/>
      <c r="H416" s="140"/>
      <c r="I416" s="94"/>
      <c r="J416" s="90"/>
      <c r="K416" s="140"/>
      <c r="L416" s="130"/>
    </row>
    <row r="417" spans="1:11">
      <c r="A417" s="68">
        <v>8</v>
      </c>
      <c r="C417" s="9" t="s">
        <v>149</v>
      </c>
      <c r="E417" s="68">
        <v>8</v>
      </c>
      <c r="F417" s="65"/>
      <c r="G417" s="90"/>
      <c r="H417" s="140"/>
      <c r="I417" s="94"/>
      <c r="J417" s="90"/>
      <c r="K417" s="140"/>
    </row>
    <row r="418" spans="1:11" ht="13.5">
      <c r="A418" s="68">
        <v>9</v>
      </c>
      <c r="C418" s="130" t="s">
        <v>250</v>
      </c>
      <c r="E418" s="68">
        <v>9</v>
      </c>
      <c r="F418" s="65"/>
      <c r="G418" s="90"/>
      <c r="H418" s="140"/>
      <c r="I418" s="94"/>
      <c r="J418" s="90"/>
      <c r="K418" s="140"/>
    </row>
    <row r="419" spans="1:11">
      <c r="A419" s="68">
        <v>10</v>
      </c>
      <c r="C419" s="9"/>
      <c r="E419" s="68">
        <v>10</v>
      </c>
      <c r="F419" s="65"/>
      <c r="G419" s="151"/>
      <c r="H419" s="147"/>
      <c r="I419" s="151"/>
      <c r="J419" s="151"/>
      <c r="K419" s="147"/>
    </row>
    <row r="420" spans="1:11">
      <c r="A420" s="68">
        <v>11</v>
      </c>
      <c r="C420" s="9"/>
      <c r="E420" s="68">
        <v>11</v>
      </c>
      <c r="F420" s="65"/>
      <c r="G420" s="19"/>
      <c r="H420" s="150"/>
      <c r="I420" s="65"/>
      <c r="J420" s="19"/>
      <c r="K420" s="141"/>
    </row>
    <row r="421" spans="1:11">
      <c r="A421" s="68">
        <v>12</v>
      </c>
      <c r="C421" s="9"/>
      <c r="E421" s="68">
        <v>12</v>
      </c>
      <c r="F421" s="65"/>
      <c r="G421" s="19"/>
      <c r="H421" s="141"/>
      <c r="I421" s="65"/>
      <c r="J421" s="19"/>
      <c r="K421" s="141"/>
    </row>
    <row r="422" spans="1:11">
      <c r="A422" s="68">
        <v>13</v>
      </c>
      <c r="C422" s="9"/>
      <c r="E422" s="68">
        <v>13</v>
      </c>
      <c r="F422" s="65"/>
      <c r="G422" s="19"/>
      <c r="H422" s="141"/>
      <c r="I422" s="65"/>
      <c r="J422" s="19"/>
      <c r="K422" s="141"/>
    </row>
    <row r="423" spans="1:11">
      <c r="A423" s="68">
        <v>14</v>
      </c>
      <c r="C423" s="9"/>
      <c r="E423" s="68">
        <v>14</v>
      </c>
      <c r="F423" s="65"/>
      <c r="G423" s="19"/>
      <c r="H423" s="141"/>
      <c r="I423" s="65"/>
      <c r="J423" s="19"/>
      <c r="K423" s="141"/>
    </row>
    <row r="424" spans="1:11">
      <c r="A424" s="68">
        <v>15</v>
      </c>
      <c r="E424" s="68">
        <v>15</v>
      </c>
      <c r="F424" s="9"/>
      <c r="G424" s="97"/>
      <c r="H424" s="137"/>
      <c r="I424" s="97"/>
      <c r="J424" s="97"/>
      <c r="K424" s="137"/>
    </row>
    <row r="425" spans="1:11">
      <c r="A425" s="68"/>
      <c r="C425" s="9"/>
      <c r="E425" s="68"/>
      <c r="F425" s="9"/>
      <c r="G425" s="97"/>
      <c r="H425" s="137"/>
      <c r="I425" s="97"/>
      <c r="J425" s="97"/>
      <c r="K425" s="137"/>
    </row>
    <row r="426" spans="1:11">
      <c r="A426" s="68">
        <v>16</v>
      </c>
      <c r="C426" s="9" t="s">
        <v>150</v>
      </c>
      <c r="E426" s="68">
        <v>16</v>
      </c>
      <c r="F426" s="9"/>
      <c r="G426" s="97"/>
      <c r="H426" s="137">
        <v>1004633.5700000001</v>
      </c>
      <c r="I426" s="97"/>
      <c r="J426" s="97"/>
      <c r="K426" s="137"/>
    </row>
    <row r="427" spans="1:11">
      <c r="A427" s="68">
        <v>17</v>
      </c>
      <c r="C427" s="9" t="s">
        <v>151</v>
      </c>
      <c r="E427" s="68">
        <v>17</v>
      </c>
      <c r="F427" s="9"/>
      <c r="G427" s="97"/>
      <c r="H427" s="137">
        <v>7301.7400000000007</v>
      </c>
      <c r="I427" s="97"/>
      <c r="J427" s="97"/>
      <c r="K427" s="137"/>
    </row>
    <row r="428" spans="1:11">
      <c r="A428" s="68">
        <v>18</v>
      </c>
      <c r="C428" s="9" t="s">
        <v>152</v>
      </c>
      <c r="E428" s="68">
        <v>18</v>
      </c>
      <c r="F428" s="9"/>
      <c r="G428" s="97"/>
      <c r="H428" s="137"/>
      <c r="I428" s="97"/>
      <c r="J428" s="97"/>
      <c r="K428" s="137"/>
    </row>
    <row r="429" spans="1:11">
      <c r="A429" s="68">
        <v>19</v>
      </c>
      <c r="C429" s="9" t="s">
        <v>38</v>
      </c>
      <c r="E429" s="68">
        <v>19</v>
      </c>
      <c r="F429" s="9"/>
      <c r="G429" s="97"/>
      <c r="H429" s="137"/>
      <c r="I429" s="97"/>
      <c r="J429" s="97"/>
      <c r="K429" s="137"/>
    </row>
    <row r="430" spans="1:11">
      <c r="A430" s="130">
        <v>20</v>
      </c>
      <c r="C430" s="9"/>
      <c r="E430" s="130">
        <v>20</v>
      </c>
      <c r="F430" s="65"/>
      <c r="G430" s="19"/>
      <c r="H430" s="141"/>
      <c r="I430" s="65"/>
      <c r="J430" s="19"/>
      <c r="K430" s="141"/>
    </row>
    <row r="431" spans="1:11">
      <c r="A431" s="130">
        <v>21</v>
      </c>
      <c r="C431" s="9"/>
      <c r="E431" s="130">
        <v>21</v>
      </c>
      <c r="F431" s="65"/>
      <c r="G431" s="19"/>
      <c r="H431" s="141"/>
      <c r="I431" s="65"/>
      <c r="J431" s="19"/>
      <c r="K431" s="141"/>
    </row>
    <row r="432" spans="1:11">
      <c r="A432" s="130">
        <v>22</v>
      </c>
      <c r="C432" s="9"/>
      <c r="E432" s="130">
        <v>22</v>
      </c>
      <c r="F432" s="65"/>
      <c r="G432" s="19"/>
      <c r="H432" s="141"/>
      <c r="I432" s="65"/>
      <c r="J432" s="19"/>
      <c r="K432" s="141"/>
    </row>
    <row r="433" spans="1:11">
      <c r="A433" s="130">
        <v>23</v>
      </c>
      <c r="C433" s="9"/>
      <c r="E433" s="130">
        <v>23</v>
      </c>
      <c r="F433" s="65"/>
      <c r="G433" s="19"/>
      <c r="H433" s="141"/>
      <c r="I433" s="65"/>
      <c r="J433" s="19"/>
      <c r="K433" s="141"/>
    </row>
    <row r="434" spans="1:11">
      <c r="A434" s="130">
        <v>24</v>
      </c>
      <c r="C434" s="9"/>
      <c r="E434" s="130">
        <v>24</v>
      </c>
      <c r="F434" s="65"/>
      <c r="G434" s="19"/>
      <c r="H434" s="141"/>
      <c r="I434" s="65"/>
      <c r="J434" s="19"/>
      <c r="K434" s="141"/>
    </row>
    <row r="435" spans="1:11">
      <c r="A435" s="68"/>
      <c r="C435" s="9"/>
      <c r="E435" s="68"/>
      <c r="F435" s="65" t="s">
        <v>6</v>
      </c>
      <c r="G435" s="19"/>
      <c r="H435" s="20"/>
      <c r="I435" s="65"/>
      <c r="J435" s="19"/>
      <c r="K435" s="20"/>
    </row>
    <row r="436" spans="1:11">
      <c r="A436" s="68">
        <v>25</v>
      </c>
      <c r="C436" s="8" t="s">
        <v>153</v>
      </c>
      <c r="E436" s="68">
        <v>25</v>
      </c>
      <c r="G436" s="90"/>
      <c r="H436" s="94">
        <f>SUM(H410:H434)</f>
        <v>130578668.34911199</v>
      </c>
      <c r="I436" s="94"/>
      <c r="J436" s="90"/>
      <c r="K436" s="94">
        <f>SUM(K410:K434)</f>
        <v>104282334.31476668</v>
      </c>
    </row>
    <row r="437" spans="1:11">
      <c r="A437" s="68"/>
      <c r="C437" s="8"/>
      <c r="E437" s="68"/>
      <c r="F437" s="65" t="s">
        <v>6</v>
      </c>
      <c r="G437" s="19"/>
      <c r="H437" s="20"/>
      <c r="I437" s="65"/>
      <c r="J437" s="19"/>
      <c r="K437" s="20"/>
    </row>
    <row r="438" spans="1:11" ht="13.5">
      <c r="A438" s="68">
        <v>26</v>
      </c>
      <c r="C438" s="8" t="s">
        <v>244</v>
      </c>
      <c r="E438" s="68">
        <v>26</v>
      </c>
      <c r="G438" s="90"/>
      <c r="H438" s="90">
        <f>-349754+0.3</f>
        <v>-349753.7</v>
      </c>
      <c r="I438" s="94"/>
      <c r="J438" s="90"/>
      <c r="K438" s="90">
        <v>0</v>
      </c>
    </row>
    <row r="439" spans="1:11">
      <c r="A439" s="68">
        <v>27</v>
      </c>
      <c r="E439" s="68">
        <v>27</v>
      </c>
      <c r="G439" s="90"/>
      <c r="H439" s="90"/>
      <c r="I439" s="94"/>
      <c r="J439" s="90"/>
      <c r="K439" s="90"/>
    </row>
    <row r="440" spans="1:11">
      <c r="A440" s="68">
        <v>28</v>
      </c>
      <c r="E440" s="68">
        <v>28</v>
      </c>
      <c r="G440" s="94"/>
      <c r="H440" s="94"/>
      <c r="I440" s="94"/>
      <c r="J440" s="94"/>
      <c r="K440" s="94"/>
    </row>
    <row r="441" spans="1:11" ht="12" customHeight="1">
      <c r="A441" s="68">
        <v>29</v>
      </c>
      <c r="C441" s="130" t="s">
        <v>38</v>
      </c>
      <c r="E441" s="68">
        <v>29</v>
      </c>
      <c r="G441" s="94"/>
      <c r="H441" s="94"/>
      <c r="I441" s="94"/>
      <c r="J441" s="94"/>
      <c r="K441" s="94"/>
    </row>
    <row r="442" spans="1:11" s="76" customFormat="1" ht="12" customHeight="1">
      <c r="A442" s="68"/>
      <c r="B442" s="130"/>
      <c r="C442" s="69"/>
      <c r="D442" s="130"/>
      <c r="E442" s="68"/>
      <c r="F442" s="65" t="s">
        <v>6</v>
      </c>
      <c r="G442" s="19"/>
      <c r="H442" s="20"/>
      <c r="I442" s="65"/>
      <c r="J442" s="19"/>
      <c r="K442" s="20"/>
    </row>
    <row r="443" spans="1:11">
      <c r="A443" s="68">
        <v>30</v>
      </c>
      <c r="C443" s="69" t="s">
        <v>154</v>
      </c>
      <c r="E443" s="68">
        <v>30</v>
      </c>
      <c r="G443" s="90"/>
      <c r="H443" s="94">
        <f>SUM(H436:H441)</f>
        <v>130228914.64911199</v>
      </c>
      <c r="I443" s="94"/>
      <c r="J443" s="90"/>
      <c r="K443" s="94">
        <f>SUM(K436:K441)</f>
        <v>104282334.31476668</v>
      </c>
    </row>
    <row r="444" spans="1:11">
      <c r="A444" s="71"/>
      <c r="C444" s="8"/>
      <c r="E444" s="34"/>
      <c r="F444" s="65" t="s">
        <v>6</v>
      </c>
      <c r="G444" s="19" t="s">
        <v>6</v>
      </c>
      <c r="H444" s="20" t="s">
        <v>6</v>
      </c>
      <c r="I444" s="65" t="s">
        <v>6</v>
      </c>
      <c r="J444" s="19" t="s">
        <v>6</v>
      </c>
      <c r="K444" s="20" t="s">
        <v>6</v>
      </c>
    </row>
    <row r="445" spans="1:11" ht="13.5">
      <c r="C445" s="130" t="s">
        <v>253</v>
      </c>
      <c r="F445" s="65"/>
      <c r="G445" s="19"/>
      <c r="H445" s="39"/>
      <c r="I445" s="65"/>
      <c r="J445" s="19"/>
      <c r="K445" s="39"/>
    </row>
    <row r="446" spans="1:11" ht="13.5">
      <c r="C446" s="130" t="s">
        <v>252</v>
      </c>
      <c r="F446" s="65"/>
      <c r="G446" s="19"/>
      <c r="H446" s="39"/>
      <c r="I446" s="65"/>
      <c r="J446" s="19"/>
      <c r="K446" s="39"/>
    </row>
    <row r="447" spans="1:11" ht="13.5">
      <c r="C447" s="130" t="s">
        <v>241</v>
      </c>
      <c r="F447" s="65"/>
      <c r="G447" s="19"/>
      <c r="H447" s="39"/>
      <c r="I447" s="65"/>
      <c r="J447" s="19"/>
      <c r="K447" s="39"/>
    </row>
    <row r="448" spans="1:11">
      <c r="C448" s="130" t="s">
        <v>155</v>
      </c>
      <c r="F448" s="65"/>
      <c r="G448" s="19"/>
      <c r="H448" s="39"/>
      <c r="I448" s="65"/>
      <c r="J448" s="19"/>
      <c r="K448" s="39"/>
    </row>
    <row r="449" spans="1:11" ht="13.5">
      <c r="C449" s="130" t="s">
        <v>242</v>
      </c>
      <c r="F449" s="65"/>
      <c r="G449" s="19"/>
      <c r="H449" s="39"/>
      <c r="I449" s="65"/>
      <c r="J449" s="19"/>
      <c r="K449" s="39"/>
    </row>
    <row r="450" spans="1:11" ht="20.25" customHeight="1">
      <c r="C450" s="130" t="s">
        <v>156</v>
      </c>
      <c r="F450" s="65"/>
      <c r="G450" s="19"/>
      <c r="H450" s="39"/>
      <c r="I450" s="65"/>
      <c r="J450" s="19"/>
      <c r="K450" s="39"/>
    </row>
    <row r="451" spans="1:11" ht="13.5">
      <c r="C451" s="130" t="s">
        <v>243</v>
      </c>
      <c r="F451" s="65"/>
      <c r="G451" s="19"/>
      <c r="H451" s="39"/>
      <c r="I451" s="65"/>
      <c r="J451" s="19"/>
      <c r="K451" s="39"/>
    </row>
    <row r="452" spans="1:11">
      <c r="A452" s="71"/>
      <c r="C452" s="130" t="s">
        <v>239</v>
      </c>
      <c r="E452" s="34"/>
      <c r="F452" s="65"/>
      <c r="G452" s="19"/>
      <c r="H452" s="20"/>
      <c r="I452" s="65"/>
      <c r="J452" s="19"/>
      <c r="K452" s="20"/>
    </row>
    <row r="454" spans="1:11" s="35" customFormat="1">
      <c r="A454" s="15" t="str">
        <f>$A$83</f>
        <v xml:space="preserve">                                                                                                                                                                                                                                                                                                                                                                                                                                                                                                                                                                                                                                                                                                                                                                                                                                                                                                                                                                                                                                                                                                                                                                                                                                                                                                                                                                                                                                                                                                                                                                                                                                                                                                                                                                                                                                                                                                                                                                                                                                                                                                                                                                                                                                                                                                                                                                                                                                                                                                                                                                                                                                                                                                                                                                                                                                                                                                                                                                                                                                                                                                                                                                                                                                                                                                                                                                                                                                                                                                                                                                                                                                                                                                                                                                                                                                                                                                                                                                                                                                                                                                                                                                                                                                                                                                                                                                                                                                                                                                                                                                                                                                                                                                                                                                                                                                                                                                                                                                                                                                                                                                                                                                                                                                                                                                                                                                                                                                                                                                                                                                                                                                                                                                                                                                                                                                                                                                                                                                                                                                                                                                                                                                                                                                                                                                                                                                                                                                                                                                                                                                                                                                                                                                                                                                                                                                                                                                                                                                                                                                                                                                                                                                                                                                                                                                                                                                                                                                                                                                                                                                                                                                                                                                                                                                                                                                                                                                                                                                                                                                                                                                                                      </v>
      </c>
      <c r="E454" s="36"/>
      <c r="G454" s="37"/>
      <c r="H454" s="38"/>
      <c r="J454" s="37"/>
      <c r="K454" s="14" t="s">
        <v>257</v>
      </c>
    </row>
    <row r="455" spans="1:11" s="35" customFormat="1">
      <c r="D455" s="54" t="s">
        <v>260</v>
      </c>
      <c r="E455" s="36"/>
      <c r="G455" s="37"/>
      <c r="H455" s="38"/>
      <c r="J455" s="37"/>
      <c r="K455" s="38"/>
    </row>
    <row r="456" spans="1:11">
      <c r="A456" s="15" t="str">
        <f>$A$42</f>
        <v xml:space="preserve">NAME: </v>
      </c>
      <c r="C456" s="130" t="str">
        <f>$D$20</f>
        <v>University of Colorado</v>
      </c>
      <c r="F456" s="67"/>
      <c r="G456" s="13"/>
      <c r="H456" s="39"/>
      <c r="J456" s="13"/>
      <c r="K456" s="17" t="str">
        <f>$K$3</f>
        <v>Due Date: October 12, 2020</v>
      </c>
    </row>
    <row r="457" spans="1:11">
      <c r="A457" s="18" t="s">
        <v>6</v>
      </c>
      <c r="B457" s="18" t="s">
        <v>6</v>
      </c>
      <c r="C457" s="18" t="s">
        <v>6</v>
      </c>
      <c r="D457" s="18" t="s">
        <v>6</v>
      </c>
      <c r="E457" s="18" t="s">
        <v>6</v>
      </c>
      <c r="F457" s="18" t="s">
        <v>6</v>
      </c>
      <c r="G457" s="19" t="s">
        <v>6</v>
      </c>
      <c r="H457" s="20" t="s">
        <v>6</v>
      </c>
      <c r="I457" s="18" t="s">
        <v>6</v>
      </c>
      <c r="J457" s="19" t="s">
        <v>6</v>
      </c>
      <c r="K457" s="20" t="s">
        <v>6</v>
      </c>
    </row>
    <row r="458" spans="1:11">
      <c r="A458" s="21" t="s">
        <v>7</v>
      </c>
      <c r="E458" s="21" t="s">
        <v>7</v>
      </c>
      <c r="G458" s="23"/>
      <c r="H458" s="24" t="str">
        <f>H406</f>
        <v>2019-20</v>
      </c>
      <c r="I458" s="22"/>
      <c r="J458" s="23"/>
      <c r="K458" s="24" t="s">
        <v>271</v>
      </c>
    </row>
    <row r="459" spans="1:11">
      <c r="A459" s="21" t="s">
        <v>9</v>
      </c>
      <c r="C459" s="25" t="s">
        <v>51</v>
      </c>
      <c r="E459" s="21" t="s">
        <v>9</v>
      </c>
      <c r="G459" s="13"/>
      <c r="H459" s="24" t="s">
        <v>12</v>
      </c>
      <c r="J459" s="13"/>
      <c r="K459" s="24" t="s">
        <v>13</v>
      </c>
    </row>
    <row r="460" spans="1:11">
      <c r="A460" s="18" t="s">
        <v>6</v>
      </c>
      <c r="B460" s="18" t="s">
        <v>6</v>
      </c>
      <c r="C460" s="18" t="s">
        <v>6</v>
      </c>
      <c r="D460" s="18" t="s">
        <v>6</v>
      </c>
      <c r="E460" s="18" t="s">
        <v>6</v>
      </c>
      <c r="F460" s="18" t="s">
        <v>6</v>
      </c>
      <c r="G460" s="19" t="s">
        <v>6</v>
      </c>
      <c r="H460" s="20" t="s">
        <v>6</v>
      </c>
      <c r="I460" s="18" t="s">
        <v>6</v>
      </c>
      <c r="J460" s="19" t="s">
        <v>6</v>
      </c>
      <c r="K460" s="20" t="s">
        <v>6</v>
      </c>
    </row>
    <row r="461" spans="1:11">
      <c r="A461" s="68"/>
      <c r="C461" s="30" t="s">
        <v>259</v>
      </c>
      <c r="E461" s="68"/>
      <c r="G461" s="90"/>
      <c r="H461" s="90"/>
      <c r="I461" s="94"/>
      <c r="J461" s="90"/>
      <c r="K461" s="90"/>
    </row>
    <row r="462" spans="1:11">
      <c r="A462" s="68">
        <v>1</v>
      </c>
      <c r="C462" s="8" t="s">
        <v>258</v>
      </c>
      <c r="E462" s="68">
        <v>1</v>
      </c>
      <c r="G462" s="90"/>
      <c r="H462" s="140">
        <v>3600000</v>
      </c>
      <c r="I462" s="94"/>
      <c r="J462" s="90"/>
      <c r="K462" s="140">
        <v>3050000</v>
      </c>
    </row>
    <row r="463" spans="1:11">
      <c r="A463" s="68">
        <v>2</v>
      </c>
      <c r="C463" s="9"/>
      <c r="E463" s="68">
        <v>2</v>
      </c>
      <c r="F463" s="9"/>
      <c r="G463" s="97"/>
      <c r="H463" s="137"/>
      <c r="I463" s="97"/>
      <c r="J463" s="97"/>
      <c r="K463" s="137"/>
    </row>
    <row r="464" spans="1:11">
      <c r="A464" s="68">
        <v>3</v>
      </c>
      <c r="C464" s="9"/>
      <c r="E464" s="68">
        <v>3</v>
      </c>
      <c r="F464" s="9"/>
      <c r="G464" s="97"/>
      <c r="H464" s="137"/>
      <c r="I464" s="97"/>
      <c r="J464" s="97"/>
      <c r="K464" s="137"/>
    </row>
    <row r="465" spans="1:11">
      <c r="A465" s="68">
        <v>4</v>
      </c>
      <c r="C465" s="9"/>
      <c r="E465" s="68">
        <v>4</v>
      </c>
      <c r="F465" s="9"/>
      <c r="G465" s="97"/>
      <c r="H465" s="137"/>
      <c r="I465" s="97"/>
      <c r="J465" s="97"/>
      <c r="K465" s="137"/>
    </row>
    <row r="466" spans="1:11">
      <c r="A466" s="68">
        <v>5</v>
      </c>
      <c r="C466" s="9"/>
      <c r="E466" s="68">
        <v>5</v>
      </c>
      <c r="F466" s="9"/>
      <c r="G466" s="97"/>
      <c r="H466" s="137"/>
      <c r="I466" s="97"/>
      <c r="J466" s="97"/>
      <c r="K466" s="137"/>
    </row>
    <row r="467" spans="1:11">
      <c r="A467" s="68">
        <v>6</v>
      </c>
      <c r="C467" s="9"/>
      <c r="E467" s="68">
        <v>6</v>
      </c>
      <c r="F467" s="9"/>
      <c r="G467" s="97"/>
      <c r="H467" s="137"/>
      <c r="I467" s="97"/>
      <c r="J467" s="97"/>
      <c r="K467" s="137"/>
    </row>
    <row r="468" spans="1:11">
      <c r="A468" s="68">
        <v>7</v>
      </c>
      <c r="C468" s="9"/>
      <c r="E468" s="68">
        <v>7</v>
      </c>
      <c r="F468" s="9"/>
      <c r="G468" s="97"/>
      <c r="H468" s="137"/>
      <c r="I468" s="97"/>
      <c r="J468" s="97"/>
      <c r="K468" s="137"/>
    </row>
    <row r="469" spans="1:11" ht="12.75" customHeight="1">
      <c r="A469" s="68">
        <v>8</v>
      </c>
      <c r="C469" s="9"/>
      <c r="E469" s="68">
        <v>8</v>
      </c>
      <c r="F469" s="65"/>
      <c r="G469" s="19"/>
      <c r="H469" s="141"/>
      <c r="I469" s="65"/>
      <c r="J469" s="19"/>
      <c r="K469" s="141"/>
    </row>
    <row r="470" spans="1:11">
      <c r="A470" s="68">
        <v>9</v>
      </c>
      <c r="E470" s="68">
        <v>9</v>
      </c>
      <c r="F470" s="65"/>
      <c r="G470" s="19"/>
      <c r="H470" s="141"/>
      <c r="I470" s="65"/>
      <c r="J470" s="19"/>
      <c r="K470" s="141"/>
    </row>
    <row r="471" spans="1:11">
      <c r="A471" s="68">
        <v>10</v>
      </c>
      <c r="C471" s="9"/>
      <c r="E471" s="68">
        <v>10</v>
      </c>
      <c r="F471" s="65"/>
      <c r="G471" s="19"/>
      <c r="H471" s="141"/>
      <c r="I471" s="65"/>
      <c r="J471" s="19"/>
      <c r="K471" s="141"/>
    </row>
    <row r="472" spans="1:11">
      <c r="A472" s="68">
        <v>11</v>
      </c>
      <c r="C472" s="9"/>
      <c r="E472" s="68">
        <v>11</v>
      </c>
      <c r="F472" s="65"/>
      <c r="G472" s="19"/>
      <c r="H472" s="141"/>
      <c r="I472" s="65"/>
      <c r="J472" s="19"/>
      <c r="K472" s="141"/>
    </row>
    <row r="473" spans="1:11">
      <c r="A473" s="68">
        <v>12</v>
      </c>
      <c r="C473" s="9"/>
      <c r="E473" s="68">
        <v>12</v>
      </c>
      <c r="F473" s="65"/>
      <c r="G473" s="19"/>
      <c r="H473" s="141"/>
      <c r="I473" s="65"/>
      <c r="J473" s="19"/>
      <c r="K473" s="141"/>
    </row>
    <row r="474" spans="1:11">
      <c r="A474" s="68">
        <v>13</v>
      </c>
      <c r="C474" s="9"/>
      <c r="E474" s="68">
        <v>13</v>
      </c>
      <c r="F474" s="65"/>
      <c r="G474" s="19"/>
      <c r="H474" s="141"/>
      <c r="I474" s="65"/>
      <c r="J474" s="19"/>
      <c r="K474" s="141"/>
    </row>
    <row r="475" spans="1:11">
      <c r="A475" s="68">
        <v>14</v>
      </c>
      <c r="C475" s="9"/>
      <c r="E475" s="68">
        <v>14</v>
      </c>
      <c r="F475" s="65"/>
      <c r="G475" s="19"/>
      <c r="H475" s="141"/>
      <c r="I475" s="65"/>
      <c r="J475" s="19"/>
      <c r="K475" s="141"/>
    </row>
    <row r="476" spans="1:11">
      <c r="A476" s="68">
        <v>15</v>
      </c>
      <c r="E476" s="68">
        <v>15</v>
      </c>
      <c r="F476" s="9"/>
      <c r="G476" s="97"/>
      <c r="H476" s="137"/>
      <c r="I476" s="97"/>
      <c r="J476" s="97"/>
      <c r="K476" s="137"/>
    </row>
    <row r="477" spans="1:11">
      <c r="A477" s="68"/>
      <c r="C477" s="9"/>
      <c r="E477" s="68"/>
      <c r="F477" s="9"/>
      <c r="G477" s="97"/>
      <c r="H477" s="137"/>
      <c r="I477" s="97"/>
      <c r="J477" s="97"/>
      <c r="K477" s="137"/>
    </row>
    <row r="478" spans="1:11">
      <c r="A478" s="68">
        <v>16</v>
      </c>
      <c r="C478" s="9"/>
      <c r="E478" s="68">
        <v>16</v>
      </c>
      <c r="F478" s="9"/>
      <c r="G478" s="97"/>
      <c r="H478" s="137"/>
      <c r="I478" s="97"/>
      <c r="J478" s="97"/>
      <c r="K478" s="137"/>
    </row>
    <row r="479" spans="1:11">
      <c r="A479" s="68">
        <v>17</v>
      </c>
      <c r="C479" s="9"/>
      <c r="E479" s="68">
        <v>17</v>
      </c>
      <c r="F479" s="9"/>
      <c r="G479" s="97"/>
      <c r="H479" s="137"/>
      <c r="I479" s="97"/>
      <c r="J479" s="97"/>
      <c r="K479" s="137"/>
    </row>
    <row r="480" spans="1:11" ht="12" customHeight="1">
      <c r="A480" s="68">
        <v>18</v>
      </c>
      <c r="C480" s="9"/>
      <c r="E480" s="68">
        <v>18</v>
      </c>
      <c r="F480" s="9"/>
      <c r="G480" s="97"/>
      <c r="H480" s="137"/>
      <c r="I480" s="97"/>
      <c r="J480" s="97"/>
      <c r="K480" s="137"/>
    </row>
    <row r="481" spans="1:11" s="76" customFormat="1" ht="12" customHeight="1">
      <c r="A481" s="68">
        <v>19</v>
      </c>
      <c r="B481" s="130"/>
      <c r="C481" s="9" t="s">
        <v>38</v>
      </c>
      <c r="D481" s="130"/>
      <c r="E481" s="68">
        <v>19</v>
      </c>
      <c r="F481" s="9"/>
      <c r="G481" s="97"/>
      <c r="H481" s="137"/>
      <c r="I481" s="97"/>
      <c r="J481" s="97"/>
      <c r="K481" s="137"/>
    </row>
    <row r="482" spans="1:11">
      <c r="A482" s="130">
        <v>20</v>
      </c>
      <c r="C482" s="9"/>
      <c r="E482" s="130">
        <v>20</v>
      </c>
      <c r="F482" s="65"/>
      <c r="G482" s="19"/>
      <c r="H482" s="141"/>
      <c r="I482" s="65"/>
      <c r="J482" s="19"/>
      <c r="K482" s="141"/>
    </row>
    <row r="483" spans="1:11">
      <c r="A483" s="130">
        <v>21</v>
      </c>
      <c r="C483" s="9"/>
      <c r="E483" s="130">
        <v>21</v>
      </c>
      <c r="F483" s="65"/>
      <c r="G483" s="19"/>
      <c r="H483" s="141"/>
      <c r="I483" s="65"/>
      <c r="J483" s="19"/>
      <c r="K483" s="141"/>
    </row>
    <row r="484" spans="1:11">
      <c r="A484" s="130">
        <v>22</v>
      </c>
      <c r="C484" s="9"/>
      <c r="E484" s="130">
        <v>22</v>
      </c>
      <c r="F484" s="65"/>
      <c r="G484" s="19"/>
      <c r="H484" s="141"/>
      <c r="I484" s="65"/>
      <c r="J484" s="19"/>
      <c r="K484" s="141"/>
    </row>
    <row r="485" spans="1:11">
      <c r="A485" s="130">
        <v>23</v>
      </c>
      <c r="C485" s="9"/>
      <c r="E485" s="130">
        <v>23</v>
      </c>
      <c r="F485" s="65"/>
      <c r="G485" s="19"/>
      <c r="H485" s="141"/>
      <c r="I485" s="65"/>
      <c r="J485" s="19"/>
      <c r="K485" s="141"/>
    </row>
    <row r="486" spans="1:11">
      <c r="A486" s="130">
        <v>24</v>
      </c>
      <c r="C486" s="9"/>
      <c r="E486" s="130">
        <v>24</v>
      </c>
      <c r="F486" s="65"/>
      <c r="G486" s="19"/>
      <c r="H486" s="141"/>
      <c r="I486" s="65"/>
      <c r="J486" s="19"/>
      <c r="K486" s="141"/>
    </row>
    <row r="487" spans="1:11">
      <c r="A487" s="68"/>
      <c r="C487" s="9"/>
      <c r="E487" s="68"/>
      <c r="F487" s="65" t="s">
        <v>6</v>
      </c>
      <c r="G487" s="19"/>
      <c r="H487" s="20"/>
      <c r="I487" s="65"/>
      <c r="J487" s="19"/>
      <c r="K487" s="20"/>
    </row>
    <row r="488" spans="1:11">
      <c r="A488" s="68">
        <v>25</v>
      </c>
      <c r="C488" s="8"/>
      <c r="E488" s="68">
        <v>25</v>
      </c>
      <c r="G488" s="90"/>
      <c r="H488" s="94">
        <f>SUM(H462:H486)</f>
        <v>3600000</v>
      </c>
      <c r="I488" s="94"/>
      <c r="J488" s="90"/>
      <c r="K488" s="94">
        <f>SUM(K462:K486)</f>
        <v>3050000</v>
      </c>
    </row>
    <row r="489" spans="1:11">
      <c r="A489" s="68"/>
      <c r="C489" s="8"/>
      <c r="E489" s="68"/>
      <c r="F489" s="65" t="s">
        <v>6</v>
      </c>
      <c r="G489" s="19"/>
      <c r="H489" s="20"/>
      <c r="I489" s="65"/>
      <c r="J489" s="19"/>
      <c r="K489" s="20"/>
    </row>
    <row r="490" spans="1:11">
      <c r="A490" s="68">
        <v>26</v>
      </c>
      <c r="C490" s="8"/>
      <c r="E490" s="68">
        <v>26</v>
      </c>
      <c r="G490" s="90"/>
      <c r="H490" s="90">
        <v>0</v>
      </c>
      <c r="I490" s="94"/>
      <c r="J490" s="90"/>
      <c r="K490" s="90">
        <v>0</v>
      </c>
    </row>
    <row r="491" spans="1:11" s="35" customFormat="1">
      <c r="A491" s="68">
        <v>27</v>
      </c>
      <c r="B491" s="130"/>
      <c r="C491" s="130"/>
      <c r="D491" s="130"/>
      <c r="E491" s="68">
        <v>27</v>
      </c>
      <c r="F491" s="130"/>
      <c r="G491" s="90"/>
      <c r="H491" s="90"/>
      <c r="I491" s="94"/>
      <c r="J491" s="90"/>
      <c r="K491" s="90"/>
    </row>
    <row r="492" spans="1:11" s="35" customFormat="1">
      <c r="A492" s="68">
        <v>28</v>
      </c>
      <c r="B492" s="130"/>
      <c r="C492" s="130"/>
      <c r="D492" s="130"/>
      <c r="E492" s="68">
        <v>28</v>
      </c>
      <c r="F492" s="130"/>
      <c r="G492" s="94"/>
      <c r="H492" s="94"/>
      <c r="I492" s="94"/>
      <c r="J492" s="94"/>
      <c r="K492" s="94"/>
    </row>
    <row r="493" spans="1:11">
      <c r="A493" s="68">
        <v>29</v>
      </c>
      <c r="C493" s="130" t="s">
        <v>38</v>
      </c>
      <c r="E493" s="68">
        <v>29</v>
      </c>
      <c r="G493" s="94"/>
      <c r="H493" s="94"/>
      <c r="I493" s="94"/>
      <c r="J493" s="94"/>
      <c r="K493" s="94"/>
    </row>
    <row r="494" spans="1:11">
      <c r="A494" s="68"/>
      <c r="C494" s="69"/>
      <c r="E494" s="68"/>
      <c r="F494" s="65" t="s">
        <v>6</v>
      </c>
      <c r="G494" s="19"/>
      <c r="H494" s="20"/>
      <c r="I494" s="65"/>
      <c r="J494" s="19"/>
      <c r="K494" s="20"/>
    </row>
    <row r="495" spans="1:11">
      <c r="A495" s="68">
        <v>30</v>
      </c>
      <c r="C495" s="69" t="s">
        <v>261</v>
      </c>
      <c r="E495" s="68">
        <v>30</v>
      </c>
      <c r="G495" s="90"/>
      <c r="H495" s="94"/>
      <c r="I495" s="94"/>
      <c r="J495" s="90"/>
      <c r="K495" s="94">
        <f>SUM(K488:K493)</f>
        <v>3050000</v>
      </c>
    </row>
    <row r="496" spans="1:11">
      <c r="A496" s="71"/>
      <c r="C496" s="8"/>
      <c r="E496" s="34"/>
      <c r="F496" s="65" t="s">
        <v>6</v>
      </c>
      <c r="G496" s="19" t="s">
        <v>6</v>
      </c>
      <c r="H496" s="20" t="s">
        <v>6</v>
      </c>
      <c r="I496" s="65" t="s">
        <v>6</v>
      </c>
      <c r="J496" s="19" t="s">
        <v>6</v>
      </c>
      <c r="K496" s="20" t="s">
        <v>6</v>
      </c>
    </row>
    <row r="498" spans="1:13">
      <c r="M498" s="130" t="s">
        <v>38</v>
      </c>
    </row>
    <row r="499" spans="1:13">
      <c r="A499" s="15" t="str">
        <f>$A$83</f>
        <v xml:space="preserve">                                                                                                                                                                                                                                                                                                                                                                                                                                                                                                                                                                                                                                                                                                                                                                                                                                                                                                                                                                                                                                                                                                                                                                                                                                                                                                                                                                                                                                                                                                                                                                                                                                                                                                                                                                                                                                                                                                                                                                                                                                                                                                                                                                                                                                                                                                                                                                                                                                                                                                                                                                                                                                                                                                                                                                                                                                                                                                                                                                                                                                                                                                                                                                                                                                                                                                                                                                                                                                                                                                                                                                                                                                                                                                                                                                                                                                                                                                                                                                                                                                                                                                                                                                                                                                                                                                                                                                                                                                                                                                                                                                                                                                                                                                                                                                                                                                                                                                                                                                                                                                                                                                                                                                                                                                                                                                                                                                                                                                                                                                                                                                                                                                                                                                                                                                                                                                                                                                                                                                                                                                                                                                                                                                                                                                                                                                                                                                                                                                                                                                                                                                                                                                                                                                                                                                                                                                                                                                                                                                                                                                                                                                                                                                                                                                                                                                                                                                                                                                                                                                                                                                                                                                                                                                                                                                                                                                                                                                                                                                                                                                                                                                                                      </v>
      </c>
      <c r="B499" s="35"/>
      <c r="C499" s="35"/>
      <c r="D499" s="35"/>
      <c r="E499" s="36"/>
      <c r="F499" s="35"/>
      <c r="G499" s="37"/>
      <c r="H499" s="38"/>
      <c r="I499" s="35"/>
      <c r="J499" s="37"/>
      <c r="K499" s="14" t="s">
        <v>157</v>
      </c>
    </row>
    <row r="500" spans="1:13">
      <c r="A500" s="287" t="s">
        <v>158</v>
      </c>
      <c r="B500" s="287"/>
      <c r="C500" s="287"/>
      <c r="D500" s="287"/>
      <c r="E500" s="287"/>
      <c r="F500" s="287"/>
      <c r="G500" s="287"/>
      <c r="H500" s="287"/>
      <c r="I500" s="287"/>
      <c r="J500" s="287"/>
      <c r="K500" s="287"/>
    </row>
    <row r="501" spans="1:13">
      <c r="A501" s="15" t="str">
        <f>$A$42</f>
        <v xml:space="preserve">NAME: </v>
      </c>
      <c r="C501" s="130" t="str">
        <f>$D$20</f>
        <v>University of Colorado</v>
      </c>
      <c r="G501" s="13"/>
      <c r="H501" s="39"/>
      <c r="J501" s="13"/>
      <c r="K501" s="17" t="str">
        <f>$K$3</f>
        <v>Due Date: October 12, 2020</v>
      </c>
    </row>
    <row r="502" spans="1:13">
      <c r="A502" s="18" t="s">
        <v>6</v>
      </c>
      <c r="B502" s="18" t="s">
        <v>6</v>
      </c>
      <c r="C502" s="18" t="s">
        <v>6</v>
      </c>
      <c r="D502" s="18" t="s">
        <v>6</v>
      </c>
      <c r="E502" s="18" t="s">
        <v>6</v>
      </c>
      <c r="F502" s="18" t="s">
        <v>6</v>
      </c>
      <c r="G502" s="19" t="s">
        <v>6</v>
      </c>
      <c r="H502" s="20" t="s">
        <v>6</v>
      </c>
      <c r="I502" s="18" t="s">
        <v>6</v>
      </c>
      <c r="J502" s="19" t="s">
        <v>6</v>
      </c>
      <c r="K502" s="20" t="s">
        <v>6</v>
      </c>
    </row>
    <row r="503" spans="1:13">
      <c r="A503" s="21" t="s">
        <v>7</v>
      </c>
      <c r="E503" s="21" t="s">
        <v>7</v>
      </c>
      <c r="F503" s="22"/>
      <c r="G503" s="23"/>
      <c r="H503" s="24" t="str">
        <f>H406</f>
        <v>2019-20</v>
      </c>
      <c r="I503" s="22"/>
      <c r="J503" s="23"/>
      <c r="K503" s="24" t="s">
        <v>271</v>
      </c>
    </row>
    <row r="504" spans="1:13">
      <c r="A504" s="21" t="s">
        <v>9</v>
      </c>
      <c r="C504" s="25" t="s">
        <v>51</v>
      </c>
      <c r="E504" s="21" t="s">
        <v>9</v>
      </c>
      <c r="F504" s="22"/>
      <c r="G504" s="23"/>
      <c r="H504" s="24" t="s">
        <v>12</v>
      </c>
      <c r="I504" s="22"/>
      <c r="J504" s="23"/>
      <c r="K504" s="24" t="s">
        <v>13</v>
      </c>
    </row>
    <row r="505" spans="1:13">
      <c r="A505" s="18" t="s">
        <v>6</v>
      </c>
      <c r="B505" s="18" t="s">
        <v>6</v>
      </c>
      <c r="C505" s="18" t="s">
        <v>6</v>
      </c>
      <c r="D505" s="18" t="s">
        <v>6</v>
      </c>
      <c r="E505" s="18" t="s">
        <v>6</v>
      </c>
      <c r="F505" s="18" t="s">
        <v>6</v>
      </c>
      <c r="G505" s="19" t="s">
        <v>6</v>
      </c>
      <c r="H505" s="20" t="s">
        <v>6</v>
      </c>
      <c r="I505" s="18" t="s">
        <v>6</v>
      </c>
      <c r="J505" s="19" t="s">
        <v>6</v>
      </c>
      <c r="K505" s="20" t="s">
        <v>6</v>
      </c>
    </row>
    <row r="506" spans="1:13">
      <c r="A506" s="72">
        <v>1</v>
      </c>
      <c r="C506" s="8" t="s">
        <v>159</v>
      </c>
      <c r="E506" s="72">
        <v>1</v>
      </c>
      <c r="F506" s="9"/>
      <c r="G506" s="10"/>
      <c r="H506" s="142"/>
      <c r="I506" s="9"/>
      <c r="J506" s="10"/>
      <c r="K506" s="144"/>
    </row>
    <row r="507" spans="1:13">
      <c r="A507" s="72">
        <f t="shared" ref="A507:A529" si="19">(A506+1)</f>
        <v>2</v>
      </c>
      <c r="C507" s="8" t="s">
        <v>160</v>
      </c>
      <c r="E507" s="72">
        <f t="shared" ref="E507:E529" si="20">(E506+1)</f>
        <v>2</v>
      </c>
      <c r="F507" s="9"/>
      <c r="G507" s="100"/>
      <c r="H507" s="143"/>
      <c r="I507" s="100"/>
      <c r="J507" s="100"/>
      <c r="K507" s="143"/>
    </row>
    <row r="508" spans="1:13">
      <c r="A508" s="72">
        <f t="shared" si="19"/>
        <v>3</v>
      </c>
      <c r="C508" s="8"/>
      <c r="E508" s="72">
        <f t="shared" si="20"/>
        <v>3</v>
      </c>
      <c r="F508" s="9"/>
      <c r="G508" s="100"/>
      <c r="H508" s="143"/>
      <c r="I508" s="100"/>
      <c r="J508" s="100"/>
      <c r="K508" s="143"/>
    </row>
    <row r="509" spans="1:13">
      <c r="A509" s="72">
        <f t="shared" si="19"/>
        <v>4</v>
      </c>
      <c r="C509" s="8"/>
      <c r="E509" s="72">
        <f t="shared" si="20"/>
        <v>4</v>
      </c>
      <c r="F509" s="9"/>
      <c r="G509" s="100"/>
      <c r="H509" s="143"/>
      <c r="I509" s="100"/>
      <c r="J509" s="100"/>
      <c r="K509" s="143"/>
    </row>
    <row r="510" spans="1:13">
      <c r="A510" s="72">
        <f>(A509+1)</f>
        <v>5</v>
      </c>
      <c r="C510" s="9"/>
      <c r="E510" s="72">
        <f>(E509+1)</f>
        <v>5</v>
      </c>
      <c r="F510" s="9"/>
      <c r="G510" s="100"/>
      <c r="H510" s="143"/>
      <c r="I510" s="100"/>
      <c r="J510" s="100"/>
      <c r="K510" s="143"/>
    </row>
    <row r="511" spans="1:13">
      <c r="A511" s="72">
        <f t="shared" si="19"/>
        <v>6</v>
      </c>
      <c r="C511" s="9"/>
      <c r="E511" s="72">
        <f t="shared" si="20"/>
        <v>6</v>
      </c>
      <c r="F511" s="9"/>
      <c r="G511" s="100"/>
      <c r="H511" s="143"/>
      <c r="I511" s="100"/>
      <c r="J511" s="100"/>
      <c r="K511" s="143"/>
    </row>
    <row r="512" spans="1:13">
      <c r="A512" s="72">
        <f>(A511+1)</f>
        <v>7</v>
      </c>
      <c r="C512" s="8"/>
      <c r="E512" s="72">
        <f>(E511+1)</f>
        <v>7</v>
      </c>
      <c r="F512" s="9"/>
      <c r="G512" s="100"/>
      <c r="H512" s="143"/>
      <c r="I512" s="100"/>
      <c r="J512" s="100"/>
      <c r="K512" s="143"/>
    </row>
    <row r="513" spans="1:12">
      <c r="A513" s="72">
        <f>(A512+1)</f>
        <v>8</v>
      </c>
      <c r="C513" s="9"/>
      <c r="E513" s="72">
        <f>(E512+1)</f>
        <v>8</v>
      </c>
      <c r="F513" s="9"/>
      <c r="G513" s="100"/>
      <c r="H513" s="143"/>
      <c r="I513" s="100"/>
      <c r="J513" s="100"/>
      <c r="K513" s="143"/>
    </row>
    <row r="514" spans="1:12">
      <c r="A514" s="72">
        <f t="shared" si="19"/>
        <v>9</v>
      </c>
      <c r="C514" s="9"/>
      <c r="E514" s="72">
        <f t="shared" si="20"/>
        <v>9</v>
      </c>
      <c r="F514" s="9"/>
      <c r="G514" s="100"/>
      <c r="H514" s="143"/>
      <c r="I514" s="100"/>
      <c r="J514" s="100"/>
      <c r="K514" s="143"/>
    </row>
    <row r="515" spans="1:12">
      <c r="A515" s="72">
        <f t="shared" si="19"/>
        <v>10</v>
      </c>
      <c r="E515" s="72">
        <f t="shared" si="20"/>
        <v>10</v>
      </c>
      <c r="F515" s="9"/>
      <c r="G515" s="100"/>
      <c r="H515" s="143"/>
      <c r="I515" s="100"/>
      <c r="J515" s="100"/>
      <c r="K515" s="143"/>
    </row>
    <row r="516" spans="1:12">
      <c r="A516" s="72">
        <f t="shared" si="19"/>
        <v>11</v>
      </c>
      <c r="E516" s="72">
        <f t="shared" si="20"/>
        <v>11</v>
      </c>
      <c r="F516" s="9"/>
      <c r="G516" s="100"/>
      <c r="H516" s="143"/>
      <c r="I516" s="100"/>
      <c r="J516" s="100"/>
      <c r="K516" s="143"/>
    </row>
    <row r="517" spans="1:12">
      <c r="A517" s="72">
        <f t="shared" si="19"/>
        <v>12</v>
      </c>
      <c r="E517" s="72">
        <f t="shared" si="20"/>
        <v>12</v>
      </c>
      <c r="F517" s="9"/>
      <c r="G517" s="100"/>
      <c r="H517" s="143"/>
      <c r="I517" s="100"/>
      <c r="J517" s="100"/>
      <c r="K517" s="143"/>
    </row>
    <row r="518" spans="1:12">
      <c r="A518" s="72">
        <f t="shared" si="19"/>
        <v>13</v>
      </c>
      <c r="C518" s="9"/>
      <c r="E518" s="72">
        <f t="shared" si="20"/>
        <v>13</v>
      </c>
      <c r="F518" s="9"/>
      <c r="G518" s="100"/>
      <c r="H518" s="143"/>
      <c r="I518" s="100"/>
      <c r="J518" s="100"/>
      <c r="K518" s="143"/>
    </row>
    <row r="519" spans="1:12">
      <c r="A519" s="72">
        <f t="shared" si="19"/>
        <v>14</v>
      </c>
      <c r="C519" s="9" t="s">
        <v>161</v>
      </c>
      <c r="E519" s="72">
        <f t="shared" si="20"/>
        <v>14</v>
      </c>
      <c r="F519" s="9"/>
      <c r="G519" s="100"/>
      <c r="H519" s="143"/>
      <c r="I519" s="100"/>
      <c r="J519" s="100"/>
      <c r="K519" s="143"/>
    </row>
    <row r="520" spans="1:12" s="35" customFormat="1">
      <c r="A520" s="72">
        <f t="shared" si="19"/>
        <v>15</v>
      </c>
      <c r="B520" s="130"/>
      <c r="C520" s="9"/>
      <c r="D520" s="130"/>
      <c r="E520" s="72">
        <f t="shared" si="20"/>
        <v>15</v>
      </c>
      <c r="F520" s="9"/>
      <c r="G520" s="100"/>
      <c r="H520" s="143"/>
      <c r="I520" s="100"/>
      <c r="J520" s="100"/>
      <c r="K520" s="143"/>
      <c r="L520" s="130"/>
    </row>
    <row r="521" spans="1:12" s="35" customFormat="1">
      <c r="A521" s="72">
        <f t="shared" si="19"/>
        <v>16</v>
      </c>
      <c r="B521" s="130"/>
      <c r="C521" s="9"/>
      <c r="D521" s="130"/>
      <c r="E521" s="72">
        <f t="shared" si="20"/>
        <v>16</v>
      </c>
      <c r="F521" s="9"/>
      <c r="G521" s="100"/>
      <c r="H521" s="143"/>
      <c r="I521" s="100"/>
      <c r="J521" s="100"/>
      <c r="K521" s="143"/>
      <c r="L521" s="130"/>
    </row>
    <row r="522" spans="1:12">
      <c r="A522" s="72">
        <f t="shared" si="19"/>
        <v>17</v>
      </c>
      <c r="C522" s="9"/>
      <c r="E522" s="72">
        <f t="shared" si="20"/>
        <v>17</v>
      </c>
      <c r="F522" s="9"/>
      <c r="G522" s="100"/>
      <c r="H522" s="143"/>
      <c r="I522" s="100"/>
      <c r="J522" s="100"/>
      <c r="K522" s="143"/>
    </row>
    <row r="523" spans="1:12">
      <c r="A523" s="72">
        <f t="shared" si="19"/>
        <v>18</v>
      </c>
      <c r="C523" s="9"/>
      <c r="E523" s="72">
        <f t="shared" si="20"/>
        <v>18</v>
      </c>
      <c r="F523" s="9"/>
      <c r="G523" s="100"/>
      <c r="H523" s="143"/>
      <c r="I523" s="100"/>
      <c r="J523" s="100"/>
      <c r="K523" s="143"/>
    </row>
    <row r="524" spans="1:12">
      <c r="A524" s="72">
        <f t="shared" si="19"/>
        <v>19</v>
      </c>
      <c r="C524" s="9"/>
      <c r="E524" s="72">
        <f t="shared" si="20"/>
        <v>19</v>
      </c>
      <c r="F524" s="9"/>
      <c r="G524" s="100"/>
      <c r="H524" s="143"/>
      <c r="I524" s="100"/>
      <c r="J524" s="100"/>
      <c r="K524" s="143"/>
    </row>
    <row r="525" spans="1:12">
      <c r="A525" s="72">
        <f t="shared" si="19"/>
        <v>20</v>
      </c>
      <c r="C525" s="9"/>
      <c r="E525" s="72">
        <f t="shared" si="20"/>
        <v>20</v>
      </c>
      <c r="F525" s="9"/>
      <c r="G525" s="100"/>
      <c r="H525" s="143"/>
      <c r="I525" s="100"/>
      <c r="J525" s="100"/>
      <c r="K525" s="143"/>
    </row>
    <row r="526" spans="1:12">
      <c r="A526" s="72">
        <f t="shared" si="19"/>
        <v>21</v>
      </c>
      <c r="C526" s="9"/>
      <c r="E526" s="72">
        <f t="shared" si="20"/>
        <v>21</v>
      </c>
      <c r="F526" s="9"/>
      <c r="G526" s="100"/>
      <c r="H526" s="143"/>
      <c r="I526" s="100"/>
      <c r="J526" s="100"/>
      <c r="K526" s="143"/>
    </row>
    <row r="527" spans="1:12">
      <c r="A527" s="72">
        <f t="shared" si="19"/>
        <v>22</v>
      </c>
      <c r="C527" s="9"/>
      <c r="E527" s="72">
        <f t="shared" si="20"/>
        <v>22</v>
      </c>
      <c r="F527" s="9"/>
      <c r="G527" s="100"/>
      <c r="H527" s="143"/>
      <c r="I527" s="100"/>
      <c r="J527" s="100"/>
      <c r="K527" s="143"/>
    </row>
    <row r="528" spans="1:12">
      <c r="A528" s="72">
        <f t="shared" si="19"/>
        <v>23</v>
      </c>
      <c r="C528" s="9"/>
      <c r="E528" s="72">
        <f t="shared" si="20"/>
        <v>23</v>
      </c>
      <c r="F528" s="9"/>
      <c r="G528" s="100"/>
      <c r="H528" s="143"/>
      <c r="I528" s="100"/>
      <c r="J528" s="100"/>
      <c r="K528" s="143"/>
    </row>
    <row r="529" spans="1:11">
      <c r="A529" s="72">
        <f t="shared" si="19"/>
        <v>24</v>
      </c>
      <c r="C529" s="9"/>
      <c r="E529" s="72">
        <f t="shared" si="20"/>
        <v>24</v>
      </c>
      <c r="F529" s="9"/>
      <c r="G529" s="100"/>
      <c r="H529" s="143"/>
      <c r="I529" s="100"/>
      <c r="J529" s="100"/>
      <c r="K529" s="143"/>
    </row>
    <row r="530" spans="1:11">
      <c r="A530" s="73"/>
      <c r="E530" s="73"/>
      <c r="F530" s="65" t="s">
        <v>6</v>
      </c>
      <c r="G530" s="19"/>
      <c r="H530" s="20"/>
      <c r="I530" s="65"/>
      <c r="J530" s="19"/>
      <c r="K530" s="20"/>
    </row>
    <row r="531" spans="1:11">
      <c r="A531" s="72">
        <f>(A529+1)</f>
        <v>25</v>
      </c>
      <c r="C531" s="8" t="s">
        <v>162</v>
      </c>
      <c r="E531" s="72">
        <f>(E529+1)</f>
        <v>25</v>
      </c>
      <c r="G531" s="101"/>
      <c r="H531" s="102">
        <f>SUM(H506:H529)</f>
        <v>0</v>
      </c>
      <c r="I531" s="102"/>
      <c r="J531" s="101"/>
      <c r="K531" s="102">
        <f>SUM(K506:K529)</f>
        <v>0</v>
      </c>
    </row>
    <row r="532" spans="1:11">
      <c r="A532" s="72"/>
      <c r="C532" s="8"/>
      <c r="E532" s="72"/>
      <c r="F532" s="65" t="s">
        <v>6</v>
      </c>
      <c r="G532" s="19"/>
      <c r="H532" s="20"/>
      <c r="I532" s="65"/>
      <c r="J532" s="19"/>
      <c r="K532" s="20"/>
    </row>
    <row r="533" spans="1:11">
      <c r="E533" s="34"/>
    </row>
    <row r="534" spans="1:11">
      <c r="E534" s="34"/>
    </row>
    <row r="536" spans="1:11">
      <c r="E536" s="34"/>
      <c r="G536" s="13"/>
      <c r="H536" s="39"/>
      <c r="J536" s="13"/>
      <c r="K536" s="39"/>
    </row>
    <row r="537" spans="1:11">
      <c r="A537" s="15" t="str">
        <f>$A$83</f>
        <v xml:space="preserve">                                                                                                                                                                                                                                                                                                                                                                                                                                                                                                                                                                                                                                                                                                                                                                                                                                                                                                                                                                                                                                                                                                                                                                                                                                                                                                                                                                                                                                                                                                                                                                                                                                                                                                                                                                                                                                                                                                                                                                                                                                                                                                                                                                                                                                                                                                                                                                                                                                                                                                                                                                                                                                                                                                                                                                                                                                                                                                                                                                                                                                                                                                                                                                                                                                                                                                                                                                                                                                                                                                                                                                                                                                                                                                                                                                                                                                                                                                                                                                                                                                                                                                                                                                                                                                                                                                                                                                                                                                                                                                                                                                                                                                                                                                                                                                                                                                                                                                                                                                                                                                                                                                                                                                                                                                                                                                                                                                                                                                                                                                                                                                                                                                                                                                                                                                                                                                                                                                                                                                                                                                                                                                                                                                                                                                                                                                                                                                                                                                                                                                                                                                                                                                                                                                                                                                                                                                                                                                                                                                                                                                                                                                                                                                                                                                                                                                                                                                                                                                                                                                                                                                                                                                                                                                                                                                                                                                                                                                                                                                                                                                                                                                                                      </v>
      </c>
      <c r="B537" s="35"/>
      <c r="C537" s="35"/>
      <c r="D537" s="35"/>
      <c r="E537" s="36"/>
      <c r="F537" s="35"/>
      <c r="G537" s="37"/>
      <c r="H537" s="38"/>
      <c r="I537" s="35"/>
      <c r="J537" s="37"/>
      <c r="K537" s="14" t="s">
        <v>163</v>
      </c>
    </row>
    <row r="538" spans="1:11">
      <c r="A538" s="294" t="s">
        <v>164</v>
      </c>
      <c r="B538" s="294"/>
      <c r="C538" s="294"/>
      <c r="D538" s="294"/>
      <c r="E538" s="294"/>
      <c r="F538" s="294"/>
      <c r="G538" s="294"/>
      <c r="H538" s="294"/>
      <c r="I538" s="294"/>
      <c r="J538" s="294"/>
      <c r="K538" s="294"/>
    </row>
    <row r="539" spans="1:11">
      <c r="A539" s="15" t="str">
        <f>$A$42</f>
        <v xml:space="preserve">NAME: </v>
      </c>
      <c r="C539" s="130" t="str">
        <f>$D$20</f>
        <v>University of Colorado</v>
      </c>
      <c r="G539" s="13"/>
      <c r="H539" s="39"/>
      <c r="J539" s="13"/>
      <c r="K539" s="17" t="str">
        <f>$K$3</f>
        <v>Due Date: October 12, 2020</v>
      </c>
    </row>
    <row r="540" spans="1:11">
      <c r="A540" s="18" t="s">
        <v>6</v>
      </c>
      <c r="B540" s="18" t="s">
        <v>6</v>
      </c>
      <c r="C540" s="18" t="s">
        <v>6</v>
      </c>
      <c r="D540" s="18" t="s">
        <v>6</v>
      </c>
      <c r="E540" s="18" t="s">
        <v>6</v>
      </c>
      <c r="F540" s="18" t="s">
        <v>6</v>
      </c>
      <c r="G540" s="19" t="s">
        <v>6</v>
      </c>
      <c r="H540" s="20" t="s">
        <v>6</v>
      </c>
      <c r="I540" s="18" t="s">
        <v>6</v>
      </c>
      <c r="J540" s="19" t="s">
        <v>6</v>
      </c>
      <c r="K540" s="20" t="s">
        <v>6</v>
      </c>
    </row>
    <row r="541" spans="1:11">
      <c r="A541" s="21" t="s">
        <v>7</v>
      </c>
      <c r="E541" s="21" t="s">
        <v>7</v>
      </c>
      <c r="F541" s="22"/>
      <c r="G541" s="23"/>
      <c r="H541" s="24" t="str">
        <f>H503</f>
        <v>2019-20</v>
      </c>
      <c r="I541" s="22"/>
      <c r="J541" s="23"/>
      <c r="K541" s="24" t="s">
        <v>271</v>
      </c>
    </row>
    <row r="542" spans="1:11">
      <c r="A542" s="21" t="s">
        <v>9</v>
      </c>
      <c r="C542" s="25" t="s">
        <v>51</v>
      </c>
      <c r="E542" s="21" t="s">
        <v>9</v>
      </c>
      <c r="F542" s="22"/>
      <c r="G542" s="23" t="s">
        <v>11</v>
      </c>
      <c r="H542" s="24" t="s">
        <v>12</v>
      </c>
      <c r="I542" s="22"/>
      <c r="J542" s="23" t="s">
        <v>11</v>
      </c>
      <c r="K542" s="24" t="s">
        <v>13</v>
      </c>
    </row>
    <row r="543" spans="1:11">
      <c r="A543" s="18" t="s">
        <v>6</v>
      </c>
      <c r="B543" s="18" t="s">
        <v>6</v>
      </c>
      <c r="C543" s="18" t="s">
        <v>6</v>
      </c>
      <c r="D543" s="18" t="s">
        <v>6</v>
      </c>
      <c r="E543" s="18" t="s">
        <v>6</v>
      </c>
      <c r="F543" s="18" t="s">
        <v>6</v>
      </c>
      <c r="G543" s="19" t="s">
        <v>6</v>
      </c>
      <c r="H543" s="20" t="s">
        <v>6</v>
      </c>
      <c r="I543" s="18" t="s">
        <v>6</v>
      </c>
      <c r="J543" s="19" t="s">
        <v>6</v>
      </c>
      <c r="K543" s="20" t="s">
        <v>6</v>
      </c>
    </row>
    <row r="544" spans="1:11">
      <c r="A544" s="7">
        <v>1</v>
      </c>
      <c r="B544" s="18"/>
      <c r="C544" s="8" t="s">
        <v>165</v>
      </c>
      <c r="D544" s="18"/>
      <c r="E544" s="7">
        <v>1</v>
      </c>
      <c r="F544" s="18"/>
      <c r="G544" s="145">
        <v>293.76428258875853</v>
      </c>
      <c r="H544" s="156">
        <v>52811385.203483254</v>
      </c>
      <c r="I544" s="103"/>
      <c r="J544" s="145">
        <v>296.4561387836215</v>
      </c>
      <c r="K544" s="156">
        <v>27825504.131549701</v>
      </c>
    </row>
    <row r="545" spans="1:13">
      <c r="A545" s="7">
        <v>2</v>
      </c>
      <c r="B545" s="18"/>
      <c r="C545" s="8" t="s">
        <v>166</v>
      </c>
      <c r="D545" s="18"/>
      <c r="E545" s="7">
        <v>2</v>
      </c>
      <c r="F545" s="18"/>
      <c r="G545" s="19"/>
      <c r="H545" s="156">
        <v>14591369.883045977</v>
      </c>
      <c r="I545" s="18"/>
      <c r="J545" s="19"/>
      <c r="K545" s="156">
        <v>8138167.4809422707</v>
      </c>
    </row>
    <row r="546" spans="1:13">
      <c r="A546" s="7">
        <v>3</v>
      </c>
      <c r="C546" s="8" t="s">
        <v>167</v>
      </c>
      <c r="E546" s="7">
        <v>3</v>
      </c>
      <c r="F546" s="9"/>
      <c r="G546" s="145">
        <v>68.559215100470794</v>
      </c>
      <c r="H546" s="156">
        <v>5356769.9681121409</v>
      </c>
      <c r="I546" s="104"/>
      <c r="J546" s="145">
        <v>64.212183247523583</v>
      </c>
      <c r="K546" s="156">
        <v>3676605</v>
      </c>
    </row>
    <row r="547" spans="1:13">
      <c r="A547" s="7">
        <v>4</v>
      </c>
      <c r="C547" s="8" t="s">
        <v>168</v>
      </c>
      <c r="E547" s="7">
        <v>4</v>
      </c>
      <c r="F547" s="9"/>
      <c r="G547" s="103"/>
      <c r="H547" s="156">
        <v>1988066.1065509035</v>
      </c>
      <c r="I547" s="104"/>
      <c r="J547" s="103"/>
      <c r="K547" s="156">
        <v>1696831</v>
      </c>
      <c r="L547" s="177"/>
    </row>
    <row r="548" spans="1:13">
      <c r="A548" s="7">
        <v>5</v>
      </c>
      <c r="C548" s="8" t="s">
        <v>169</v>
      </c>
      <c r="E548" s="7">
        <v>5</v>
      </c>
      <c r="F548" s="9"/>
      <c r="G548" s="103">
        <f>SUM(G544:G547)</f>
        <v>362.32349768922933</v>
      </c>
      <c r="H548" s="157">
        <f>SUM(H544:H547)</f>
        <v>74747591.161192268</v>
      </c>
      <c r="I548" s="104"/>
      <c r="J548" s="103">
        <f>SUM(J544:J547)</f>
        <v>360.66832203114507</v>
      </c>
      <c r="K548" s="157">
        <f>SUM(K544:K547)</f>
        <v>41337107.612491973</v>
      </c>
    </row>
    <row r="549" spans="1:13">
      <c r="A549" s="7">
        <v>6</v>
      </c>
      <c r="C549" s="8" t="s">
        <v>170</v>
      </c>
      <c r="E549" s="7">
        <v>6</v>
      </c>
      <c r="F549" s="9"/>
      <c r="G549" s="145">
        <v>302.25749742083036</v>
      </c>
      <c r="H549" s="156">
        <v>21318221.293091167</v>
      </c>
      <c r="I549" s="104"/>
      <c r="J549" s="145">
        <v>248.51443696891721</v>
      </c>
      <c r="K549" s="156">
        <v>17932056.228366159</v>
      </c>
      <c r="L549" s="187"/>
    </row>
    <row r="550" spans="1:13">
      <c r="A550" s="7">
        <v>7</v>
      </c>
      <c r="C550" s="8" t="s">
        <v>171</v>
      </c>
      <c r="E550" s="7">
        <v>7</v>
      </c>
      <c r="F550" s="9"/>
      <c r="G550" s="103"/>
      <c r="H550" s="156">
        <v>7992806.2659278866</v>
      </c>
      <c r="I550" s="104"/>
      <c r="J550" s="103"/>
      <c r="K550" s="156">
        <v>6524730.2143481653</v>
      </c>
    </row>
    <row r="551" spans="1:13">
      <c r="A551" s="7">
        <v>8</v>
      </c>
      <c r="C551" s="8" t="s">
        <v>172</v>
      </c>
      <c r="E551" s="7">
        <v>8</v>
      </c>
      <c r="F551" s="9"/>
      <c r="G551" s="103">
        <f>G548+G549+G550</f>
        <v>664.58099511005969</v>
      </c>
      <c r="H551" s="157">
        <f>H548+H549+H550</f>
        <v>104058618.72021131</v>
      </c>
      <c r="I551" s="103"/>
      <c r="J551" s="103">
        <f>J548+J549+J550</f>
        <v>609.18275900006233</v>
      </c>
      <c r="K551" s="157">
        <f>K548+K549+K550</f>
        <v>65793894.055206299</v>
      </c>
    </row>
    <row r="552" spans="1:13">
      <c r="A552" s="7">
        <v>9</v>
      </c>
      <c r="E552" s="7">
        <v>9</v>
      </c>
      <c r="F552" s="9"/>
      <c r="G552" s="103"/>
      <c r="H552" s="157"/>
      <c r="I552" s="102"/>
      <c r="J552" s="103"/>
      <c r="K552" s="157"/>
    </row>
    <row r="553" spans="1:13">
      <c r="A553" s="7">
        <v>10</v>
      </c>
      <c r="C553" s="8" t="s">
        <v>173</v>
      </c>
      <c r="E553" s="7">
        <v>10</v>
      </c>
      <c r="F553" s="9"/>
      <c r="G553" s="145">
        <v>0</v>
      </c>
      <c r="H553" s="156">
        <v>0</v>
      </c>
      <c r="I553" s="104"/>
      <c r="J553" s="145">
        <v>0</v>
      </c>
      <c r="K553" s="156">
        <v>0</v>
      </c>
    </row>
    <row r="554" spans="1:13">
      <c r="A554" s="7">
        <v>11</v>
      </c>
      <c r="C554" s="8" t="s">
        <v>174</v>
      </c>
      <c r="E554" s="7">
        <v>11</v>
      </c>
      <c r="F554" s="9"/>
      <c r="G554" s="145">
        <v>74.432884937899871</v>
      </c>
      <c r="H554" s="156">
        <v>3990809.8870344264</v>
      </c>
      <c r="I554" s="104"/>
      <c r="J554" s="145">
        <v>59.520366197461541</v>
      </c>
      <c r="K554" s="156">
        <v>3191257.0109154931</v>
      </c>
    </row>
    <row r="555" spans="1:13">
      <c r="A555" s="7">
        <v>12</v>
      </c>
      <c r="C555" s="8" t="s">
        <v>175</v>
      </c>
      <c r="E555" s="7">
        <v>12</v>
      </c>
      <c r="F555" s="9"/>
      <c r="G555" s="103"/>
      <c r="H555" s="156">
        <v>2420933.1259804638</v>
      </c>
      <c r="I555" s="104"/>
      <c r="J555" s="103"/>
      <c r="K555" s="156">
        <v>1962371.3180296777</v>
      </c>
    </row>
    <row r="556" spans="1:13">
      <c r="A556" s="7">
        <v>13</v>
      </c>
      <c r="C556" s="8" t="s">
        <v>176</v>
      </c>
      <c r="E556" s="7">
        <v>13</v>
      </c>
      <c r="F556" s="9"/>
      <c r="G556" s="103">
        <f>SUM(G553:G555)</f>
        <v>74.432884937899871</v>
      </c>
      <c r="H556" s="157">
        <f>SUM(H553:H555)</f>
        <v>6411743.0130148903</v>
      </c>
      <c r="I556" s="101"/>
      <c r="J556" s="103">
        <f>SUM(J553:J555)</f>
        <v>59.520366197461541</v>
      </c>
      <c r="K556" s="157">
        <f>SUM(K553:K555)</f>
        <v>5153628.3289451711</v>
      </c>
    </row>
    <row r="557" spans="1:13" s="35" customFormat="1">
      <c r="A557" s="7">
        <v>14</v>
      </c>
      <c r="B557" s="130"/>
      <c r="C557" s="130"/>
      <c r="D557" s="130"/>
      <c r="E557" s="7">
        <v>14</v>
      </c>
      <c r="F557" s="9"/>
      <c r="G557" s="105"/>
      <c r="H557" s="157"/>
      <c r="I557" s="102"/>
      <c r="J557" s="105"/>
      <c r="K557" s="157"/>
    </row>
    <row r="558" spans="1:13" s="35" customFormat="1">
      <c r="A558" s="7">
        <v>15</v>
      </c>
      <c r="B558" s="130"/>
      <c r="C558" s="8" t="s">
        <v>177</v>
      </c>
      <c r="D558" s="130"/>
      <c r="E558" s="7">
        <v>15</v>
      </c>
      <c r="F558" s="130"/>
      <c r="G558" s="106">
        <f>SUM(G551+G556)</f>
        <v>739.01388004795956</v>
      </c>
      <c r="H558" s="158">
        <f>SUM(H551+H556)</f>
        <v>110470361.73322621</v>
      </c>
      <c r="I558" s="102"/>
      <c r="J558" s="106">
        <f>SUM(J551+J556)</f>
        <v>668.70312519752383</v>
      </c>
      <c r="K558" s="158">
        <f>SUM(K551+K556)</f>
        <v>70947522.384151474</v>
      </c>
      <c r="L558" s="168"/>
      <c r="M558" s="168"/>
    </row>
    <row r="559" spans="1:13">
      <c r="A559" s="7">
        <v>16</v>
      </c>
      <c r="E559" s="7">
        <v>16</v>
      </c>
      <c r="G559" s="106"/>
      <c r="H559" s="158"/>
      <c r="I559" s="102"/>
      <c r="J559" s="106"/>
      <c r="K559" s="158"/>
    </row>
    <row r="560" spans="1:13">
      <c r="A560" s="7">
        <v>17</v>
      </c>
      <c r="C560" s="8" t="s">
        <v>178</v>
      </c>
      <c r="E560" s="7">
        <v>17</v>
      </c>
      <c r="F560" s="9"/>
      <c r="G560" s="103"/>
      <c r="H560" s="156">
        <v>1260572.8337684709</v>
      </c>
      <c r="I560" s="104"/>
      <c r="J560" s="103"/>
      <c r="K560" s="156">
        <v>721371</v>
      </c>
    </row>
    <row r="561" spans="1:12">
      <c r="A561" s="7">
        <v>18</v>
      </c>
      <c r="E561" s="7">
        <v>18</v>
      </c>
      <c r="F561" s="9"/>
      <c r="G561" s="103"/>
      <c r="H561" s="157"/>
      <c r="I561" s="104"/>
      <c r="J561" s="103"/>
      <c r="K561" s="157"/>
    </row>
    <row r="562" spans="1:12">
      <c r="A562" s="7">
        <v>19</v>
      </c>
      <c r="C562" s="8" t="s">
        <v>179</v>
      </c>
      <c r="E562" s="7">
        <v>19</v>
      </c>
      <c r="F562" s="9"/>
      <c r="G562" s="103"/>
      <c r="H562" s="156">
        <v>1842621.6451620364</v>
      </c>
      <c r="I562" s="104"/>
      <c r="J562" s="103"/>
      <c r="K562" s="156">
        <v>1115594</v>
      </c>
    </row>
    <row r="563" spans="1:12">
      <c r="A563" s="7">
        <v>20</v>
      </c>
      <c r="C563" s="75" t="s">
        <v>180</v>
      </c>
      <c r="E563" s="7">
        <v>20</v>
      </c>
      <c r="F563" s="9"/>
      <c r="G563" s="103"/>
      <c r="H563" s="156">
        <v>23070377.793995719</v>
      </c>
      <c r="I563" s="104"/>
      <c r="J563" s="103"/>
      <c r="K563" s="156">
        <v>30170007.322122179</v>
      </c>
    </row>
    <row r="564" spans="1:12">
      <c r="A564" s="7">
        <v>21</v>
      </c>
      <c r="C564" s="75"/>
      <c r="E564" s="7">
        <v>21</v>
      </c>
      <c r="F564" s="9"/>
      <c r="G564" s="103"/>
      <c r="H564" s="157"/>
      <c r="I564" s="104"/>
      <c r="J564" s="103"/>
      <c r="K564" s="157"/>
    </row>
    <row r="565" spans="1:12">
      <c r="A565" s="7">
        <v>22</v>
      </c>
      <c r="C565" s="8"/>
      <c r="E565" s="7">
        <v>22</v>
      </c>
      <c r="G565" s="103"/>
      <c r="H565" s="157"/>
      <c r="I565" s="104"/>
      <c r="J565" s="103"/>
      <c r="K565" s="157"/>
    </row>
    <row r="566" spans="1:12">
      <c r="A566" s="7">
        <v>23</v>
      </c>
      <c r="C566" s="8" t="s">
        <v>181</v>
      </c>
      <c r="E566" s="7">
        <v>23</v>
      </c>
      <c r="G566" s="103"/>
      <c r="H566" s="156">
        <v>2394752.59</v>
      </c>
      <c r="I566" s="104"/>
      <c r="J566" s="103"/>
      <c r="K566" s="156">
        <v>155572</v>
      </c>
    </row>
    <row r="567" spans="1:12">
      <c r="A567" s="7">
        <v>24</v>
      </c>
      <c r="C567" s="8"/>
      <c r="E567" s="7">
        <v>24</v>
      </c>
      <c r="G567" s="103"/>
      <c r="H567" s="157"/>
      <c r="I567" s="104"/>
      <c r="J567" s="103"/>
      <c r="K567" s="157"/>
    </row>
    <row r="568" spans="1:12">
      <c r="A568" s="7"/>
      <c r="E568" s="7"/>
      <c r="F568" s="65" t="s">
        <v>6</v>
      </c>
      <c r="G568" s="77"/>
      <c r="H568" s="45"/>
      <c r="I568" s="65"/>
      <c r="J568" s="77"/>
      <c r="K568" s="45"/>
    </row>
    <row r="569" spans="1:12">
      <c r="A569" s="7">
        <v>25</v>
      </c>
      <c r="C569" s="8" t="s">
        <v>182</v>
      </c>
      <c r="E569" s="7">
        <v>25</v>
      </c>
      <c r="G569" s="102">
        <f>SUM(G558:G567)</f>
        <v>739.01388004795956</v>
      </c>
      <c r="H569" s="158">
        <f>SUM(H558:H567)</f>
        <v>139038686.59615242</v>
      </c>
      <c r="I569" s="107"/>
      <c r="J569" s="102">
        <f>SUM(J558:J567)</f>
        <v>668.70312519752383</v>
      </c>
      <c r="K569" s="158">
        <f>SUM(K558:K567)</f>
        <v>103110066.70627365</v>
      </c>
      <c r="L569" s="186"/>
    </row>
    <row r="570" spans="1:12">
      <c r="F570" s="65" t="s">
        <v>6</v>
      </c>
      <c r="G570" s="19"/>
      <c r="H570" s="20"/>
      <c r="I570" s="65"/>
      <c r="J570" s="19"/>
      <c r="K570" s="20"/>
    </row>
    <row r="571" spans="1:12">
      <c r="F571" s="65"/>
      <c r="G571" s="19"/>
      <c r="H571" s="20"/>
      <c r="I571" s="65"/>
      <c r="J571" s="19"/>
      <c r="K571" s="20"/>
    </row>
    <row r="572" spans="1:12" ht="15.75">
      <c r="C572" s="78"/>
      <c r="D572" s="78"/>
      <c r="E572" s="78"/>
      <c r="F572" s="65"/>
      <c r="G572" s="19"/>
      <c r="H572" s="20"/>
      <c r="I572" s="65"/>
      <c r="J572" s="19"/>
      <c r="K572" s="20"/>
    </row>
    <row r="573" spans="1:12">
      <c r="C573" s="130" t="s">
        <v>49</v>
      </c>
      <c r="F573" s="65"/>
      <c r="G573" s="19"/>
      <c r="H573" s="20"/>
      <c r="I573" s="65"/>
      <c r="J573" s="19"/>
      <c r="K573" s="20"/>
    </row>
    <row r="574" spans="1:12">
      <c r="A574" s="8"/>
    </row>
    <row r="575" spans="1:12">
      <c r="E575" s="34"/>
      <c r="G575" s="13"/>
      <c r="H575" s="39"/>
      <c r="J575" s="13"/>
      <c r="K575" s="39"/>
    </row>
    <row r="576" spans="1:12">
      <c r="A576" s="15" t="str">
        <f>$A$83</f>
        <v xml:space="preserve">                                                                                                                                                                                                                                                                                                                                                                                                                                                                                                                                                                                                                                                                                                                                                                                                                                                                                                                                                                                                                                                                                                                                                                                                                                                                                                                                                                                                                                                                                                                                                                                                                                                                                                                                                                                                                                                                                                                                                                                                                                                                                                                                                                                                                                                                                                                                                                                                                                                                                                                                                                                                                                                                                                                                                                                                                                                                                                                                                                                                                                                                                                                                                                                                                                                                                                                                                                                                                                                                                                                                                                                                                                                                                                                                                                                                                                                                                                                                                                                                                                                                                                                                                                                                                                                                                                                                                                                                                                                                                                                                                                                                                                                                                                                                                                                                                                                                                                                                                                                                                                                                                                                                                                                                                                                                                                                                                                                                                                                                                                                                                                                                                                                                                                                                                                                                                                                                                                                                                                                                                                                                                                                                                                                                                                                                                                                                                                                                                                                                                                                                                                                                                                                                                                                                                                                                                                                                                                                                                                                                                                                                                                                                                                                                                                                                                                                                                                                                                                                                                                                                                                                                                                                                                                                                                                                                                                                                                                                                                                                                                                                                                                                                      </v>
      </c>
      <c r="B576" s="35"/>
      <c r="C576" s="35"/>
      <c r="D576" s="35"/>
      <c r="E576" s="36"/>
      <c r="F576" s="35"/>
      <c r="G576" s="37"/>
      <c r="H576" s="38"/>
      <c r="I576" s="35"/>
      <c r="J576" s="37"/>
      <c r="K576" s="14" t="s">
        <v>183</v>
      </c>
    </row>
    <row r="577" spans="1:13">
      <c r="A577" s="294" t="s">
        <v>184</v>
      </c>
      <c r="B577" s="294"/>
      <c r="C577" s="294"/>
      <c r="D577" s="294"/>
      <c r="E577" s="294"/>
      <c r="F577" s="294"/>
      <c r="G577" s="294"/>
      <c r="H577" s="294"/>
      <c r="I577" s="294"/>
      <c r="J577" s="294"/>
      <c r="K577" s="294"/>
    </row>
    <row r="578" spans="1:13">
      <c r="A578" s="15" t="str">
        <f>$A$42</f>
        <v xml:space="preserve">NAME: </v>
      </c>
      <c r="C578" s="130" t="str">
        <f>$D$20</f>
        <v>University of Colorado</v>
      </c>
      <c r="G578" s="13"/>
      <c r="H578" s="39"/>
      <c r="J578" s="13"/>
      <c r="K578" s="17" t="str">
        <f>$K$3</f>
        <v>Due Date: October 12, 2020</v>
      </c>
    </row>
    <row r="579" spans="1:13">
      <c r="A579" s="18" t="s">
        <v>6</v>
      </c>
      <c r="B579" s="18" t="s">
        <v>6</v>
      </c>
      <c r="C579" s="18" t="s">
        <v>6</v>
      </c>
      <c r="D579" s="18" t="s">
        <v>6</v>
      </c>
      <c r="E579" s="18" t="s">
        <v>6</v>
      </c>
      <c r="F579" s="18" t="s">
        <v>6</v>
      </c>
      <c r="G579" s="19" t="s">
        <v>6</v>
      </c>
      <c r="H579" s="20" t="s">
        <v>6</v>
      </c>
      <c r="I579" s="18" t="s">
        <v>6</v>
      </c>
      <c r="J579" s="19" t="s">
        <v>6</v>
      </c>
      <c r="K579" s="20" t="s">
        <v>6</v>
      </c>
    </row>
    <row r="580" spans="1:13">
      <c r="A580" s="21" t="s">
        <v>7</v>
      </c>
      <c r="E580" s="21" t="s">
        <v>7</v>
      </c>
      <c r="F580" s="22"/>
      <c r="G580" s="23"/>
      <c r="H580" s="24" t="str">
        <f>H541</f>
        <v>2019-20</v>
      </c>
      <c r="I580" s="22"/>
      <c r="J580" s="23"/>
      <c r="K580" s="24" t="s">
        <v>271</v>
      </c>
    </row>
    <row r="581" spans="1:13">
      <c r="A581" s="21" t="s">
        <v>9</v>
      </c>
      <c r="C581" s="25" t="s">
        <v>51</v>
      </c>
      <c r="E581" s="21" t="s">
        <v>9</v>
      </c>
      <c r="F581" s="22"/>
      <c r="G581" s="23" t="s">
        <v>11</v>
      </c>
      <c r="H581" s="24" t="s">
        <v>12</v>
      </c>
      <c r="I581" s="22"/>
      <c r="J581" s="23" t="s">
        <v>11</v>
      </c>
      <c r="K581" s="24" t="s">
        <v>13</v>
      </c>
    </row>
    <row r="582" spans="1:13">
      <c r="A582" s="18" t="s">
        <v>6</v>
      </c>
      <c r="B582" s="18" t="s">
        <v>6</v>
      </c>
      <c r="C582" s="18" t="s">
        <v>6</v>
      </c>
      <c r="D582" s="18" t="s">
        <v>6</v>
      </c>
      <c r="E582" s="18" t="s">
        <v>6</v>
      </c>
      <c r="F582" s="18" t="s">
        <v>6</v>
      </c>
      <c r="G582" s="19" t="s">
        <v>6</v>
      </c>
      <c r="H582" s="20" t="s">
        <v>6</v>
      </c>
      <c r="I582" s="18" t="s">
        <v>6</v>
      </c>
      <c r="J582" s="19" t="s">
        <v>6</v>
      </c>
      <c r="K582" s="20" t="s">
        <v>6</v>
      </c>
    </row>
    <row r="583" spans="1:13">
      <c r="A583" s="7">
        <v>1</v>
      </c>
      <c r="B583" s="18"/>
      <c r="C583" s="8" t="s">
        <v>165</v>
      </c>
      <c r="D583" s="18"/>
      <c r="E583" s="7">
        <v>1</v>
      </c>
      <c r="F583" s="18"/>
      <c r="G583" s="145">
        <v>8.9785411347273594E-2</v>
      </c>
      <c r="H583" s="156">
        <v>7333.37</v>
      </c>
      <c r="I583" s="18"/>
      <c r="J583" s="145">
        <v>8.3646403425127219E-2</v>
      </c>
      <c r="K583" s="159">
        <v>7000</v>
      </c>
      <c r="L583" s="168"/>
      <c r="M583" s="168"/>
    </row>
    <row r="584" spans="1:13">
      <c r="A584" s="7">
        <v>2</v>
      </c>
      <c r="B584" s="18"/>
      <c r="C584" s="8" t="s">
        <v>166</v>
      </c>
      <c r="D584" s="18"/>
      <c r="E584" s="7">
        <v>2</v>
      </c>
      <c r="F584" s="18"/>
      <c r="G584" s="103"/>
      <c r="H584" s="156">
        <v>1390.9399999999998</v>
      </c>
      <c r="I584" s="103"/>
      <c r="J584" s="103"/>
      <c r="K584" s="159">
        <v>0</v>
      </c>
    </row>
    <row r="585" spans="1:13">
      <c r="A585" s="7">
        <v>3</v>
      </c>
      <c r="C585" s="8" t="s">
        <v>167</v>
      </c>
      <c r="E585" s="7">
        <v>3</v>
      </c>
      <c r="F585" s="9"/>
      <c r="G585" s="145">
        <v>0</v>
      </c>
      <c r="H585" s="156">
        <v>0</v>
      </c>
      <c r="I585" s="104"/>
      <c r="J585" s="145">
        <v>0</v>
      </c>
      <c r="K585" s="156"/>
    </row>
    <row r="586" spans="1:13">
      <c r="A586" s="7">
        <v>4</v>
      </c>
      <c r="C586" s="8" t="s">
        <v>168</v>
      </c>
      <c r="E586" s="7">
        <v>4</v>
      </c>
      <c r="F586" s="9"/>
      <c r="G586" s="103"/>
      <c r="H586" s="156">
        <v>0</v>
      </c>
      <c r="I586" s="104"/>
      <c r="J586" s="103"/>
      <c r="K586" s="156"/>
    </row>
    <row r="587" spans="1:13">
      <c r="A587" s="7">
        <v>5</v>
      </c>
      <c r="C587" s="8" t="s">
        <v>169</v>
      </c>
      <c r="E587" s="7">
        <v>5</v>
      </c>
      <c r="F587" s="9"/>
      <c r="G587" s="103">
        <f>SUM(G583:G586)</f>
        <v>8.9785411347273594E-2</v>
      </c>
      <c r="H587" s="157">
        <f>SUM(H583:H586)</f>
        <v>8724.31</v>
      </c>
      <c r="I587" s="104"/>
      <c r="J587" s="103">
        <f>SUM(J583:J586)</f>
        <v>8.3646403425127219E-2</v>
      </c>
      <c r="K587" s="157">
        <f>SUM(K583:K586)</f>
        <v>7000</v>
      </c>
    </row>
    <row r="588" spans="1:13">
      <c r="A588" s="7">
        <v>6</v>
      </c>
      <c r="C588" s="8" t="s">
        <v>170</v>
      </c>
      <c r="E588" s="7">
        <v>6</v>
      </c>
      <c r="F588" s="9"/>
      <c r="G588" s="103"/>
      <c r="H588" s="157"/>
      <c r="I588" s="104"/>
      <c r="J588" s="103"/>
      <c r="K588" s="157"/>
    </row>
    <row r="589" spans="1:13">
      <c r="A589" s="7">
        <v>7</v>
      </c>
      <c r="C589" s="8" t="s">
        <v>171</v>
      </c>
      <c r="E589" s="7">
        <v>7</v>
      </c>
      <c r="F589" s="9"/>
      <c r="G589" s="103"/>
      <c r="H589" s="157"/>
      <c r="I589" s="104"/>
      <c r="J589" s="103"/>
      <c r="K589" s="157"/>
    </row>
    <row r="590" spans="1:13">
      <c r="A590" s="7">
        <v>8</v>
      </c>
      <c r="C590" s="8" t="s">
        <v>185</v>
      </c>
      <c r="E590" s="7">
        <v>8</v>
      </c>
      <c r="F590" s="9"/>
      <c r="G590" s="103">
        <f>G587+G588+G589</f>
        <v>8.9785411347273594E-2</v>
      </c>
      <c r="H590" s="157">
        <f>H587+H588+H589</f>
        <v>8724.31</v>
      </c>
      <c r="I590" s="103"/>
      <c r="J590" s="103">
        <f>J587+J588+J589</f>
        <v>8.3646403425127219E-2</v>
      </c>
      <c r="K590" s="157">
        <f>K587+K588+K589</f>
        <v>7000</v>
      </c>
    </row>
    <row r="591" spans="1:13">
      <c r="A591" s="7">
        <v>9</v>
      </c>
      <c r="E591" s="7">
        <v>9</v>
      </c>
      <c r="F591" s="9"/>
      <c r="G591" s="103"/>
      <c r="H591" s="157"/>
      <c r="I591" s="102"/>
      <c r="J591" s="103"/>
      <c r="K591" s="157"/>
    </row>
    <row r="592" spans="1:13">
      <c r="A592" s="7">
        <v>10</v>
      </c>
      <c r="C592" s="8" t="s">
        <v>173</v>
      </c>
      <c r="E592" s="7">
        <v>10</v>
      </c>
      <c r="F592" s="9"/>
      <c r="G592" s="145">
        <v>0</v>
      </c>
      <c r="H592" s="156">
        <v>0</v>
      </c>
      <c r="I592" s="104"/>
      <c r="J592" s="145">
        <v>0</v>
      </c>
      <c r="K592" s="156">
        <v>0</v>
      </c>
    </row>
    <row r="593" spans="1:11">
      <c r="A593" s="7">
        <v>11</v>
      </c>
      <c r="C593" s="8" t="s">
        <v>174</v>
      </c>
      <c r="E593" s="7">
        <v>11</v>
      </c>
      <c r="F593" s="9"/>
      <c r="G593" s="145">
        <v>0</v>
      </c>
      <c r="H593" s="156">
        <v>0</v>
      </c>
      <c r="I593" s="104"/>
      <c r="J593" s="145">
        <v>0</v>
      </c>
      <c r="K593" s="156"/>
    </row>
    <row r="594" spans="1:11" s="35" customFormat="1">
      <c r="A594" s="7">
        <v>12</v>
      </c>
      <c r="B594" s="130"/>
      <c r="C594" s="8" t="s">
        <v>175</v>
      </c>
      <c r="D594" s="130"/>
      <c r="E594" s="7">
        <v>12</v>
      </c>
      <c r="F594" s="9"/>
      <c r="G594" s="103"/>
      <c r="H594" s="156">
        <v>0</v>
      </c>
      <c r="I594" s="104"/>
      <c r="J594" s="103"/>
      <c r="K594" s="156"/>
    </row>
    <row r="595" spans="1:11" s="35" customFormat="1">
      <c r="A595" s="7">
        <v>13</v>
      </c>
      <c r="B595" s="130"/>
      <c r="C595" s="8" t="s">
        <v>186</v>
      </c>
      <c r="D595" s="130"/>
      <c r="E595" s="7">
        <v>13</v>
      </c>
      <c r="F595" s="9"/>
      <c r="G595" s="103">
        <f>SUM(G592:G594)</f>
        <v>0</v>
      </c>
      <c r="H595" s="157">
        <f>SUM(H592:H594)</f>
        <v>0</v>
      </c>
      <c r="I595" s="101"/>
      <c r="J595" s="103">
        <f>SUM(J592:J594)</f>
        <v>0</v>
      </c>
      <c r="K595" s="157">
        <f>SUM(K592:K594)</f>
        <v>0</v>
      </c>
    </row>
    <row r="596" spans="1:11">
      <c r="A596" s="7">
        <v>14</v>
      </c>
      <c r="E596" s="7">
        <v>14</v>
      </c>
      <c r="F596" s="9"/>
      <c r="G596" s="105"/>
      <c r="H596" s="157"/>
      <c r="I596" s="102"/>
      <c r="J596" s="105"/>
      <c r="K596" s="157"/>
    </row>
    <row r="597" spans="1:11">
      <c r="A597" s="7">
        <v>15</v>
      </c>
      <c r="C597" s="8" t="s">
        <v>177</v>
      </c>
      <c r="E597" s="7">
        <v>15</v>
      </c>
      <c r="G597" s="106">
        <f>SUM(G590+G595)</f>
        <v>8.9785411347273594E-2</v>
      </c>
      <c r="H597" s="158">
        <f>SUM(H590+H595)</f>
        <v>8724.31</v>
      </c>
      <c r="I597" s="102"/>
      <c r="J597" s="106">
        <f>SUM(J590+J595)</f>
        <v>8.3646403425127219E-2</v>
      </c>
      <c r="K597" s="158">
        <f>SUM(K590+K595)</f>
        <v>7000</v>
      </c>
    </row>
    <row r="598" spans="1:11">
      <c r="A598" s="7">
        <v>16</v>
      </c>
      <c r="E598" s="7">
        <v>16</v>
      </c>
      <c r="G598" s="106"/>
      <c r="H598" s="158"/>
      <c r="I598" s="102"/>
      <c r="J598" s="106"/>
      <c r="K598" s="158"/>
    </row>
    <row r="599" spans="1:11">
      <c r="A599" s="7">
        <v>17</v>
      </c>
      <c r="C599" s="8" t="s">
        <v>178</v>
      </c>
      <c r="E599" s="7">
        <v>17</v>
      </c>
      <c r="F599" s="9"/>
      <c r="G599" s="103"/>
      <c r="H599" s="156">
        <v>0</v>
      </c>
      <c r="I599" s="104"/>
      <c r="J599" s="103"/>
      <c r="K599" s="156"/>
    </row>
    <row r="600" spans="1:11">
      <c r="A600" s="7">
        <v>18</v>
      </c>
      <c r="E600" s="7">
        <v>18</v>
      </c>
      <c r="F600" s="9"/>
      <c r="G600" s="103"/>
      <c r="H600" s="157"/>
      <c r="I600" s="104"/>
      <c r="J600" s="103"/>
      <c r="K600" s="157"/>
    </row>
    <row r="601" spans="1:11">
      <c r="A601" s="7">
        <v>19</v>
      </c>
      <c r="C601" s="8" t="s">
        <v>179</v>
      </c>
      <c r="E601" s="7">
        <v>19</v>
      </c>
      <c r="F601" s="9"/>
      <c r="G601" s="103"/>
      <c r="H601" s="156">
        <v>0</v>
      </c>
      <c r="I601" s="104"/>
      <c r="J601" s="103"/>
      <c r="K601" s="156"/>
    </row>
    <row r="602" spans="1:11">
      <c r="A602" s="7">
        <v>20</v>
      </c>
      <c r="C602" s="75" t="s">
        <v>180</v>
      </c>
      <c r="E602" s="7">
        <v>20</v>
      </c>
      <c r="F602" s="9"/>
      <c r="G602" s="103"/>
      <c r="H602" s="156">
        <v>5167.74</v>
      </c>
      <c r="I602" s="104"/>
      <c r="J602" s="103"/>
      <c r="K602" s="156">
        <v>0</v>
      </c>
    </row>
    <row r="603" spans="1:11">
      <c r="A603" s="7">
        <v>21</v>
      </c>
      <c r="C603" s="75"/>
      <c r="E603" s="7">
        <v>21</v>
      </c>
      <c r="F603" s="9"/>
      <c r="G603" s="103"/>
      <c r="H603" s="157"/>
      <c r="I603" s="104"/>
      <c r="J603" s="103"/>
      <c r="K603" s="157"/>
    </row>
    <row r="604" spans="1:11">
      <c r="A604" s="7">
        <v>22</v>
      </c>
      <c r="C604" s="8"/>
      <c r="E604" s="7">
        <v>22</v>
      </c>
      <c r="G604" s="103"/>
      <c r="H604" s="157"/>
      <c r="I604" s="104"/>
      <c r="J604" s="103"/>
      <c r="K604" s="157"/>
    </row>
    <row r="605" spans="1:11">
      <c r="A605" s="7">
        <v>23</v>
      </c>
      <c r="C605" s="8" t="s">
        <v>181</v>
      </c>
      <c r="E605" s="7">
        <v>23</v>
      </c>
      <c r="G605" s="103"/>
      <c r="H605" s="156">
        <v>4281.96</v>
      </c>
      <c r="I605" s="104"/>
      <c r="J605" s="103"/>
      <c r="K605" s="156">
        <v>0</v>
      </c>
    </row>
    <row r="606" spans="1:11">
      <c r="A606" s="7">
        <v>24</v>
      </c>
      <c r="C606" s="8"/>
      <c r="E606" s="7">
        <v>24</v>
      </c>
      <c r="G606" s="103"/>
      <c r="H606" s="157"/>
      <c r="I606" s="104"/>
      <c r="J606" s="103"/>
      <c r="K606" s="157"/>
    </row>
    <row r="607" spans="1:11">
      <c r="A607" s="7"/>
      <c r="E607" s="7"/>
      <c r="F607" s="65" t="s">
        <v>6</v>
      </c>
      <c r="G607" s="77"/>
      <c r="H607" s="45"/>
      <c r="I607" s="65"/>
      <c r="J607" s="77"/>
      <c r="K607" s="45"/>
    </row>
    <row r="608" spans="1:11">
      <c r="A608" s="7">
        <v>25</v>
      </c>
      <c r="C608" s="8" t="s">
        <v>187</v>
      </c>
      <c r="E608" s="7">
        <v>25</v>
      </c>
      <c r="G608" s="102">
        <f>SUM(G597:G606)</f>
        <v>8.9785411347273594E-2</v>
      </c>
      <c r="H608" s="158">
        <f>SUM(H597:H606)</f>
        <v>18174.009999999998</v>
      </c>
      <c r="I608" s="107"/>
      <c r="J608" s="102">
        <f>SUM(J597:J606)</f>
        <v>8.3646403425127219E-2</v>
      </c>
      <c r="K608" s="158">
        <f>SUM(K597:K606)</f>
        <v>7000</v>
      </c>
    </row>
    <row r="609" spans="1:11">
      <c r="F609" s="65" t="s">
        <v>6</v>
      </c>
      <c r="G609" s="19"/>
      <c r="H609" s="20"/>
      <c r="I609" s="65"/>
      <c r="J609" s="19"/>
      <c r="K609" s="20"/>
    </row>
    <row r="610" spans="1:11">
      <c r="C610" s="130" t="s">
        <v>49</v>
      </c>
      <c r="F610" s="65"/>
      <c r="G610" s="19"/>
      <c r="H610" s="20"/>
      <c r="I610" s="65"/>
      <c r="J610" s="19"/>
      <c r="K610" s="20"/>
    </row>
    <row r="611" spans="1:11">
      <c r="A611" s="8"/>
    </row>
    <row r="612" spans="1:11">
      <c r="H612" s="39"/>
      <c r="K612" s="39"/>
    </row>
    <row r="613" spans="1:11">
      <c r="A613" s="15" t="str">
        <f>$A$83</f>
        <v xml:space="preserve">                                                                                                                                                                                                                                                                                                                                                                                                                                                                                                                                                                                                                                                                                                                                                                                                                                                                                                                                                                                                                                                                                                                                                                                                                                                                                                                                                                                                                                                                                                                                                                                                                                                                                                                                                                                                                                                                                                                                                                                                                                                                                                                                                                                                                                                                                                                                                                                                                                                                                                                                                                                                                                                                                                                                                                                                                                                                                                                                                                                                                                                                                                                                                                                                                                                                                                                                                                                                                                                                                                                                                                                                                                                                                                                                                                                                                                                                                                                                                                                                                                                                                                                                                                                                                                                                                                                                                                                                                                                                                                                                                                                                                                                                                                                                                                                                                                                                                                                                                                                                                                                                                                                                                                                                                                                                                                                                                                                                                                                                                                                                                                                                                                                                                                                                                                                                                                                                                                                                                                                                                                                                                                                                                                                                                                                                                                                                                                                                                                                                                                                                                                                                                                                                                                                                                                                                                                                                                                                                                                                                                                                                                                                                                                                                                                                                                                                                                                                                                                                                                                                                                                                                                                                                                                                                                                                                                                                                                                                                                                                                                                                                                                                                      </v>
      </c>
      <c r="B613" s="35"/>
      <c r="C613" s="35"/>
      <c r="D613" s="35"/>
      <c r="E613" s="36"/>
      <c r="F613" s="35"/>
      <c r="G613" s="37"/>
      <c r="H613" s="38"/>
      <c r="I613" s="35"/>
      <c r="J613" s="37"/>
      <c r="K613" s="14" t="s">
        <v>188</v>
      </c>
    </row>
    <row r="614" spans="1:11">
      <c r="A614" s="294" t="s">
        <v>189</v>
      </c>
      <c r="B614" s="294"/>
      <c r="C614" s="294"/>
      <c r="D614" s="294"/>
      <c r="E614" s="294"/>
      <c r="F614" s="294"/>
      <c r="G614" s="294"/>
      <c r="H614" s="294"/>
      <c r="I614" s="294"/>
      <c r="J614" s="294"/>
      <c r="K614" s="294"/>
    </row>
    <row r="615" spans="1:11">
      <c r="A615" s="15" t="str">
        <f>$A$42</f>
        <v xml:space="preserve">NAME: </v>
      </c>
      <c r="C615" s="130" t="str">
        <f>$D$20</f>
        <v>University of Colorado</v>
      </c>
      <c r="G615" s="13"/>
      <c r="H615" s="62"/>
      <c r="J615" s="13"/>
      <c r="K615" s="17" t="str">
        <f>$K$3</f>
        <v>Due Date: October 12, 2020</v>
      </c>
    </row>
    <row r="616" spans="1:11">
      <c r="A616" s="18" t="s">
        <v>6</v>
      </c>
      <c r="B616" s="18" t="s">
        <v>6</v>
      </c>
      <c r="C616" s="18" t="s">
        <v>6</v>
      </c>
      <c r="D616" s="18" t="s">
        <v>6</v>
      </c>
      <c r="E616" s="18" t="s">
        <v>6</v>
      </c>
      <c r="F616" s="18" t="s">
        <v>6</v>
      </c>
      <c r="G616" s="19" t="s">
        <v>6</v>
      </c>
      <c r="H616" s="20" t="s">
        <v>6</v>
      </c>
      <c r="I616" s="18" t="s">
        <v>6</v>
      </c>
      <c r="J616" s="19" t="s">
        <v>6</v>
      </c>
      <c r="K616" s="20" t="s">
        <v>6</v>
      </c>
    </row>
    <row r="617" spans="1:11">
      <c r="A617" s="21" t="s">
        <v>7</v>
      </c>
      <c r="E617" s="21" t="s">
        <v>7</v>
      </c>
      <c r="F617" s="22"/>
      <c r="G617" s="23"/>
      <c r="H617" s="24" t="str">
        <f>H580</f>
        <v>2019-20</v>
      </c>
      <c r="I617" s="22"/>
      <c r="J617" s="23"/>
      <c r="K617" s="24" t="s">
        <v>271</v>
      </c>
    </row>
    <row r="618" spans="1:11">
      <c r="A618" s="21" t="s">
        <v>9</v>
      </c>
      <c r="C618" s="25" t="s">
        <v>51</v>
      </c>
      <c r="E618" s="21" t="s">
        <v>9</v>
      </c>
      <c r="F618" s="22"/>
      <c r="G618" s="23" t="s">
        <v>11</v>
      </c>
      <c r="H618" s="24" t="s">
        <v>12</v>
      </c>
      <c r="I618" s="22"/>
      <c r="J618" s="23" t="s">
        <v>11</v>
      </c>
      <c r="K618" s="24" t="s">
        <v>13</v>
      </c>
    </row>
    <row r="619" spans="1:11">
      <c r="A619" s="18" t="s">
        <v>6</v>
      </c>
      <c r="B619" s="18" t="s">
        <v>6</v>
      </c>
      <c r="C619" s="18" t="s">
        <v>6</v>
      </c>
      <c r="D619" s="18" t="s">
        <v>6</v>
      </c>
      <c r="E619" s="18" t="s">
        <v>6</v>
      </c>
      <c r="F619" s="18" t="s">
        <v>6</v>
      </c>
      <c r="G619" s="19" t="s">
        <v>6</v>
      </c>
      <c r="H619" s="20" t="s">
        <v>6</v>
      </c>
      <c r="I619" s="18" t="s">
        <v>6</v>
      </c>
      <c r="J619" s="19" t="s">
        <v>6</v>
      </c>
      <c r="K619" s="20" t="s">
        <v>6</v>
      </c>
    </row>
    <row r="620" spans="1:11">
      <c r="A620" s="111">
        <v>1</v>
      </c>
      <c r="B620" s="112"/>
      <c r="C620" s="112" t="s">
        <v>227</v>
      </c>
      <c r="D620" s="112"/>
      <c r="E620" s="111">
        <v>1</v>
      </c>
      <c r="F620" s="113"/>
      <c r="G620" s="117"/>
      <c r="H620" s="115"/>
      <c r="I620" s="116"/>
      <c r="J620" s="117"/>
      <c r="K620" s="118"/>
    </row>
    <row r="621" spans="1:11">
      <c r="A621" s="111">
        <v>2</v>
      </c>
      <c r="B621" s="112"/>
      <c r="C621" s="112" t="s">
        <v>227</v>
      </c>
      <c r="D621" s="112"/>
      <c r="E621" s="111">
        <v>2</v>
      </c>
      <c r="F621" s="113"/>
      <c r="G621" s="117"/>
      <c r="H621" s="115"/>
      <c r="I621" s="116"/>
      <c r="J621" s="117"/>
      <c r="K621" s="115"/>
    </row>
    <row r="622" spans="1:11">
      <c r="A622" s="111">
        <v>3</v>
      </c>
      <c r="B622" s="112"/>
      <c r="C622" s="112" t="s">
        <v>227</v>
      </c>
      <c r="D622" s="112"/>
      <c r="E622" s="111">
        <v>3</v>
      </c>
      <c r="F622" s="113"/>
      <c r="G622" s="117"/>
      <c r="H622" s="115"/>
      <c r="I622" s="116"/>
      <c r="J622" s="117"/>
      <c r="K622" s="115"/>
    </row>
    <row r="623" spans="1:11">
      <c r="A623" s="111">
        <v>4</v>
      </c>
      <c r="B623" s="112"/>
      <c r="C623" s="112" t="s">
        <v>227</v>
      </c>
      <c r="D623" s="112"/>
      <c r="E623" s="111">
        <v>4</v>
      </c>
      <c r="F623" s="113"/>
      <c r="G623" s="117"/>
      <c r="H623" s="115"/>
      <c r="I623" s="119"/>
      <c r="J623" s="117"/>
      <c r="K623" s="115"/>
    </row>
    <row r="624" spans="1:11">
      <c r="A624" s="111">
        <v>5</v>
      </c>
      <c r="B624" s="112"/>
      <c r="C624" s="112" t="s">
        <v>227</v>
      </c>
      <c r="D624" s="112"/>
      <c r="E624" s="111">
        <v>5</v>
      </c>
      <c r="F624" s="113"/>
      <c r="G624" s="117"/>
      <c r="H624" s="115"/>
      <c r="I624" s="119"/>
      <c r="J624" s="117"/>
      <c r="K624" s="115"/>
    </row>
    <row r="625" spans="1:11">
      <c r="A625" s="7">
        <v>6</v>
      </c>
      <c r="C625" s="8" t="s">
        <v>190</v>
      </c>
      <c r="E625" s="7">
        <v>6</v>
      </c>
      <c r="F625" s="9"/>
      <c r="G625" s="136"/>
      <c r="H625" s="160"/>
      <c r="I625" s="29"/>
      <c r="J625" s="136"/>
      <c r="K625" s="160"/>
    </row>
    <row r="626" spans="1:11">
      <c r="A626" s="7">
        <v>7</v>
      </c>
      <c r="C626" s="8" t="s">
        <v>191</v>
      </c>
      <c r="E626" s="7">
        <v>7</v>
      </c>
      <c r="F626" s="9"/>
      <c r="G626" s="98"/>
      <c r="H626" s="160"/>
      <c r="I626" s="79"/>
      <c r="J626" s="98"/>
      <c r="K626" s="160"/>
    </row>
    <row r="627" spans="1:11">
      <c r="A627" s="7">
        <v>8</v>
      </c>
      <c r="C627" s="8" t="s">
        <v>192</v>
      </c>
      <c r="E627" s="7">
        <v>8</v>
      </c>
      <c r="F627" s="9"/>
      <c r="G627" s="108">
        <f>SUM(G625:G626)</f>
        <v>0</v>
      </c>
      <c r="H627" s="161">
        <f>SUM(H625:H626)</f>
        <v>0</v>
      </c>
      <c r="I627" s="79"/>
      <c r="J627" s="108">
        <f>SUM(J625:J626)</f>
        <v>0</v>
      </c>
      <c r="K627" s="161">
        <f>SUM(K625:K626)</f>
        <v>0</v>
      </c>
    </row>
    <row r="628" spans="1:11">
      <c r="A628" s="7">
        <v>9</v>
      </c>
      <c r="C628" s="8"/>
      <c r="E628" s="7">
        <v>9</v>
      </c>
      <c r="F628" s="9"/>
      <c r="G628" s="98"/>
      <c r="H628" s="161"/>
      <c r="I628" s="28"/>
      <c r="J628" s="98"/>
      <c r="K628" s="161"/>
    </row>
    <row r="629" spans="1:11">
      <c r="A629" s="7">
        <v>10</v>
      </c>
      <c r="C629" s="8"/>
      <c r="E629" s="7">
        <v>10</v>
      </c>
      <c r="F629" s="9"/>
      <c r="G629" s="98"/>
      <c r="H629" s="161"/>
      <c r="I629" s="29"/>
      <c r="J629" s="98"/>
      <c r="K629" s="161"/>
    </row>
    <row r="630" spans="1:11">
      <c r="A630" s="7">
        <v>11</v>
      </c>
      <c r="C630" s="8" t="s">
        <v>174</v>
      </c>
      <c r="E630" s="7">
        <v>11</v>
      </c>
      <c r="G630" s="135"/>
      <c r="H630" s="162"/>
      <c r="I630" s="28"/>
      <c r="J630" s="135"/>
      <c r="K630" s="162"/>
    </row>
    <row r="631" spans="1:11" s="35" customFormat="1">
      <c r="A631" s="7">
        <v>12</v>
      </c>
      <c r="B631" s="130"/>
      <c r="C631" s="8" t="s">
        <v>175</v>
      </c>
      <c r="D631" s="130"/>
      <c r="E631" s="7">
        <v>12</v>
      </c>
      <c r="F631" s="130"/>
      <c r="G631" s="93"/>
      <c r="H631" s="162"/>
      <c r="I631" s="29"/>
      <c r="J631" s="93"/>
      <c r="K631" s="162"/>
    </row>
    <row r="632" spans="1:11" s="35" customFormat="1">
      <c r="A632" s="7">
        <v>13</v>
      </c>
      <c r="B632" s="130"/>
      <c r="C632" s="8" t="s">
        <v>193</v>
      </c>
      <c r="D632" s="130"/>
      <c r="E632" s="7">
        <v>13</v>
      </c>
      <c r="F632" s="9"/>
      <c r="G632" s="108">
        <f>SUM(G630:G631)</f>
        <v>0</v>
      </c>
      <c r="H632" s="161">
        <f>SUM(H630:H631)</f>
        <v>0</v>
      </c>
      <c r="I632" s="79"/>
      <c r="J632" s="108">
        <f>SUM(J630:J631)</f>
        <v>0</v>
      </c>
      <c r="K632" s="161">
        <f>SUM(K630:K631)</f>
        <v>0</v>
      </c>
    </row>
    <row r="633" spans="1:11">
      <c r="A633" s="7">
        <v>14</v>
      </c>
      <c r="E633" s="7">
        <v>14</v>
      </c>
      <c r="F633" s="9"/>
      <c r="G633" s="98"/>
      <c r="H633" s="161"/>
      <c r="I633" s="79"/>
      <c r="J633" s="98"/>
      <c r="K633" s="161"/>
    </row>
    <row r="634" spans="1:11">
      <c r="A634" s="7">
        <v>15</v>
      </c>
      <c r="C634" s="8" t="s">
        <v>177</v>
      </c>
      <c r="E634" s="7">
        <v>15</v>
      </c>
      <c r="F634" s="9"/>
      <c r="G634" s="108">
        <f>G627+G632</f>
        <v>0</v>
      </c>
      <c r="H634" s="161">
        <f>H627+H632</f>
        <v>0</v>
      </c>
      <c r="I634" s="79"/>
      <c r="J634" s="108">
        <f>J627+J632</f>
        <v>0</v>
      </c>
      <c r="K634" s="161">
        <f>K627+K632</f>
        <v>0</v>
      </c>
    </row>
    <row r="635" spans="1:11">
      <c r="A635" s="7">
        <v>16</v>
      </c>
      <c r="E635" s="7">
        <v>16</v>
      </c>
      <c r="F635" s="9"/>
      <c r="G635" s="98"/>
      <c r="H635" s="161"/>
      <c r="I635" s="79"/>
      <c r="J635" s="98"/>
      <c r="K635" s="161"/>
    </row>
    <row r="636" spans="1:11">
      <c r="A636" s="7">
        <v>17</v>
      </c>
      <c r="C636" s="8" t="s">
        <v>178</v>
      </c>
      <c r="E636" s="7">
        <v>17</v>
      </c>
      <c r="F636" s="9"/>
      <c r="G636" s="136"/>
      <c r="H636" s="160"/>
      <c r="I636" s="79"/>
      <c r="J636" s="136"/>
      <c r="K636" s="160"/>
    </row>
    <row r="637" spans="1:11">
      <c r="A637" s="7">
        <v>18</v>
      </c>
      <c r="C637" s="8"/>
      <c r="E637" s="7">
        <v>18</v>
      </c>
      <c r="F637" s="9"/>
      <c r="G637" s="98"/>
      <c r="H637" s="161"/>
      <c r="I637" s="79"/>
      <c r="J637" s="98"/>
      <c r="K637" s="161"/>
    </row>
    <row r="638" spans="1:11">
      <c r="A638" s="7">
        <v>19</v>
      </c>
      <c r="C638" s="8" t="s">
        <v>179</v>
      </c>
      <c r="E638" s="7">
        <v>19</v>
      </c>
      <c r="F638" s="9"/>
      <c r="G638" s="136"/>
      <c r="H638" s="160"/>
      <c r="I638" s="79"/>
      <c r="J638" s="136"/>
      <c r="K638" s="160"/>
    </row>
    <row r="639" spans="1:11">
      <c r="A639" s="7">
        <v>20</v>
      </c>
      <c r="C639" s="8" t="s">
        <v>180</v>
      </c>
      <c r="E639" s="7">
        <v>20</v>
      </c>
      <c r="F639" s="9"/>
      <c r="G639" s="136"/>
      <c r="H639" s="160"/>
      <c r="I639" s="79"/>
      <c r="J639" s="136"/>
      <c r="K639" s="160"/>
    </row>
    <row r="640" spans="1:11">
      <c r="A640" s="7">
        <v>21</v>
      </c>
      <c r="C640" s="8"/>
      <c r="E640" s="7">
        <v>21</v>
      </c>
      <c r="F640" s="9"/>
      <c r="G640" s="98"/>
      <c r="H640" s="161"/>
      <c r="I640" s="79"/>
      <c r="J640" s="98"/>
      <c r="K640" s="161"/>
    </row>
    <row r="641" spans="1:11">
      <c r="A641" s="7">
        <v>22</v>
      </c>
      <c r="C641" s="8"/>
      <c r="E641" s="7">
        <v>22</v>
      </c>
      <c r="F641" s="9"/>
      <c r="G641" s="98"/>
      <c r="H641" s="161"/>
      <c r="I641" s="79"/>
      <c r="J641" s="98"/>
      <c r="K641" s="161"/>
    </row>
    <row r="642" spans="1:11">
      <c r="A642" s="7">
        <v>23</v>
      </c>
      <c r="C642" s="8" t="s">
        <v>194</v>
      </c>
      <c r="E642" s="7">
        <v>23</v>
      </c>
      <c r="F642" s="9"/>
      <c r="G642" s="136"/>
      <c r="H642" s="160"/>
      <c r="I642" s="79"/>
      <c r="J642" s="136"/>
      <c r="K642" s="160"/>
    </row>
    <row r="643" spans="1:11">
      <c r="A643" s="7">
        <v>24</v>
      </c>
      <c r="C643" s="8"/>
      <c r="E643" s="7">
        <v>24</v>
      </c>
      <c r="F643" s="9"/>
      <c r="G643" s="98"/>
      <c r="H643" s="161"/>
      <c r="I643" s="79"/>
      <c r="J643" s="98"/>
      <c r="K643" s="161"/>
    </row>
    <row r="644" spans="1:11">
      <c r="E644" s="34"/>
      <c r="F644" s="65" t="s">
        <v>6</v>
      </c>
      <c r="G644" s="20" t="s">
        <v>6</v>
      </c>
      <c r="H644" s="20" t="s">
        <v>6</v>
      </c>
      <c r="I644" s="65" t="s">
        <v>6</v>
      </c>
      <c r="J644" s="20" t="s">
        <v>6</v>
      </c>
      <c r="K644" s="20" t="s">
        <v>6</v>
      </c>
    </row>
    <row r="645" spans="1:11">
      <c r="A645" s="7">
        <v>25</v>
      </c>
      <c r="C645" s="8" t="s">
        <v>195</v>
      </c>
      <c r="E645" s="7">
        <v>25</v>
      </c>
      <c r="G645" s="93">
        <f>SUM(G634:G644)</f>
        <v>0</v>
      </c>
      <c r="H645" s="93">
        <f>SUM(H634:H644)</f>
        <v>0</v>
      </c>
      <c r="I645" s="94"/>
      <c r="J645" s="93">
        <f>SUM(J634:J644)</f>
        <v>0</v>
      </c>
      <c r="K645" s="93">
        <f>SUM(K634:K644)</f>
        <v>0</v>
      </c>
    </row>
    <row r="646" spans="1:11">
      <c r="E646" s="34"/>
      <c r="F646" s="65" t="s">
        <v>6</v>
      </c>
      <c r="G646" s="19" t="s">
        <v>6</v>
      </c>
      <c r="H646" s="20" t="s">
        <v>6</v>
      </c>
      <c r="I646" s="65" t="s">
        <v>6</v>
      </c>
      <c r="J646" s="19" t="s">
        <v>6</v>
      </c>
      <c r="K646" s="20" t="s">
        <v>6</v>
      </c>
    </row>
    <row r="647" spans="1:11">
      <c r="C647" s="130" t="s">
        <v>49</v>
      </c>
      <c r="E647" s="34"/>
      <c r="F647" s="65"/>
      <c r="G647" s="19"/>
      <c r="H647" s="20"/>
      <c r="I647" s="65"/>
      <c r="J647" s="19"/>
      <c r="K647" s="20"/>
    </row>
    <row r="648" spans="1:11">
      <c r="A648" s="8"/>
      <c r="H648" s="39"/>
      <c r="K648" s="39"/>
    </row>
    <row r="649" spans="1:11">
      <c r="H649" s="39"/>
      <c r="K649" s="39"/>
    </row>
    <row r="650" spans="1:11">
      <c r="A650" s="15" t="str">
        <f>$A$83</f>
        <v xml:space="preserve">                                                                                                                                                                                                                                                                                                                                                                                                                                                                                                                                                                                                                                                                                                                                                                                                                                                                                                                                                                                                                                                                                                                                                                                                                                                                                                                                                                                                                                                                                                                                                                                                                                                                                                                                                                                                                                                                                                                                                                                                                                                                                                                                                                                                                                                                                                                                                                                                                                                                                                                                                                                                                                                                                                                                                                                                                                                                                                                                                                                                                                                                                                                                                                                                                                                                                                                                                                                                                                                                                                                                                                                                                                                                                                                                                                                                                                                                                                                                                                                                                                                                                                                                                                                                                                                                                                                                                                                                                                                                                                                                                                                                                                                                                                                                                                                                                                                                                                                                                                                                                                                                                                                                                                                                                                                                                                                                                                                                                                                                                                                                                                                                                                                                                                                                                                                                                                                                                                                                                                                                                                                                                                                                                                                                                                                                                                                                                                                                                                                                                                                                                                                                                                                                                                                                                                                                                                                                                                                                                                                                                                                                                                                                                                                                                                                                                                                                                                                                                                                                                                                                                                                                                                                                                                                                                                                                                                                                                                                                                                                                                                                                                                                                      </v>
      </c>
      <c r="B650" s="35"/>
      <c r="C650" s="35"/>
      <c r="D650" s="35"/>
      <c r="E650" s="36"/>
      <c r="F650" s="35"/>
      <c r="G650" s="37"/>
      <c r="H650" s="38"/>
      <c r="I650" s="35"/>
      <c r="J650" s="37"/>
      <c r="K650" s="14" t="s">
        <v>196</v>
      </c>
    </row>
    <row r="651" spans="1:11">
      <c r="A651" s="294" t="s">
        <v>197</v>
      </c>
      <c r="B651" s="294"/>
      <c r="C651" s="294"/>
      <c r="D651" s="294"/>
      <c r="E651" s="294"/>
      <c r="F651" s="294"/>
      <c r="G651" s="294"/>
      <c r="H651" s="294"/>
      <c r="I651" s="294"/>
      <c r="J651" s="294"/>
      <c r="K651" s="294"/>
    </row>
    <row r="652" spans="1:11">
      <c r="A652" s="15" t="str">
        <f>$A$42</f>
        <v xml:space="preserve">NAME: </v>
      </c>
      <c r="B652" s="15"/>
      <c r="C652" s="130" t="str">
        <f>$D$20</f>
        <v>University of Colorado</v>
      </c>
      <c r="G652" s="13"/>
      <c r="H652" s="62"/>
      <c r="J652" s="13"/>
      <c r="K652" s="17" t="str">
        <f>$K$3</f>
        <v>Due Date: October 12, 2020</v>
      </c>
    </row>
    <row r="653" spans="1:11">
      <c r="A653" s="18" t="s">
        <v>6</v>
      </c>
      <c r="B653" s="18" t="s">
        <v>6</v>
      </c>
      <c r="C653" s="18" t="s">
        <v>6</v>
      </c>
      <c r="D653" s="18" t="s">
        <v>6</v>
      </c>
      <c r="E653" s="18" t="s">
        <v>6</v>
      </c>
      <c r="F653" s="18" t="s">
        <v>6</v>
      </c>
      <c r="G653" s="19" t="s">
        <v>6</v>
      </c>
      <c r="H653" s="20" t="s">
        <v>6</v>
      </c>
      <c r="I653" s="18" t="s">
        <v>6</v>
      </c>
      <c r="J653" s="19" t="s">
        <v>6</v>
      </c>
      <c r="K653" s="20" t="s">
        <v>6</v>
      </c>
    </row>
    <row r="654" spans="1:11">
      <c r="A654" s="21" t="s">
        <v>7</v>
      </c>
      <c r="E654" s="21" t="s">
        <v>7</v>
      </c>
      <c r="F654" s="22"/>
      <c r="G654" s="23"/>
      <c r="H654" s="24" t="str">
        <f>+H617</f>
        <v>2019-20</v>
      </c>
      <c r="I654" s="22"/>
      <c r="J654" s="23"/>
      <c r="K654" s="24" t="s">
        <v>271</v>
      </c>
    </row>
    <row r="655" spans="1:11">
      <c r="A655" s="21" t="s">
        <v>9</v>
      </c>
      <c r="C655" s="25" t="s">
        <v>51</v>
      </c>
      <c r="E655" s="21" t="s">
        <v>9</v>
      </c>
      <c r="F655" s="22"/>
      <c r="G655" s="23" t="s">
        <v>11</v>
      </c>
      <c r="H655" s="24" t="s">
        <v>12</v>
      </c>
      <c r="I655" s="22"/>
      <c r="J655" s="23" t="s">
        <v>11</v>
      </c>
      <c r="K655" s="24" t="s">
        <v>13</v>
      </c>
    </row>
    <row r="656" spans="1:11">
      <c r="A656" s="18" t="s">
        <v>6</v>
      </c>
      <c r="B656" s="18" t="s">
        <v>6</v>
      </c>
      <c r="C656" s="18" t="s">
        <v>6</v>
      </c>
      <c r="D656" s="18" t="s">
        <v>6</v>
      </c>
      <c r="E656" s="18" t="s">
        <v>6</v>
      </c>
      <c r="F656" s="18" t="s">
        <v>6</v>
      </c>
      <c r="G656" s="80" t="s">
        <v>6</v>
      </c>
      <c r="H656" s="20" t="s">
        <v>6</v>
      </c>
      <c r="I656" s="18" t="s">
        <v>6</v>
      </c>
      <c r="J656" s="80" t="s">
        <v>6</v>
      </c>
      <c r="K656" s="20" t="s">
        <v>6</v>
      </c>
    </row>
    <row r="657" spans="1:13">
      <c r="A657" s="111">
        <v>1</v>
      </c>
      <c r="B657" s="112"/>
      <c r="C657" s="112" t="s">
        <v>227</v>
      </c>
      <c r="D657" s="112"/>
      <c r="E657" s="111">
        <v>1</v>
      </c>
      <c r="F657" s="113"/>
      <c r="G657" s="117"/>
      <c r="H657" s="115"/>
      <c r="I657" s="116"/>
      <c r="J657" s="117"/>
      <c r="K657" s="118"/>
    </row>
    <row r="658" spans="1:13">
      <c r="A658" s="111">
        <v>2</v>
      </c>
      <c r="B658" s="112"/>
      <c r="C658" s="112" t="s">
        <v>227</v>
      </c>
      <c r="D658" s="112"/>
      <c r="E658" s="111">
        <v>2</v>
      </c>
      <c r="F658" s="113"/>
      <c r="G658" s="117"/>
      <c r="H658" s="115"/>
      <c r="I658" s="116"/>
      <c r="J658" s="117"/>
      <c r="K658" s="115"/>
    </row>
    <row r="659" spans="1:13">
      <c r="A659" s="111">
        <v>3</v>
      </c>
      <c r="B659" s="112"/>
      <c r="C659" s="112" t="s">
        <v>227</v>
      </c>
      <c r="D659" s="112"/>
      <c r="E659" s="111">
        <v>3</v>
      </c>
      <c r="F659" s="113"/>
      <c r="G659" s="117"/>
      <c r="H659" s="115"/>
      <c r="I659" s="116"/>
      <c r="J659" s="117"/>
      <c r="K659" s="115"/>
    </row>
    <row r="660" spans="1:13">
      <c r="A660" s="111">
        <v>4</v>
      </c>
      <c r="B660" s="112"/>
      <c r="C660" s="112" t="s">
        <v>227</v>
      </c>
      <c r="D660" s="112"/>
      <c r="E660" s="111">
        <v>4</v>
      </c>
      <c r="F660" s="113"/>
      <c r="G660" s="117"/>
      <c r="H660" s="115"/>
      <c r="I660" s="119"/>
      <c r="J660" s="117"/>
      <c r="K660" s="115"/>
    </row>
    <row r="661" spans="1:13">
      <c r="A661" s="111">
        <v>5</v>
      </c>
      <c r="B661" s="112"/>
      <c r="C661" s="112" t="s">
        <v>227</v>
      </c>
      <c r="D661" s="112"/>
      <c r="E661" s="111">
        <v>5</v>
      </c>
      <c r="F661" s="113"/>
      <c r="G661" s="117"/>
      <c r="H661" s="115"/>
      <c r="I661" s="119"/>
      <c r="J661" s="117"/>
      <c r="K661" s="115"/>
    </row>
    <row r="662" spans="1:13">
      <c r="A662" s="7">
        <v>6</v>
      </c>
      <c r="C662" s="8" t="s">
        <v>190</v>
      </c>
      <c r="E662" s="7">
        <v>6</v>
      </c>
      <c r="F662" s="9"/>
      <c r="G662" s="145">
        <v>289.50231491962313</v>
      </c>
      <c r="H662" s="160">
        <v>23645574.033744015</v>
      </c>
      <c r="I662" s="29"/>
      <c r="J662" s="145">
        <v>261.32270920588809</v>
      </c>
      <c r="K662" s="160">
        <v>16963120.148387432</v>
      </c>
      <c r="L662" s="168"/>
      <c r="M662" s="168"/>
    </row>
    <row r="663" spans="1:13">
      <c r="A663" s="7">
        <v>7</v>
      </c>
      <c r="C663" s="8" t="s">
        <v>191</v>
      </c>
      <c r="E663" s="7">
        <v>7</v>
      </c>
      <c r="F663" s="9"/>
      <c r="G663" s="98"/>
      <c r="H663" s="160">
        <v>7440049.0747957379</v>
      </c>
      <c r="I663" s="79"/>
      <c r="J663" s="98"/>
      <c r="K663" s="160">
        <v>5083829.4598614741</v>
      </c>
    </row>
    <row r="664" spans="1:13">
      <c r="A664" s="7">
        <v>8</v>
      </c>
      <c r="C664" s="8" t="s">
        <v>192</v>
      </c>
      <c r="E664" s="7">
        <v>8</v>
      </c>
      <c r="F664" s="9"/>
      <c r="G664" s="98">
        <f>SUM(G662:G663)</f>
        <v>289.50231491962313</v>
      </c>
      <c r="H664" s="161">
        <f>SUM(H662:H663)</f>
        <v>31085623.108539753</v>
      </c>
      <c r="I664" s="79"/>
      <c r="J664" s="98">
        <f>SUM(J662:J663)</f>
        <v>261.32270920588809</v>
      </c>
      <c r="K664" s="161">
        <f>SUM(K662:K663)</f>
        <v>22046949.608248904</v>
      </c>
    </row>
    <row r="665" spans="1:13">
      <c r="A665" s="7">
        <v>9</v>
      </c>
      <c r="C665" s="8"/>
      <c r="E665" s="7">
        <v>9</v>
      </c>
      <c r="F665" s="9"/>
      <c r="G665" s="98"/>
      <c r="H665" s="161"/>
      <c r="I665" s="28"/>
      <c r="J665" s="98"/>
      <c r="K665" s="161"/>
    </row>
    <row r="666" spans="1:13">
      <c r="A666" s="7">
        <v>10</v>
      </c>
      <c r="C666" s="8"/>
      <c r="E666" s="7">
        <v>10</v>
      </c>
      <c r="F666" s="9"/>
      <c r="G666" s="98"/>
      <c r="H666" s="161"/>
      <c r="I666" s="29"/>
      <c r="J666" s="98"/>
      <c r="K666" s="161"/>
    </row>
    <row r="667" spans="1:13">
      <c r="A667" s="7">
        <v>11</v>
      </c>
      <c r="C667" s="8" t="s">
        <v>174</v>
      </c>
      <c r="E667" s="7">
        <v>11</v>
      </c>
      <c r="G667" s="145">
        <v>27.334097656596427</v>
      </c>
      <c r="H667" s="162">
        <v>1465550.9761864056</v>
      </c>
      <c r="I667" s="28"/>
      <c r="J667" s="145">
        <v>20.10279926043199</v>
      </c>
      <c r="K667" s="162">
        <v>1077836.0950611292</v>
      </c>
      <c r="L667" s="168"/>
      <c r="M667" s="168"/>
    </row>
    <row r="668" spans="1:13" s="35" customFormat="1">
      <c r="A668" s="7">
        <v>12</v>
      </c>
      <c r="B668" s="130"/>
      <c r="C668" s="8" t="s">
        <v>175</v>
      </c>
      <c r="D668" s="130"/>
      <c r="E668" s="7">
        <v>12</v>
      </c>
      <c r="F668" s="130"/>
      <c r="G668" s="93"/>
      <c r="H668" s="162">
        <v>685457.96283902251</v>
      </c>
      <c r="I668" s="29"/>
      <c r="J668" s="93"/>
      <c r="K668" s="162">
        <v>510377.78907297598</v>
      </c>
    </row>
    <row r="669" spans="1:13" s="35" customFormat="1">
      <c r="A669" s="7">
        <v>13</v>
      </c>
      <c r="B669" s="130"/>
      <c r="C669" s="8" t="s">
        <v>193</v>
      </c>
      <c r="D669" s="130"/>
      <c r="E669" s="7">
        <v>13</v>
      </c>
      <c r="F669" s="9"/>
      <c r="G669" s="98">
        <f>SUM(G667:G668)</f>
        <v>27.334097656596427</v>
      </c>
      <c r="H669" s="161">
        <f>SUM(H667:H668)</f>
        <v>2151008.9390254281</v>
      </c>
      <c r="I669" s="79"/>
      <c r="J669" s="98">
        <f>SUM(J667:J668)</f>
        <v>20.10279926043199</v>
      </c>
      <c r="K669" s="161">
        <f>SUM(K667:K668)</f>
        <v>1588213.8841341052</v>
      </c>
    </row>
    <row r="670" spans="1:13">
      <c r="A670" s="7">
        <v>14</v>
      </c>
      <c r="E670" s="7">
        <v>14</v>
      </c>
      <c r="F670" s="9"/>
      <c r="G670" s="98"/>
      <c r="H670" s="161"/>
      <c r="I670" s="79"/>
      <c r="J670" s="98"/>
      <c r="K670" s="161"/>
      <c r="L670" s="168"/>
    </row>
    <row r="671" spans="1:13">
      <c r="A671" s="7">
        <v>15</v>
      </c>
      <c r="C671" s="8" t="s">
        <v>177</v>
      </c>
      <c r="E671" s="7">
        <v>15</v>
      </c>
      <c r="F671" s="9"/>
      <c r="G671" s="98">
        <f>G664+G669</f>
        <v>316.83641257621957</v>
      </c>
      <c r="H671" s="161">
        <f>H664+H669</f>
        <v>33236632.047565181</v>
      </c>
      <c r="I671" s="79"/>
      <c r="J671" s="98">
        <f>J664+J669</f>
        <v>281.42550846632008</v>
      </c>
      <c r="K671" s="161">
        <f>K664+K669</f>
        <v>23635163.492383011</v>
      </c>
      <c r="L671" s="168"/>
    </row>
    <row r="672" spans="1:13">
      <c r="A672" s="7">
        <v>16</v>
      </c>
      <c r="E672" s="7">
        <v>16</v>
      </c>
      <c r="F672" s="9"/>
      <c r="G672" s="98"/>
      <c r="H672" s="161"/>
      <c r="I672" s="79"/>
      <c r="J672" s="98"/>
      <c r="K672" s="161"/>
    </row>
    <row r="673" spans="1:11">
      <c r="A673" s="7">
        <v>17</v>
      </c>
      <c r="C673" s="8" t="s">
        <v>178</v>
      </c>
      <c r="E673" s="7">
        <v>17</v>
      </c>
      <c r="F673" s="9"/>
      <c r="G673" s="136"/>
      <c r="H673" s="160">
        <v>248173.02544833091</v>
      </c>
      <c r="I673" s="79"/>
      <c r="J673" s="136"/>
      <c r="K673" s="160">
        <v>174055.05037908209</v>
      </c>
    </row>
    <row r="674" spans="1:11">
      <c r="A674" s="7">
        <v>18</v>
      </c>
      <c r="C674" s="8"/>
      <c r="E674" s="7">
        <v>18</v>
      </c>
      <c r="F674" s="9"/>
      <c r="G674" s="98"/>
      <c r="H674" s="161"/>
      <c r="I674" s="79"/>
      <c r="J674" s="98"/>
      <c r="K674" s="161"/>
    </row>
    <row r="675" spans="1:11">
      <c r="A675" s="7">
        <v>19</v>
      </c>
      <c r="C675" s="8" t="s">
        <v>179</v>
      </c>
      <c r="E675" s="7">
        <v>19</v>
      </c>
      <c r="F675" s="9"/>
      <c r="G675" s="98"/>
      <c r="H675" s="160">
        <v>368157.89638975536</v>
      </c>
      <c r="I675" s="79"/>
      <c r="J675" s="98"/>
      <c r="K675" s="160">
        <v>170799</v>
      </c>
    </row>
    <row r="676" spans="1:11">
      <c r="A676" s="7">
        <v>20</v>
      </c>
      <c r="C676" s="8" t="s">
        <v>180</v>
      </c>
      <c r="E676" s="7">
        <v>20</v>
      </c>
      <c r="F676" s="9"/>
      <c r="G676" s="98"/>
      <c r="H676" s="160">
        <v>10730787.509449331</v>
      </c>
      <c r="I676" s="79"/>
      <c r="J676" s="98"/>
      <c r="K676" s="160">
        <v>19808550.388782315</v>
      </c>
    </row>
    <row r="677" spans="1:11">
      <c r="A677" s="7">
        <v>21</v>
      </c>
      <c r="C677" s="8"/>
      <c r="E677" s="7">
        <v>21</v>
      </c>
      <c r="F677" s="9"/>
      <c r="G677" s="98"/>
      <c r="H677" s="161"/>
      <c r="I677" s="79"/>
      <c r="J677" s="98"/>
      <c r="K677" s="161"/>
    </row>
    <row r="678" spans="1:11">
      <c r="A678" s="7">
        <v>22</v>
      </c>
      <c r="C678" s="8"/>
      <c r="E678" s="7">
        <v>22</v>
      </c>
      <c r="F678" s="9"/>
      <c r="G678" s="98"/>
      <c r="H678" s="161"/>
      <c r="I678" s="79"/>
      <c r="J678" s="98"/>
      <c r="K678" s="161"/>
    </row>
    <row r="679" spans="1:11">
      <c r="A679" s="7">
        <v>23</v>
      </c>
      <c r="C679" s="8" t="s">
        <v>194</v>
      </c>
      <c r="E679" s="7">
        <v>23</v>
      </c>
      <c r="F679" s="9"/>
      <c r="G679" s="98"/>
      <c r="H679" s="160">
        <v>303087.26</v>
      </c>
      <c r="I679" s="79"/>
      <c r="J679" s="98"/>
      <c r="K679" s="160">
        <v>0</v>
      </c>
    </row>
    <row r="680" spans="1:11">
      <c r="A680" s="7">
        <v>24</v>
      </c>
      <c r="C680" s="8"/>
      <c r="E680" s="7">
        <v>24</v>
      </c>
      <c r="F680" s="9"/>
      <c r="G680" s="98"/>
      <c r="H680" s="161"/>
      <c r="I680" s="79"/>
      <c r="J680" s="98"/>
      <c r="K680" s="161"/>
    </row>
    <row r="681" spans="1:11">
      <c r="E681" s="34"/>
      <c r="F681" s="65" t="s">
        <v>6</v>
      </c>
      <c r="G681" s="20" t="s">
        <v>6</v>
      </c>
      <c r="H681" s="20" t="s">
        <v>6</v>
      </c>
      <c r="I681" s="65" t="s">
        <v>6</v>
      </c>
      <c r="J681" s="20" t="s">
        <v>6</v>
      </c>
      <c r="K681" s="20" t="s">
        <v>6</v>
      </c>
    </row>
    <row r="682" spans="1:11">
      <c r="A682" s="7">
        <v>25</v>
      </c>
      <c r="C682" s="8" t="s">
        <v>198</v>
      </c>
      <c r="E682" s="7">
        <v>25</v>
      </c>
      <c r="G682" s="93">
        <f>SUM(G671:G681)</f>
        <v>316.83641257621957</v>
      </c>
      <c r="H682" s="93">
        <f>SUM(H671:H681)</f>
        <v>44886837.738852598</v>
      </c>
      <c r="I682" s="94"/>
      <c r="J682" s="93">
        <f>SUM(J671:J681)</f>
        <v>281.42550846632008</v>
      </c>
      <c r="K682" s="93">
        <f>SUM(K671:K681)</f>
        <v>43788567.931544408</v>
      </c>
    </row>
    <row r="683" spans="1:11">
      <c r="A683" s="7"/>
      <c r="C683" s="8"/>
      <c r="E683" s="7"/>
      <c r="F683" s="65" t="s">
        <v>6</v>
      </c>
      <c r="G683" s="19" t="s">
        <v>6</v>
      </c>
      <c r="H683" s="20" t="s">
        <v>6</v>
      </c>
      <c r="I683" s="65" t="s">
        <v>6</v>
      </c>
      <c r="J683" s="19" t="s">
        <v>6</v>
      </c>
      <c r="K683" s="20" t="s">
        <v>6</v>
      </c>
    </row>
    <row r="684" spans="1:11">
      <c r="A684" s="7"/>
      <c r="C684" s="130" t="s">
        <v>49</v>
      </c>
      <c r="E684" s="7"/>
      <c r="G684" s="93"/>
      <c r="H684" s="93"/>
      <c r="I684" s="94"/>
      <c r="J684" s="93"/>
      <c r="K684" s="93"/>
    </row>
    <row r="685" spans="1:11">
      <c r="E685" s="34"/>
      <c r="F685" s="65"/>
      <c r="G685" s="19"/>
      <c r="H685" s="20"/>
      <c r="I685" s="65"/>
      <c r="J685" s="19"/>
      <c r="K685" s="20"/>
    </row>
    <row r="686" spans="1:11">
      <c r="A686" s="8"/>
      <c r="H686" s="39"/>
      <c r="K686" s="39"/>
    </row>
    <row r="687" spans="1:11">
      <c r="A687" s="15" t="str">
        <f>$A$83</f>
        <v xml:space="preserve">                                                                                                                                                                                                                                                                                                                                                                                                                                                                                                                                                                                                                                                                                                                                                                                                                                                                                                                                                                                                                                                                                                                                                                                                                                                                                                                                                                                                                                                                                                                                                                                                                                                                                                                                                                                                                                                                                                                                                                                                                                                                                                                                                                                                                                                                                                                                                                                                                                                                                                                                                                                                                                                                                                                                                                                                                                                                                                                                                                                                                                                                                                                                                                                                                                                                                                                                                                                                                                                                                                                                                                                                                                                                                                                                                                                                                                                                                                                                                                                                                                                                                                                                                                                                                                                                                                                                                                                                                                                                                                                                                                                                                                                                                                                                                                                                                                                                                                                                                                                                                                                                                                                                                                                                                                                                                                                                                                                                                                                                                                                                                                                                                                                                                                                                                                                                                                                                                                                                                                                                                                                                                                                                                                                                                                                                                                                                                                                                                                                                                                                                                                                                                                                                                                                                                                                                                                                                                                                                                                                                                                                                                                                                                                                                                                                                                                                                                                                                                                                                                                                                                                                                                                                                                                                                                                                                                                                                                                                                                                                                                                                                                                                                      </v>
      </c>
      <c r="B687" s="35"/>
      <c r="C687" s="35"/>
      <c r="D687" s="35"/>
      <c r="E687" s="36"/>
      <c r="F687" s="35"/>
      <c r="G687" s="37"/>
      <c r="H687" s="38"/>
      <c r="I687" s="35"/>
      <c r="J687" s="37"/>
      <c r="K687" s="14" t="s">
        <v>199</v>
      </c>
    </row>
    <row r="688" spans="1:11">
      <c r="A688" s="294" t="s">
        <v>200</v>
      </c>
      <c r="B688" s="294"/>
      <c r="C688" s="294"/>
      <c r="D688" s="294"/>
      <c r="E688" s="294"/>
      <c r="F688" s="294"/>
      <c r="G688" s="294"/>
      <c r="H688" s="294"/>
      <c r="I688" s="294"/>
      <c r="J688" s="294"/>
      <c r="K688" s="294"/>
    </row>
    <row r="689" spans="1:13">
      <c r="A689" s="15" t="str">
        <f>$A$42</f>
        <v xml:space="preserve">NAME: </v>
      </c>
      <c r="C689" s="130" t="str">
        <f>$D$20</f>
        <v>University of Colorado</v>
      </c>
      <c r="G689" s="13"/>
      <c r="H689" s="62"/>
      <c r="J689" s="13"/>
      <c r="K689" s="17" t="str">
        <f>$K$3</f>
        <v>Due Date: October 12, 2020</v>
      </c>
    </row>
    <row r="690" spans="1:13">
      <c r="A690" s="18" t="s">
        <v>6</v>
      </c>
      <c r="B690" s="18" t="s">
        <v>6</v>
      </c>
      <c r="C690" s="18" t="s">
        <v>6</v>
      </c>
      <c r="D690" s="18" t="s">
        <v>6</v>
      </c>
      <c r="E690" s="18" t="s">
        <v>6</v>
      </c>
      <c r="F690" s="18" t="s">
        <v>6</v>
      </c>
      <c r="G690" s="19" t="s">
        <v>6</v>
      </c>
      <c r="H690" s="20" t="s">
        <v>6</v>
      </c>
      <c r="I690" s="18" t="s">
        <v>6</v>
      </c>
      <c r="J690" s="19" t="s">
        <v>6</v>
      </c>
      <c r="K690" s="20" t="s">
        <v>6</v>
      </c>
    </row>
    <row r="691" spans="1:13">
      <c r="A691" s="21" t="s">
        <v>7</v>
      </c>
      <c r="E691" s="21" t="s">
        <v>7</v>
      </c>
      <c r="F691" s="22"/>
      <c r="G691" s="23"/>
      <c r="H691" s="24" t="str">
        <f>+H654</f>
        <v>2019-20</v>
      </c>
      <c r="I691" s="22"/>
      <c r="J691" s="23"/>
      <c r="K691" s="24" t="s">
        <v>271</v>
      </c>
    </row>
    <row r="692" spans="1:13">
      <c r="A692" s="21" t="s">
        <v>9</v>
      </c>
      <c r="C692" s="25" t="s">
        <v>51</v>
      </c>
      <c r="E692" s="21" t="s">
        <v>9</v>
      </c>
      <c r="F692" s="22"/>
      <c r="G692" s="23" t="s">
        <v>11</v>
      </c>
      <c r="H692" s="24" t="s">
        <v>12</v>
      </c>
      <c r="I692" s="22"/>
      <c r="J692" s="23" t="s">
        <v>11</v>
      </c>
      <c r="K692" s="24" t="s">
        <v>13</v>
      </c>
    </row>
    <row r="693" spans="1:13">
      <c r="A693" s="18" t="s">
        <v>6</v>
      </c>
      <c r="B693" s="18" t="s">
        <v>6</v>
      </c>
      <c r="C693" s="18" t="s">
        <v>6</v>
      </c>
      <c r="D693" s="18" t="s">
        <v>6</v>
      </c>
      <c r="E693" s="18" t="s">
        <v>6</v>
      </c>
      <c r="F693" s="18" t="s">
        <v>6</v>
      </c>
      <c r="G693" s="19" t="s">
        <v>6</v>
      </c>
      <c r="H693" s="20" t="s">
        <v>6</v>
      </c>
      <c r="I693" s="18" t="s">
        <v>6</v>
      </c>
      <c r="J693" s="19" t="s">
        <v>6</v>
      </c>
      <c r="K693" s="20" t="s">
        <v>6</v>
      </c>
    </row>
    <row r="694" spans="1:13">
      <c r="A694" s="111">
        <v>1</v>
      </c>
      <c r="B694" s="112"/>
      <c r="C694" s="112" t="s">
        <v>227</v>
      </c>
      <c r="D694" s="112"/>
      <c r="E694" s="111">
        <v>1</v>
      </c>
      <c r="F694" s="113"/>
      <c r="G694" s="117"/>
      <c r="H694" s="115"/>
      <c r="I694" s="116"/>
      <c r="J694" s="117"/>
      <c r="K694" s="118"/>
    </row>
    <row r="695" spans="1:13">
      <c r="A695" s="111">
        <v>2</v>
      </c>
      <c r="B695" s="112"/>
      <c r="C695" s="112" t="s">
        <v>227</v>
      </c>
      <c r="D695" s="112"/>
      <c r="E695" s="111">
        <v>2</v>
      </c>
      <c r="F695" s="113"/>
      <c r="G695" s="117"/>
      <c r="H695" s="115"/>
      <c r="I695" s="116"/>
      <c r="J695" s="117"/>
      <c r="K695" s="115"/>
    </row>
    <row r="696" spans="1:13">
      <c r="A696" s="111">
        <v>3</v>
      </c>
      <c r="B696" s="112"/>
      <c r="C696" s="112" t="s">
        <v>227</v>
      </c>
      <c r="D696" s="112"/>
      <c r="E696" s="111">
        <v>3</v>
      </c>
      <c r="F696" s="113"/>
      <c r="G696" s="117"/>
      <c r="H696" s="115"/>
      <c r="I696" s="116"/>
      <c r="J696" s="117"/>
      <c r="K696" s="115"/>
    </row>
    <row r="697" spans="1:13">
      <c r="A697" s="111">
        <v>4</v>
      </c>
      <c r="B697" s="112"/>
      <c r="C697" s="112" t="s">
        <v>227</v>
      </c>
      <c r="D697" s="112"/>
      <c r="E697" s="111">
        <v>4</v>
      </c>
      <c r="F697" s="113"/>
      <c r="G697" s="117"/>
      <c r="H697" s="115"/>
      <c r="I697" s="119"/>
      <c r="J697" s="117"/>
      <c r="K697" s="115"/>
    </row>
    <row r="698" spans="1:13">
      <c r="A698" s="111">
        <v>5</v>
      </c>
      <c r="B698" s="112"/>
      <c r="C698" s="112" t="s">
        <v>227</v>
      </c>
      <c r="D698" s="112"/>
      <c r="E698" s="111">
        <v>5</v>
      </c>
      <c r="F698" s="113"/>
      <c r="G698" s="117"/>
      <c r="H698" s="115"/>
      <c r="I698" s="119"/>
      <c r="J698" s="117"/>
      <c r="K698" s="115"/>
    </row>
    <row r="699" spans="1:13">
      <c r="A699" s="7">
        <v>6</v>
      </c>
      <c r="C699" s="8" t="s">
        <v>190</v>
      </c>
      <c r="E699" s="7">
        <v>6</v>
      </c>
      <c r="F699" s="9"/>
      <c r="G699" s="145">
        <v>40.096550095467798</v>
      </c>
      <c r="H699" s="160">
        <v>3274951.1659115357</v>
      </c>
      <c r="I699" s="29"/>
      <c r="J699" s="145">
        <v>45.611112867894647</v>
      </c>
      <c r="K699" s="160">
        <v>3041408.1955541335</v>
      </c>
      <c r="L699" s="168"/>
      <c r="M699" s="168"/>
    </row>
    <row r="700" spans="1:13">
      <c r="A700" s="7">
        <v>7</v>
      </c>
      <c r="C700" s="8" t="s">
        <v>191</v>
      </c>
      <c r="E700" s="7">
        <v>7</v>
      </c>
      <c r="F700" s="9"/>
      <c r="G700" s="98"/>
      <c r="H700" s="160">
        <v>950221.1518974402</v>
      </c>
      <c r="I700" s="79"/>
      <c r="J700" s="98"/>
      <c r="K700" s="160">
        <v>886881.43184945011</v>
      </c>
    </row>
    <row r="701" spans="1:13">
      <c r="A701" s="7">
        <v>8</v>
      </c>
      <c r="C701" s="8" t="s">
        <v>192</v>
      </c>
      <c r="E701" s="7">
        <v>8</v>
      </c>
      <c r="F701" s="9"/>
      <c r="G701" s="98">
        <f>SUM(G699:G700)</f>
        <v>40.096550095467798</v>
      </c>
      <c r="H701" s="161">
        <f>SUM(H699:H700)</f>
        <v>4225172.3178089764</v>
      </c>
      <c r="I701" s="79"/>
      <c r="J701" s="98">
        <f>SUM(J699:J700)</f>
        <v>45.611112867894647</v>
      </c>
      <c r="K701" s="161">
        <f>SUM(K699:K700)</f>
        <v>3928289.6274035834</v>
      </c>
    </row>
    <row r="702" spans="1:13">
      <c r="A702" s="7">
        <v>9</v>
      </c>
      <c r="C702" s="8"/>
      <c r="E702" s="7">
        <v>9</v>
      </c>
      <c r="F702" s="9"/>
      <c r="G702" s="98"/>
      <c r="H702" s="161"/>
      <c r="I702" s="28"/>
      <c r="J702" s="98"/>
      <c r="K702" s="161"/>
    </row>
    <row r="703" spans="1:13" ht="24.75" customHeight="1">
      <c r="A703" s="7">
        <v>10</v>
      </c>
      <c r="C703" s="8"/>
      <c r="E703" s="7">
        <v>10</v>
      </c>
      <c r="F703" s="9"/>
      <c r="G703" s="98"/>
      <c r="H703" s="161"/>
      <c r="I703" s="29"/>
      <c r="J703" s="98"/>
      <c r="K703" s="161"/>
    </row>
    <row r="704" spans="1:13" s="76" customFormat="1">
      <c r="A704" s="7">
        <v>11</v>
      </c>
      <c r="B704" s="130"/>
      <c r="C704" s="8" t="s">
        <v>174</v>
      </c>
      <c r="D704" s="130"/>
      <c r="E704" s="7">
        <v>11</v>
      </c>
      <c r="F704" s="130"/>
      <c r="G704" s="145">
        <v>2.3073391476405423</v>
      </c>
      <c r="H704" s="162">
        <v>123710.80189660685</v>
      </c>
      <c r="I704" s="28"/>
      <c r="J704" s="145">
        <v>1.7440602381205217</v>
      </c>
      <c r="K704" s="162">
        <v>93509.916318331234</v>
      </c>
      <c r="L704" s="168"/>
      <c r="M704" s="168"/>
    </row>
    <row r="705" spans="1:11">
      <c r="A705" s="7">
        <v>12</v>
      </c>
      <c r="C705" s="8" t="s">
        <v>175</v>
      </c>
      <c r="E705" s="7">
        <v>12</v>
      </c>
      <c r="G705" s="93"/>
      <c r="H705" s="162">
        <v>42821.047041382248</v>
      </c>
      <c r="I705" s="29"/>
      <c r="J705" s="93"/>
      <c r="K705" s="162">
        <v>34465.223448723671</v>
      </c>
    </row>
    <row r="706" spans="1:11">
      <c r="A706" s="7">
        <v>13</v>
      </c>
      <c r="C706" s="8" t="s">
        <v>193</v>
      </c>
      <c r="E706" s="7">
        <v>13</v>
      </c>
      <c r="F706" s="9"/>
      <c r="G706" s="98">
        <f>SUM(G704:G705)</f>
        <v>2.3073391476405423</v>
      </c>
      <c r="H706" s="161">
        <f>SUM(H704:H705)</f>
        <v>166531.8489379891</v>
      </c>
      <c r="I706" s="79"/>
      <c r="J706" s="98">
        <f>SUM(J704:J705)</f>
        <v>1.7440602381205217</v>
      </c>
      <c r="K706" s="161">
        <f>SUM(K704:K705)</f>
        <v>127975.1397670549</v>
      </c>
    </row>
    <row r="707" spans="1:11" s="35" customFormat="1">
      <c r="A707" s="7">
        <v>14</v>
      </c>
      <c r="B707" s="130"/>
      <c r="C707" s="130"/>
      <c r="D707" s="130"/>
      <c r="E707" s="7">
        <v>14</v>
      </c>
      <c r="F707" s="9"/>
      <c r="G707" s="98"/>
      <c r="H707" s="161"/>
      <c r="I707" s="79"/>
      <c r="J707" s="188"/>
      <c r="K707" s="161"/>
    </row>
    <row r="708" spans="1:11" s="35" customFormat="1">
      <c r="A708" s="7">
        <v>15</v>
      </c>
      <c r="B708" s="130"/>
      <c r="C708" s="8" t="s">
        <v>177</v>
      </c>
      <c r="D708" s="130"/>
      <c r="E708" s="7">
        <v>15</v>
      </c>
      <c r="F708" s="9"/>
      <c r="G708" s="98">
        <f>G701+G706</f>
        <v>42.403889243108338</v>
      </c>
      <c r="H708" s="161">
        <f>H701+H706</f>
        <v>4391704.1667469656</v>
      </c>
      <c r="I708" s="79"/>
      <c r="J708" s="98">
        <f>J701+J706</f>
        <v>47.355173106015172</v>
      </c>
      <c r="K708" s="161">
        <f>K701+K706</f>
        <v>4056264.7671706383</v>
      </c>
    </row>
    <row r="709" spans="1:11">
      <c r="A709" s="7">
        <v>16</v>
      </c>
      <c r="E709" s="7">
        <v>16</v>
      </c>
      <c r="F709" s="9"/>
      <c r="G709" s="98"/>
      <c r="H709" s="161"/>
      <c r="I709" s="79"/>
      <c r="J709" s="98"/>
      <c r="K709" s="161"/>
    </row>
    <row r="710" spans="1:11">
      <c r="A710" s="7">
        <v>17</v>
      </c>
      <c r="C710" s="8" t="s">
        <v>178</v>
      </c>
      <c r="E710" s="7">
        <v>17</v>
      </c>
      <c r="F710" s="9"/>
      <c r="G710" s="98"/>
      <c r="H710" s="160">
        <v>46114.116288105201</v>
      </c>
      <c r="I710" s="79"/>
      <c r="J710" s="98"/>
      <c r="K710" s="160">
        <v>32982.81923082126</v>
      </c>
    </row>
    <row r="711" spans="1:11">
      <c r="A711" s="7">
        <v>18</v>
      </c>
      <c r="C711" s="8"/>
      <c r="E711" s="7">
        <v>18</v>
      </c>
      <c r="F711" s="9"/>
      <c r="G711" s="98"/>
      <c r="H711" s="161"/>
      <c r="I711" s="79"/>
      <c r="J711" s="98"/>
      <c r="K711" s="161"/>
    </row>
    <row r="712" spans="1:11">
      <c r="A712" s="7">
        <v>19</v>
      </c>
      <c r="C712" s="8" t="s">
        <v>179</v>
      </c>
      <c r="E712" s="7">
        <v>19</v>
      </c>
      <c r="F712" s="9"/>
      <c r="G712" s="98"/>
      <c r="H712" s="160">
        <v>41161.938523054254</v>
      </c>
      <c r="I712" s="79"/>
      <c r="J712" s="98"/>
      <c r="K712" s="160">
        <v>2142</v>
      </c>
    </row>
    <row r="713" spans="1:11">
      <c r="A713" s="7">
        <v>20</v>
      </c>
      <c r="C713" s="8" t="s">
        <v>180</v>
      </c>
      <c r="E713" s="7">
        <v>20</v>
      </c>
      <c r="F713" s="9"/>
      <c r="G713" s="98"/>
      <c r="H713" s="160">
        <v>884473.33441696491</v>
      </c>
      <c r="I713" s="79"/>
      <c r="J713" s="98"/>
      <c r="K713" s="160">
        <v>350275.84356695495</v>
      </c>
    </row>
    <row r="714" spans="1:11">
      <c r="A714" s="7">
        <v>21</v>
      </c>
      <c r="C714" s="8"/>
      <c r="E714" s="7">
        <v>21</v>
      </c>
      <c r="F714" s="9"/>
      <c r="G714" s="98"/>
      <c r="H714" s="161"/>
      <c r="I714" s="79"/>
      <c r="J714" s="98"/>
      <c r="K714" s="161"/>
    </row>
    <row r="715" spans="1:11">
      <c r="A715" s="7">
        <v>22</v>
      </c>
      <c r="C715" s="8"/>
      <c r="E715" s="7">
        <v>22</v>
      </c>
      <c r="F715" s="9"/>
      <c r="G715" s="98"/>
      <c r="H715" s="161"/>
      <c r="I715" s="79"/>
      <c r="J715" s="98"/>
      <c r="K715" s="161"/>
    </row>
    <row r="716" spans="1:11">
      <c r="A716" s="7">
        <v>23</v>
      </c>
      <c r="C716" s="8" t="s">
        <v>194</v>
      </c>
      <c r="E716" s="7">
        <v>23</v>
      </c>
      <c r="F716" s="9"/>
      <c r="G716" s="98"/>
      <c r="H716" s="160"/>
      <c r="I716" s="79"/>
      <c r="J716" s="98"/>
      <c r="K716" s="160">
        <v>0</v>
      </c>
    </row>
    <row r="717" spans="1:11">
      <c r="A717" s="7">
        <v>24</v>
      </c>
      <c r="C717" s="8"/>
      <c r="E717" s="7">
        <v>24</v>
      </c>
      <c r="F717" s="9"/>
      <c r="G717" s="98"/>
      <c r="H717" s="161"/>
      <c r="I717" s="79"/>
      <c r="J717" s="98"/>
      <c r="K717" s="97"/>
    </row>
    <row r="718" spans="1:11">
      <c r="E718" s="34"/>
      <c r="F718" s="65" t="s">
        <v>6</v>
      </c>
      <c r="G718" s="20" t="s">
        <v>6</v>
      </c>
      <c r="H718" s="20" t="s">
        <v>6</v>
      </c>
      <c r="I718" s="65" t="s">
        <v>6</v>
      </c>
      <c r="J718" s="20" t="s">
        <v>6</v>
      </c>
      <c r="K718" s="20" t="s">
        <v>6</v>
      </c>
    </row>
    <row r="719" spans="1:11">
      <c r="A719" s="7">
        <v>25</v>
      </c>
      <c r="C719" s="8" t="s">
        <v>201</v>
      </c>
      <c r="E719" s="7">
        <v>25</v>
      </c>
      <c r="G719" s="93">
        <f>SUM(G708:G718)</f>
        <v>42.403889243108338</v>
      </c>
      <c r="H719" s="93">
        <f>SUM(H708:H718)</f>
        <v>5363453.5559750898</v>
      </c>
      <c r="I719" s="94"/>
      <c r="J719" s="93">
        <f>SUM(J708:J718)</f>
        <v>47.355173106015172</v>
      </c>
      <c r="K719" s="93">
        <f>SUM(K708:K718)</f>
        <v>4441665.4299684148</v>
      </c>
    </row>
    <row r="720" spans="1:11">
      <c r="E720" s="34"/>
      <c r="F720" s="65" t="s">
        <v>6</v>
      </c>
      <c r="G720" s="19" t="s">
        <v>6</v>
      </c>
      <c r="H720" s="20" t="s">
        <v>6</v>
      </c>
      <c r="I720" s="65" t="s">
        <v>6</v>
      </c>
      <c r="J720" s="19" t="s">
        <v>6</v>
      </c>
      <c r="K720" s="20" t="s">
        <v>6</v>
      </c>
    </row>
    <row r="721" spans="1:16">
      <c r="C721" s="130" t="s">
        <v>49</v>
      </c>
      <c r="E721" s="34"/>
      <c r="F721" s="65"/>
      <c r="G721" s="19"/>
      <c r="H721" s="20"/>
      <c r="I721" s="65"/>
      <c r="J721" s="19"/>
      <c r="K721" s="20"/>
    </row>
    <row r="723" spans="1:16">
      <c r="A723" s="8"/>
    </row>
    <row r="724" spans="1:16">
      <c r="A724" s="15" t="str">
        <f>$A$83</f>
        <v xml:space="preserve">                                                                                                                                                                                                                                                                                                                                                                                                                                                                                                                                                                                                                                                                                                                                                                                                                                                                                                                                                                                                                                                                                                                                                                                                                                                                                                                                                                                                                                                                                                                                                                                                                                                                                                                                                                                                                                                                                                                                                                                                                                                                                                                                                                                                                                                                                                                                                                                                                                                                                                                                                                                                                                                                                                                                                                                                                                                                                                                                                                                                                                                                                                                                                                                                                                                                                                                                                                                                                                                                                                                                                                                                                                                                                                                                                                                                                                                                                                                                                                                                                                                                                                                                                                                                                                                                                                                                                                                                                                                                                                                                                                                                                                                                                                                                                                                                                                                                                                                                                                                                                                                                                                                                                                                                                                                                                                                                                                                                                                                                                                                                                                                                                                                                                                                                                                                                                                                                                                                                                                                                                                                                                                                                                                                                                                                                                                                                                                                                                                                                                                                                                                                                                                                                                                                                                                                                                                                                                                                                                                                                                                                                                                                                                                                                                                                                                                                                                                                                                                                                                                                                                                                                                                                                                                                                                                                                                                                                                                                                                                                                                                                                                                                                      </v>
      </c>
      <c r="B724" s="35"/>
      <c r="C724" s="35"/>
      <c r="D724" s="35"/>
      <c r="E724" s="36"/>
      <c r="F724" s="35"/>
      <c r="G724" s="37"/>
      <c r="H724" s="38"/>
      <c r="I724" s="35"/>
      <c r="J724" s="37"/>
      <c r="K724" s="14" t="s">
        <v>202</v>
      </c>
    </row>
    <row r="725" spans="1:16">
      <c r="A725" s="294" t="s">
        <v>203</v>
      </c>
      <c r="B725" s="294"/>
      <c r="C725" s="294"/>
      <c r="D725" s="294"/>
      <c r="E725" s="294"/>
      <c r="F725" s="294"/>
      <c r="G725" s="294"/>
      <c r="H725" s="294"/>
      <c r="I725" s="294"/>
      <c r="J725" s="294"/>
      <c r="K725" s="294"/>
    </row>
    <row r="726" spans="1:16">
      <c r="A726" s="15" t="str">
        <f>$A$42</f>
        <v xml:space="preserve">NAME: </v>
      </c>
      <c r="C726" s="130" t="str">
        <f>$D$20</f>
        <v>University of Colorado</v>
      </c>
      <c r="F726" s="67"/>
      <c r="G726" s="13"/>
      <c r="H726" s="39"/>
      <c r="J726" s="13"/>
      <c r="K726" s="17" t="str">
        <f>$K$3</f>
        <v>Due Date: October 12, 2020</v>
      </c>
    </row>
    <row r="727" spans="1:16">
      <c r="A727" s="18" t="s">
        <v>6</v>
      </c>
      <c r="B727" s="18" t="s">
        <v>6</v>
      </c>
      <c r="C727" s="18" t="s">
        <v>6</v>
      </c>
      <c r="D727" s="18" t="s">
        <v>6</v>
      </c>
      <c r="E727" s="18" t="s">
        <v>6</v>
      </c>
      <c r="F727" s="18" t="s">
        <v>6</v>
      </c>
      <c r="G727" s="19" t="s">
        <v>6</v>
      </c>
      <c r="H727" s="20" t="s">
        <v>6</v>
      </c>
      <c r="I727" s="18" t="s">
        <v>6</v>
      </c>
      <c r="J727" s="19" t="s">
        <v>6</v>
      </c>
      <c r="K727" s="20" t="s">
        <v>6</v>
      </c>
    </row>
    <row r="728" spans="1:16">
      <c r="A728" s="21" t="s">
        <v>7</v>
      </c>
      <c r="E728" s="21" t="s">
        <v>7</v>
      </c>
      <c r="F728" s="22"/>
      <c r="G728" s="23"/>
      <c r="H728" s="24" t="str">
        <f>H691</f>
        <v>2019-20</v>
      </c>
      <c r="I728" s="22"/>
      <c r="J728" s="23"/>
      <c r="K728" s="24" t="s">
        <v>271</v>
      </c>
      <c r="P728" s="130" t="s">
        <v>38</v>
      </c>
    </row>
    <row r="729" spans="1:16">
      <c r="A729" s="21" t="s">
        <v>9</v>
      </c>
      <c r="C729" s="25" t="s">
        <v>51</v>
      </c>
      <c r="E729" s="21" t="s">
        <v>9</v>
      </c>
      <c r="F729" s="22"/>
      <c r="G729" s="23" t="s">
        <v>11</v>
      </c>
      <c r="H729" s="24" t="s">
        <v>12</v>
      </c>
      <c r="I729" s="22"/>
      <c r="J729" s="23" t="s">
        <v>11</v>
      </c>
      <c r="K729" s="24" t="s">
        <v>13</v>
      </c>
    </row>
    <row r="730" spans="1:16">
      <c r="A730" s="18" t="s">
        <v>6</v>
      </c>
      <c r="B730" s="18" t="s">
        <v>6</v>
      </c>
      <c r="C730" s="18" t="s">
        <v>6</v>
      </c>
      <c r="D730" s="18" t="s">
        <v>6</v>
      </c>
      <c r="E730" s="18" t="s">
        <v>6</v>
      </c>
      <c r="F730" s="18" t="s">
        <v>6</v>
      </c>
      <c r="G730" s="19" t="s">
        <v>6</v>
      </c>
      <c r="H730" s="20" t="s">
        <v>6</v>
      </c>
      <c r="I730" s="18" t="s">
        <v>6</v>
      </c>
      <c r="J730" s="19" t="s">
        <v>6</v>
      </c>
      <c r="K730" s="20" t="s">
        <v>6</v>
      </c>
    </row>
    <row r="731" spans="1:16">
      <c r="A731" s="111">
        <v>1</v>
      </c>
      <c r="B731" s="112"/>
      <c r="C731" s="112" t="s">
        <v>227</v>
      </c>
      <c r="D731" s="112"/>
      <c r="E731" s="111">
        <v>1</v>
      </c>
      <c r="F731" s="113"/>
      <c r="G731" s="117"/>
      <c r="H731" s="115"/>
      <c r="I731" s="116"/>
      <c r="J731" s="117"/>
      <c r="K731" s="118"/>
    </row>
    <row r="732" spans="1:16">
      <c r="A732" s="111">
        <v>2</v>
      </c>
      <c r="B732" s="112"/>
      <c r="C732" s="112" t="s">
        <v>227</v>
      </c>
      <c r="D732" s="112"/>
      <c r="E732" s="111">
        <v>2</v>
      </c>
      <c r="F732" s="113"/>
      <c r="G732" s="117"/>
      <c r="H732" s="115"/>
      <c r="I732" s="116"/>
      <c r="J732" s="117"/>
      <c r="K732" s="115"/>
    </row>
    <row r="733" spans="1:16">
      <c r="A733" s="111">
        <v>3</v>
      </c>
      <c r="B733" s="112"/>
      <c r="C733" s="112" t="s">
        <v>227</v>
      </c>
      <c r="D733" s="112"/>
      <c r="E733" s="111">
        <v>3</v>
      </c>
      <c r="F733" s="113"/>
      <c r="G733" s="117"/>
      <c r="H733" s="115"/>
      <c r="I733" s="116"/>
      <c r="J733" s="117"/>
      <c r="K733" s="115"/>
    </row>
    <row r="734" spans="1:16">
      <c r="A734" s="111">
        <v>4</v>
      </c>
      <c r="B734" s="112"/>
      <c r="C734" s="112" t="s">
        <v>227</v>
      </c>
      <c r="D734" s="112"/>
      <c r="E734" s="111">
        <v>4</v>
      </c>
      <c r="F734" s="113"/>
      <c r="G734" s="117"/>
      <c r="H734" s="115"/>
      <c r="I734" s="119"/>
      <c r="J734" s="117"/>
      <c r="K734" s="115"/>
    </row>
    <row r="735" spans="1:16">
      <c r="A735" s="111">
        <v>5</v>
      </c>
      <c r="B735" s="112"/>
      <c r="C735" s="112" t="s">
        <v>227</v>
      </c>
      <c r="D735" s="112"/>
      <c r="E735" s="111">
        <v>5</v>
      </c>
      <c r="F735" s="113"/>
      <c r="G735" s="117"/>
      <c r="H735" s="115"/>
      <c r="I735" s="119"/>
      <c r="J735" s="117"/>
      <c r="K735" s="115"/>
    </row>
    <row r="736" spans="1:16">
      <c r="A736" s="7">
        <v>6</v>
      </c>
      <c r="C736" s="8" t="s">
        <v>190</v>
      </c>
      <c r="E736" s="7">
        <v>6</v>
      </c>
      <c r="F736" s="9"/>
      <c r="G736" s="145">
        <v>270.15175187701578</v>
      </c>
      <c r="H736" s="160">
        <v>22065085.21746067</v>
      </c>
      <c r="I736" s="29"/>
      <c r="J736" s="145">
        <v>263.86658498136018</v>
      </c>
      <c r="K736" s="160">
        <v>22081835.192386359</v>
      </c>
      <c r="L736" s="168"/>
      <c r="M736" s="168"/>
    </row>
    <row r="737" spans="1:13">
      <c r="A737" s="7">
        <v>7</v>
      </c>
      <c r="C737" s="8" t="s">
        <v>191</v>
      </c>
      <c r="E737" s="7">
        <v>7</v>
      </c>
      <c r="F737" s="9"/>
      <c r="G737" s="98"/>
      <c r="H737" s="160">
        <v>7821478.9722471042</v>
      </c>
      <c r="I737" s="79"/>
      <c r="J737" s="98"/>
      <c r="K737" s="160">
        <v>7759592.5935121719</v>
      </c>
    </row>
    <row r="738" spans="1:13">
      <c r="A738" s="7">
        <v>8</v>
      </c>
      <c r="C738" s="8" t="s">
        <v>192</v>
      </c>
      <c r="E738" s="7">
        <v>8</v>
      </c>
      <c r="F738" s="9"/>
      <c r="G738" s="98">
        <f>SUM(G736:G737)</f>
        <v>270.15175187701578</v>
      </c>
      <c r="H738" s="161">
        <f>SUM(H736:H737)</f>
        <v>29886564.189707775</v>
      </c>
      <c r="I738" s="79"/>
      <c r="J738" s="98">
        <f>SUM(J736:J737)</f>
        <v>263.86658498136018</v>
      </c>
      <c r="K738" s="161">
        <f>SUM(K736:K737)</f>
        <v>29841427.785898529</v>
      </c>
    </row>
    <row r="739" spans="1:13">
      <c r="A739" s="7">
        <v>9</v>
      </c>
      <c r="C739" s="8"/>
      <c r="E739" s="7">
        <v>9</v>
      </c>
      <c r="F739" s="9"/>
      <c r="G739" s="98"/>
      <c r="H739" s="161"/>
      <c r="I739" s="28"/>
      <c r="J739" s="98"/>
      <c r="K739" s="161"/>
    </row>
    <row r="740" spans="1:13">
      <c r="A740" s="7">
        <v>10</v>
      </c>
      <c r="C740" s="8"/>
      <c r="E740" s="7">
        <v>10</v>
      </c>
      <c r="F740" s="9"/>
      <c r="G740" s="98"/>
      <c r="H740" s="161"/>
      <c r="I740" s="29"/>
      <c r="J740" s="98"/>
      <c r="K740" s="161"/>
    </row>
    <row r="741" spans="1:13">
      <c r="A741" s="7">
        <v>11</v>
      </c>
      <c r="C741" s="8" t="s">
        <v>174</v>
      </c>
      <c r="E741" s="7">
        <v>11</v>
      </c>
      <c r="G741" s="145">
        <v>13.840594828324711</v>
      </c>
      <c r="H741" s="162">
        <v>742080.36850108788</v>
      </c>
      <c r="I741" s="28"/>
      <c r="J741" s="145">
        <v>16.813929414777647</v>
      </c>
      <c r="K741" s="162">
        <v>901499.32794324483</v>
      </c>
      <c r="L741" s="168"/>
      <c r="M741" s="168"/>
    </row>
    <row r="742" spans="1:13">
      <c r="A742" s="7">
        <v>12</v>
      </c>
      <c r="C742" s="8" t="s">
        <v>175</v>
      </c>
      <c r="E742" s="7">
        <v>12</v>
      </c>
      <c r="G742" s="93"/>
      <c r="H742" s="162">
        <v>308853.68969568075</v>
      </c>
      <c r="I742" s="29"/>
      <c r="J742" s="93"/>
      <c r="K742" s="162">
        <v>320155.64348538744</v>
      </c>
    </row>
    <row r="743" spans="1:13">
      <c r="A743" s="7">
        <v>13</v>
      </c>
      <c r="C743" s="8" t="s">
        <v>193</v>
      </c>
      <c r="E743" s="7">
        <v>13</v>
      </c>
      <c r="F743" s="9"/>
      <c r="G743" s="98">
        <f>SUM(G741:G742)</f>
        <v>13.840594828324711</v>
      </c>
      <c r="H743" s="161">
        <f>SUM(H741:H742)</f>
        <v>1050934.0581967686</v>
      </c>
      <c r="I743" s="79"/>
      <c r="J743" s="98">
        <f>SUM(J741:J742)</f>
        <v>16.813929414777647</v>
      </c>
      <c r="K743" s="161">
        <f>SUM(K741:K742)</f>
        <v>1221654.9714286323</v>
      </c>
    </row>
    <row r="744" spans="1:13">
      <c r="A744" s="7">
        <v>14</v>
      </c>
      <c r="E744" s="7">
        <v>14</v>
      </c>
      <c r="F744" s="9"/>
      <c r="G744" s="98"/>
      <c r="H744" s="161"/>
      <c r="I744" s="79"/>
      <c r="J744" s="98"/>
      <c r="K744" s="161"/>
    </row>
    <row r="745" spans="1:13">
      <c r="A745" s="7">
        <v>15</v>
      </c>
      <c r="C745" s="8" t="s">
        <v>177</v>
      </c>
      <c r="E745" s="7">
        <v>15</v>
      </c>
      <c r="F745" s="9"/>
      <c r="G745" s="98">
        <f>G738+G743</f>
        <v>283.99234670534048</v>
      </c>
      <c r="H745" s="161">
        <f>H738+H743</f>
        <v>30937498.247904543</v>
      </c>
      <c r="I745" s="79"/>
      <c r="J745" s="98">
        <f>J738+J743</f>
        <v>280.68051439613782</v>
      </c>
      <c r="K745" s="161">
        <f>K738+K743</f>
        <v>31063082.757327162</v>
      </c>
    </row>
    <row r="746" spans="1:13">
      <c r="A746" s="7">
        <v>16</v>
      </c>
      <c r="E746" s="7">
        <v>16</v>
      </c>
      <c r="F746" s="9"/>
      <c r="G746" s="98"/>
      <c r="H746" s="161"/>
      <c r="I746" s="79"/>
      <c r="J746" s="98"/>
      <c r="K746" s="161"/>
    </row>
    <row r="747" spans="1:13">
      <c r="A747" s="7">
        <v>17</v>
      </c>
      <c r="C747" s="8" t="s">
        <v>178</v>
      </c>
      <c r="E747" s="7">
        <v>17</v>
      </c>
      <c r="F747" s="9"/>
      <c r="G747" s="98"/>
      <c r="H747" s="160">
        <v>219505.81918769388</v>
      </c>
      <c r="I747" s="79"/>
      <c r="J747" s="98"/>
      <c r="K747" s="160">
        <v>182805.0382969318</v>
      </c>
    </row>
    <row r="748" spans="1:13">
      <c r="A748" s="7">
        <v>18</v>
      </c>
      <c r="C748" s="8"/>
      <c r="E748" s="7">
        <v>18</v>
      </c>
      <c r="F748" s="9"/>
      <c r="G748" s="98"/>
      <c r="H748" s="161"/>
      <c r="I748" s="79"/>
      <c r="J748" s="98"/>
      <c r="K748" s="161"/>
    </row>
    <row r="749" spans="1:13">
      <c r="A749" s="7">
        <v>19</v>
      </c>
      <c r="C749" s="8" t="s">
        <v>179</v>
      </c>
      <c r="E749" s="7">
        <v>19</v>
      </c>
      <c r="F749" s="9"/>
      <c r="G749" s="98"/>
      <c r="H749" s="160">
        <v>169764.99661978759</v>
      </c>
      <c r="I749" s="79"/>
      <c r="J749" s="98"/>
      <c r="K749" s="160">
        <v>5000</v>
      </c>
    </row>
    <row r="750" spans="1:13">
      <c r="A750" s="7">
        <v>20</v>
      </c>
      <c r="C750" s="8" t="s">
        <v>180</v>
      </c>
      <c r="E750" s="7">
        <v>20</v>
      </c>
      <c r="F750" s="9"/>
      <c r="G750" s="98"/>
      <c r="H750" s="160">
        <v>17905616.432640493</v>
      </c>
      <c r="I750" s="79"/>
      <c r="J750" s="98"/>
      <c r="K750" s="160">
        <v>15417835.015834821</v>
      </c>
      <c r="L750" s="85"/>
    </row>
    <row r="751" spans="1:13">
      <c r="A751" s="7">
        <v>21</v>
      </c>
      <c r="C751" s="8"/>
      <c r="E751" s="7">
        <v>21</v>
      </c>
      <c r="F751" s="9"/>
      <c r="G751" s="98"/>
      <c r="H751" s="161"/>
      <c r="I751" s="79"/>
      <c r="J751" s="98"/>
      <c r="K751" s="161"/>
    </row>
    <row r="752" spans="1:13">
      <c r="A752" s="7">
        <v>22</v>
      </c>
      <c r="C752" s="8"/>
      <c r="E752" s="7">
        <v>22</v>
      </c>
      <c r="F752" s="9"/>
      <c r="G752" s="98"/>
      <c r="H752" s="161"/>
      <c r="I752" s="79"/>
      <c r="J752" s="98"/>
      <c r="K752" s="161"/>
    </row>
    <row r="753" spans="1:11">
      <c r="A753" s="7">
        <v>23</v>
      </c>
      <c r="C753" s="8" t="s">
        <v>194</v>
      </c>
      <c r="E753" s="7">
        <v>23</v>
      </c>
      <c r="F753" s="9"/>
      <c r="G753" s="98"/>
      <c r="H753" s="160">
        <v>118086.78615697101</v>
      </c>
      <c r="I753" s="79"/>
      <c r="J753" s="98"/>
      <c r="K753" s="160">
        <v>0</v>
      </c>
    </row>
    <row r="754" spans="1:11">
      <c r="A754" s="7">
        <v>24</v>
      </c>
      <c r="C754" s="8"/>
      <c r="E754" s="7">
        <v>24</v>
      </c>
      <c r="F754" s="9"/>
      <c r="G754" s="98"/>
      <c r="H754" s="161"/>
      <c r="I754" s="79"/>
      <c r="J754" s="98"/>
      <c r="K754" s="161"/>
    </row>
    <row r="755" spans="1:11">
      <c r="E755" s="34"/>
      <c r="F755" s="65" t="s">
        <v>6</v>
      </c>
      <c r="G755" s="20" t="s">
        <v>6</v>
      </c>
      <c r="H755" s="20" t="s">
        <v>6</v>
      </c>
      <c r="I755" s="65" t="s">
        <v>6</v>
      </c>
      <c r="J755" s="20" t="s">
        <v>6</v>
      </c>
      <c r="K755" s="20" t="s">
        <v>6</v>
      </c>
    </row>
    <row r="756" spans="1:11">
      <c r="A756" s="7">
        <v>25</v>
      </c>
      <c r="C756" s="8" t="s">
        <v>204</v>
      </c>
      <c r="E756" s="7">
        <v>25</v>
      </c>
      <c r="G756" s="93">
        <f>SUM(G745:G755)</f>
        <v>283.99234670534048</v>
      </c>
      <c r="H756" s="93">
        <f>SUM(H745:H755)</f>
        <v>49350472.282509491</v>
      </c>
      <c r="I756" s="94"/>
      <c r="J756" s="93">
        <f>SUM(J745:J755)</f>
        <v>280.68051439613782</v>
      </c>
      <c r="K756" s="93">
        <f>SUM(K745:K755)</f>
        <v>46668722.811458915</v>
      </c>
    </row>
    <row r="757" spans="1:11">
      <c r="E757" s="34"/>
      <c r="F757" s="65" t="s">
        <v>6</v>
      </c>
      <c r="G757" s="19" t="s">
        <v>6</v>
      </c>
      <c r="H757" s="20" t="s">
        <v>6</v>
      </c>
      <c r="I757" s="65" t="s">
        <v>6</v>
      </c>
      <c r="J757" s="19" t="s">
        <v>6</v>
      </c>
      <c r="K757" s="20" t="s">
        <v>6</v>
      </c>
    </row>
    <row r="758" spans="1:11">
      <c r="C758" s="130" t="s">
        <v>49</v>
      </c>
    </row>
    <row r="761" spans="1:11">
      <c r="A761" s="15" t="str">
        <f>$A$83</f>
        <v xml:space="preserve">                                                                                                                                                                                                                                                                                                                                                                                                                                                                                                                                                                                                                                                                                                                                                                                                                                                                                                                                                                                                                                                                                                                                                                                                                                                                                                                                                                                                                                                                                                                                                                                                                                                                                                                                                                                                                                                                                                                                                                                                                                                                                                                                                                                                                                                                                                                                                                                                                                                                                                                                                                                                                                                                                                                                                                                                                                                                                                                                                                                                                                                                                                                                                                                                                                                                                                                                                                                                                                                                                                                                                                                                                                                                                                                                                                                                                                                                                                                                                                                                                                                                                                                                                                                                                                                                                                                                                                                                                                                                                                                                                                                                                                                                                                                                                                                                                                                                                                                                                                                                                                                                                                                                                                                                                                                                                                                                                                                                                                                                                                                                                                                                                                                                                                                                                                                                                                                                                                                                                                                                                                                                                                                                                                                                                                                                                                                                                                                                                                                                                                                                                                                                                                                                                                                                                                                                                                                                                                                                                                                                                                                                                                                                                                                                                                                                                                                                                                                                                                                                                                                                                                                                                                                                                                                                                                                                                                                                                                                                                                                                                                                                                                                                      </v>
      </c>
      <c r="B761" s="35"/>
      <c r="C761" s="35"/>
      <c r="D761" s="35"/>
      <c r="E761" s="36"/>
      <c r="F761" s="35"/>
      <c r="G761" s="37"/>
      <c r="H761" s="38"/>
      <c r="I761" s="35"/>
      <c r="J761" s="37"/>
      <c r="K761" s="14" t="s">
        <v>205</v>
      </c>
    </row>
    <row r="762" spans="1:11">
      <c r="A762" s="294" t="s">
        <v>206</v>
      </c>
      <c r="B762" s="294"/>
      <c r="C762" s="294"/>
      <c r="D762" s="294"/>
      <c r="E762" s="294"/>
      <c r="F762" s="294"/>
      <c r="G762" s="294"/>
      <c r="H762" s="294"/>
      <c r="I762" s="294"/>
      <c r="J762" s="294"/>
      <c r="K762" s="294"/>
    </row>
    <row r="763" spans="1:11">
      <c r="A763" s="15" t="str">
        <f>$A$42</f>
        <v xml:space="preserve">NAME: </v>
      </c>
      <c r="C763" s="130" t="str">
        <f>$D$20</f>
        <v>University of Colorado</v>
      </c>
      <c r="F763" s="67"/>
      <c r="G763" s="13"/>
      <c r="H763" s="62"/>
      <c r="J763" s="13"/>
      <c r="K763" s="17" t="str">
        <f>$K$3</f>
        <v>Due Date: October 12, 2020</v>
      </c>
    </row>
    <row r="764" spans="1:11">
      <c r="A764" s="18" t="s">
        <v>6</v>
      </c>
      <c r="B764" s="18" t="s">
        <v>6</v>
      </c>
      <c r="C764" s="18" t="s">
        <v>6</v>
      </c>
      <c r="D764" s="18" t="s">
        <v>6</v>
      </c>
      <c r="E764" s="18" t="s">
        <v>6</v>
      </c>
      <c r="F764" s="18" t="s">
        <v>6</v>
      </c>
      <c r="G764" s="19" t="s">
        <v>6</v>
      </c>
      <c r="H764" s="20" t="s">
        <v>6</v>
      </c>
      <c r="I764" s="18" t="s">
        <v>6</v>
      </c>
      <c r="J764" s="19" t="s">
        <v>6</v>
      </c>
      <c r="K764" s="20" t="s">
        <v>6</v>
      </c>
    </row>
    <row r="765" spans="1:11">
      <c r="A765" s="21" t="s">
        <v>7</v>
      </c>
      <c r="E765" s="21" t="s">
        <v>7</v>
      </c>
      <c r="F765" s="22"/>
      <c r="G765" s="23"/>
      <c r="H765" s="24" t="str">
        <f>H728</f>
        <v>2019-20</v>
      </c>
      <c r="I765" s="22"/>
      <c r="J765" s="23"/>
      <c r="K765" s="24" t="s">
        <v>271</v>
      </c>
    </row>
    <row r="766" spans="1:11">
      <c r="A766" s="21" t="s">
        <v>9</v>
      </c>
      <c r="C766" s="25" t="s">
        <v>51</v>
      </c>
      <c r="E766" s="21" t="s">
        <v>9</v>
      </c>
      <c r="F766" s="22"/>
      <c r="G766" s="23" t="s">
        <v>11</v>
      </c>
      <c r="H766" s="24" t="s">
        <v>12</v>
      </c>
      <c r="I766" s="22"/>
      <c r="J766" s="23" t="s">
        <v>11</v>
      </c>
      <c r="K766" s="24" t="s">
        <v>13</v>
      </c>
    </row>
    <row r="767" spans="1:11">
      <c r="A767" s="18" t="s">
        <v>6</v>
      </c>
      <c r="B767" s="18" t="s">
        <v>6</v>
      </c>
      <c r="C767" s="18" t="s">
        <v>6</v>
      </c>
      <c r="D767" s="18" t="s">
        <v>6</v>
      </c>
      <c r="E767" s="18" t="s">
        <v>6</v>
      </c>
      <c r="F767" s="18" t="s">
        <v>6</v>
      </c>
      <c r="G767" s="19"/>
      <c r="H767" s="20"/>
      <c r="I767" s="18"/>
      <c r="J767" s="19"/>
      <c r="K767" s="20"/>
    </row>
    <row r="768" spans="1:11">
      <c r="A768" s="111">
        <v>1</v>
      </c>
      <c r="B768" s="112"/>
      <c r="C768" s="112" t="s">
        <v>227</v>
      </c>
      <c r="D768" s="112"/>
      <c r="E768" s="111">
        <v>1</v>
      </c>
      <c r="F768" s="113"/>
      <c r="G768" s="117"/>
      <c r="H768" s="115"/>
      <c r="I768" s="116"/>
      <c r="J768" s="117"/>
      <c r="K768" s="118"/>
    </row>
    <row r="769" spans="1:13">
      <c r="A769" s="111">
        <v>2</v>
      </c>
      <c r="B769" s="112"/>
      <c r="C769" s="112" t="s">
        <v>227</v>
      </c>
      <c r="D769" s="112"/>
      <c r="E769" s="111">
        <v>2</v>
      </c>
      <c r="F769" s="113"/>
      <c r="G769" s="117"/>
      <c r="H769" s="115"/>
      <c r="I769" s="116"/>
      <c r="J769" s="117"/>
      <c r="K769" s="115"/>
    </row>
    <row r="770" spans="1:13">
      <c r="A770" s="111">
        <v>3</v>
      </c>
      <c r="B770" s="112"/>
      <c r="C770" s="112" t="s">
        <v>227</v>
      </c>
      <c r="D770" s="112"/>
      <c r="E770" s="111">
        <v>3</v>
      </c>
      <c r="F770" s="113"/>
      <c r="G770" s="117"/>
      <c r="H770" s="115"/>
      <c r="I770" s="116"/>
      <c r="J770" s="117"/>
      <c r="K770" s="115"/>
    </row>
    <row r="771" spans="1:13">
      <c r="A771" s="111">
        <v>4</v>
      </c>
      <c r="B771" s="112"/>
      <c r="C771" s="112" t="s">
        <v>227</v>
      </c>
      <c r="D771" s="112"/>
      <c r="E771" s="111">
        <v>4</v>
      </c>
      <c r="F771" s="113"/>
      <c r="G771" s="117"/>
      <c r="H771" s="115"/>
      <c r="I771" s="119"/>
      <c r="J771" s="117"/>
      <c r="K771" s="115"/>
    </row>
    <row r="772" spans="1:13">
      <c r="A772" s="111">
        <v>5</v>
      </c>
      <c r="B772" s="112"/>
      <c r="C772" s="112" t="s">
        <v>227</v>
      </c>
      <c r="D772" s="112"/>
      <c r="E772" s="111">
        <v>5</v>
      </c>
      <c r="F772" s="113"/>
      <c r="G772" s="117"/>
      <c r="H772" s="115"/>
      <c r="I772" s="119"/>
      <c r="J772" s="117"/>
      <c r="K772" s="115"/>
    </row>
    <row r="773" spans="1:13">
      <c r="A773" s="7">
        <v>6</v>
      </c>
      <c r="C773" s="8" t="s">
        <v>190</v>
      </c>
      <c r="E773" s="7">
        <v>6</v>
      </c>
      <c r="F773" s="9"/>
      <c r="G773" s="145">
        <v>45.627196192642707</v>
      </c>
      <c r="H773" s="160">
        <v>3726675.7118154122</v>
      </c>
      <c r="I773" s="29"/>
      <c r="J773" s="145">
        <v>48.777028270007314</v>
      </c>
      <c r="K773" s="160">
        <v>4081935.1927746306</v>
      </c>
      <c r="L773" s="168"/>
      <c r="M773" s="168"/>
    </row>
    <row r="774" spans="1:13">
      <c r="A774" s="7">
        <v>7</v>
      </c>
      <c r="C774" s="8" t="s">
        <v>191</v>
      </c>
      <c r="E774" s="7">
        <v>7</v>
      </c>
      <c r="F774" s="9"/>
      <c r="G774" s="98"/>
      <c r="H774" s="160">
        <v>2607070.9141427525</v>
      </c>
      <c r="I774" s="79"/>
      <c r="J774" s="98"/>
      <c r="K774" s="160">
        <v>2777799.3621904943</v>
      </c>
    </row>
    <row r="775" spans="1:13">
      <c r="A775" s="7">
        <v>8</v>
      </c>
      <c r="C775" s="8" t="s">
        <v>192</v>
      </c>
      <c r="E775" s="7">
        <v>8</v>
      </c>
      <c r="F775" s="9"/>
      <c r="G775" s="98">
        <f>SUM(G773:G774)</f>
        <v>45.627196192642707</v>
      </c>
      <c r="H775" s="161">
        <f>SUM(H773:H774)</f>
        <v>6333746.6259581652</v>
      </c>
      <c r="I775" s="79"/>
      <c r="J775" s="98">
        <f>SUM(J773:J774)</f>
        <v>48.777028270007314</v>
      </c>
      <c r="K775" s="161">
        <f>SUM(K773:K774)</f>
        <v>6859734.5549651254</v>
      </c>
    </row>
    <row r="776" spans="1:13">
      <c r="A776" s="7">
        <v>9</v>
      </c>
      <c r="C776" s="8"/>
      <c r="E776" s="7">
        <v>9</v>
      </c>
      <c r="F776" s="9"/>
      <c r="G776" s="98"/>
      <c r="H776" s="161"/>
      <c r="I776" s="28"/>
      <c r="J776" s="98"/>
      <c r="K776" s="161"/>
    </row>
    <row r="777" spans="1:13">
      <c r="A777" s="7">
        <v>10</v>
      </c>
      <c r="C777" s="8"/>
      <c r="E777" s="7">
        <v>10</v>
      </c>
      <c r="F777" s="9"/>
      <c r="G777" s="98"/>
      <c r="H777" s="161"/>
      <c r="I777" s="29"/>
      <c r="J777" s="98"/>
      <c r="K777" s="161"/>
    </row>
    <row r="778" spans="1:13">
      <c r="A778" s="7">
        <v>11</v>
      </c>
      <c r="C778" s="8" t="s">
        <v>174</v>
      </c>
      <c r="E778" s="7">
        <v>11</v>
      </c>
      <c r="G778" s="145">
        <v>124.83585232754584</v>
      </c>
      <c r="H778" s="162">
        <v>6693226.4434032049</v>
      </c>
      <c r="I778" s="28"/>
      <c r="J778" s="145">
        <v>128.44794309549724</v>
      </c>
      <c r="K778" s="162">
        <v>6886893.0943953432</v>
      </c>
      <c r="L778" s="168"/>
      <c r="M778" s="168"/>
    </row>
    <row r="779" spans="1:13">
      <c r="A779" s="7">
        <v>12</v>
      </c>
      <c r="C779" s="8" t="s">
        <v>175</v>
      </c>
      <c r="E779" s="7">
        <v>12</v>
      </c>
      <c r="G779" s="93"/>
      <c r="H779" s="162">
        <v>2738778.3829035698</v>
      </c>
      <c r="I779" s="29"/>
      <c r="J779" s="93"/>
      <c r="K779" s="162">
        <v>2899338.2780638337</v>
      </c>
    </row>
    <row r="780" spans="1:13">
      <c r="A780" s="7">
        <v>13</v>
      </c>
      <c r="C780" s="8" t="s">
        <v>193</v>
      </c>
      <c r="E780" s="7">
        <v>13</v>
      </c>
      <c r="F780" s="9"/>
      <c r="G780" s="98">
        <f>SUM(G778:G779)</f>
        <v>124.83585232754584</v>
      </c>
      <c r="H780" s="161">
        <f>SUM(H778:H779)</f>
        <v>9432004.8263067752</v>
      </c>
      <c r="I780" s="79"/>
      <c r="J780" s="98">
        <f>SUM(J778:J779)</f>
        <v>128.44794309549724</v>
      </c>
      <c r="K780" s="161">
        <f>SUM(K778:K779)</f>
        <v>9786231.3724591769</v>
      </c>
    </row>
    <row r="781" spans="1:13">
      <c r="A781" s="7">
        <v>14</v>
      </c>
      <c r="E781" s="7">
        <v>14</v>
      </c>
      <c r="F781" s="9"/>
      <c r="G781" s="98"/>
      <c r="H781" s="161"/>
      <c r="I781" s="79"/>
      <c r="J781" s="98"/>
      <c r="K781" s="161"/>
    </row>
    <row r="782" spans="1:13">
      <c r="A782" s="7">
        <v>15</v>
      </c>
      <c r="C782" s="8" t="s">
        <v>177</v>
      </c>
      <c r="E782" s="7">
        <v>15</v>
      </c>
      <c r="F782" s="9"/>
      <c r="G782" s="98">
        <f>G775+G780</f>
        <v>170.46304852018855</v>
      </c>
      <c r="H782" s="161">
        <f>H775+H780</f>
        <v>15765751.45226494</v>
      </c>
      <c r="I782" s="79"/>
      <c r="J782" s="98">
        <f>J775+J780</f>
        <v>177.22497136550456</v>
      </c>
      <c r="K782" s="161">
        <f>K775+K780</f>
        <v>16645965.927424302</v>
      </c>
    </row>
    <row r="783" spans="1:13">
      <c r="A783" s="7">
        <v>16</v>
      </c>
      <c r="E783" s="7">
        <v>16</v>
      </c>
      <c r="F783" s="9"/>
      <c r="G783" s="98"/>
      <c r="H783" s="161"/>
      <c r="I783" s="79"/>
      <c r="J783" s="98"/>
      <c r="K783" s="161"/>
    </row>
    <row r="784" spans="1:13">
      <c r="A784" s="7">
        <v>17</v>
      </c>
      <c r="C784" s="8" t="s">
        <v>178</v>
      </c>
      <c r="E784" s="7">
        <v>17</v>
      </c>
      <c r="F784" s="9"/>
      <c r="G784" s="98"/>
      <c r="H784" s="160">
        <v>93832.604414465677</v>
      </c>
      <c r="I784" s="79"/>
      <c r="J784" s="98"/>
      <c r="K784" s="160">
        <v>28701.366977866557</v>
      </c>
    </row>
    <row r="785" spans="1:11">
      <c r="A785" s="7">
        <v>18</v>
      </c>
      <c r="C785" s="8"/>
      <c r="E785" s="7">
        <v>18</v>
      </c>
      <c r="F785" s="9"/>
      <c r="G785" s="98"/>
      <c r="H785" s="161"/>
      <c r="I785" s="79"/>
      <c r="J785" s="98"/>
      <c r="K785" s="161"/>
    </row>
    <row r="786" spans="1:11">
      <c r="A786" s="7">
        <v>19</v>
      </c>
      <c r="C786" s="8" t="s">
        <v>179</v>
      </c>
      <c r="E786" s="7">
        <v>19</v>
      </c>
      <c r="F786" s="9"/>
      <c r="G786" s="98"/>
      <c r="H786" s="160">
        <v>94636.310414250416</v>
      </c>
      <c r="I786" s="79"/>
      <c r="J786" s="98"/>
      <c r="K786" s="160">
        <v>22620</v>
      </c>
    </row>
    <row r="787" spans="1:11">
      <c r="A787" s="7">
        <v>20</v>
      </c>
      <c r="C787" s="8" t="s">
        <v>180</v>
      </c>
      <c r="E787" s="7">
        <v>20</v>
      </c>
      <c r="F787" s="9"/>
      <c r="G787" s="98"/>
      <c r="H787" s="160">
        <v>2814616.6193891037</v>
      </c>
      <c r="I787" s="79"/>
      <c r="J787" s="98"/>
      <c r="K787" s="160">
        <v>3501201.0574349151</v>
      </c>
    </row>
    <row r="788" spans="1:11">
      <c r="A788" s="7">
        <v>21</v>
      </c>
      <c r="C788" s="8" t="s">
        <v>225</v>
      </c>
      <c r="E788" s="7">
        <v>21</v>
      </c>
      <c r="F788" s="9"/>
      <c r="G788" s="98"/>
      <c r="H788" s="160">
        <v>3544334.6700000009</v>
      </c>
      <c r="I788" s="79"/>
      <c r="J788" s="98"/>
      <c r="K788" s="160">
        <v>4416258</v>
      </c>
    </row>
    <row r="789" spans="1:11">
      <c r="A789" s="7">
        <v>22</v>
      </c>
      <c r="C789" s="8"/>
      <c r="E789" s="7">
        <v>22</v>
      </c>
      <c r="F789" s="9"/>
      <c r="G789" s="98"/>
      <c r="H789" s="161"/>
      <c r="I789" s="79"/>
      <c r="J789" s="98"/>
      <c r="K789" s="161"/>
    </row>
    <row r="790" spans="1:11">
      <c r="A790" s="7">
        <v>23</v>
      </c>
      <c r="C790" s="8" t="s">
        <v>194</v>
      </c>
      <c r="E790" s="7">
        <v>23</v>
      </c>
      <c r="F790" s="9"/>
      <c r="G790" s="98"/>
      <c r="H790" s="160">
        <v>352931.61</v>
      </c>
      <c r="I790" s="79"/>
      <c r="J790" s="98"/>
      <c r="K790" s="160">
        <v>0</v>
      </c>
    </row>
    <row r="791" spans="1:11">
      <c r="A791" s="7">
        <v>24</v>
      </c>
      <c r="C791" s="8"/>
      <c r="E791" s="7">
        <v>24</v>
      </c>
      <c r="F791" s="9"/>
      <c r="G791" s="98"/>
      <c r="H791" s="161"/>
      <c r="I791" s="79"/>
      <c r="J791" s="98"/>
      <c r="K791" s="161"/>
    </row>
    <row r="792" spans="1:11">
      <c r="E792" s="34"/>
      <c r="F792" s="65" t="s">
        <v>6</v>
      </c>
      <c r="G792" s="20" t="s">
        <v>6</v>
      </c>
      <c r="H792" s="20" t="s">
        <v>6</v>
      </c>
      <c r="I792" s="65" t="s">
        <v>6</v>
      </c>
      <c r="J792" s="20" t="s">
        <v>6</v>
      </c>
      <c r="K792" s="20" t="s">
        <v>6</v>
      </c>
    </row>
    <row r="793" spans="1:11">
      <c r="A793" s="7">
        <v>25</v>
      </c>
      <c r="C793" s="8" t="s">
        <v>207</v>
      </c>
      <c r="E793" s="7">
        <v>25</v>
      </c>
      <c r="G793" s="93">
        <f>SUM(G782:G792)</f>
        <v>170.46304852018855</v>
      </c>
      <c r="H793" s="93">
        <f>SUM(H782:H792)</f>
        <v>22666103.266482763</v>
      </c>
      <c r="I793" s="94"/>
      <c r="J793" s="93">
        <f>SUM(J782:J792)</f>
        <v>177.22497136550456</v>
      </c>
      <c r="K793" s="93">
        <f>SUM(K782:K792)</f>
        <v>24614746.351837084</v>
      </c>
    </row>
    <row r="794" spans="1:11">
      <c r="E794" s="34"/>
      <c r="F794" s="65" t="s">
        <v>6</v>
      </c>
      <c r="G794" s="19" t="s">
        <v>6</v>
      </c>
      <c r="H794" s="20" t="s">
        <v>6</v>
      </c>
      <c r="I794" s="65" t="s">
        <v>6</v>
      </c>
      <c r="J794" s="19" t="s">
        <v>6</v>
      </c>
      <c r="K794" s="20" t="s">
        <v>6</v>
      </c>
    </row>
    <row r="795" spans="1:11">
      <c r="C795" s="130" t="s">
        <v>49</v>
      </c>
      <c r="E795" s="34"/>
      <c r="F795" s="65"/>
      <c r="G795" s="19"/>
      <c r="H795" s="20"/>
      <c r="I795" s="65"/>
      <c r="J795" s="19"/>
      <c r="K795" s="20"/>
    </row>
    <row r="797" spans="1:11">
      <c r="A797" s="8"/>
    </row>
    <row r="798" spans="1:11">
      <c r="A798" s="15" t="str">
        <f>$A$83</f>
        <v xml:space="preserve">                                                                                                                                                                                                                                                                                                                                                                                                                                                                                                                                                                                                                                                                                                                                                                                                                                                                                                                                                                                                                                                                                                                                                                                                                                                                                                                                                                                                                                                                                                                                                                                                                                                                                                                                                                                                                                                                                                                                                                                                                                                                                                                                                                                                                                                                                                                                                                                                                                                                                                                                                                                                                                                                                                                                                                                                                                                                                                                                                                                                                                                                                                                                                                                                                                                                                                                                                                                                                                                                                                                                                                                                                                                                                                                                                                                                                                                                                                                                                                                                                                                                                                                                                                                                                                                                                                                                                                                                                                                                                                                                                                                                                                                                                                                                                                                                                                                                                                                                                                                                                                                                                                                                                                                                                                                                                                                                                                                                                                                                                                                                                                                                                                                                                                                                                                                                                                                                                                                                                                                                                                                                                                                                                                                                                                                                                                                                                                                                                                                                                                                                                                                                                                                                                                                                                                                                                                                                                                                                                                                                                                                                                                                                                                                                                                                                                                                                                                                                                                                                                                                                                                                                                                                                                                                                                                                                                                                                                                                                                                                                                                                                                                                                      </v>
      </c>
      <c r="B798" s="35"/>
      <c r="C798" s="35"/>
      <c r="D798" s="35"/>
      <c r="E798" s="36"/>
      <c r="F798" s="35"/>
      <c r="G798" s="37"/>
      <c r="H798" s="38"/>
      <c r="I798" s="35"/>
      <c r="J798" s="37"/>
      <c r="K798" s="14" t="s">
        <v>208</v>
      </c>
    </row>
    <row r="799" spans="1:11">
      <c r="A799" s="294" t="s">
        <v>209</v>
      </c>
      <c r="B799" s="294"/>
      <c r="C799" s="294"/>
      <c r="D799" s="294"/>
      <c r="E799" s="294"/>
      <c r="F799" s="294"/>
      <c r="G799" s="294"/>
      <c r="H799" s="294"/>
      <c r="I799" s="294"/>
      <c r="J799" s="294"/>
      <c r="K799" s="294"/>
    </row>
    <row r="800" spans="1:11">
      <c r="A800" s="15" t="str">
        <f>$A$42</f>
        <v xml:space="preserve">NAME: </v>
      </c>
      <c r="C800" s="130" t="str">
        <f>$D$20</f>
        <v>University of Colorado</v>
      </c>
      <c r="F800" s="67"/>
      <c r="G800" s="13"/>
      <c r="H800" s="62"/>
      <c r="J800" s="13"/>
      <c r="K800" s="17" t="str">
        <f>$K$3</f>
        <v>Due Date: October 12, 2020</v>
      </c>
    </row>
    <row r="801" spans="1:11">
      <c r="A801" s="18" t="s">
        <v>6</v>
      </c>
      <c r="B801" s="18" t="s">
        <v>6</v>
      </c>
      <c r="C801" s="18" t="s">
        <v>6</v>
      </c>
      <c r="D801" s="18" t="s">
        <v>6</v>
      </c>
      <c r="E801" s="18" t="s">
        <v>6</v>
      </c>
      <c r="F801" s="18" t="s">
        <v>6</v>
      </c>
      <c r="G801" s="19" t="s">
        <v>6</v>
      </c>
      <c r="H801" s="20" t="s">
        <v>6</v>
      </c>
      <c r="I801" s="18" t="s">
        <v>6</v>
      </c>
      <c r="J801" s="19" t="s">
        <v>6</v>
      </c>
      <c r="K801" s="20" t="s">
        <v>6</v>
      </c>
    </row>
    <row r="802" spans="1:11">
      <c r="A802" s="21" t="s">
        <v>7</v>
      </c>
      <c r="E802" s="21" t="s">
        <v>7</v>
      </c>
      <c r="F802" s="22"/>
      <c r="G802" s="23"/>
      <c r="H802" s="24" t="str">
        <f>+H765</f>
        <v>2019-20</v>
      </c>
      <c r="I802" s="22"/>
      <c r="J802" s="23"/>
      <c r="K802" s="24" t="s">
        <v>271</v>
      </c>
    </row>
    <row r="803" spans="1:11">
      <c r="A803" s="21" t="s">
        <v>9</v>
      </c>
      <c r="C803" s="25" t="s">
        <v>51</v>
      </c>
      <c r="E803" s="21" t="s">
        <v>9</v>
      </c>
      <c r="G803" s="13"/>
      <c r="H803" s="24" t="s">
        <v>12</v>
      </c>
      <c r="J803" s="13"/>
      <c r="K803" s="24" t="s">
        <v>13</v>
      </c>
    </row>
    <row r="804" spans="1:11">
      <c r="A804" s="18" t="s">
        <v>6</v>
      </c>
      <c r="B804" s="18" t="s">
        <v>6</v>
      </c>
      <c r="C804" s="18" t="s">
        <v>6</v>
      </c>
      <c r="D804" s="18" t="s">
        <v>6</v>
      </c>
      <c r="E804" s="18" t="s">
        <v>6</v>
      </c>
      <c r="F804" s="18" t="s">
        <v>6</v>
      </c>
      <c r="G804" s="19" t="s">
        <v>6</v>
      </c>
      <c r="H804" s="20" t="s">
        <v>6</v>
      </c>
      <c r="I804" s="18" t="s">
        <v>6</v>
      </c>
      <c r="J804" s="19" t="s">
        <v>6</v>
      </c>
      <c r="K804" s="20" t="s">
        <v>6</v>
      </c>
    </row>
    <row r="805" spans="1:11">
      <c r="A805" s="7">
        <v>1</v>
      </c>
      <c r="C805" s="8" t="s">
        <v>210</v>
      </c>
      <c r="E805" s="7">
        <v>1</v>
      </c>
      <c r="F805" s="9"/>
      <c r="G805" s="104"/>
      <c r="H805" s="148">
        <v>3421940.59</v>
      </c>
      <c r="I805" s="104"/>
      <c r="J805" s="104"/>
      <c r="K805" s="148">
        <v>3876156.7657913221</v>
      </c>
    </row>
    <row r="806" spans="1:11">
      <c r="A806" s="7">
        <f t="shared" ref="A806:A823" si="21">(A805+1)</f>
        <v>2</v>
      </c>
      <c r="C806" s="9"/>
      <c r="E806" s="7">
        <f t="shared" ref="E806:E823" si="22">(E805+1)</f>
        <v>2</v>
      </c>
      <c r="F806" s="9"/>
      <c r="G806" s="10"/>
      <c r="H806" s="11"/>
      <c r="I806" s="9"/>
      <c r="J806" s="10"/>
      <c r="K806" s="11"/>
    </row>
    <row r="807" spans="1:11">
      <c r="A807" s="7">
        <f t="shared" si="21"/>
        <v>3</v>
      </c>
      <c r="C807" s="9"/>
      <c r="E807" s="7">
        <f t="shared" si="22"/>
        <v>3</v>
      </c>
      <c r="F807" s="9"/>
      <c r="G807" s="10"/>
      <c r="H807" s="11"/>
      <c r="I807" s="9"/>
      <c r="J807" s="10"/>
      <c r="K807" s="11"/>
    </row>
    <row r="808" spans="1:11">
      <c r="A808" s="7">
        <f t="shared" si="21"/>
        <v>4</v>
      </c>
      <c r="C808" s="9"/>
      <c r="E808" s="7">
        <f t="shared" si="22"/>
        <v>4</v>
      </c>
      <c r="F808" s="9"/>
      <c r="G808" s="10"/>
      <c r="H808" s="11"/>
      <c r="I808" s="9"/>
      <c r="J808" s="10"/>
      <c r="K808" s="11"/>
    </row>
    <row r="809" spans="1:11">
      <c r="A809" s="7">
        <f t="shared" si="21"/>
        <v>5</v>
      </c>
      <c r="C809" s="9"/>
      <c r="E809" s="7">
        <f t="shared" si="22"/>
        <v>5</v>
      </c>
      <c r="F809" s="9"/>
      <c r="G809" s="10"/>
      <c r="H809" s="11"/>
      <c r="I809" s="9"/>
      <c r="J809" s="10"/>
      <c r="K809" s="11"/>
    </row>
    <row r="810" spans="1:11">
      <c r="A810" s="7">
        <f t="shared" si="21"/>
        <v>6</v>
      </c>
      <c r="C810" s="9"/>
      <c r="E810" s="7">
        <f t="shared" si="22"/>
        <v>6</v>
      </c>
      <c r="F810" s="9"/>
      <c r="G810" s="10"/>
      <c r="H810" s="11"/>
      <c r="I810" s="9"/>
      <c r="J810" s="10"/>
      <c r="K810" s="11"/>
    </row>
    <row r="811" spans="1:11">
      <c r="A811" s="7">
        <f t="shared" si="21"/>
        <v>7</v>
      </c>
      <c r="C811" s="9"/>
      <c r="E811" s="7">
        <f t="shared" si="22"/>
        <v>7</v>
      </c>
      <c r="F811" s="9"/>
      <c r="G811" s="10"/>
      <c r="H811" s="11"/>
      <c r="I811" s="9"/>
      <c r="J811" s="10"/>
      <c r="K811" s="11"/>
    </row>
    <row r="812" spans="1:11">
      <c r="A812" s="7">
        <f t="shared" si="21"/>
        <v>8</v>
      </c>
      <c r="C812" s="9"/>
      <c r="E812" s="7">
        <f t="shared" si="22"/>
        <v>8</v>
      </c>
      <c r="F812" s="9"/>
      <c r="G812" s="10"/>
      <c r="H812" s="11"/>
      <c r="I812" s="9"/>
      <c r="J812" s="10"/>
      <c r="K812" s="11"/>
    </row>
    <row r="813" spans="1:11">
      <c r="A813" s="7">
        <f t="shared" si="21"/>
        <v>9</v>
      </c>
      <c r="C813" s="9"/>
      <c r="E813" s="7">
        <f t="shared" si="22"/>
        <v>9</v>
      </c>
      <c r="F813" s="9"/>
      <c r="G813" s="10"/>
      <c r="H813" s="11"/>
      <c r="I813" s="9"/>
      <c r="J813" s="10"/>
      <c r="K813" s="11"/>
    </row>
    <row r="814" spans="1:11">
      <c r="A814" s="7">
        <f t="shared" si="21"/>
        <v>10</v>
      </c>
      <c r="C814" s="9"/>
      <c r="E814" s="7">
        <f t="shared" si="22"/>
        <v>10</v>
      </c>
      <c r="F814" s="9"/>
      <c r="G814" s="10"/>
      <c r="H814" s="11"/>
      <c r="I814" s="9"/>
      <c r="J814" s="10"/>
      <c r="K814" s="11"/>
    </row>
    <row r="815" spans="1:11">
      <c r="A815" s="7">
        <f t="shared" si="21"/>
        <v>11</v>
      </c>
      <c r="C815" s="9"/>
      <c r="E815" s="7">
        <f t="shared" si="22"/>
        <v>11</v>
      </c>
      <c r="G815" s="10"/>
      <c r="H815" s="11"/>
      <c r="I815" s="9"/>
      <c r="J815" s="10"/>
      <c r="K815" s="11"/>
    </row>
    <row r="816" spans="1:11">
      <c r="A816" s="7">
        <f t="shared" si="21"/>
        <v>12</v>
      </c>
      <c r="C816" s="9"/>
      <c r="E816" s="7">
        <f t="shared" si="22"/>
        <v>12</v>
      </c>
      <c r="G816" s="10"/>
      <c r="H816" s="11"/>
      <c r="I816" s="9"/>
      <c r="J816" s="10"/>
      <c r="K816" s="11"/>
    </row>
    <row r="817" spans="1:11">
      <c r="A817" s="7">
        <f t="shared" si="21"/>
        <v>13</v>
      </c>
      <c r="C817" s="9"/>
      <c r="E817" s="7">
        <f t="shared" si="22"/>
        <v>13</v>
      </c>
      <c r="F817" s="9"/>
      <c r="G817" s="10"/>
      <c r="H817" s="11"/>
      <c r="I817" s="9"/>
      <c r="J817" s="10"/>
      <c r="K817" s="11"/>
    </row>
    <row r="818" spans="1:11">
      <c r="A818" s="7">
        <f t="shared" si="21"/>
        <v>14</v>
      </c>
      <c r="C818" s="9"/>
      <c r="E818" s="7">
        <f t="shared" si="22"/>
        <v>14</v>
      </c>
      <c r="F818" s="9"/>
      <c r="G818" s="10"/>
      <c r="H818" s="11"/>
      <c r="I818" s="9"/>
      <c r="J818" s="10"/>
      <c r="K818" s="11"/>
    </row>
    <row r="819" spans="1:11">
      <c r="A819" s="7">
        <f t="shared" si="21"/>
        <v>15</v>
      </c>
      <c r="C819" s="9"/>
      <c r="E819" s="7">
        <f t="shared" si="22"/>
        <v>15</v>
      </c>
      <c r="F819" s="9"/>
      <c r="G819" s="10"/>
      <c r="H819" s="11"/>
      <c r="I819" s="9"/>
      <c r="J819" s="10"/>
      <c r="K819" s="11"/>
    </row>
    <row r="820" spans="1:11">
      <c r="A820" s="7">
        <f t="shared" si="21"/>
        <v>16</v>
      </c>
      <c r="C820" s="9"/>
      <c r="E820" s="7">
        <f t="shared" si="22"/>
        <v>16</v>
      </c>
      <c r="F820" s="9"/>
      <c r="G820" s="10"/>
      <c r="H820" s="11"/>
      <c r="I820" s="9"/>
      <c r="J820" s="10"/>
      <c r="K820" s="11"/>
    </row>
    <row r="821" spans="1:11">
      <c r="A821" s="7">
        <f t="shared" si="21"/>
        <v>17</v>
      </c>
      <c r="C821" s="9"/>
      <c r="E821" s="7">
        <f t="shared" si="22"/>
        <v>17</v>
      </c>
      <c r="F821" s="9"/>
      <c r="G821" s="10"/>
      <c r="H821" s="11"/>
      <c r="I821" s="9"/>
      <c r="J821" s="10"/>
      <c r="K821" s="11"/>
    </row>
    <row r="822" spans="1:11">
      <c r="A822" s="7">
        <f t="shared" si="21"/>
        <v>18</v>
      </c>
      <c r="C822" s="9"/>
      <c r="E822" s="7">
        <f t="shared" si="22"/>
        <v>18</v>
      </c>
      <c r="F822" s="9"/>
      <c r="G822" s="10"/>
      <c r="H822" s="11"/>
      <c r="I822" s="9"/>
      <c r="J822" s="10"/>
      <c r="K822" s="11"/>
    </row>
    <row r="823" spans="1:11">
      <c r="A823" s="7">
        <f t="shared" si="21"/>
        <v>19</v>
      </c>
      <c r="C823" s="9"/>
      <c r="E823" s="7">
        <f t="shared" si="22"/>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c r="H829" s="20"/>
      <c r="I829" s="65"/>
      <c r="J829" s="19"/>
      <c r="K829" s="20"/>
    </row>
    <row r="830" spans="1:11">
      <c r="A830" s="7">
        <v>25</v>
      </c>
      <c r="C830" s="8" t="s">
        <v>211</v>
      </c>
      <c r="E830" s="7">
        <v>25</v>
      </c>
      <c r="G830" s="101"/>
      <c r="H830" s="102">
        <f>SUM(H805:H828)</f>
        <v>3421940.59</v>
      </c>
      <c r="I830" s="102"/>
      <c r="J830" s="101"/>
      <c r="K830" s="102">
        <f>SUM(K805:K828)</f>
        <v>3876156.7657913221</v>
      </c>
    </row>
    <row r="831" spans="1:11">
      <c r="D831" s="81"/>
      <c r="F831" s="65" t="s">
        <v>6</v>
      </c>
      <c r="G831" s="19"/>
      <c r="H831" s="20"/>
      <c r="I831" s="65"/>
      <c r="J831" s="19"/>
      <c r="K831" s="20"/>
    </row>
    <row r="832" spans="1:11">
      <c r="F832" s="65"/>
      <c r="G832" s="19"/>
      <c r="H832" s="20"/>
      <c r="I832" s="65"/>
      <c r="J832" s="19"/>
      <c r="K832" s="20"/>
    </row>
    <row r="833" spans="1:13">
      <c r="C833" s="286" t="s">
        <v>235</v>
      </c>
      <c r="D833" s="286"/>
      <c r="E833" s="286"/>
      <c r="F833" s="286"/>
      <c r="G833" s="286"/>
      <c r="H833" s="286"/>
      <c r="I833" s="286"/>
      <c r="J833" s="286"/>
      <c r="K833" s="52"/>
    </row>
    <row r="834" spans="1:13">
      <c r="G834" s="13"/>
      <c r="H834" s="39"/>
      <c r="J834" s="13"/>
      <c r="K834" s="39"/>
    </row>
    <row r="835" spans="1:13">
      <c r="A835" s="8"/>
    </row>
    <row r="836" spans="1:13">
      <c r="A836" s="15" t="str">
        <f>$A$83</f>
        <v xml:space="preserve">                                                                                                                                                                                                                                                                                                                                                                                                                                                                                                                                                                                                                                                                                                                                                                                                                                                                                                                                                                                                                                                                                                                                                                                                                                                                                                                                                                                                                                                                                                                                                                                                                                                                                                                                                                                                                                                                                                                                                                                                                                                                                                                                                                                                                                                                                                                                                                                                                                                                                                                                                                                                                                                                                                                                                                                                                                                                                                                                                                                                                                                                                                                                                                                                                                                                                                                                                                                                                                                                                                                                                                                                                                                                                                                                                                                                                                                                                                                                                                                                                                                                                                                                                                                                                                                                                                                                                                                                                                                                                                                                                                                                                                                                                                                                                                                                                                                                                                                                                                                                                                                                                                                                                                                                                                                                                                                                                                                                                                                                                                                                                                                                                                                                                                                                                                                                                                                                                                                                                                                                                                                                                                                                                                                                                                                                                                                                                                                                                                                                                                                                                                                                                                                                                                                                                                                                                                                                                                                                                                                                                                                                                                                                                                                                                                                                                                                                                                                                                                                                                                                                                                                                                                                                                                                                                                                                                                                                                                                                                                                                                                                                                                                                      </v>
      </c>
      <c r="B836" s="35"/>
      <c r="C836" s="35"/>
      <c r="D836" s="35"/>
      <c r="E836" s="36"/>
      <c r="F836" s="35"/>
      <c r="G836" s="37"/>
      <c r="H836" s="38"/>
      <c r="I836" s="35"/>
      <c r="J836" s="37"/>
      <c r="K836" s="14" t="s">
        <v>212</v>
      </c>
    </row>
    <row r="837" spans="1:13">
      <c r="A837" s="294" t="s">
        <v>213</v>
      </c>
      <c r="B837" s="294"/>
      <c r="C837" s="294"/>
      <c r="D837" s="294"/>
      <c r="E837" s="294"/>
      <c r="F837" s="294"/>
      <c r="G837" s="294"/>
      <c r="H837" s="294"/>
      <c r="I837" s="294"/>
      <c r="J837" s="294"/>
      <c r="K837" s="294"/>
    </row>
    <row r="838" spans="1:13">
      <c r="A838" s="15" t="str">
        <f>$A$42</f>
        <v xml:space="preserve">NAME: </v>
      </c>
      <c r="C838" s="130" t="str">
        <f>$D$20</f>
        <v>University of Colorado</v>
      </c>
      <c r="G838" s="13"/>
      <c r="H838" s="39"/>
      <c r="J838" s="13"/>
      <c r="K838" s="17" t="str">
        <f>$K$3</f>
        <v>Due Date: October 12, 2020</v>
      </c>
    </row>
    <row r="839" spans="1:13">
      <c r="A839" s="18" t="s">
        <v>6</v>
      </c>
      <c r="B839" s="18" t="s">
        <v>6</v>
      </c>
      <c r="C839" s="18" t="s">
        <v>6</v>
      </c>
      <c r="D839" s="18" t="s">
        <v>6</v>
      </c>
      <c r="E839" s="18" t="s">
        <v>6</v>
      </c>
      <c r="F839" s="18" t="s">
        <v>6</v>
      </c>
      <c r="G839" s="19" t="s">
        <v>6</v>
      </c>
      <c r="H839" s="20" t="s">
        <v>6</v>
      </c>
      <c r="I839" s="18" t="s">
        <v>6</v>
      </c>
      <c r="J839" s="19" t="s">
        <v>6</v>
      </c>
      <c r="K839" s="20" t="s">
        <v>6</v>
      </c>
    </row>
    <row r="840" spans="1:13">
      <c r="A840" s="21" t="s">
        <v>7</v>
      </c>
      <c r="E840" s="21" t="s">
        <v>7</v>
      </c>
      <c r="F840" s="22"/>
      <c r="G840" s="23"/>
      <c r="H840" s="24" t="str">
        <f>H802</f>
        <v>2019-20</v>
      </c>
      <c r="I840" s="22"/>
      <c r="J840" s="23"/>
      <c r="K840" s="24" t="s">
        <v>271</v>
      </c>
    </row>
    <row r="841" spans="1:13">
      <c r="A841" s="21" t="s">
        <v>9</v>
      </c>
      <c r="C841" s="25" t="s">
        <v>51</v>
      </c>
      <c r="E841" s="21" t="s">
        <v>9</v>
      </c>
      <c r="F841" s="22"/>
      <c r="G841" s="23" t="s">
        <v>11</v>
      </c>
      <c r="H841" s="24" t="s">
        <v>12</v>
      </c>
      <c r="I841" s="22"/>
      <c r="J841" s="23" t="s">
        <v>11</v>
      </c>
      <c r="K841" s="24" t="s">
        <v>13</v>
      </c>
    </row>
    <row r="842" spans="1:13">
      <c r="A842" s="18" t="s">
        <v>6</v>
      </c>
      <c r="B842" s="18" t="s">
        <v>6</v>
      </c>
      <c r="C842" s="18" t="s">
        <v>6</v>
      </c>
      <c r="D842" s="18" t="s">
        <v>6</v>
      </c>
      <c r="E842" s="18" t="s">
        <v>6</v>
      </c>
      <c r="F842" s="18" t="s">
        <v>6</v>
      </c>
      <c r="G842" s="19" t="s">
        <v>6</v>
      </c>
      <c r="H842" s="20" t="s">
        <v>6</v>
      </c>
      <c r="I842" s="18" t="s">
        <v>6</v>
      </c>
      <c r="J842" s="19" t="s">
        <v>6</v>
      </c>
      <c r="K842" s="20" t="s">
        <v>6</v>
      </c>
    </row>
    <row r="843" spans="1:13">
      <c r="A843" s="111">
        <v>1</v>
      </c>
      <c r="B843" s="120"/>
      <c r="C843" s="112" t="s">
        <v>227</v>
      </c>
      <c r="D843" s="120"/>
      <c r="E843" s="111">
        <v>1</v>
      </c>
      <c r="F843" s="120"/>
      <c r="G843" s="121"/>
      <c r="H843" s="122"/>
      <c r="I843" s="120"/>
      <c r="J843" s="121"/>
      <c r="K843" s="122"/>
    </row>
    <row r="844" spans="1:13">
      <c r="A844" s="111">
        <v>2</v>
      </c>
      <c r="B844" s="120"/>
      <c r="C844" s="112" t="s">
        <v>227</v>
      </c>
      <c r="D844" s="120"/>
      <c r="E844" s="111">
        <v>2</v>
      </c>
      <c r="F844" s="120"/>
      <c r="G844" s="121"/>
      <c r="H844" s="122"/>
      <c r="I844" s="120"/>
      <c r="J844" s="121"/>
      <c r="K844" s="122"/>
    </row>
    <row r="845" spans="1:13">
      <c r="A845" s="111">
        <v>3</v>
      </c>
      <c r="B845" s="112"/>
      <c r="C845" s="112" t="s">
        <v>227</v>
      </c>
      <c r="D845" s="112"/>
      <c r="E845" s="111">
        <v>3</v>
      </c>
      <c r="F845" s="113"/>
      <c r="G845" s="123"/>
      <c r="H845" s="118"/>
      <c r="I845" s="118"/>
      <c r="J845" s="123"/>
      <c r="K845" s="118"/>
    </row>
    <row r="846" spans="1:13">
      <c r="A846" s="111">
        <v>4</v>
      </c>
      <c r="B846" s="112"/>
      <c r="C846" s="112" t="s">
        <v>227</v>
      </c>
      <c r="D846" s="112"/>
      <c r="E846" s="111">
        <v>4</v>
      </c>
      <c r="F846" s="113"/>
      <c r="G846" s="123"/>
      <c r="H846" s="118"/>
      <c r="I846" s="118"/>
      <c r="J846" s="123"/>
      <c r="K846" s="118"/>
    </row>
    <row r="847" spans="1:13">
      <c r="A847" s="111">
        <v>5</v>
      </c>
      <c r="B847" s="112"/>
      <c r="C847" s="112" t="s">
        <v>227</v>
      </c>
      <c r="D847" s="112"/>
      <c r="E847" s="112">
        <v>5</v>
      </c>
      <c r="F847" s="112"/>
      <c r="G847" s="124"/>
      <c r="H847" s="125"/>
      <c r="I847" s="112"/>
      <c r="J847" s="124"/>
      <c r="K847" s="125"/>
    </row>
    <row r="848" spans="1:13">
      <c r="A848" s="7">
        <v>6</v>
      </c>
      <c r="C848" s="8" t="s">
        <v>170</v>
      </c>
      <c r="E848" s="7">
        <v>6</v>
      </c>
      <c r="F848" s="9"/>
      <c r="G848" s="145">
        <v>8.5025197923147999</v>
      </c>
      <c r="H848" s="156">
        <v>694457.17999999993</v>
      </c>
      <c r="I848" s="104"/>
      <c r="J848" s="145">
        <v>0</v>
      </c>
      <c r="K848" s="156"/>
      <c r="L848" s="168"/>
      <c r="M848" s="168"/>
    </row>
    <row r="849" spans="1:11">
      <c r="A849" s="7">
        <v>7</v>
      </c>
      <c r="C849" s="8" t="s">
        <v>171</v>
      </c>
      <c r="E849" s="7">
        <v>7</v>
      </c>
      <c r="F849" s="9"/>
      <c r="G849" s="103"/>
      <c r="H849" s="156">
        <v>220108.36</v>
      </c>
      <c r="I849" s="104"/>
      <c r="J849" s="103"/>
      <c r="K849" s="156"/>
    </row>
    <row r="850" spans="1:11">
      <c r="A850" s="7">
        <v>8</v>
      </c>
      <c r="C850" s="8" t="s">
        <v>214</v>
      </c>
      <c r="E850" s="7">
        <v>8</v>
      </c>
      <c r="F850" s="9"/>
      <c r="G850" s="145"/>
      <c r="H850" s="156"/>
      <c r="I850" s="104"/>
      <c r="J850" s="145"/>
      <c r="K850" s="156"/>
    </row>
    <row r="851" spans="1:11">
      <c r="A851" s="7">
        <v>9</v>
      </c>
      <c r="C851" s="8" t="s">
        <v>185</v>
      </c>
      <c r="E851" s="7">
        <v>9</v>
      </c>
      <c r="F851" s="9"/>
      <c r="G851" s="103">
        <f>SUM(G848:G850)</f>
        <v>8.5025197923147999</v>
      </c>
      <c r="H851" s="157">
        <f>SUM(H848:H850)</f>
        <v>914565.53999999992</v>
      </c>
      <c r="I851" s="103"/>
      <c r="J851" s="103">
        <f>SUM(J848:J850)</f>
        <v>0</v>
      </c>
      <c r="K851" s="157">
        <f>SUM(K848:K850)</f>
        <v>0</v>
      </c>
    </row>
    <row r="852" spans="1:11">
      <c r="A852" s="7">
        <v>10</v>
      </c>
      <c r="C852" s="8"/>
      <c r="E852" s="7">
        <v>10</v>
      </c>
      <c r="F852" s="9"/>
      <c r="G852" s="103"/>
      <c r="H852" s="157"/>
      <c r="I852" s="104"/>
      <c r="J852" s="103"/>
      <c r="K852" s="157"/>
    </row>
    <row r="853" spans="1:11">
      <c r="A853" s="7">
        <v>11</v>
      </c>
      <c r="C853" s="8" t="s">
        <v>174</v>
      </c>
      <c r="E853" s="7">
        <v>11</v>
      </c>
      <c r="F853" s="9"/>
      <c r="G853" s="145">
        <v>0</v>
      </c>
      <c r="H853" s="156">
        <v>0</v>
      </c>
      <c r="I853" s="104"/>
      <c r="J853" s="145">
        <v>0</v>
      </c>
      <c r="K853" s="156"/>
    </row>
    <row r="854" spans="1:11">
      <c r="A854" s="7">
        <v>12</v>
      </c>
      <c r="C854" s="8" t="s">
        <v>175</v>
      </c>
      <c r="E854" s="7">
        <v>12</v>
      </c>
      <c r="F854" s="9"/>
      <c r="G854" s="103"/>
      <c r="H854" s="156">
        <v>0</v>
      </c>
      <c r="I854" s="104"/>
      <c r="J854" s="103"/>
      <c r="K854" s="156"/>
    </row>
    <row r="855" spans="1:11">
      <c r="A855" s="7">
        <v>13</v>
      </c>
      <c r="C855" s="8" t="s">
        <v>186</v>
      </c>
      <c r="E855" s="7">
        <v>13</v>
      </c>
      <c r="F855" s="9"/>
      <c r="G855" s="103">
        <f>SUM(G853:G854)</f>
        <v>0</v>
      </c>
      <c r="H855" s="157">
        <f>SUM(H853:H854)</f>
        <v>0</v>
      </c>
      <c r="I855" s="101"/>
      <c r="J855" s="103">
        <f>SUM(J853:J854)</f>
        <v>0</v>
      </c>
      <c r="K855" s="157">
        <f>SUM(K853:K854)</f>
        <v>0</v>
      </c>
    </row>
    <row r="856" spans="1:11">
      <c r="A856" s="7">
        <v>14</v>
      </c>
      <c r="E856" s="7">
        <v>14</v>
      </c>
      <c r="F856" s="9"/>
      <c r="G856" s="105"/>
      <c r="H856" s="157"/>
      <c r="I856" s="102"/>
      <c r="J856" s="105"/>
      <c r="K856" s="157"/>
    </row>
    <row r="857" spans="1:11">
      <c r="A857" s="7">
        <v>15</v>
      </c>
      <c r="C857" s="8" t="s">
        <v>177</v>
      </c>
      <c r="E857" s="7">
        <v>15</v>
      </c>
      <c r="G857" s="106">
        <f>SUM(G851+G855)</f>
        <v>8.5025197923147999</v>
      </c>
      <c r="H857" s="158">
        <f>SUM(H851+H855)</f>
        <v>914565.53999999992</v>
      </c>
      <c r="I857" s="102"/>
      <c r="J857" s="106">
        <f>SUM(J851+J855)</f>
        <v>0</v>
      </c>
      <c r="K857" s="158">
        <f>SUM(K851+K855)</f>
        <v>0</v>
      </c>
    </row>
    <row r="858" spans="1:11">
      <c r="A858" s="7">
        <v>16</v>
      </c>
      <c r="E858" s="7">
        <v>16</v>
      </c>
      <c r="G858" s="106"/>
      <c r="H858" s="158"/>
      <c r="I858" s="102"/>
      <c r="J858" s="106"/>
      <c r="K858" s="158"/>
    </row>
    <row r="859" spans="1:11">
      <c r="A859" s="7">
        <v>17</v>
      </c>
      <c r="C859" s="8" t="s">
        <v>178</v>
      </c>
      <c r="E859" s="7">
        <v>17</v>
      </c>
      <c r="F859" s="9"/>
      <c r="G859" s="103"/>
      <c r="H859" s="156">
        <v>24102.66</v>
      </c>
      <c r="I859" s="104"/>
      <c r="J859" s="103"/>
      <c r="K859" s="156"/>
    </row>
    <row r="860" spans="1:11">
      <c r="A860" s="7">
        <v>18</v>
      </c>
      <c r="E860" s="7">
        <v>18</v>
      </c>
      <c r="F860" s="9"/>
      <c r="G860" s="103"/>
      <c r="H860" s="157"/>
      <c r="I860" s="104"/>
      <c r="J860" s="103"/>
      <c r="K860" s="157"/>
    </row>
    <row r="861" spans="1:11">
      <c r="A861" s="7">
        <v>19</v>
      </c>
      <c r="C861" s="8" t="s">
        <v>179</v>
      </c>
      <c r="E861" s="7">
        <v>19</v>
      </c>
      <c r="F861" s="9"/>
      <c r="G861" s="103"/>
      <c r="H861" s="156">
        <v>0</v>
      </c>
      <c r="I861" s="104"/>
      <c r="J861" s="103"/>
      <c r="K861" s="156"/>
    </row>
    <row r="862" spans="1:11">
      <c r="A862" s="7">
        <v>20</v>
      </c>
      <c r="C862" s="75" t="s">
        <v>180</v>
      </c>
      <c r="E862" s="7">
        <v>20</v>
      </c>
      <c r="F862" s="9"/>
      <c r="G862" s="103"/>
      <c r="H862" s="156">
        <v>652694.06999999995</v>
      </c>
      <c r="I862" s="104"/>
      <c r="J862" s="103"/>
      <c r="K862" s="156">
        <v>0</v>
      </c>
    </row>
    <row r="863" spans="1:11">
      <c r="A863" s="7">
        <v>21</v>
      </c>
      <c r="C863" s="75"/>
      <c r="E863" s="7">
        <v>21</v>
      </c>
      <c r="F863" s="9"/>
      <c r="G863" s="103"/>
      <c r="H863" s="157"/>
      <c r="I863" s="104"/>
      <c r="J863" s="103"/>
      <c r="K863" s="157"/>
    </row>
    <row r="864" spans="1:11">
      <c r="A864" s="7">
        <v>22</v>
      </c>
      <c r="C864" s="8"/>
      <c r="E864" s="7">
        <v>22</v>
      </c>
      <c r="G864" s="103"/>
      <c r="H864" s="157"/>
      <c r="I864" s="104"/>
      <c r="J864" s="103"/>
      <c r="K864" s="157"/>
    </row>
    <row r="865" spans="1:11">
      <c r="A865" s="7">
        <v>23</v>
      </c>
      <c r="C865" s="8" t="s">
        <v>181</v>
      </c>
      <c r="E865" s="7">
        <v>23</v>
      </c>
      <c r="G865" s="103"/>
      <c r="H865" s="156">
        <v>-3.36</v>
      </c>
      <c r="I865" s="104"/>
      <c r="J865" s="103"/>
      <c r="K865" s="156"/>
    </row>
    <row r="866" spans="1:11">
      <c r="A866" s="7">
        <v>24</v>
      </c>
      <c r="C866" s="8"/>
      <c r="E866" s="7">
        <v>24</v>
      </c>
      <c r="G866" s="103"/>
      <c r="H866" s="157"/>
      <c r="I866" s="104"/>
      <c r="J866" s="103"/>
      <c r="K866" s="157"/>
    </row>
    <row r="867" spans="1:11">
      <c r="A867" s="7"/>
      <c r="E867" s="7">
        <v>25</v>
      </c>
      <c r="F867" s="65" t="s">
        <v>6</v>
      </c>
      <c r="G867" s="77"/>
      <c r="H867" s="20"/>
      <c r="I867" s="65"/>
      <c r="J867" s="77"/>
      <c r="K867" s="20"/>
    </row>
    <row r="868" spans="1:11">
      <c r="A868" s="7">
        <v>25</v>
      </c>
      <c r="C868" s="8" t="s">
        <v>215</v>
      </c>
      <c r="E868" s="7"/>
      <c r="G868" s="102">
        <f>SUM(G857:G866)</f>
        <v>8.5025197923147999</v>
      </c>
      <c r="H868" s="102">
        <f>SUM(H857:H866)</f>
        <v>1591358.91</v>
      </c>
      <c r="I868" s="107"/>
      <c r="J868" s="102">
        <f>SUM(J857:J866)</f>
        <v>0</v>
      </c>
      <c r="K868" s="102">
        <f>SUM(K857:K866)</f>
        <v>0</v>
      </c>
    </row>
    <row r="869" spans="1:11">
      <c r="F869" s="65" t="s">
        <v>6</v>
      </c>
      <c r="G869" s="19"/>
      <c r="H869" s="20"/>
      <c r="I869" s="65"/>
      <c r="J869" s="19"/>
      <c r="K869" s="20"/>
    </row>
    <row r="870" spans="1:11">
      <c r="A870" s="8"/>
      <c r="C870" s="130" t="s">
        <v>49</v>
      </c>
    </row>
    <row r="872" spans="1:11">
      <c r="A872" s="8"/>
      <c r="H872" s="39"/>
      <c r="K872" s="39"/>
    </row>
    <row r="873" spans="1:11">
      <c r="A873" s="15" t="str">
        <f>$A$83</f>
        <v xml:space="preserve">                                                                                                                                                                                                                                                                                                                                                                                                                                                                                                                                                                                                                                                                                                                                                                                                                                                                                                                                                                                                                                                                                                                                                                                                                                                                                                                                                                                                                                                                                                                                                                                                                                                                                                                                                                                                                                                                                                                                                                                                                                                                                                                                                                                                                                                                                                                                                                                                                                                                                                                                                                                                                                                                                                                                                                                                                                                                                                                                                                                                                                                                                                                                                                                                                                                                                                                                                                                                                                                                                                                                                                                                                                                                                                                                                                                                                                                                                                                                                                                                                                                                                                                                                                                                                                                                                                                                                                                                                                                                                                                                                                                                                                                                                                                                                                                                                                                                                                                                                                                                                                                                                                                                                                                                                                                                                                                                                                                                                                                                                                                                                                                                                                                                                                                                                                                                                                                                                                                                                                                                                                                                                                                                                                                                                                                                                                                                                                                                                                                                                                                                                                                                                                                                                                                                                                                                                                                                                                                                                                                                                                                                                                                                                                                                                                                                                                                                                                                                                                                                                                                                                                                                                                                                                                                                                                                                                                                                                                                                                                                                                                                                                                                                      </v>
      </c>
      <c r="B873" s="35"/>
      <c r="C873" s="35"/>
      <c r="D873" s="35"/>
      <c r="E873" s="36"/>
      <c r="F873" s="35"/>
      <c r="G873" s="37"/>
      <c r="H873" s="38"/>
      <c r="I873" s="35"/>
      <c r="J873" s="37"/>
      <c r="K873" s="14" t="s">
        <v>216</v>
      </c>
    </row>
    <row r="874" spans="1:11">
      <c r="A874" s="297" t="s">
        <v>217</v>
      </c>
      <c r="B874" s="297"/>
      <c r="C874" s="297"/>
      <c r="D874" s="297"/>
      <c r="E874" s="297"/>
      <c r="F874" s="297"/>
      <c r="G874" s="297"/>
      <c r="H874" s="297"/>
      <c r="I874" s="297"/>
      <c r="J874" s="297"/>
      <c r="K874" s="297"/>
    </row>
    <row r="875" spans="1:11">
      <c r="A875" s="15" t="str">
        <f>$A$42</f>
        <v xml:space="preserve">NAME: </v>
      </c>
      <c r="C875" s="130" t="str">
        <f>$D$20</f>
        <v>University of Colorado</v>
      </c>
      <c r="G875" s="13"/>
      <c r="H875" s="82"/>
      <c r="J875" s="13"/>
      <c r="K875" s="17" t="str">
        <f>$K$3</f>
        <v>Due Date: October 12, 2020</v>
      </c>
    </row>
    <row r="876" spans="1:11">
      <c r="A876" s="18" t="s">
        <v>6</v>
      </c>
      <c r="B876" s="18" t="s">
        <v>6</v>
      </c>
      <c r="C876" s="18" t="s">
        <v>6</v>
      </c>
      <c r="D876" s="18" t="s">
        <v>6</v>
      </c>
      <c r="E876" s="18" t="s">
        <v>6</v>
      </c>
      <c r="F876" s="18" t="s">
        <v>6</v>
      </c>
      <c r="G876" s="19" t="s">
        <v>6</v>
      </c>
      <c r="H876" s="20" t="s">
        <v>6</v>
      </c>
      <c r="I876" s="18" t="s">
        <v>6</v>
      </c>
      <c r="J876" s="19" t="s">
        <v>6</v>
      </c>
      <c r="K876" s="20" t="s">
        <v>6</v>
      </c>
    </row>
    <row r="877" spans="1:11">
      <c r="A877" s="21" t="s">
        <v>7</v>
      </c>
      <c r="E877" s="21" t="s">
        <v>7</v>
      </c>
      <c r="F877" s="22"/>
      <c r="G877" s="23"/>
      <c r="H877" s="24" t="str">
        <f>+H840</f>
        <v>2019-20</v>
      </c>
      <c r="I877" s="22"/>
      <c r="J877" s="23"/>
      <c r="K877" s="24" t="s">
        <v>271</v>
      </c>
    </row>
    <row r="878" spans="1:11">
      <c r="A878" s="21" t="s">
        <v>9</v>
      </c>
      <c r="C878" s="25" t="s">
        <v>51</v>
      </c>
      <c r="E878" s="21" t="s">
        <v>9</v>
      </c>
      <c r="F878" s="22"/>
      <c r="G878" s="23"/>
      <c r="H878" s="24" t="s">
        <v>12</v>
      </c>
      <c r="I878" s="22"/>
      <c r="J878" s="23"/>
      <c r="K878" s="24" t="s">
        <v>13</v>
      </c>
    </row>
    <row r="879" spans="1:11">
      <c r="A879" s="18" t="s">
        <v>6</v>
      </c>
      <c r="B879" s="18" t="s">
        <v>6</v>
      </c>
      <c r="C879" s="18" t="s">
        <v>6</v>
      </c>
      <c r="D879" s="18" t="s">
        <v>6</v>
      </c>
      <c r="E879" s="18" t="s">
        <v>6</v>
      </c>
      <c r="F879" s="18" t="s">
        <v>6</v>
      </c>
      <c r="G879" s="19" t="s">
        <v>6</v>
      </c>
      <c r="H879" s="20" t="s">
        <v>6</v>
      </c>
      <c r="I879" s="18" t="s">
        <v>6</v>
      </c>
      <c r="J879" s="19" t="s">
        <v>6</v>
      </c>
      <c r="K879" s="20" t="s">
        <v>6</v>
      </c>
    </row>
    <row r="880" spans="1:11">
      <c r="A880" s="68">
        <v>1</v>
      </c>
      <c r="C880" s="130" t="s">
        <v>218</v>
      </c>
      <c r="E880" s="68">
        <v>1</v>
      </c>
      <c r="F880" s="9"/>
      <c r="G880" s="104"/>
      <c r="H880" s="148">
        <v>15205098.43</v>
      </c>
      <c r="I880" s="104"/>
      <c r="J880" s="104"/>
      <c r="K880" s="148">
        <v>10612854</v>
      </c>
    </row>
    <row r="881" spans="1:11">
      <c r="A881" s="68">
        <v>2</v>
      </c>
      <c r="E881" s="68">
        <v>2</v>
      </c>
      <c r="F881" s="9"/>
      <c r="G881" s="104"/>
      <c r="H881" s="104"/>
      <c r="I881" s="104"/>
      <c r="J881" s="104"/>
      <c r="K881" s="104"/>
    </row>
    <row r="882" spans="1:11">
      <c r="A882" s="68">
        <v>3</v>
      </c>
      <c r="C882" s="9"/>
      <c r="E882" s="68">
        <v>3</v>
      </c>
      <c r="F882" s="9"/>
      <c r="G882" s="104"/>
      <c r="H882" s="104"/>
      <c r="I882" s="104"/>
      <c r="J882" s="104"/>
      <c r="K882" s="104"/>
    </row>
    <row r="883" spans="1:11">
      <c r="A883" s="68">
        <v>4</v>
      </c>
      <c r="C883" s="9"/>
      <c r="E883" s="68">
        <v>4</v>
      </c>
      <c r="F883" s="9"/>
      <c r="G883" s="104"/>
      <c r="H883" s="104"/>
      <c r="I883" s="104"/>
      <c r="J883" s="104"/>
      <c r="K883" s="104"/>
    </row>
    <row r="884" spans="1:11">
      <c r="A884" s="68">
        <v>5</v>
      </c>
      <c r="C884" s="8"/>
      <c r="E884" s="68">
        <v>5</v>
      </c>
      <c r="F884" s="9"/>
      <c r="G884" s="104"/>
      <c r="H884" s="104"/>
      <c r="I884" s="104"/>
      <c r="J884" s="104"/>
      <c r="K884" s="104"/>
    </row>
    <row r="885" spans="1:11">
      <c r="A885" s="68">
        <v>6</v>
      </c>
      <c r="C885" s="9"/>
      <c r="E885" s="68">
        <v>6</v>
      </c>
      <c r="F885" s="9"/>
      <c r="G885" s="104"/>
      <c r="H885" s="104"/>
      <c r="I885" s="104"/>
      <c r="J885" s="104"/>
      <c r="K885" s="104"/>
    </row>
    <row r="886" spans="1:11">
      <c r="A886" s="68">
        <v>7</v>
      </c>
      <c r="C886" s="9"/>
      <c r="E886" s="68">
        <v>7</v>
      </c>
      <c r="F886" s="9"/>
      <c r="G886" s="104"/>
      <c r="H886" s="104"/>
      <c r="I886" s="104"/>
      <c r="J886" s="104"/>
      <c r="K886" s="104"/>
    </row>
    <row r="887" spans="1:11">
      <c r="A887" s="68">
        <v>8</v>
      </c>
      <c r="E887" s="68">
        <v>8</v>
      </c>
      <c r="F887" s="9"/>
      <c r="G887" s="104"/>
      <c r="H887" s="104"/>
      <c r="I887" s="104"/>
      <c r="J887" s="104"/>
      <c r="K887" s="104"/>
    </row>
    <row r="888" spans="1:11">
      <c r="A888" s="68">
        <v>9</v>
      </c>
      <c r="E888" s="68">
        <v>9</v>
      </c>
      <c r="F888" s="9"/>
      <c r="G888" s="104"/>
      <c r="H888" s="104"/>
      <c r="I888" s="104"/>
      <c r="J888" s="104"/>
      <c r="K888" s="104"/>
    </row>
    <row r="889" spans="1:11">
      <c r="A889" s="71"/>
      <c r="E889" s="71"/>
      <c r="F889" s="65" t="s">
        <v>6</v>
      </c>
      <c r="G889" s="80"/>
      <c r="H889" s="80"/>
      <c r="I889" s="80"/>
      <c r="J889" s="80"/>
      <c r="K889" s="80"/>
    </row>
    <row r="890" spans="1:11">
      <c r="A890" s="68">
        <v>10</v>
      </c>
      <c r="C890" s="130" t="s">
        <v>219</v>
      </c>
      <c r="E890" s="68">
        <v>10</v>
      </c>
      <c r="G890" s="101"/>
      <c r="H890" s="104">
        <f>SUM(H880:H888)</f>
        <v>15205098.43</v>
      </c>
      <c r="I890" s="102"/>
      <c r="J890" s="101"/>
      <c r="K890" s="104">
        <f>SUM(K880:K888)</f>
        <v>10612854</v>
      </c>
    </row>
    <row r="891" spans="1:11">
      <c r="A891" s="68"/>
      <c r="E891" s="68"/>
      <c r="F891" s="65" t="s">
        <v>6</v>
      </c>
      <c r="G891" s="80"/>
      <c r="H891" s="80"/>
      <c r="I891" s="80"/>
      <c r="J891" s="80"/>
      <c r="K891" s="80"/>
    </row>
    <row r="892" spans="1:11">
      <c r="A892" s="68">
        <v>11</v>
      </c>
      <c r="C892" s="9"/>
      <c r="E892" s="68">
        <v>11</v>
      </c>
      <c r="F892" s="9"/>
      <c r="G892" s="104"/>
      <c r="H892" s="104"/>
      <c r="I892" s="104"/>
      <c r="J892" s="104"/>
      <c r="K892" s="104"/>
    </row>
    <row r="893" spans="1:11">
      <c r="A893" s="68">
        <v>12</v>
      </c>
      <c r="C893" s="8" t="s">
        <v>220</v>
      </c>
      <c r="E893" s="68">
        <v>12</v>
      </c>
      <c r="F893" s="9"/>
      <c r="G893" s="104"/>
      <c r="H893" s="148">
        <v>43746948.266131602</v>
      </c>
      <c r="I893" s="104"/>
      <c r="J893" s="104"/>
      <c r="K893" s="148">
        <v>16615074.823713001</v>
      </c>
    </row>
    <row r="894" spans="1:11">
      <c r="A894" s="68">
        <v>13</v>
      </c>
      <c r="C894" s="9" t="s">
        <v>221</v>
      </c>
      <c r="E894" s="68">
        <v>13</v>
      </c>
      <c r="F894" s="9"/>
      <c r="G894" s="104"/>
      <c r="H894" s="148"/>
      <c r="I894" s="104"/>
      <c r="J894" s="104"/>
      <c r="K894" s="148"/>
    </row>
    <row r="895" spans="1:11">
      <c r="A895" s="68">
        <v>14</v>
      </c>
      <c r="E895" s="68">
        <v>14</v>
      </c>
      <c r="F895" s="9"/>
      <c r="G895" s="104"/>
      <c r="H895" s="104"/>
      <c r="I895" s="104"/>
      <c r="J895" s="104"/>
      <c r="K895" s="104"/>
    </row>
    <row r="896" spans="1:11">
      <c r="A896" s="68">
        <v>15</v>
      </c>
      <c r="E896" s="68">
        <v>15</v>
      </c>
      <c r="F896" s="9"/>
      <c r="G896" s="104"/>
      <c r="H896" s="104"/>
      <c r="I896" s="104"/>
      <c r="J896" s="104"/>
      <c r="K896" s="104"/>
    </row>
    <row r="897" spans="1:11">
      <c r="A897" s="68">
        <v>16</v>
      </c>
      <c r="E897" s="68">
        <v>16</v>
      </c>
      <c r="F897" s="9"/>
      <c r="G897" s="104"/>
      <c r="H897" s="104"/>
      <c r="I897" s="104"/>
      <c r="J897" s="104"/>
      <c r="K897" s="104"/>
    </row>
    <row r="898" spans="1:11">
      <c r="A898" s="68">
        <v>17</v>
      </c>
      <c r="C898" s="69"/>
      <c r="D898" s="70"/>
      <c r="E898" s="68">
        <v>17</v>
      </c>
      <c r="F898" s="9"/>
      <c r="G898" s="104"/>
      <c r="H898" s="104"/>
      <c r="I898" s="104"/>
      <c r="J898" s="104"/>
      <c r="K898" s="104"/>
    </row>
    <row r="899" spans="1:11">
      <c r="A899" s="68">
        <v>18</v>
      </c>
      <c r="C899" s="70"/>
      <c r="D899" s="70"/>
      <c r="E899" s="68">
        <v>18</v>
      </c>
      <c r="F899" s="9"/>
      <c r="G899" s="104"/>
      <c r="H899" s="104"/>
      <c r="I899" s="104"/>
      <c r="J899" s="104"/>
      <c r="K899" s="104"/>
    </row>
    <row r="900" spans="1:11">
      <c r="A900" s="68"/>
      <c r="C900" s="83"/>
      <c r="D900" s="70"/>
      <c r="E900" s="68"/>
      <c r="F900" s="65" t="s">
        <v>6</v>
      </c>
      <c r="G900" s="19"/>
      <c r="H900" s="20"/>
      <c r="I900" s="65"/>
      <c r="J900" s="19"/>
      <c r="K900" s="20"/>
    </row>
    <row r="901" spans="1:11">
      <c r="A901" s="68">
        <v>19</v>
      </c>
      <c r="C901" s="130" t="s">
        <v>222</v>
      </c>
      <c r="D901" s="70"/>
      <c r="E901" s="68">
        <v>19</v>
      </c>
      <c r="G901" s="104"/>
      <c r="H901" s="102">
        <f>SUM(H892:H899)</f>
        <v>43746948.266131602</v>
      </c>
      <c r="I901" s="104"/>
      <c r="J901" s="104"/>
      <c r="K901" s="102">
        <f>SUM(K892:K899)</f>
        <v>16615074.823713001</v>
      </c>
    </row>
    <row r="902" spans="1:11">
      <c r="A902" s="68"/>
      <c r="C902" s="83"/>
      <c r="D902" s="70"/>
      <c r="E902" s="68"/>
      <c r="F902" s="65" t="s">
        <v>6</v>
      </c>
      <c r="G902" s="19"/>
      <c r="H902" s="20"/>
      <c r="I902" s="65"/>
      <c r="J902" s="19"/>
      <c r="K902" s="20"/>
    </row>
    <row r="903" spans="1:11">
      <c r="A903" s="68"/>
      <c r="C903" s="70"/>
      <c r="D903" s="70"/>
      <c r="E903" s="68"/>
      <c r="H903" s="11"/>
    </row>
    <row r="904" spans="1:11">
      <c r="A904" s="68">
        <v>20</v>
      </c>
      <c r="C904" s="8" t="s">
        <v>223</v>
      </c>
      <c r="E904" s="68">
        <v>20</v>
      </c>
      <c r="G904" s="101"/>
      <c r="H904" s="102">
        <f>SUM(H890,H901)</f>
        <v>58952046.696131602</v>
      </c>
      <c r="I904" s="102"/>
      <c r="J904" s="101"/>
      <c r="K904" s="102">
        <f>SUM(K890,K901)</f>
        <v>27227928.823713001</v>
      </c>
    </row>
    <row r="905" spans="1:11">
      <c r="C905" s="30" t="s">
        <v>224</v>
      </c>
      <c r="E905" s="34"/>
      <c r="F905" s="65" t="s">
        <v>6</v>
      </c>
      <c r="G905" s="19"/>
      <c r="H905" s="20"/>
      <c r="I905" s="65"/>
      <c r="J905" s="19"/>
      <c r="K905" s="20"/>
    </row>
    <row r="906" spans="1:11">
      <c r="C906" s="8" t="s">
        <v>38</v>
      </c>
    </row>
    <row r="907" spans="1:11">
      <c r="D907" s="8"/>
      <c r="G907" s="13"/>
      <c r="H907" s="39"/>
      <c r="I907" s="57"/>
      <c r="J907" s="13"/>
      <c r="K907" s="39"/>
    </row>
    <row r="908" spans="1:11">
      <c r="D908" s="8"/>
      <c r="G908" s="13"/>
      <c r="H908" s="39"/>
      <c r="I908" s="57"/>
      <c r="J908" s="13"/>
      <c r="K908" s="39"/>
    </row>
    <row r="909" spans="1:11">
      <c r="D909" s="8"/>
      <c r="G909" s="13"/>
      <c r="H909" s="39"/>
      <c r="I909" s="57"/>
      <c r="J909" s="13"/>
      <c r="K909" s="39"/>
    </row>
    <row r="910" spans="1:11">
      <c r="D910" s="8"/>
      <c r="G910" s="13"/>
      <c r="H910" s="39"/>
      <c r="I910" s="57"/>
      <c r="J910" s="13"/>
      <c r="K910" s="39"/>
    </row>
    <row r="911" spans="1:11">
      <c r="D911" s="8"/>
      <c r="G911" s="13"/>
      <c r="H911" s="39"/>
      <c r="I911" s="57"/>
      <c r="J911" s="13"/>
      <c r="K911" s="39"/>
    </row>
    <row r="912" spans="1:11">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80" fitToHeight="47"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70"/>
  <sheetViews>
    <sheetView showGridLines="0" view="pageBreakPreview" zoomScaleNormal="100" zoomScaleSheetLayoutView="100" workbookViewId="0">
      <selection activeCell="D12" sqref="D12"/>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12" width="9.625" style="130"/>
    <col min="13" max="13" width="11.25" style="130" bestFit="1" customWidth="1"/>
    <col min="14" max="14" width="12.5" style="130" bestFit="1" customWidth="1"/>
    <col min="15"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279</v>
      </c>
    </row>
    <row r="5" spans="1:11" ht="45">
      <c r="A5" s="289" t="s">
        <v>1</v>
      </c>
      <c r="B5" s="289"/>
      <c r="C5" s="289"/>
      <c r="D5" s="289"/>
      <c r="E5" s="289"/>
      <c r="F5" s="289"/>
      <c r="G5" s="289"/>
      <c r="H5" s="289"/>
      <c r="I5" s="289"/>
      <c r="J5" s="289"/>
      <c r="K5" s="289"/>
    </row>
    <row r="8" spans="1:11" s="5" customFormat="1" ht="33">
      <c r="A8" s="290" t="s">
        <v>268</v>
      </c>
      <c r="B8" s="290"/>
      <c r="C8" s="290"/>
      <c r="D8" s="290"/>
      <c r="E8" s="290"/>
      <c r="F8" s="290"/>
      <c r="G8" s="290"/>
      <c r="H8" s="290"/>
      <c r="I8" s="290"/>
      <c r="J8" s="290"/>
      <c r="K8" s="290"/>
    </row>
    <row r="9" spans="1:11" s="5" customFormat="1" ht="33">
      <c r="A9" s="290" t="s">
        <v>269</v>
      </c>
      <c r="B9" s="290"/>
      <c r="C9" s="290"/>
      <c r="D9" s="290"/>
      <c r="E9" s="290"/>
      <c r="F9" s="290"/>
      <c r="G9" s="290"/>
      <c r="H9" s="290"/>
      <c r="I9" s="290"/>
      <c r="J9" s="290"/>
      <c r="K9" s="290"/>
    </row>
    <row r="20" spans="1:11" ht="12.75" thickBot="1">
      <c r="A20" s="291" t="s">
        <v>228</v>
      </c>
      <c r="B20" s="291"/>
      <c r="C20" s="291"/>
      <c r="D20" s="127" t="s">
        <v>275</v>
      </c>
      <c r="E20" s="6"/>
      <c r="F20" s="6"/>
      <c r="G20" s="6"/>
      <c r="H20" s="6"/>
      <c r="I20" s="6"/>
      <c r="J20" s="6"/>
      <c r="K20" s="6"/>
    </row>
    <row r="21" spans="1:11" ht="12.75" thickBot="1">
      <c r="C21" s="172" t="s">
        <v>229</v>
      </c>
      <c r="D21" s="126" t="s">
        <v>280</v>
      </c>
    </row>
    <row r="22" spans="1:11" ht="12.75" thickBot="1">
      <c r="C22" s="172" t="s">
        <v>230</v>
      </c>
      <c r="D22" s="126" t="s">
        <v>281</v>
      </c>
    </row>
    <row r="23" spans="1:11" ht="12.75" thickBot="1">
      <c r="C23" s="172" t="s">
        <v>231</v>
      </c>
      <c r="D23" s="189" t="s">
        <v>282</v>
      </c>
    </row>
    <row r="31" spans="1:11">
      <c r="C31" s="130" t="s">
        <v>2</v>
      </c>
    </row>
    <row r="36" spans="1:11" ht="30">
      <c r="A36" s="292" t="s">
        <v>236</v>
      </c>
      <c r="B36" s="292"/>
      <c r="C36" s="292"/>
      <c r="D36" s="292"/>
      <c r="E36" s="292"/>
      <c r="F36" s="292"/>
      <c r="G36" s="292"/>
      <c r="H36" s="292"/>
      <c r="I36" s="292"/>
      <c r="J36" s="292"/>
      <c r="K36" s="292"/>
    </row>
    <row r="39" spans="1:11">
      <c r="A39" s="7"/>
      <c r="C39" s="8"/>
      <c r="E39" s="7"/>
      <c r="F39" s="9"/>
      <c r="G39" s="10"/>
      <c r="H39" s="11"/>
      <c r="I39" s="9"/>
      <c r="J39" s="10"/>
      <c r="K39" s="11"/>
    </row>
    <row r="40" spans="1:11">
      <c r="A40" s="12"/>
      <c r="G40" s="13"/>
      <c r="K40" s="14" t="s">
        <v>3</v>
      </c>
    </row>
    <row r="41" spans="1:11">
      <c r="A41" s="293" t="s">
        <v>4</v>
      </c>
      <c r="B41" s="293"/>
      <c r="C41" s="293"/>
      <c r="D41" s="293"/>
      <c r="E41" s="293"/>
      <c r="F41" s="293"/>
      <c r="G41" s="293"/>
      <c r="H41" s="293"/>
      <c r="I41" s="293"/>
      <c r="J41" s="293"/>
      <c r="K41" s="293"/>
    </row>
    <row r="42" spans="1:11">
      <c r="A42" s="15" t="s">
        <v>5</v>
      </c>
      <c r="C42" s="130" t="str">
        <f>$D$20</f>
        <v>University of Colorado</v>
      </c>
      <c r="G42" s="13"/>
      <c r="I42" s="16"/>
      <c r="J42" s="13"/>
      <c r="K42" s="17" t="str">
        <f>$K$3</f>
        <v>Due Date: October 5, 2020</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267</v>
      </c>
      <c r="I44" s="22"/>
      <c r="J44" s="23"/>
      <c r="K44" s="24" t="s">
        <v>271</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6">
        <v>0</v>
      </c>
      <c r="H47" s="86">
        <v>0</v>
      </c>
      <c r="I47" s="29"/>
      <c r="J47" s="86">
        <v>0</v>
      </c>
      <c r="K47" s="86">
        <v>0</v>
      </c>
    </row>
    <row r="48" spans="1:11">
      <c r="A48" s="7">
        <v>2</v>
      </c>
      <c r="C48" s="8" t="s">
        <v>16</v>
      </c>
      <c r="D48" s="26" t="s">
        <v>17</v>
      </c>
      <c r="E48" s="7">
        <v>2</v>
      </c>
      <c r="G48" s="86">
        <v>0</v>
      </c>
      <c r="H48" s="86">
        <v>0</v>
      </c>
      <c r="I48" s="29"/>
      <c r="J48" s="86">
        <v>0</v>
      </c>
      <c r="K48" s="86">
        <v>0</v>
      </c>
    </row>
    <row r="49" spans="1:15">
      <c r="A49" s="7">
        <v>3</v>
      </c>
      <c r="C49" s="8" t="s">
        <v>18</v>
      </c>
      <c r="D49" s="26" t="s">
        <v>19</v>
      </c>
      <c r="E49" s="7">
        <v>3</v>
      </c>
      <c r="G49" s="86">
        <v>0</v>
      </c>
      <c r="H49" s="86">
        <v>0</v>
      </c>
      <c r="I49" s="29"/>
      <c r="J49" s="86">
        <v>0</v>
      </c>
      <c r="K49" s="86">
        <v>0</v>
      </c>
    </row>
    <row r="50" spans="1:15">
      <c r="A50" s="7">
        <v>4</v>
      </c>
      <c r="C50" s="8" t="s">
        <v>20</v>
      </c>
      <c r="D50" s="26" t="s">
        <v>21</v>
      </c>
      <c r="E50" s="7">
        <v>4</v>
      </c>
      <c r="G50" s="86">
        <v>0</v>
      </c>
      <c r="H50" s="86">
        <v>0</v>
      </c>
      <c r="I50" s="29"/>
      <c r="J50" s="86">
        <v>0</v>
      </c>
      <c r="K50" s="86">
        <v>0</v>
      </c>
    </row>
    <row r="51" spans="1:15">
      <c r="A51" s="7">
        <v>5</v>
      </c>
      <c r="C51" s="8" t="s">
        <v>22</v>
      </c>
      <c r="D51" s="26" t="s">
        <v>23</v>
      </c>
      <c r="E51" s="7">
        <v>5</v>
      </c>
      <c r="G51" s="86">
        <v>0</v>
      </c>
      <c r="H51" s="86">
        <v>0</v>
      </c>
      <c r="I51" s="29"/>
      <c r="J51" s="86">
        <v>0</v>
      </c>
      <c r="K51" s="86">
        <v>0</v>
      </c>
    </row>
    <row r="52" spans="1:15">
      <c r="A52" s="7">
        <v>6</v>
      </c>
      <c r="C52" s="8" t="s">
        <v>24</v>
      </c>
      <c r="D52" s="26" t="s">
        <v>25</v>
      </c>
      <c r="E52" s="7">
        <v>6</v>
      </c>
      <c r="G52" s="86">
        <v>0</v>
      </c>
      <c r="H52" s="86">
        <v>0</v>
      </c>
      <c r="I52" s="29"/>
      <c r="J52" s="86">
        <v>0</v>
      </c>
      <c r="K52" s="86">
        <v>0</v>
      </c>
    </row>
    <row r="53" spans="1:15">
      <c r="A53" s="7">
        <v>7</v>
      </c>
      <c r="C53" s="8" t="s">
        <v>26</v>
      </c>
      <c r="D53" s="26" t="s">
        <v>27</v>
      </c>
      <c r="E53" s="7">
        <v>7</v>
      </c>
      <c r="G53" s="86">
        <v>0</v>
      </c>
      <c r="H53" s="86">
        <v>0</v>
      </c>
      <c r="I53" s="29"/>
      <c r="J53" s="86">
        <v>0</v>
      </c>
      <c r="K53" s="86">
        <v>0</v>
      </c>
    </row>
    <row r="54" spans="1:15">
      <c r="A54" s="7">
        <v>8</v>
      </c>
      <c r="C54" s="8" t="s">
        <v>28</v>
      </c>
      <c r="D54" s="26" t="s">
        <v>29</v>
      </c>
      <c r="E54" s="7">
        <v>8</v>
      </c>
      <c r="G54" s="86">
        <v>0</v>
      </c>
      <c r="H54" s="86">
        <v>0</v>
      </c>
      <c r="I54" s="29"/>
      <c r="J54" s="86">
        <v>0</v>
      </c>
      <c r="K54" s="86">
        <v>0</v>
      </c>
    </row>
    <row r="55" spans="1:15">
      <c r="A55" s="7">
        <v>9</v>
      </c>
      <c r="C55" s="8" t="s">
        <v>30</v>
      </c>
      <c r="D55" s="26" t="s">
        <v>31</v>
      </c>
      <c r="E55" s="7">
        <v>9</v>
      </c>
      <c r="G55" s="87">
        <v>0</v>
      </c>
      <c r="H55" s="87">
        <v>0</v>
      </c>
      <c r="I55" s="29" t="s">
        <v>38</v>
      </c>
      <c r="J55" s="87">
        <v>0</v>
      </c>
      <c r="K55" s="87">
        <v>0</v>
      </c>
    </row>
    <row r="56" spans="1:15">
      <c r="A56" s="7">
        <v>10</v>
      </c>
      <c r="C56" s="8" t="s">
        <v>32</v>
      </c>
      <c r="D56" s="26" t="s">
        <v>33</v>
      </c>
      <c r="E56" s="7">
        <v>10</v>
      </c>
      <c r="G56" s="86">
        <v>0</v>
      </c>
      <c r="H56" s="86">
        <v>0</v>
      </c>
      <c r="I56" s="29"/>
      <c r="J56" s="86">
        <v>0</v>
      </c>
      <c r="K56" s="86">
        <v>0</v>
      </c>
    </row>
    <row r="57" spans="1:15">
      <c r="A57" s="7"/>
      <c r="C57" s="8"/>
      <c r="D57" s="26"/>
      <c r="E57" s="7"/>
      <c r="F57" s="18" t="s">
        <v>6</v>
      </c>
      <c r="G57" s="19" t="s">
        <v>6</v>
      </c>
      <c r="H57" s="45"/>
      <c r="I57" s="27"/>
      <c r="J57" s="19"/>
      <c r="K57" s="45"/>
    </row>
    <row r="58" spans="1:15" ht="15" customHeight="1">
      <c r="A58" s="130">
        <v>11</v>
      </c>
      <c r="C58" s="8" t="s">
        <v>34</v>
      </c>
      <c r="E58" s="130">
        <v>11</v>
      </c>
      <c r="G58" s="86">
        <v>0</v>
      </c>
      <c r="H58" s="87">
        <v>0</v>
      </c>
      <c r="I58" s="29"/>
      <c r="J58" s="86">
        <v>0</v>
      </c>
      <c r="K58" s="87">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6"/>
      <c r="K61" s="28"/>
    </row>
    <row r="62" spans="1:15">
      <c r="A62" s="7">
        <v>13</v>
      </c>
      <c r="C62" s="8" t="s">
        <v>36</v>
      </c>
      <c r="D62" s="26" t="s">
        <v>37</v>
      </c>
      <c r="E62" s="7">
        <v>13</v>
      </c>
      <c r="G62" s="46"/>
      <c r="H62" s="44">
        <v>0</v>
      </c>
      <c r="I62" s="29"/>
      <c r="J62" s="46"/>
      <c r="K62" s="44">
        <v>0</v>
      </c>
      <c r="O62" s="130" t="s">
        <v>38</v>
      </c>
    </row>
    <row r="63" spans="1:15">
      <c r="A63" s="7">
        <v>14</v>
      </c>
      <c r="C63" s="8" t="s">
        <v>39</v>
      </c>
      <c r="D63" s="26" t="s">
        <v>40</v>
      </c>
      <c r="E63" s="7">
        <v>14</v>
      </c>
      <c r="G63" s="46"/>
      <c r="H63" s="44">
        <v>0</v>
      </c>
      <c r="I63" s="29"/>
      <c r="J63" s="46"/>
      <c r="K63" s="44">
        <v>0</v>
      </c>
    </row>
    <row r="64" spans="1:15">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30">
        <v>26</v>
      </c>
      <c r="E75" s="130">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286" t="s">
        <v>232</v>
      </c>
      <c r="D79" s="286"/>
      <c r="E79" s="286"/>
      <c r="F79" s="286"/>
      <c r="G79" s="286"/>
      <c r="H79" s="286"/>
      <c r="I79" s="286"/>
      <c r="J79" s="286"/>
      <c r="K79" s="33"/>
    </row>
    <row r="80" spans="1:254">
      <c r="D80" s="26"/>
      <c r="F80" s="18"/>
      <c r="G80" s="19"/>
      <c r="I80" s="27"/>
      <c r="J80" s="19"/>
      <c r="K80" s="20"/>
    </row>
    <row r="81" spans="1:13">
      <c r="C81" s="130" t="s">
        <v>49</v>
      </c>
      <c r="D81" s="26"/>
      <c r="F81" s="18"/>
      <c r="G81" s="19"/>
      <c r="I81" s="27"/>
      <c r="J81" s="19"/>
      <c r="K81" s="20"/>
    </row>
    <row r="82" spans="1:13">
      <c r="A82" s="7"/>
      <c r="C82" s="8"/>
      <c r="E82" s="7"/>
      <c r="F82" s="9"/>
      <c r="G82" s="10"/>
      <c r="H82" s="11"/>
      <c r="I82" s="9"/>
      <c r="J82" s="10"/>
      <c r="K82" s="11"/>
    </row>
    <row r="83" spans="1:13">
      <c r="A83" s="15" t="s">
        <v>58</v>
      </c>
      <c r="G83" s="13"/>
      <c r="K83" s="14" t="s">
        <v>59</v>
      </c>
    </row>
    <row r="84" spans="1:13" s="35" customFormat="1">
      <c r="A84" s="293" t="s">
        <v>60</v>
      </c>
      <c r="B84" s="293"/>
      <c r="C84" s="293"/>
      <c r="D84" s="293"/>
      <c r="E84" s="293"/>
      <c r="F84" s="293"/>
      <c r="G84" s="293"/>
      <c r="H84" s="293"/>
      <c r="I84" s="293"/>
      <c r="J84" s="293"/>
      <c r="K84" s="293"/>
    </row>
    <row r="85" spans="1:13">
      <c r="A85" s="15" t="str">
        <f>$A$42</f>
        <v xml:space="preserve">NAME: </v>
      </c>
      <c r="C85" s="130" t="str">
        <f>$D$20</f>
        <v>University of Colorado</v>
      </c>
      <c r="G85" s="13"/>
      <c r="I85" s="16"/>
      <c r="J85" s="13"/>
      <c r="K85" s="17" t="str">
        <f>$K$3</f>
        <v>Due Date: October 5, 2020</v>
      </c>
    </row>
    <row r="86" spans="1:13">
      <c r="A86" s="18" t="s">
        <v>6</v>
      </c>
      <c r="B86" s="18" t="s">
        <v>6</v>
      </c>
      <c r="C86" s="18" t="s">
        <v>6</v>
      </c>
      <c r="D86" s="18" t="s">
        <v>6</v>
      </c>
      <c r="E86" s="18" t="s">
        <v>6</v>
      </c>
      <c r="F86" s="18" t="s">
        <v>6</v>
      </c>
      <c r="G86" s="19" t="s">
        <v>6</v>
      </c>
      <c r="H86" s="20" t="s">
        <v>6</v>
      </c>
      <c r="I86" s="18" t="s">
        <v>6</v>
      </c>
      <c r="J86" s="19" t="s">
        <v>6</v>
      </c>
      <c r="K86" s="20" t="s">
        <v>6</v>
      </c>
    </row>
    <row r="87" spans="1:13">
      <c r="A87" s="21" t="s">
        <v>7</v>
      </c>
      <c r="C87" s="8" t="s">
        <v>8</v>
      </c>
      <c r="E87" s="21" t="s">
        <v>7</v>
      </c>
      <c r="F87" s="22"/>
      <c r="G87" s="23"/>
      <c r="H87" s="24" t="str">
        <f>H44</f>
        <v>2019-20</v>
      </c>
      <c r="I87" s="22"/>
      <c r="J87" s="23"/>
      <c r="K87" s="24" t="str">
        <f>K44</f>
        <v>2020-21</v>
      </c>
    </row>
    <row r="88" spans="1:13">
      <c r="A88" s="21" t="s">
        <v>9</v>
      </c>
      <c r="C88" s="25" t="s">
        <v>10</v>
      </c>
      <c r="E88" s="21" t="s">
        <v>9</v>
      </c>
      <c r="F88" s="22"/>
      <c r="G88" s="23" t="s">
        <v>11</v>
      </c>
      <c r="H88" s="24" t="s">
        <v>12</v>
      </c>
      <c r="I88" s="22"/>
      <c r="J88" s="23" t="s">
        <v>11</v>
      </c>
      <c r="K88" s="24" t="s">
        <v>13</v>
      </c>
    </row>
    <row r="89" spans="1:13">
      <c r="A89" s="18" t="s">
        <v>6</v>
      </c>
      <c r="B89" s="18" t="s">
        <v>6</v>
      </c>
      <c r="C89" s="18" t="s">
        <v>6</v>
      </c>
      <c r="D89" s="18" t="s">
        <v>6</v>
      </c>
      <c r="E89" s="18" t="s">
        <v>6</v>
      </c>
      <c r="F89" s="18" t="s">
        <v>6</v>
      </c>
      <c r="G89" s="19" t="s">
        <v>6</v>
      </c>
      <c r="H89" s="19" t="s">
        <v>6</v>
      </c>
      <c r="I89" s="18" t="s">
        <v>6</v>
      </c>
      <c r="J89" s="19" t="s">
        <v>6</v>
      </c>
      <c r="K89" s="20" t="s">
        <v>6</v>
      </c>
    </row>
    <row r="90" spans="1:13">
      <c r="A90" s="7">
        <v>1</v>
      </c>
      <c r="C90" s="8" t="s">
        <v>14</v>
      </c>
      <c r="D90" s="26" t="s">
        <v>15</v>
      </c>
      <c r="E90" s="7">
        <v>1</v>
      </c>
      <c r="G90" s="181">
        <f>+G569</f>
        <v>3317</v>
      </c>
      <c r="H90" s="44">
        <f>+H569</f>
        <v>453879983</v>
      </c>
      <c r="I90" s="29"/>
      <c r="J90" s="44">
        <f>+J569</f>
        <v>3282</v>
      </c>
      <c r="K90" s="44">
        <f>+K569</f>
        <v>420909129.08934999</v>
      </c>
      <c r="M90" s="182"/>
    </row>
    <row r="91" spans="1:13">
      <c r="A91" s="7">
        <v>2</v>
      </c>
      <c r="C91" s="8" t="s">
        <v>16</v>
      </c>
      <c r="D91" s="26" t="s">
        <v>17</v>
      </c>
      <c r="E91" s="7">
        <v>2</v>
      </c>
      <c r="G91" s="181">
        <f>+G608</f>
        <v>113</v>
      </c>
      <c r="H91" s="44">
        <f>+H608</f>
        <v>28326477</v>
      </c>
      <c r="I91" s="29"/>
      <c r="J91" s="44">
        <f>+J608</f>
        <v>107</v>
      </c>
      <c r="K91" s="44">
        <f>+K608</f>
        <v>19602491.68</v>
      </c>
      <c r="M91" s="182"/>
    </row>
    <row r="92" spans="1:13">
      <c r="A92" s="7">
        <v>3</v>
      </c>
      <c r="C92" s="8" t="s">
        <v>18</v>
      </c>
      <c r="D92" s="26" t="s">
        <v>19</v>
      </c>
      <c r="E92" s="7">
        <v>3</v>
      </c>
      <c r="G92" s="181">
        <f>+G645</f>
        <v>12</v>
      </c>
      <c r="H92" s="44">
        <f>+H645</f>
        <v>431736</v>
      </c>
      <c r="I92" s="29"/>
      <c r="J92" s="44">
        <f>+J645</f>
        <v>12</v>
      </c>
      <c r="K92" s="44">
        <f>+K645</f>
        <v>444293</v>
      </c>
      <c r="M92" s="182"/>
    </row>
    <row r="93" spans="1:13">
      <c r="A93" s="7">
        <v>4</v>
      </c>
      <c r="C93" s="8" t="s">
        <v>20</v>
      </c>
      <c r="D93" s="26" t="s">
        <v>21</v>
      </c>
      <c r="E93" s="7">
        <v>4</v>
      </c>
      <c r="G93" s="181">
        <f>+G682</f>
        <v>723</v>
      </c>
      <c r="H93" s="44">
        <f>+H682</f>
        <v>109982455</v>
      </c>
      <c r="I93" s="29"/>
      <c r="J93" s="44">
        <f>+J682</f>
        <v>723</v>
      </c>
      <c r="K93" s="44">
        <f>+K682</f>
        <v>106225498.81999999</v>
      </c>
      <c r="M93" s="182"/>
    </row>
    <row r="94" spans="1:13">
      <c r="A94" s="7">
        <v>5</v>
      </c>
      <c r="C94" s="8" t="s">
        <v>22</v>
      </c>
      <c r="D94" s="26" t="s">
        <v>23</v>
      </c>
      <c r="E94" s="7">
        <v>5</v>
      </c>
      <c r="G94" s="181">
        <f>G719</f>
        <v>405</v>
      </c>
      <c r="H94" s="44">
        <f>+H719</f>
        <v>45385766</v>
      </c>
      <c r="I94" s="29"/>
      <c r="J94" s="44">
        <f>+J719</f>
        <v>402</v>
      </c>
      <c r="K94" s="44">
        <f>+K719</f>
        <v>39855311.781999998</v>
      </c>
      <c r="M94" s="182"/>
    </row>
    <row r="95" spans="1:13">
      <c r="A95" s="7">
        <v>6</v>
      </c>
      <c r="C95" s="8" t="s">
        <v>24</v>
      </c>
      <c r="D95" s="26" t="s">
        <v>25</v>
      </c>
      <c r="E95" s="7">
        <v>6</v>
      </c>
      <c r="G95" s="181">
        <f>+G756</f>
        <v>643</v>
      </c>
      <c r="H95" s="44">
        <f>+H756</f>
        <v>86438626</v>
      </c>
      <c r="I95" s="29"/>
      <c r="J95" s="44">
        <f>+J756</f>
        <v>629</v>
      </c>
      <c r="K95" s="44">
        <f>+K756</f>
        <v>77021626.578999996</v>
      </c>
      <c r="M95" s="182"/>
    </row>
    <row r="96" spans="1:13">
      <c r="A96" s="7">
        <v>7</v>
      </c>
      <c r="C96" s="8" t="s">
        <v>26</v>
      </c>
      <c r="D96" s="26" t="s">
        <v>27</v>
      </c>
      <c r="E96" s="7">
        <v>7</v>
      </c>
      <c r="G96" s="181">
        <f>+G793</f>
        <v>574</v>
      </c>
      <c r="H96" s="44">
        <f>+H793</f>
        <v>82270235</v>
      </c>
      <c r="I96" s="29"/>
      <c r="J96" s="44">
        <f>+J793</f>
        <v>573</v>
      </c>
      <c r="K96" s="44">
        <f>+K793</f>
        <v>78686552.780000001</v>
      </c>
      <c r="M96" s="182"/>
    </row>
    <row r="97" spans="1:254">
      <c r="A97" s="7">
        <v>8</v>
      </c>
      <c r="C97" s="8" t="s">
        <v>28</v>
      </c>
      <c r="D97" s="26" t="s">
        <v>29</v>
      </c>
      <c r="E97" s="7">
        <v>8</v>
      </c>
      <c r="G97" s="181">
        <f>+G830</f>
        <v>0</v>
      </c>
      <c r="H97" s="44">
        <f>+H830</f>
        <v>90318207</v>
      </c>
      <c r="I97" s="29"/>
      <c r="J97" s="44">
        <f>+J830</f>
        <v>0</v>
      </c>
      <c r="K97" s="44">
        <f>+K830</f>
        <v>95391298</v>
      </c>
      <c r="M97" s="182"/>
    </row>
    <row r="98" spans="1:254">
      <c r="A98" s="7">
        <v>9</v>
      </c>
      <c r="C98" s="8" t="s">
        <v>30</v>
      </c>
      <c r="D98" s="26" t="s">
        <v>31</v>
      </c>
      <c r="E98" s="7">
        <v>9</v>
      </c>
      <c r="G98" s="181">
        <f>+G868</f>
        <v>0</v>
      </c>
      <c r="H98" s="44">
        <f>+H868</f>
        <v>0</v>
      </c>
      <c r="I98" s="29" t="s">
        <v>38</v>
      </c>
      <c r="J98" s="44">
        <f>+J868</f>
        <v>0</v>
      </c>
      <c r="K98" s="44">
        <f>+K868</f>
        <v>0</v>
      </c>
      <c r="M98" s="182"/>
    </row>
    <row r="99" spans="1:254">
      <c r="A99" s="7">
        <v>10</v>
      </c>
      <c r="C99" s="8" t="s">
        <v>32</v>
      </c>
      <c r="D99" s="26" t="s">
        <v>33</v>
      </c>
      <c r="E99" s="7">
        <v>10</v>
      </c>
      <c r="G99" s="181">
        <f>+G904</f>
        <v>0</v>
      </c>
      <c r="H99" s="44">
        <f>+H904</f>
        <v>39388997</v>
      </c>
      <c r="I99" s="29"/>
      <c r="J99" s="44">
        <f>+J904</f>
        <v>0</v>
      </c>
      <c r="K99" s="44">
        <f>+K904</f>
        <v>53059519</v>
      </c>
      <c r="M99" s="182"/>
    </row>
    <row r="100" spans="1:254">
      <c r="A100" s="7"/>
      <c r="C100" s="8"/>
      <c r="D100" s="26"/>
      <c r="E100" s="7"/>
      <c r="F100" s="18" t="s">
        <v>6</v>
      </c>
      <c r="G100" s="19" t="s">
        <v>6</v>
      </c>
      <c r="H100" s="45"/>
      <c r="I100" s="27"/>
      <c r="J100" s="19"/>
      <c r="K100" s="45"/>
      <c r="M100" s="182"/>
    </row>
    <row r="101" spans="1:254">
      <c r="A101" s="130">
        <v>11</v>
      </c>
      <c r="C101" s="8" t="s">
        <v>61</v>
      </c>
      <c r="E101" s="130">
        <v>11</v>
      </c>
      <c r="G101" s="44">
        <f>SUM(G90:G99)</f>
        <v>5787</v>
      </c>
      <c r="H101" s="44">
        <f>SUM(H90:H99)</f>
        <v>936422482</v>
      </c>
      <c r="I101" s="29"/>
      <c r="J101" s="44">
        <f>SUM(J90:J99)</f>
        <v>5728</v>
      </c>
      <c r="K101" s="44">
        <f>SUM(K90:K99)</f>
        <v>891195720.7303499</v>
      </c>
      <c r="L101" s="190"/>
      <c r="M101" s="182"/>
    </row>
    <row r="102" spans="1:254">
      <c r="A102" s="7"/>
      <c r="E102" s="7"/>
      <c r="F102" s="18" t="s">
        <v>6</v>
      </c>
      <c r="G102" s="19" t="s">
        <v>6</v>
      </c>
      <c r="H102" s="20"/>
      <c r="I102" s="27"/>
      <c r="J102" s="19"/>
      <c r="K102" s="45"/>
    </row>
    <row r="103" spans="1:254">
      <c r="A103" s="7"/>
      <c r="E103" s="7"/>
      <c r="F103" s="18"/>
      <c r="G103" s="13"/>
      <c r="H103" s="20"/>
      <c r="I103" s="27"/>
      <c r="J103" s="13"/>
      <c r="K103" s="45"/>
    </row>
    <row r="104" spans="1:254">
      <c r="A104" s="130">
        <v>12</v>
      </c>
      <c r="C104" s="8" t="s">
        <v>35</v>
      </c>
      <c r="E104" s="130">
        <v>12</v>
      </c>
      <c r="G104" s="28"/>
      <c r="H104" s="28"/>
      <c r="I104" s="29"/>
      <c r="J104" s="46"/>
      <c r="K104" s="87"/>
    </row>
    <row r="105" spans="1:254" ht="12.75" customHeight="1">
      <c r="A105" s="7">
        <v>13</v>
      </c>
      <c r="C105" s="8" t="s">
        <v>36</v>
      </c>
      <c r="D105" s="26" t="s">
        <v>37</v>
      </c>
      <c r="E105" s="7">
        <v>13</v>
      </c>
      <c r="G105" s="46"/>
      <c r="H105" s="44">
        <f>+H531</f>
        <v>42294125</v>
      </c>
      <c r="I105" s="29"/>
      <c r="J105" s="46"/>
      <c r="K105" s="44">
        <f>+K531</f>
        <v>17576926</v>
      </c>
    </row>
    <row r="106" spans="1:254">
      <c r="A106" s="7">
        <v>14</v>
      </c>
      <c r="C106" s="8" t="s">
        <v>39</v>
      </c>
      <c r="D106" s="26" t="s">
        <v>62</v>
      </c>
      <c r="E106" s="7">
        <v>14</v>
      </c>
      <c r="G106" s="46"/>
      <c r="H106" s="44">
        <f>H145</f>
        <v>48922593</v>
      </c>
      <c r="I106" s="29"/>
      <c r="J106" s="46"/>
      <c r="K106" s="110">
        <f>K145</f>
        <v>20747242</v>
      </c>
      <c r="M106" s="182"/>
    </row>
    <row r="107" spans="1:254">
      <c r="A107" s="7">
        <v>15</v>
      </c>
      <c r="C107" s="8" t="s">
        <v>41</v>
      </c>
      <c r="D107" s="26"/>
      <c r="E107" s="7">
        <v>15</v>
      </c>
      <c r="G107" s="44">
        <f>H248</f>
        <v>14997.916666666666</v>
      </c>
      <c r="H107" s="44">
        <f>H105</f>
        <v>42294125</v>
      </c>
      <c r="I107" s="29"/>
      <c r="J107" s="44">
        <f>K248</f>
        <v>14647.438333333334</v>
      </c>
      <c r="K107" s="110">
        <v>17576926</v>
      </c>
      <c r="L107" s="179"/>
      <c r="M107" s="182"/>
    </row>
    <row r="108" spans="1:254">
      <c r="A108" s="7">
        <v>16</v>
      </c>
      <c r="C108" s="8" t="s">
        <v>42</v>
      </c>
      <c r="D108" s="26"/>
      <c r="E108" s="7">
        <v>16</v>
      </c>
      <c r="G108" s="46"/>
      <c r="H108" s="44">
        <f>+H352-H107</f>
        <v>203738897.60000002</v>
      </c>
      <c r="I108" s="29"/>
      <c r="J108" s="46"/>
      <c r="K108" s="110">
        <v>206172103</v>
      </c>
      <c r="M108" s="182"/>
    </row>
    <row r="109" spans="1:254">
      <c r="A109" s="26">
        <v>17</v>
      </c>
      <c r="B109" s="26"/>
      <c r="C109" s="30" t="s">
        <v>63</v>
      </c>
      <c r="D109" s="26" t="s">
        <v>64</v>
      </c>
      <c r="E109" s="26">
        <v>17</v>
      </c>
      <c r="F109" s="26"/>
      <c r="G109" s="46"/>
      <c r="H109" s="44">
        <f>SUM(H107:H108)</f>
        <v>246033022.60000002</v>
      </c>
      <c r="I109" s="30"/>
      <c r="J109" s="44"/>
      <c r="K109" s="110">
        <f>SUM(K107:K108)</f>
        <v>223749029</v>
      </c>
      <c r="L109" s="26"/>
      <c r="M109" s="191"/>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f>
        <v>48903461.130000003</v>
      </c>
      <c r="I110" s="29"/>
      <c r="J110" s="46"/>
      <c r="K110" s="110">
        <v>47730684</v>
      </c>
    </row>
    <row r="111" spans="1:254">
      <c r="A111" s="7">
        <v>19</v>
      </c>
      <c r="C111" s="8" t="s">
        <v>45</v>
      </c>
      <c r="D111" s="26" t="s">
        <v>64</v>
      </c>
      <c r="E111" s="7">
        <v>19</v>
      </c>
      <c r="G111" s="46"/>
      <c r="H111" s="44">
        <f>+H357</f>
        <v>505050982.07999998</v>
      </c>
      <c r="I111" s="29"/>
      <c r="J111" s="46"/>
      <c r="K111" s="110">
        <v>512752733</v>
      </c>
    </row>
    <row r="112" spans="1:254">
      <c r="A112" s="7">
        <v>20</v>
      </c>
      <c r="C112" s="8" t="s">
        <v>46</v>
      </c>
      <c r="D112" s="26" t="s">
        <v>64</v>
      </c>
      <c r="E112" s="7">
        <v>20</v>
      </c>
      <c r="G112" s="46"/>
      <c r="H112" s="44">
        <f>H109+H110+H111</f>
        <v>799987465.80999994</v>
      </c>
      <c r="I112" s="29"/>
      <c r="J112" s="46"/>
      <c r="K112" s="110">
        <f>K109+K110+K111</f>
        <v>784232446</v>
      </c>
      <c r="M112" s="179"/>
    </row>
    <row r="113" spans="1:17">
      <c r="A113" s="26">
        <v>21</v>
      </c>
      <c r="C113" s="8"/>
      <c r="D113" s="26"/>
      <c r="E113" s="7">
        <v>21</v>
      </c>
      <c r="G113" s="46"/>
      <c r="H113" s="44">
        <f>+H396-H377</f>
        <v>0</v>
      </c>
      <c r="I113" s="29"/>
      <c r="J113" s="44"/>
      <c r="K113" s="44">
        <f>+K396-K377</f>
        <v>0</v>
      </c>
      <c r="L113" s="130" t="s">
        <v>38</v>
      </c>
    </row>
    <row r="114" spans="1:17">
      <c r="A114" s="26">
        <v>22</v>
      </c>
      <c r="C114" s="8"/>
      <c r="D114" s="26"/>
      <c r="E114" s="7">
        <v>22</v>
      </c>
      <c r="G114" s="46"/>
      <c r="H114" s="44">
        <f>H377</f>
        <v>0</v>
      </c>
      <c r="I114" s="29" t="s">
        <v>38</v>
      </c>
      <c r="J114" s="46"/>
      <c r="K114" s="44">
        <f>K377</f>
        <v>0</v>
      </c>
    </row>
    <row r="115" spans="1:17">
      <c r="A115" s="7">
        <v>23</v>
      </c>
      <c r="C115" s="31"/>
      <c r="E115" s="7">
        <v>23</v>
      </c>
      <c r="F115" s="18" t="s">
        <v>6</v>
      </c>
      <c r="G115" s="19"/>
      <c r="H115" s="20"/>
      <c r="I115" s="27"/>
      <c r="J115" s="19"/>
      <c r="K115" s="45"/>
      <c r="Q115" s="130" t="s">
        <v>38</v>
      </c>
    </row>
    <row r="116" spans="1:17">
      <c r="A116" s="7">
        <v>24</v>
      </c>
      <c r="C116" s="31"/>
      <c r="D116" s="8"/>
      <c r="E116" s="7">
        <v>24</v>
      </c>
      <c r="K116" s="179"/>
    </row>
    <row r="117" spans="1:17">
      <c r="A117" s="7">
        <v>25</v>
      </c>
      <c r="C117" s="8" t="s">
        <v>238</v>
      </c>
      <c r="D117" s="26" t="s">
        <v>65</v>
      </c>
      <c r="E117" s="7">
        <v>25</v>
      </c>
      <c r="G117" s="46"/>
      <c r="H117" s="44">
        <f>+H443</f>
        <v>87512423</v>
      </c>
      <c r="I117" s="29"/>
      <c r="J117" s="46"/>
      <c r="K117" s="44">
        <f>+K443</f>
        <v>86216033</v>
      </c>
      <c r="M117" s="179"/>
    </row>
    <row r="118" spans="1:17">
      <c r="A118" s="130">
        <v>26</v>
      </c>
      <c r="E118" s="130">
        <v>26</v>
      </c>
      <c r="F118" s="18" t="s">
        <v>6</v>
      </c>
      <c r="G118" s="19"/>
      <c r="H118" s="20"/>
      <c r="I118" s="27"/>
      <c r="J118" s="19"/>
      <c r="K118" s="45"/>
    </row>
    <row r="119" spans="1:17">
      <c r="A119" s="7">
        <v>27</v>
      </c>
      <c r="C119" s="8" t="s">
        <v>48</v>
      </c>
      <c r="E119" s="7">
        <v>27</v>
      </c>
      <c r="F119" s="16"/>
      <c r="G119" s="46"/>
      <c r="H119" s="44">
        <f>ROUND(H105+H106+H112+H113+H114+H117-H105,0)</f>
        <v>936422482</v>
      </c>
      <c r="I119" s="28"/>
      <c r="J119" s="47"/>
      <c r="K119" s="44">
        <f>K105+K106+K112+K113+K114+K117-K105</f>
        <v>891195721</v>
      </c>
      <c r="L119" s="179"/>
      <c r="M119" s="179"/>
    </row>
    <row r="120" spans="1:17">
      <c r="A120" s="7"/>
      <c r="C120" s="8"/>
      <c r="E120" s="7"/>
      <c r="F120" s="48" t="s">
        <v>256</v>
      </c>
      <c r="G120" s="49"/>
      <c r="H120" s="49"/>
      <c r="I120" s="49"/>
      <c r="J120" s="50"/>
      <c r="K120" s="51"/>
    </row>
    <row r="121" spans="1:17" ht="29.25" customHeight="1">
      <c r="C121" s="286" t="s">
        <v>232</v>
      </c>
      <c r="D121" s="286"/>
      <c r="E121" s="286"/>
      <c r="F121" s="286"/>
      <c r="G121" s="286"/>
      <c r="H121" s="286"/>
      <c r="I121" s="286"/>
      <c r="J121" s="286"/>
      <c r="K121" s="52"/>
    </row>
    <row r="122" spans="1:17">
      <c r="D122" s="26"/>
      <c r="F122" s="18"/>
      <c r="G122" s="19"/>
      <c r="I122" s="27"/>
      <c r="J122" s="19"/>
      <c r="K122" s="20"/>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87" t="s">
        <v>248</v>
      </c>
      <c r="B128" s="287"/>
      <c r="C128" s="287"/>
      <c r="D128" s="287"/>
      <c r="E128" s="287"/>
      <c r="F128" s="287"/>
      <c r="G128" s="287"/>
      <c r="H128" s="287"/>
      <c r="I128" s="287"/>
      <c r="J128" s="287"/>
      <c r="K128" s="287"/>
    </row>
    <row r="129" spans="1:11">
      <c r="A129" s="15" t="str">
        <f>$A$42</f>
        <v xml:space="preserve">NAME: </v>
      </c>
      <c r="C129" s="130" t="str">
        <f>$D$20</f>
        <v>University of Colorado</v>
      </c>
      <c r="H129" s="39"/>
      <c r="J129" s="13"/>
      <c r="K129" s="17" t="str">
        <f>$K$3</f>
        <v>Due Date: October 5, 2020</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2019-20</v>
      </c>
      <c r="I131" s="22"/>
      <c r="J131" s="23"/>
      <c r="K131" s="24" t="str">
        <f>K87</f>
        <v>2020-21</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88" t="s">
        <v>66</v>
      </c>
      <c r="D135" s="288"/>
      <c r="E135" s="40">
        <v>2</v>
      </c>
      <c r="G135" s="88"/>
      <c r="H135" s="89">
        <v>0</v>
      </c>
      <c r="I135" s="89"/>
      <c r="J135" s="89"/>
      <c r="K135" s="89">
        <v>0</v>
      </c>
    </row>
    <row r="136" spans="1:11" ht="15.75" customHeight="1">
      <c r="A136" s="130">
        <v>3</v>
      </c>
      <c r="C136" s="130" t="s">
        <v>53</v>
      </c>
      <c r="E136" s="130">
        <v>3</v>
      </c>
      <c r="G136" s="88"/>
      <c r="H136" s="88">
        <v>0</v>
      </c>
      <c r="I136" s="88"/>
      <c r="J136" s="88"/>
      <c r="K136" s="88">
        <v>0</v>
      </c>
    </row>
    <row r="137" spans="1:11">
      <c r="A137" s="130">
        <v>4</v>
      </c>
      <c r="C137" s="130" t="s">
        <v>54</v>
      </c>
      <c r="E137" s="130">
        <v>4</v>
      </c>
      <c r="G137" s="88"/>
      <c r="H137" s="88">
        <v>48922593</v>
      </c>
      <c r="I137" s="88"/>
      <c r="J137" s="88"/>
      <c r="K137" s="88">
        <v>20747242</v>
      </c>
    </row>
    <row r="138" spans="1:11">
      <c r="A138" s="130">
        <v>5</v>
      </c>
      <c r="C138" s="130" t="s">
        <v>55</v>
      </c>
      <c r="E138" s="130">
        <v>5</v>
      </c>
      <c r="G138" s="88"/>
      <c r="H138" s="88">
        <v>0</v>
      </c>
      <c r="I138" s="88"/>
      <c r="J138" s="88"/>
      <c r="K138" s="88">
        <v>0</v>
      </c>
    </row>
    <row r="139" spans="1:11" ht="47.25" customHeight="1">
      <c r="A139" s="40">
        <v>6</v>
      </c>
      <c r="C139" s="288" t="s">
        <v>56</v>
      </c>
      <c r="D139" s="288"/>
      <c r="E139" s="40">
        <v>6</v>
      </c>
      <c r="G139" s="88"/>
      <c r="H139" s="89">
        <v>0</v>
      </c>
      <c r="I139" s="89"/>
      <c r="J139" s="89"/>
      <c r="K139" s="89">
        <v>0</v>
      </c>
    </row>
    <row r="140" spans="1:11">
      <c r="A140" s="130">
        <v>7</v>
      </c>
      <c r="E140" s="130">
        <v>7</v>
      </c>
      <c r="G140" s="88"/>
      <c r="H140" s="88"/>
      <c r="I140" s="88"/>
      <c r="J140" s="88"/>
      <c r="K140" s="88"/>
    </row>
    <row r="141" spans="1:11">
      <c r="A141" s="130">
        <v>8</v>
      </c>
      <c r="E141" s="130">
        <v>8</v>
      </c>
      <c r="G141" s="88"/>
      <c r="H141" s="88"/>
      <c r="I141" s="88"/>
      <c r="J141" s="88"/>
      <c r="K141" s="88"/>
    </row>
    <row r="142" spans="1:11">
      <c r="A142" s="130">
        <v>9</v>
      </c>
      <c r="E142" s="130">
        <v>9</v>
      </c>
      <c r="G142" s="88"/>
      <c r="H142" s="88"/>
      <c r="I142" s="88"/>
      <c r="J142" s="88"/>
      <c r="K142" s="88"/>
    </row>
    <row r="143" spans="1:11">
      <c r="A143" s="130">
        <v>10</v>
      </c>
      <c r="E143" s="130">
        <v>10</v>
      </c>
      <c r="G143" s="88"/>
      <c r="H143" s="88"/>
      <c r="I143" s="88"/>
      <c r="J143" s="88"/>
      <c r="K143" s="88"/>
    </row>
    <row r="144" spans="1:11">
      <c r="A144" s="130">
        <v>11</v>
      </c>
      <c r="E144" s="130">
        <v>11</v>
      </c>
      <c r="G144" s="88"/>
      <c r="H144" s="88"/>
      <c r="I144" s="88"/>
      <c r="J144" s="88"/>
      <c r="K144" s="88"/>
    </row>
    <row r="145" spans="1:11">
      <c r="A145" s="130">
        <v>12</v>
      </c>
      <c r="C145" s="130" t="s">
        <v>57</v>
      </c>
      <c r="E145" s="130">
        <v>12</v>
      </c>
      <c r="G145" s="88"/>
      <c r="H145" s="88">
        <f>SUM(H135:H144)</f>
        <v>48922593</v>
      </c>
      <c r="I145" s="88"/>
      <c r="J145" s="88"/>
      <c r="K145" s="88">
        <f>SUM(K135:K144)</f>
        <v>20747242</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c r="E160" s="34"/>
      <c r="G160" s="13"/>
      <c r="H160" s="39"/>
      <c r="J160" s="13"/>
      <c r="K160" s="39"/>
    </row>
    <row r="161" spans="1:13">
      <c r="A161" s="15" t="str">
        <f>$A$83</f>
        <v xml:space="preserve">Institution No.:  </v>
      </c>
      <c r="B161" s="35"/>
      <c r="C161" s="35"/>
      <c r="D161" s="35"/>
      <c r="E161" s="36"/>
      <c r="F161" s="35"/>
      <c r="G161" s="37"/>
      <c r="H161" s="38"/>
      <c r="I161" s="35"/>
      <c r="J161" s="37"/>
      <c r="K161" s="14" t="s">
        <v>263</v>
      </c>
      <c r="L161" s="16"/>
      <c r="M161" s="53"/>
    </row>
    <row r="162" spans="1:13" s="35" customFormat="1">
      <c r="A162" s="294" t="s">
        <v>265</v>
      </c>
      <c r="B162" s="294"/>
      <c r="C162" s="294"/>
      <c r="D162" s="294"/>
      <c r="E162" s="294"/>
      <c r="F162" s="294"/>
      <c r="G162" s="294"/>
      <c r="H162" s="294"/>
      <c r="I162" s="294"/>
      <c r="J162" s="294"/>
      <c r="K162" s="294"/>
      <c r="L162" s="54"/>
      <c r="M162" s="55"/>
    </row>
    <row r="163" spans="1:13">
      <c r="A163" s="15" t="str">
        <f>$A$42</f>
        <v xml:space="preserve">NAME: </v>
      </c>
      <c r="C163" s="130" t="str">
        <f>$D$20</f>
        <v>University of Colorado</v>
      </c>
      <c r="G163" s="74"/>
      <c r="H163" s="39"/>
      <c r="J163" s="13"/>
      <c r="K163" s="17" t="str">
        <f>$K$3</f>
        <v>Due Date: October 5, 2020</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tr">
        <f>H131</f>
        <v>2019-20</v>
      </c>
      <c r="I165" s="22"/>
      <c r="J165" s="23"/>
      <c r="K165" s="24" t="str">
        <f>K131</f>
        <v>2020-21</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04">
        <f>G208</f>
        <v>2000</v>
      </c>
      <c r="H168" s="157">
        <f>H208</f>
        <v>225355189</v>
      </c>
      <c r="I168" s="192"/>
      <c r="J168" s="193">
        <f>J208</f>
        <v>1983</v>
      </c>
      <c r="K168" s="194">
        <f>K208</f>
        <v>214880866.78999999</v>
      </c>
      <c r="L168" s="76"/>
      <c r="M168" s="186"/>
    </row>
    <row r="169" spans="1:13">
      <c r="A169" s="7">
        <v>2</v>
      </c>
      <c r="B169" s="18"/>
      <c r="C169" s="8" t="s">
        <v>166</v>
      </c>
      <c r="D169" s="18"/>
      <c r="E169" s="7">
        <v>2</v>
      </c>
      <c r="F169" s="18"/>
      <c r="G169" s="195"/>
      <c r="H169" s="157">
        <f t="shared" ref="H169:H171" si="0">H209</f>
        <v>66282296</v>
      </c>
      <c r="I169" s="196"/>
      <c r="J169" s="197"/>
      <c r="K169" s="194">
        <f t="shared" ref="K169:K171" si="1">K209</f>
        <v>63180054.724999994</v>
      </c>
      <c r="L169" s="76"/>
    </row>
    <row r="170" spans="1:13">
      <c r="A170" s="7">
        <v>3</v>
      </c>
      <c r="C170" s="8" t="s">
        <v>167</v>
      </c>
      <c r="E170" s="7">
        <v>3</v>
      </c>
      <c r="F170" s="9"/>
      <c r="G170" s="104">
        <f>G210</f>
        <v>796</v>
      </c>
      <c r="H170" s="157">
        <f t="shared" si="0"/>
        <v>46316908</v>
      </c>
      <c r="I170" s="193"/>
      <c r="J170" s="193">
        <f>J210</f>
        <v>786</v>
      </c>
      <c r="K170" s="194">
        <f t="shared" si="1"/>
        <v>44199378.010000005</v>
      </c>
      <c r="L170" s="76"/>
    </row>
    <row r="171" spans="1:13">
      <c r="A171" s="7">
        <v>4</v>
      </c>
      <c r="C171" s="8" t="s">
        <v>168</v>
      </c>
      <c r="E171" s="7">
        <v>4</v>
      </c>
      <c r="F171" s="9"/>
      <c r="G171" s="104"/>
      <c r="H171" s="157">
        <f t="shared" si="0"/>
        <v>37401376</v>
      </c>
      <c r="I171" s="193"/>
      <c r="J171" s="193"/>
      <c r="K171" s="194">
        <f t="shared" si="1"/>
        <v>35531278.869999997</v>
      </c>
      <c r="L171" s="76"/>
    </row>
    <row r="172" spans="1:13">
      <c r="A172" s="7">
        <v>5</v>
      </c>
      <c r="C172" s="8" t="s">
        <v>169</v>
      </c>
      <c r="E172" s="7">
        <v>5</v>
      </c>
      <c r="F172" s="9"/>
      <c r="G172" s="104">
        <f>G168+G170</f>
        <v>2796</v>
      </c>
      <c r="H172" s="157">
        <f>SUM(H168:H171)</f>
        <v>375355769</v>
      </c>
      <c r="I172" s="193"/>
      <c r="J172" s="193">
        <f>J168+J170</f>
        <v>2769</v>
      </c>
      <c r="K172" s="194">
        <f>SUM(K168:K171)</f>
        <v>357791578.39499998</v>
      </c>
      <c r="L172" s="76"/>
    </row>
    <row r="173" spans="1:13">
      <c r="A173" s="7">
        <v>6</v>
      </c>
      <c r="C173" s="8" t="s">
        <v>170</v>
      </c>
      <c r="E173" s="7">
        <v>6</v>
      </c>
      <c r="F173" s="9"/>
      <c r="G173" s="104">
        <f>G213</f>
        <v>2189</v>
      </c>
      <c r="H173" s="157">
        <f t="shared" ref="H173:K174" si="2">H213</f>
        <v>150280267</v>
      </c>
      <c r="I173" s="192"/>
      <c r="J173" s="193">
        <f t="shared" si="2"/>
        <v>2162</v>
      </c>
      <c r="K173" s="194">
        <f t="shared" si="2"/>
        <v>143886664.40200001</v>
      </c>
      <c r="L173" s="76"/>
    </row>
    <row r="174" spans="1:13">
      <c r="A174" s="7">
        <v>7</v>
      </c>
      <c r="C174" s="8" t="s">
        <v>171</v>
      </c>
      <c r="E174" s="7">
        <v>7</v>
      </c>
      <c r="F174" s="9"/>
      <c r="G174" s="104">
        <f>G214</f>
        <v>0</v>
      </c>
      <c r="H174" s="157">
        <f>H214</f>
        <v>54116891</v>
      </c>
      <c r="I174" s="193"/>
      <c r="J174" s="193">
        <f t="shared" si="2"/>
        <v>0</v>
      </c>
      <c r="K174" s="194">
        <f t="shared" si="2"/>
        <v>52346135.175000004</v>
      </c>
      <c r="L174" s="76"/>
    </row>
    <row r="175" spans="1:13">
      <c r="A175" s="7">
        <v>8</v>
      </c>
      <c r="C175" s="8" t="s">
        <v>172</v>
      </c>
      <c r="E175" s="7">
        <v>8</v>
      </c>
      <c r="F175" s="9"/>
      <c r="G175" s="104">
        <f>G172+G173+G174</f>
        <v>4985</v>
      </c>
      <c r="H175" s="104">
        <f>H172+H173+H174</f>
        <v>579752927</v>
      </c>
      <c r="I175" s="192"/>
      <c r="J175" s="193">
        <f>J172+J173+J174</f>
        <v>4931</v>
      </c>
      <c r="K175" s="194">
        <f>K172+K173+K174</f>
        <v>554024377.972</v>
      </c>
      <c r="L175" s="76"/>
    </row>
    <row r="176" spans="1:13">
      <c r="A176" s="7">
        <v>9</v>
      </c>
      <c r="E176" s="7">
        <v>9</v>
      </c>
      <c r="F176" s="9"/>
      <c r="G176" s="104"/>
      <c r="H176" s="157"/>
      <c r="I176" s="198"/>
      <c r="J176" s="193"/>
      <c r="K176" s="194"/>
      <c r="L176" s="76"/>
    </row>
    <row r="177" spans="1:12">
      <c r="A177" s="7">
        <v>10</v>
      </c>
      <c r="C177" s="8" t="s">
        <v>173</v>
      </c>
      <c r="E177" s="7">
        <v>10</v>
      </c>
      <c r="F177" s="9"/>
      <c r="G177" s="104">
        <f>G217</f>
        <v>0</v>
      </c>
      <c r="H177" s="157">
        <f>H217</f>
        <v>0</v>
      </c>
      <c r="I177" s="193"/>
      <c r="J177" s="193">
        <f>J217</f>
        <v>0</v>
      </c>
      <c r="K177" s="194">
        <f>K217</f>
        <v>0</v>
      </c>
      <c r="L177" s="76"/>
    </row>
    <row r="178" spans="1:12">
      <c r="A178" s="7">
        <v>11</v>
      </c>
      <c r="C178" s="8" t="s">
        <v>174</v>
      </c>
      <c r="E178" s="7">
        <v>11</v>
      </c>
      <c r="F178" s="9"/>
      <c r="G178" s="104">
        <f>G218</f>
        <v>802</v>
      </c>
      <c r="H178" s="157">
        <f t="shared" ref="H178:H179" si="3">H218</f>
        <v>38814279</v>
      </c>
      <c r="I178" s="193"/>
      <c r="J178" s="193">
        <f>J218</f>
        <v>797</v>
      </c>
      <c r="K178" s="194">
        <f t="shared" ref="J178:K179" si="4">K218</f>
        <v>38072465.594599999</v>
      </c>
      <c r="L178" s="76"/>
    </row>
    <row r="179" spans="1:12">
      <c r="A179" s="7">
        <v>12</v>
      </c>
      <c r="C179" s="8" t="s">
        <v>175</v>
      </c>
      <c r="E179" s="7">
        <v>12</v>
      </c>
      <c r="F179" s="9"/>
      <c r="G179" s="104">
        <f>G219</f>
        <v>0</v>
      </c>
      <c r="H179" s="157">
        <f t="shared" si="3"/>
        <v>15443665</v>
      </c>
      <c r="I179" s="193"/>
      <c r="J179" s="193">
        <f t="shared" si="4"/>
        <v>0</v>
      </c>
      <c r="K179" s="194">
        <f t="shared" si="4"/>
        <v>15141657.977400001</v>
      </c>
      <c r="L179" s="76"/>
    </row>
    <row r="180" spans="1:12">
      <c r="A180" s="7">
        <v>13</v>
      </c>
      <c r="C180" s="8" t="s">
        <v>176</v>
      </c>
      <c r="E180" s="7">
        <v>13</v>
      </c>
      <c r="F180" s="9"/>
      <c r="G180" s="104">
        <f>SUM(G177:G179)</f>
        <v>802</v>
      </c>
      <c r="H180" s="157">
        <f>SUM(H177:H179)</f>
        <v>54257944</v>
      </c>
      <c r="I180" s="199"/>
      <c r="J180" s="193">
        <f>SUM(J177:J179)</f>
        <v>797</v>
      </c>
      <c r="K180" s="194">
        <f>SUM(K177:K179)</f>
        <v>53214123.571999997</v>
      </c>
      <c r="L180" s="76"/>
    </row>
    <row r="181" spans="1:12">
      <c r="A181" s="7">
        <v>14</v>
      </c>
      <c r="E181" s="7">
        <v>14</v>
      </c>
      <c r="F181" s="9"/>
      <c r="G181" s="101"/>
      <c r="H181" s="157"/>
      <c r="I181" s="198"/>
      <c r="J181" s="199"/>
      <c r="K181" s="194"/>
      <c r="L181" s="76"/>
    </row>
    <row r="182" spans="1:12">
      <c r="A182" s="7">
        <v>15</v>
      </c>
      <c r="C182" s="8" t="s">
        <v>177</v>
      </c>
      <c r="E182" s="7">
        <v>15</v>
      </c>
      <c r="G182" s="102">
        <f>SUM(G175+G180)</f>
        <v>5787</v>
      </c>
      <c r="H182" s="158">
        <f>SUM(H175+H180)</f>
        <v>634010871</v>
      </c>
      <c r="I182" s="198"/>
      <c r="J182" s="198">
        <f>SUM(J175+J180)</f>
        <v>5728</v>
      </c>
      <c r="K182" s="200">
        <f>SUM(K175+K180)</f>
        <v>607238501.54400003</v>
      </c>
      <c r="L182" s="76"/>
    </row>
    <row r="183" spans="1:12">
      <c r="A183" s="7">
        <v>16</v>
      </c>
      <c r="E183" s="7">
        <v>16</v>
      </c>
      <c r="G183" s="102"/>
      <c r="H183" s="158"/>
      <c r="I183" s="198"/>
      <c r="J183" s="198"/>
      <c r="K183" s="200"/>
      <c r="L183" s="76"/>
    </row>
    <row r="184" spans="1:12">
      <c r="A184" s="7">
        <v>17</v>
      </c>
      <c r="C184" s="8" t="s">
        <v>178</v>
      </c>
      <c r="E184" s="7">
        <v>17</v>
      </c>
      <c r="F184" s="9"/>
      <c r="G184" s="104">
        <f>G224</f>
        <v>0</v>
      </c>
      <c r="H184" s="157">
        <f>H224</f>
        <v>9297380</v>
      </c>
      <c r="I184" s="193"/>
      <c r="J184" s="193">
        <f t="shared" ref="J184:K184" si="5">J224</f>
        <v>0</v>
      </c>
      <c r="K184" s="194">
        <f t="shared" si="5"/>
        <v>8935623.6903499961</v>
      </c>
      <c r="L184" s="76"/>
    </row>
    <row r="185" spans="1:12">
      <c r="A185" s="7">
        <v>18</v>
      </c>
      <c r="E185" s="7">
        <v>18</v>
      </c>
      <c r="F185" s="9"/>
      <c r="G185" s="104"/>
      <c r="H185" s="157"/>
      <c r="I185" s="104"/>
      <c r="J185" s="104"/>
      <c r="K185" s="157"/>
    </row>
    <row r="186" spans="1:12">
      <c r="A186" s="7">
        <v>19</v>
      </c>
      <c r="C186" s="8" t="s">
        <v>179</v>
      </c>
      <c r="E186" s="7">
        <v>19</v>
      </c>
      <c r="F186" s="9"/>
      <c r="G186" s="104"/>
      <c r="H186" s="157">
        <v>0</v>
      </c>
      <c r="I186" s="104"/>
      <c r="J186" s="104"/>
      <c r="K186" s="157"/>
    </row>
    <row r="187" spans="1:12">
      <c r="A187" s="7">
        <v>20</v>
      </c>
      <c r="C187" s="75" t="s">
        <v>180</v>
      </c>
      <c r="E187" s="7">
        <v>20</v>
      </c>
      <c r="F187" s="9"/>
      <c r="G187" s="104"/>
      <c r="H187" s="157">
        <v>0</v>
      </c>
      <c r="I187" s="104"/>
      <c r="J187" s="103"/>
      <c r="K187" s="157">
        <v>0</v>
      </c>
    </row>
    <row r="188" spans="1:12">
      <c r="A188" s="7">
        <v>21</v>
      </c>
      <c r="C188" s="75"/>
      <c r="E188" s="7">
        <v>21</v>
      </c>
      <c r="F188" s="9"/>
      <c r="G188" s="104"/>
      <c r="H188" s="157"/>
      <c r="I188" s="104"/>
      <c r="J188" s="103"/>
      <c r="K188" s="157"/>
    </row>
    <row r="189" spans="1:12">
      <c r="A189" s="7">
        <v>22</v>
      </c>
      <c r="C189" s="8"/>
      <c r="E189" s="7">
        <v>22</v>
      </c>
      <c r="G189" s="104"/>
      <c r="H189" s="157"/>
      <c r="I189" s="104"/>
      <c r="J189" s="103"/>
      <c r="K189" s="157"/>
    </row>
    <row r="190" spans="1:12">
      <c r="A190" s="7">
        <v>23</v>
      </c>
      <c r="C190" s="8" t="s">
        <v>181</v>
      </c>
      <c r="E190" s="7">
        <v>23</v>
      </c>
      <c r="G190" s="104"/>
      <c r="H190" s="157">
        <v>0</v>
      </c>
      <c r="I190" s="104"/>
      <c r="J190" s="103"/>
      <c r="K190" s="157">
        <v>0</v>
      </c>
    </row>
    <row r="191" spans="1:12">
      <c r="A191" s="7">
        <v>24</v>
      </c>
      <c r="C191" s="8"/>
      <c r="E191" s="7">
        <v>24</v>
      </c>
      <c r="G191" s="104"/>
      <c r="H191" s="157"/>
      <c r="I191" s="104"/>
      <c r="J191" s="103"/>
      <c r="K191" s="157"/>
    </row>
    <row r="192" spans="1:12">
      <c r="A192" s="7"/>
      <c r="E192" s="7"/>
      <c r="F192" s="65" t="s">
        <v>6</v>
      </c>
      <c r="G192" s="77"/>
      <c r="H192" s="45"/>
      <c r="I192" s="65"/>
      <c r="J192" s="77"/>
      <c r="K192" s="20"/>
    </row>
    <row r="193" spans="1:12">
      <c r="A193" s="7">
        <v>25</v>
      </c>
      <c r="C193" s="8" t="s">
        <v>182</v>
      </c>
      <c r="E193" s="7">
        <v>25</v>
      </c>
      <c r="G193" s="102">
        <f>SUM(G182:G191)</f>
        <v>5787</v>
      </c>
      <c r="H193" s="158">
        <f>SUM(H182:H191)</f>
        <v>643308251</v>
      </c>
      <c r="I193" s="107"/>
      <c r="J193" s="102">
        <f>SUM(J182:J191)</f>
        <v>5728</v>
      </c>
      <c r="K193" s="102">
        <f>SUM(K182:K191)</f>
        <v>616174125.23434997</v>
      </c>
    </row>
    <row r="194" spans="1:12">
      <c r="F194" s="65" t="s">
        <v>6</v>
      </c>
      <c r="G194" s="19"/>
      <c r="H194" s="20"/>
      <c r="I194" s="65"/>
      <c r="J194" s="77"/>
      <c r="K194" s="20"/>
    </row>
    <row r="195" spans="1:12">
      <c r="F195" s="65"/>
      <c r="G195" s="19"/>
      <c r="H195" s="20"/>
      <c r="I195" s="65"/>
      <c r="J195" s="19"/>
      <c r="K195" s="20"/>
    </row>
    <row r="196" spans="1:12" ht="15.75">
      <c r="C196" s="78"/>
      <c r="D196" s="78"/>
      <c r="E196" s="78"/>
      <c r="F196" s="65"/>
      <c r="G196" s="19"/>
      <c r="H196" s="20"/>
      <c r="I196" s="65"/>
      <c r="J196" s="19"/>
      <c r="K196" s="20"/>
    </row>
    <row r="197" spans="1:12">
      <c r="C197" s="130" t="s">
        <v>49</v>
      </c>
      <c r="F197" s="65"/>
      <c r="G197" s="19"/>
      <c r="H197" s="20"/>
      <c r="I197" s="65"/>
      <c r="J197" s="19"/>
      <c r="K197" s="20"/>
    </row>
    <row r="198" spans="1:12">
      <c r="A198" s="8"/>
    </row>
    <row r="199" spans="1:12">
      <c r="E199" s="34"/>
    </row>
    <row r="200" spans="1:12" ht="30" customHeight="1">
      <c r="E200" s="34"/>
      <c r="G200" s="13"/>
      <c r="H200" s="39"/>
      <c r="J200" s="13"/>
      <c r="K200" s="39"/>
    </row>
    <row r="201" spans="1:12">
      <c r="A201" s="15" t="str">
        <f>$A$83</f>
        <v xml:space="preserve">Institution No.:  </v>
      </c>
      <c r="B201" s="35"/>
      <c r="C201" s="35"/>
      <c r="D201" s="35"/>
      <c r="E201" s="36"/>
      <c r="F201" s="35"/>
      <c r="G201" s="37"/>
      <c r="H201" s="38"/>
      <c r="I201" s="35"/>
      <c r="J201" s="37"/>
      <c r="K201" s="14" t="s">
        <v>264</v>
      </c>
    </row>
    <row r="202" spans="1:12">
      <c r="A202" s="294" t="s">
        <v>266</v>
      </c>
      <c r="B202" s="294"/>
      <c r="C202" s="294"/>
      <c r="D202" s="294"/>
      <c r="E202" s="294"/>
      <c r="F202" s="294"/>
      <c r="G202" s="294"/>
      <c r="H202" s="294"/>
      <c r="I202" s="294"/>
      <c r="J202" s="294"/>
      <c r="K202" s="294"/>
    </row>
    <row r="203" spans="1:12">
      <c r="A203" s="15" t="str">
        <f>$A$42</f>
        <v xml:space="preserve">NAME: </v>
      </c>
      <c r="C203" s="130" t="str">
        <f>$D$20</f>
        <v>University of Colorado</v>
      </c>
      <c r="G203" s="74"/>
      <c r="H203" s="39"/>
      <c r="J203" s="13"/>
      <c r="K203" s="17" t="str">
        <f>$K$3</f>
        <v>Due Date: October 5, 2020</v>
      </c>
    </row>
    <row r="204" spans="1:12">
      <c r="A204" s="18" t="s">
        <v>6</v>
      </c>
      <c r="B204" s="18" t="s">
        <v>6</v>
      </c>
      <c r="C204" s="18" t="s">
        <v>6</v>
      </c>
      <c r="D204" s="18" t="s">
        <v>6</v>
      </c>
      <c r="E204" s="18" t="s">
        <v>6</v>
      </c>
      <c r="F204" s="18" t="s">
        <v>6</v>
      </c>
      <c r="G204" s="19" t="s">
        <v>6</v>
      </c>
      <c r="H204" s="20" t="s">
        <v>6</v>
      </c>
      <c r="I204" s="18" t="s">
        <v>6</v>
      </c>
      <c r="J204" s="19" t="s">
        <v>6</v>
      </c>
      <c r="K204" s="20" t="s">
        <v>6</v>
      </c>
    </row>
    <row r="205" spans="1:12">
      <c r="A205" s="21" t="s">
        <v>7</v>
      </c>
      <c r="E205" s="21" t="s">
        <v>7</v>
      </c>
      <c r="F205" s="22"/>
      <c r="G205" s="23"/>
      <c r="H205" s="24" t="str">
        <f>H165</f>
        <v>2019-20</v>
      </c>
      <c r="I205" s="22"/>
      <c r="J205" s="23"/>
      <c r="K205" s="24" t="str">
        <f>K165</f>
        <v>2020-21</v>
      </c>
    </row>
    <row r="206" spans="1:12">
      <c r="A206" s="21" t="s">
        <v>9</v>
      </c>
      <c r="C206" s="25" t="s">
        <v>51</v>
      </c>
      <c r="E206" s="21" t="s">
        <v>9</v>
      </c>
      <c r="F206" s="22"/>
      <c r="G206" s="23" t="s">
        <v>11</v>
      </c>
      <c r="H206" s="24" t="s">
        <v>12</v>
      </c>
      <c r="I206" s="22"/>
      <c r="J206" s="23" t="s">
        <v>11</v>
      </c>
      <c r="K206" s="24" t="s">
        <v>13</v>
      </c>
    </row>
    <row r="207" spans="1:12">
      <c r="A207" s="18" t="s">
        <v>6</v>
      </c>
      <c r="B207" s="18" t="s">
        <v>6</v>
      </c>
      <c r="C207" s="18" t="s">
        <v>6</v>
      </c>
      <c r="D207" s="18" t="s">
        <v>6</v>
      </c>
      <c r="E207" s="18" t="s">
        <v>6</v>
      </c>
      <c r="F207" s="18" t="s">
        <v>6</v>
      </c>
      <c r="G207" s="19" t="s">
        <v>6</v>
      </c>
      <c r="H207" s="20" t="s">
        <v>6</v>
      </c>
      <c r="I207" s="18" t="s">
        <v>6</v>
      </c>
      <c r="J207" s="19" t="s">
        <v>6</v>
      </c>
      <c r="K207" s="20" t="s">
        <v>6</v>
      </c>
    </row>
    <row r="208" spans="1:12">
      <c r="A208" s="7">
        <v>1</v>
      </c>
      <c r="B208" s="18"/>
      <c r="C208" s="8" t="s">
        <v>165</v>
      </c>
      <c r="D208" s="18"/>
      <c r="E208" s="7">
        <v>1</v>
      </c>
      <c r="F208" s="196"/>
      <c r="G208" s="104">
        <f>SUM(G544+G583)</f>
        <v>2000</v>
      </c>
      <c r="H208" s="157">
        <f>SUM(H544+H583)</f>
        <v>225355189</v>
      </c>
      <c r="I208" s="192"/>
      <c r="J208" s="193">
        <f>SUM(J544+J583)</f>
        <v>1983</v>
      </c>
      <c r="K208" s="194">
        <f t="shared" ref="K208:K211" si="6">SUM(K544+K583)</f>
        <v>214880866.78999999</v>
      </c>
      <c r="L208" s="76"/>
    </row>
    <row r="209" spans="1:13">
      <c r="A209" s="7">
        <v>2</v>
      </c>
      <c r="B209" s="18"/>
      <c r="C209" s="8" t="s">
        <v>166</v>
      </c>
      <c r="D209" s="18"/>
      <c r="E209" s="7">
        <v>2</v>
      </c>
      <c r="F209" s="196"/>
      <c r="G209" s="104"/>
      <c r="H209" s="157">
        <f>SUM(H545+H584)</f>
        <v>66282296</v>
      </c>
      <c r="I209" s="196"/>
      <c r="J209" s="193"/>
      <c r="K209" s="194">
        <f t="shared" si="6"/>
        <v>63180054.724999994</v>
      </c>
      <c r="L209" s="76"/>
    </row>
    <row r="210" spans="1:13">
      <c r="A210" s="7">
        <v>3</v>
      </c>
      <c r="C210" s="8" t="s">
        <v>167</v>
      </c>
      <c r="E210" s="7">
        <v>3</v>
      </c>
      <c r="F210" s="201"/>
      <c r="G210" s="104">
        <f>SUM(G546+G585)</f>
        <v>796</v>
      </c>
      <c r="H210" s="157">
        <f>SUM(H546+H585)</f>
        <v>46316908</v>
      </c>
      <c r="I210" s="193"/>
      <c r="J210" s="193">
        <f t="shared" ref="J210" si="7">SUM(J546+J585)</f>
        <v>786</v>
      </c>
      <c r="K210" s="194">
        <f t="shared" si="6"/>
        <v>44199378.010000005</v>
      </c>
      <c r="L210" s="76"/>
    </row>
    <row r="211" spans="1:13">
      <c r="A211" s="7">
        <v>4</v>
      </c>
      <c r="C211" s="8" t="s">
        <v>168</v>
      </c>
      <c r="E211" s="7">
        <v>4</v>
      </c>
      <c r="F211" s="201"/>
      <c r="G211" s="104"/>
      <c r="H211" s="157">
        <f>SUM(H547+H586)</f>
        <v>37401376</v>
      </c>
      <c r="I211" s="193"/>
      <c r="J211" s="193"/>
      <c r="K211" s="194">
        <f t="shared" si="6"/>
        <v>35531278.869999997</v>
      </c>
      <c r="L211" s="76"/>
      <c r="M211" s="53"/>
    </row>
    <row r="212" spans="1:13">
      <c r="A212" s="7">
        <v>5</v>
      </c>
      <c r="C212" s="8" t="s">
        <v>169</v>
      </c>
      <c r="E212" s="7">
        <v>5</v>
      </c>
      <c r="F212" s="201"/>
      <c r="G212" s="104">
        <f>G208+G210</f>
        <v>2796</v>
      </c>
      <c r="H212" s="157">
        <f>SUM(H208:H211)</f>
        <v>375355769</v>
      </c>
      <c r="I212" s="193"/>
      <c r="J212" s="193">
        <f>J208+J210</f>
        <v>2769</v>
      </c>
      <c r="K212" s="194">
        <f>SUM(K208:K211)</f>
        <v>357791578.39499998</v>
      </c>
      <c r="L212" s="76"/>
    </row>
    <row r="213" spans="1:13">
      <c r="A213" s="7">
        <v>6</v>
      </c>
      <c r="C213" s="8" t="s">
        <v>170</v>
      </c>
      <c r="E213" s="7">
        <v>6</v>
      </c>
      <c r="F213" s="201"/>
      <c r="G213" s="104">
        <f>(SUM(G549+G588+G625+G662+G699+G736+G773+G848))</f>
        <v>2189</v>
      </c>
      <c r="H213" s="104">
        <f>(SUM(H549+H588+H625+H662+H699+H736+H773+H848))</f>
        <v>150280267</v>
      </c>
      <c r="I213" s="193"/>
      <c r="J213" s="193">
        <f t="shared" ref="J213:K214" si="8">(SUM(J549+J588+J625+J662+J699+J736+J773+J848))</f>
        <v>2162</v>
      </c>
      <c r="K213" s="193">
        <f t="shared" si="8"/>
        <v>143886664.40200001</v>
      </c>
      <c r="L213" s="76"/>
    </row>
    <row r="214" spans="1:13">
      <c r="A214" s="7">
        <v>7</v>
      </c>
      <c r="C214" s="8" t="s">
        <v>171</v>
      </c>
      <c r="E214" s="7">
        <v>7</v>
      </c>
      <c r="F214" s="201"/>
      <c r="G214" s="104"/>
      <c r="H214" s="157">
        <f>(SUM(H550+H589+H626+H663+H700+H737+H774+H849))</f>
        <v>54116891</v>
      </c>
      <c r="I214" s="193"/>
      <c r="J214" s="193"/>
      <c r="K214" s="194">
        <f t="shared" si="8"/>
        <v>52346135.175000004</v>
      </c>
      <c r="L214" s="76"/>
    </row>
    <row r="215" spans="1:13">
      <c r="A215" s="7">
        <v>8</v>
      </c>
      <c r="C215" s="8" t="s">
        <v>172</v>
      </c>
      <c r="E215" s="7">
        <v>8</v>
      </c>
      <c r="F215" s="201"/>
      <c r="G215" s="104">
        <f>G212+G213+G214</f>
        <v>4985</v>
      </c>
      <c r="H215" s="104">
        <f>H212+H213+H214</f>
        <v>579752927</v>
      </c>
      <c r="I215" s="192"/>
      <c r="J215" s="193">
        <f>J212+J213+J214</f>
        <v>4931</v>
      </c>
      <c r="K215" s="194">
        <f>K212+K213+K214</f>
        <v>554024377.972</v>
      </c>
      <c r="L215" s="76"/>
    </row>
    <row r="216" spans="1:13">
      <c r="A216" s="7">
        <v>9</v>
      </c>
      <c r="E216" s="7">
        <v>9</v>
      </c>
      <c r="F216" s="201"/>
      <c r="G216" s="104"/>
      <c r="H216" s="157"/>
      <c r="I216" s="198"/>
      <c r="J216" s="193"/>
      <c r="K216" s="194"/>
      <c r="L216" s="76"/>
    </row>
    <row r="217" spans="1:13">
      <c r="A217" s="7">
        <v>10</v>
      </c>
      <c r="C217" s="8" t="s">
        <v>173</v>
      </c>
      <c r="E217" s="7">
        <v>10</v>
      </c>
      <c r="F217" s="201"/>
      <c r="G217" s="104">
        <f>SUM(G553+G592)</f>
        <v>0</v>
      </c>
      <c r="H217" s="157">
        <f>SUM(H553+H592)</f>
        <v>0</v>
      </c>
      <c r="I217" s="193"/>
      <c r="J217" s="193">
        <f t="shared" ref="J217:K217" si="9">SUM(J553+J592)</f>
        <v>0</v>
      </c>
      <c r="K217" s="194">
        <f t="shared" si="9"/>
        <v>0</v>
      </c>
      <c r="L217" s="76"/>
    </row>
    <row r="218" spans="1:13">
      <c r="A218" s="7">
        <v>11</v>
      </c>
      <c r="C218" s="8" t="s">
        <v>174</v>
      </c>
      <c r="E218" s="7">
        <v>11</v>
      </c>
      <c r="F218" s="201"/>
      <c r="G218" s="104">
        <f>SUM(G554+G593+G630+G667+G704+G741+G778+G853)</f>
        <v>802</v>
      </c>
      <c r="H218" s="157">
        <f>SUM(H554+H593+H630+H667+H704+H741+H778+H853)</f>
        <v>38814279</v>
      </c>
      <c r="I218" s="193"/>
      <c r="J218" s="202">
        <f>J554+J593+J630+J667+J704+J741+J778+J853</f>
        <v>797</v>
      </c>
      <c r="K218" s="194">
        <f>K554+K593+K630+K667+K704+K741+K778+K853</f>
        <v>38072465.594599999</v>
      </c>
      <c r="L218" s="76"/>
    </row>
    <row r="219" spans="1:13">
      <c r="A219" s="7">
        <v>12</v>
      </c>
      <c r="C219" s="8" t="s">
        <v>175</v>
      </c>
      <c r="E219" s="7">
        <v>12</v>
      </c>
      <c r="F219" s="201"/>
      <c r="G219" s="104"/>
      <c r="H219" s="157">
        <f>SUM(H555+H594+H631+H668+H705+H742+H779+H854)</f>
        <v>15443665</v>
      </c>
      <c r="I219" s="193"/>
      <c r="J219" s="193"/>
      <c r="K219" s="194">
        <f>K555+K594+K631+K668+K705+K742+K779+K854</f>
        <v>15141657.977400001</v>
      </c>
      <c r="L219" s="76"/>
    </row>
    <row r="220" spans="1:13">
      <c r="A220" s="7">
        <v>13</v>
      </c>
      <c r="C220" s="8" t="s">
        <v>176</v>
      </c>
      <c r="E220" s="7">
        <v>13</v>
      </c>
      <c r="F220" s="201"/>
      <c r="G220" s="104">
        <f>SUM(G217:G219)</f>
        <v>802</v>
      </c>
      <c r="H220" s="157">
        <f>SUM(H217:H219)</f>
        <v>54257944</v>
      </c>
      <c r="I220" s="199"/>
      <c r="J220" s="193">
        <f>SUM(J217:J219)</f>
        <v>797</v>
      </c>
      <c r="K220" s="194">
        <f>SUM(K217:K219)</f>
        <v>53214123.571999997</v>
      </c>
      <c r="L220" s="76"/>
    </row>
    <row r="221" spans="1:13">
      <c r="A221" s="7">
        <v>14</v>
      </c>
      <c r="E221" s="7">
        <v>14</v>
      </c>
      <c r="F221" s="201"/>
      <c r="G221" s="101"/>
      <c r="H221" s="157"/>
      <c r="I221" s="198"/>
      <c r="J221" s="199"/>
      <c r="K221" s="194"/>
      <c r="L221" s="76"/>
    </row>
    <row r="222" spans="1:13">
      <c r="A222" s="7">
        <v>15</v>
      </c>
      <c r="C222" s="8" t="s">
        <v>177</v>
      </c>
      <c r="E222" s="7">
        <v>15</v>
      </c>
      <c r="G222" s="102">
        <f>SUM(G558+G597+G634+G671+G708+G745+G782+G857)</f>
        <v>5787</v>
      </c>
      <c r="H222" s="158">
        <f>SUM(H558+H597+H634+H671+H708+H745+H782+H857)</f>
        <v>634010871</v>
      </c>
      <c r="I222" s="102"/>
      <c r="J222" s="102">
        <f t="shared" ref="J222:K222" si="10">SUM(J558+J597+J634+J671+J708+J745+J782+J857)</f>
        <v>5728</v>
      </c>
      <c r="K222" s="158">
        <f t="shared" si="10"/>
        <v>607238501.54400003</v>
      </c>
    </row>
    <row r="223" spans="1:13">
      <c r="A223" s="7">
        <v>16</v>
      </c>
      <c r="E223" s="7">
        <v>16</v>
      </c>
      <c r="G223" s="102"/>
      <c r="H223" s="158"/>
      <c r="I223" s="102"/>
      <c r="J223" s="102"/>
      <c r="K223" s="158"/>
    </row>
    <row r="224" spans="1:13">
      <c r="A224" s="7">
        <v>17</v>
      </c>
      <c r="C224" s="8" t="s">
        <v>178</v>
      </c>
      <c r="E224" s="7">
        <v>17</v>
      </c>
      <c r="F224" s="9"/>
      <c r="G224" s="102">
        <f t="shared" ref="G224:K224" si="11">SUM(G560+G599+G636+G673+G710+G747+G784+G859)</f>
        <v>0</v>
      </c>
      <c r="H224" s="158">
        <f t="shared" si="11"/>
        <v>9297380</v>
      </c>
      <c r="I224" s="102"/>
      <c r="J224" s="102">
        <f t="shared" si="11"/>
        <v>0</v>
      </c>
      <c r="K224" s="158">
        <f t="shared" si="11"/>
        <v>8935623.6903499961</v>
      </c>
    </row>
    <row r="225" spans="1:11">
      <c r="A225" s="7">
        <v>18</v>
      </c>
      <c r="E225" s="7">
        <v>18</v>
      </c>
      <c r="F225" s="9"/>
      <c r="G225" s="104"/>
      <c r="H225" s="157"/>
      <c r="I225" s="104"/>
      <c r="J225" s="104"/>
      <c r="K225" s="157"/>
    </row>
    <row r="226" spans="1:11">
      <c r="A226" s="7">
        <v>19</v>
      </c>
      <c r="C226" s="8" t="s">
        <v>179</v>
      </c>
      <c r="E226" s="7">
        <v>19</v>
      </c>
      <c r="F226" s="9"/>
      <c r="G226" s="104"/>
      <c r="H226" s="157">
        <v>0</v>
      </c>
      <c r="I226" s="104"/>
      <c r="J226" s="104"/>
      <c r="K226" s="157"/>
    </row>
    <row r="227" spans="1:11">
      <c r="A227" s="7">
        <v>20</v>
      </c>
      <c r="C227" s="75" t="s">
        <v>180</v>
      </c>
      <c r="E227" s="7">
        <v>20</v>
      </c>
      <c r="F227" s="9"/>
      <c r="G227" s="104"/>
      <c r="H227" s="157">
        <v>0</v>
      </c>
      <c r="I227" s="104"/>
      <c r="J227" s="104"/>
      <c r="K227" s="157">
        <v>0</v>
      </c>
    </row>
    <row r="228" spans="1:11">
      <c r="A228" s="7">
        <v>21</v>
      </c>
      <c r="C228" s="75"/>
      <c r="E228" s="7">
        <v>21</v>
      </c>
      <c r="F228" s="9"/>
      <c r="G228" s="104"/>
      <c r="H228" s="157"/>
      <c r="I228" s="104"/>
      <c r="J228" s="103"/>
      <c r="K228" s="157"/>
    </row>
    <row r="229" spans="1:11">
      <c r="A229" s="7">
        <v>22</v>
      </c>
      <c r="C229" s="8"/>
      <c r="E229" s="7">
        <v>22</v>
      </c>
      <c r="G229" s="104"/>
      <c r="H229" s="157"/>
      <c r="I229" s="104"/>
      <c r="J229" s="103"/>
      <c r="K229" s="157"/>
    </row>
    <row r="230" spans="1:11">
      <c r="A230" s="7">
        <v>23</v>
      </c>
      <c r="C230" s="8" t="s">
        <v>181</v>
      </c>
      <c r="E230" s="7">
        <v>23</v>
      </c>
      <c r="G230" s="104"/>
      <c r="H230" s="157">
        <v>0</v>
      </c>
      <c r="I230" s="104"/>
      <c r="J230" s="103"/>
      <c r="K230" s="157">
        <v>0</v>
      </c>
    </row>
    <row r="231" spans="1:11">
      <c r="A231" s="7">
        <v>24</v>
      </c>
      <c r="C231" s="8"/>
      <c r="E231" s="7">
        <v>24</v>
      </c>
      <c r="G231" s="104"/>
      <c r="H231" s="157"/>
      <c r="I231" s="104"/>
      <c r="J231" s="103"/>
      <c r="K231" s="157"/>
    </row>
    <row r="232" spans="1:11">
      <c r="A232" s="7"/>
      <c r="E232" s="7"/>
      <c r="F232" s="65" t="s">
        <v>6</v>
      </c>
      <c r="G232" s="77"/>
      <c r="H232" s="45"/>
      <c r="I232" s="65"/>
      <c r="J232" s="77"/>
      <c r="K232" s="45"/>
    </row>
    <row r="233" spans="1:11">
      <c r="A233" s="7">
        <v>25</v>
      </c>
      <c r="C233" s="8" t="s">
        <v>182</v>
      </c>
      <c r="E233" s="7">
        <v>25</v>
      </c>
      <c r="G233" s="102">
        <f>SUM(G222:G231)</f>
        <v>5787</v>
      </c>
      <c r="H233" s="158">
        <f>SUM(H222:H231)</f>
        <v>643308251</v>
      </c>
      <c r="I233" s="107"/>
      <c r="J233" s="102">
        <f>SUM(J222:J231)</f>
        <v>5728</v>
      </c>
      <c r="K233" s="158">
        <f>SUM(K222:K231)</f>
        <v>616174125.23434997</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30" t="s">
        <v>49</v>
      </c>
      <c r="F237" s="65"/>
      <c r="G237" s="19"/>
      <c r="H237" s="20"/>
      <c r="I237" s="65"/>
      <c r="J237" s="19"/>
      <c r="K237" s="20"/>
    </row>
    <row r="238" spans="1:11">
      <c r="A238" s="8"/>
    </row>
    <row r="239" spans="1:11">
      <c r="E239" s="34"/>
    </row>
    <row r="240" spans="1:11">
      <c r="A240" s="15" t="str">
        <f>$A$83</f>
        <v xml:space="preserve">Institution No.:  </v>
      </c>
      <c r="E240" s="34"/>
      <c r="G240" s="13"/>
      <c r="H240" s="39"/>
      <c r="J240" s="13"/>
      <c r="K240" s="14" t="s">
        <v>67</v>
      </c>
    </row>
    <row r="241" spans="1:11">
      <c r="A241" s="287" t="s">
        <v>68</v>
      </c>
      <c r="B241" s="287"/>
      <c r="C241" s="287"/>
      <c r="D241" s="287"/>
      <c r="E241" s="287"/>
      <c r="F241" s="287"/>
      <c r="G241" s="287"/>
      <c r="H241" s="287"/>
      <c r="I241" s="287"/>
      <c r="J241" s="287"/>
      <c r="K241" s="287"/>
    </row>
    <row r="242" spans="1:11">
      <c r="A242" s="15" t="str">
        <f>$A$42</f>
        <v xml:space="preserve">NAME: </v>
      </c>
      <c r="C242" s="130" t="str">
        <f>$D$20</f>
        <v>University of Colorado</v>
      </c>
      <c r="H242" s="39"/>
      <c r="J242" s="13"/>
      <c r="K242" s="17" t="str">
        <f>$K$3</f>
        <v>Due Date: October 5, 2020</v>
      </c>
    </row>
    <row r="243" spans="1:11">
      <c r="A243" s="18" t="s">
        <v>6</v>
      </c>
      <c r="B243" s="18" t="s">
        <v>6</v>
      </c>
      <c r="C243" s="18" t="s">
        <v>6</v>
      </c>
      <c r="D243" s="18" t="s">
        <v>6</v>
      </c>
      <c r="E243" s="18" t="s">
        <v>6</v>
      </c>
      <c r="F243" s="18" t="s">
        <v>6</v>
      </c>
      <c r="G243" s="19" t="s">
        <v>6</v>
      </c>
      <c r="H243" s="20" t="s">
        <v>6</v>
      </c>
      <c r="I243" s="18" t="s">
        <v>6</v>
      </c>
      <c r="J243" s="19" t="s">
        <v>6</v>
      </c>
      <c r="K243" s="20" t="s">
        <v>6</v>
      </c>
    </row>
    <row r="244" spans="1:11">
      <c r="A244" s="21" t="s">
        <v>7</v>
      </c>
      <c r="E244" s="21" t="s">
        <v>7</v>
      </c>
      <c r="G244" s="23"/>
      <c r="H244" s="24" t="str">
        <f>H205</f>
        <v>2019-20</v>
      </c>
      <c r="I244" s="22"/>
      <c r="J244" s="130"/>
      <c r="K244" s="24" t="str">
        <f>K205</f>
        <v>2020-21</v>
      </c>
    </row>
    <row r="245" spans="1:11">
      <c r="A245" s="21" t="s">
        <v>9</v>
      </c>
      <c r="E245" s="21" t="s">
        <v>9</v>
      </c>
      <c r="G245" s="23"/>
      <c r="H245" s="24" t="s">
        <v>12</v>
      </c>
      <c r="I245" s="22"/>
      <c r="J245" s="130"/>
      <c r="K245" s="24" t="str">
        <f>K132</f>
        <v>Estimate</v>
      </c>
    </row>
    <row r="246" spans="1:11">
      <c r="A246" s="18" t="s">
        <v>6</v>
      </c>
      <c r="B246" s="18" t="s">
        <v>6</v>
      </c>
      <c r="C246" s="18" t="s">
        <v>6</v>
      </c>
      <c r="D246" s="18" t="s">
        <v>6</v>
      </c>
      <c r="E246" s="18" t="s">
        <v>6</v>
      </c>
      <c r="F246" s="18" t="s">
        <v>6</v>
      </c>
      <c r="G246" s="19" t="s">
        <v>6</v>
      </c>
      <c r="H246" s="20" t="s">
        <v>6</v>
      </c>
      <c r="I246" s="18" t="s">
        <v>6</v>
      </c>
      <c r="J246" s="19" t="s">
        <v>6</v>
      </c>
      <c r="K246" s="19" t="s">
        <v>6</v>
      </c>
    </row>
    <row r="247" spans="1:11">
      <c r="A247" s="7">
        <v>1</v>
      </c>
      <c r="C247" s="8" t="s">
        <v>69</v>
      </c>
      <c r="E247" s="7">
        <v>1</v>
      </c>
      <c r="G247" s="13"/>
      <c r="H247" s="29"/>
      <c r="J247" s="130"/>
      <c r="K247" s="130"/>
    </row>
    <row r="248" spans="1:11">
      <c r="A248" s="26" t="s">
        <v>70</v>
      </c>
      <c r="C248" s="8" t="s">
        <v>71</v>
      </c>
      <c r="E248" s="26" t="s">
        <v>70</v>
      </c>
      <c r="F248" s="56"/>
      <c r="G248" s="90"/>
      <c r="H248" s="90">
        <v>14997.916666666666</v>
      </c>
      <c r="I248" s="90"/>
      <c r="J248" s="130"/>
      <c r="K248" s="90">
        <v>14647.438333333334</v>
      </c>
    </row>
    <row r="249" spans="1:11">
      <c r="A249" s="26" t="s">
        <v>72</v>
      </c>
      <c r="C249" s="8" t="s">
        <v>73</v>
      </c>
      <c r="E249" s="26" t="s">
        <v>72</v>
      </c>
      <c r="F249" s="56"/>
      <c r="G249" s="90"/>
      <c r="H249" s="186">
        <v>1098.0833333333339</v>
      </c>
      <c r="I249" s="90"/>
      <c r="J249" s="130"/>
      <c r="K249" s="186">
        <v>1529.0416666666642</v>
      </c>
    </row>
    <row r="250" spans="1:11">
      <c r="A250" s="26" t="s">
        <v>74</v>
      </c>
      <c r="C250" s="8" t="s">
        <v>75</v>
      </c>
      <c r="E250" s="26" t="s">
        <v>74</v>
      </c>
      <c r="F250" s="56"/>
      <c r="G250" s="90"/>
      <c r="H250" s="90">
        <f>SUM(H248:H249)</f>
        <v>16096</v>
      </c>
      <c r="I250" s="90"/>
      <c r="J250" s="130"/>
      <c r="K250" s="90">
        <f>SUM(K248:K249)</f>
        <v>16176.479999999998</v>
      </c>
    </row>
    <row r="251" spans="1:11">
      <c r="A251" s="7">
        <v>3</v>
      </c>
      <c r="C251" s="8" t="s">
        <v>76</v>
      </c>
      <c r="E251" s="7">
        <v>3</v>
      </c>
      <c r="F251" s="56"/>
      <c r="G251" s="90"/>
      <c r="H251" s="90">
        <v>2526</v>
      </c>
      <c r="I251" s="90"/>
      <c r="J251" s="130"/>
      <c r="K251" s="90">
        <v>2649.2687999999998</v>
      </c>
    </row>
    <row r="252" spans="1:11">
      <c r="A252" s="7">
        <v>4</v>
      </c>
      <c r="C252" s="8" t="s">
        <v>77</v>
      </c>
      <c r="E252" s="7">
        <v>4</v>
      </c>
      <c r="F252" s="56"/>
      <c r="G252" s="90"/>
      <c r="H252" s="90">
        <f>SUM(H250:H251)</f>
        <v>18622</v>
      </c>
      <c r="I252" s="90"/>
      <c r="J252" s="130"/>
      <c r="K252" s="90">
        <f>SUM(K250:K251)</f>
        <v>18825.748799999998</v>
      </c>
    </row>
    <row r="253" spans="1:11">
      <c r="A253" s="7">
        <v>5</v>
      </c>
      <c r="E253" s="7">
        <v>5</v>
      </c>
      <c r="F253" s="56"/>
      <c r="G253" s="90"/>
      <c r="H253" s="90"/>
      <c r="I253" s="90"/>
      <c r="J253" s="130"/>
      <c r="K253" s="90"/>
    </row>
    <row r="254" spans="1:11">
      <c r="A254" s="7">
        <v>6</v>
      </c>
      <c r="C254" s="8" t="s">
        <v>78</v>
      </c>
      <c r="E254" s="7">
        <v>6</v>
      </c>
      <c r="F254" s="56"/>
      <c r="G254" s="90"/>
      <c r="H254" s="90">
        <v>11778</v>
      </c>
      <c r="I254" s="90"/>
      <c r="J254" s="130"/>
      <c r="K254" s="90">
        <v>11162.0106</v>
      </c>
    </row>
    <row r="255" spans="1:11">
      <c r="A255" s="7">
        <v>7</v>
      </c>
      <c r="C255" s="8" t="s">
        <v>79</v>
      </c>
      <c r="E255" s="7">
        <v>7</v>
      </c>
      <c r="F255" s="56"/>
      <c r="G255" s="90"/>
      <c r="H255" s="90">
        <v>1618</v>
      </c>
      <c r="I255" s="90"/>
      <c r="J255" s="130"/>
      <c r="K255" s="90">
        <v>1559.5901999999999</v>
      </c>
    </row>
    <row r="256" spans="1:11">
      <c r="A256" s="7">
        <v>8</v>
      </c>
      <c r="C256" s="8" t="s">
        <v>80</v>
      </c>
      <c r="E256" s="7">
        <v>8</v>
      </c>
      <c r="F256" s="56"/>
      <c r="G256" s="90"/>
      <c r="H256" s="90">
        <f>SUM(H254:H255)</f>
        <v>13396</v>
      </c>
      <c r="I256" s="90"/>
      <c r="J256" s="130"/>
      <c r="K256" s="90">
        <f>SUM(K254:K255)</f>
        <v>12721.6008</v>
      </c>
    </row>
    <row r="257" spans="1:12">
      <c r="A257" s="7">
        <v>9</v>
      </c>
      <c r="E257" s="7">
        <v>9</v>
      </c>
      <c r="F257" s="56"/>
      <c r="G257" s="90"/>
      <c r="H257" s="90"/>
      <c r="I257" s="90"/>
      <c r="J257" s="130"/>
      <c r="K257" s="90"/>
    </row>
    <row r="258" spans="1:12">
      <c r="A258" s="7">
        <v>10</v>
      </c>
      <c r="C258" s="8" t="s">
        <v>81</v>
      </c>
      <c r="E258" s="7">
        <v>10</v>
      </c>
      <c r="F258" s="56"/>
      <c r="G258" s="90"/>
      <c r="H258" s="90">
        <f>H250+H254</f>
        <v>27874</v>
      </c>
      <c r="I258" s="90"/>
      <c r="J258" s="130"/>
      <c r="K258" s="90">
        <f>K250+K254</f>
        <v>27338.490599999997</v>
      </c>
      <c r="L258" s="203"/>
    </row>
    <row r="259" spans="1:12">
      <c r="A259" s="7">
        <v>11</v>
      </c>
      <c r="C259" s="8" t="s">
        <v>82</v>
      </c>
      <c r="E259" s="7">
        <v>11</v>
      </c>
      <c r="F259" s="56"/>
      <c r="G259" s="90"/>
      <c r="H259" s="90">
        <f>H251+H255</f>
        <v>4144</v>
      </c>
      <c r="I259" s="90"/>
      <c r="J259" s="130"/>
      <c r="K259" s="90">
        <f>K251+K255</f>
        <v>4208.8589999999995</v>
      </c>
      <c r="L259" s="203"/>
    </row>
    <row r="260" spans="1:12">
      <c r="A260" s="7">
        <v>12</v>
      </c>
      <c r="C260" s="8" t="s">
        <v>83</v>
      </c>
      <c r="E260" s="7">
        <v>12</v>
      </c>
      <c r="F260" s="56"/>
      <c r="G260" s="90"/>
      <c r="H260" s="90">
        <f>H258+H259</f>
        <v>32018</v>
      </c>
      <c r="I260" s="90"/>
      <c r="J260" s="130"/>
      <c r="K260" s="90">
        <f>K258+K259</f>
        <v>31547.349599999998</v>
      </c>
      <c r="L260" s="203"/>
    </row>
    <row r="261" spans="1:12">
      <c r="A261" s="7">
        <v>13</v>
      </c>
      <c r="E261" s="7">
        <v>13</v>
      </c>
      <c r="G261" s="90"/>
      <c r="H261" s="94"/>
      <c r="I261" s="94"/>
      <c r="J261" s="130"/>
      <c r="K261" s="94"/>
    </row>
    <row r="262" spans="1:12" s="35" customFormat="1">
      <c r="A262" s="7">
        <v>15</v>
      </c>
      <c r="B262" s="130"/>
      <c r="C262" s="8" t="s">
        <v>84</v>
      </c>
      <c r="D262" s="130"/>
      <c r="E262" s="7">
        <v>15</v>
      </c>
      <c r="F262" s="130"/>
      <c r="G262" s="90"/>
      <c r="H262" s="204"/>
      <c r="I262" s="94"/>
      <c r="J262" s="130"/>
      <c r="K262" s="95"/>
    </row>
    <row r="263" spans="1:12" s="35" customFormat="1">
      <c r="A263" s="7">
        <v>16</v>
      </c>
      <c r="B263" s="130"/>
      <c r="C263" s="8" t="s">
        <v>85</v>
      </c>
      <c r="D263" s="130"/>
      <c r="E263" s="7">
        <v>16</v>
      </c>
      <c r="F263" s="130"/>
      <c r="G263" s="90"/>
      <c r="H263" s="205">
        <f>(H119-H411)/H260</f>
        <v>27060.349709538386</v>
      </c>
      <c r="I263" s="96"/>
      <c r="J263" s="130"/>
      <c r="K263" s="93"/>
    </row>
    <row r="264" spans="1:12">
      <c r="A264" s="7">
        <v>17</v>
      </c>
      <c r="C264" s="8" t="s">
        <v>86</v>
      </c>
      <c r="E264" s="7">
        <v>17</v>
      </c>
      <c r="G264" s="90"/>
      <c r="H264" s="94">
        <f>94*30</f>
        <v>2820</v>
      </c>
      <c r="I264" s="94"/>
      <c r="J264" s="130"/>
      <c r="K264" s="94"/>
    </row>
    <row r="265" spans="1:12">
      <c r="A265" s="7">
        <v>18</v>
      </c>
      <c r="E265" s="7">
        <v>18</v>
      </c>
      <c r="G265" s="90"/>
      <c r="H265" s="94"/>
      <c r="I265" s="94"/>
      <c r="J265" s="130"/>
      <c r="K265" s="94"/>
    </row>
    <row r="266" spans="1:12">
      <c r="A266" s="130">
        <v>19</v>
      </c>
      <c r="C266" s="8" t="s">
        <v>87</v>
      </c>
      <c r="E266" s="130">
        <v>19</v>
      </c>
      <c r="G266" s="90"/>
      <c r="H266" s="94"/>
      <c r="I266" s="94"/>
      <c r="J266" s="130"/>
      <c r="K266" s="94"/>
    </row>
    <row r="267" spans="1:12" ht="21" customHeight="1">
      <c r="A267" s="7">
        <v>20</v>
      </c>
      <c r="C267" s="8" t="s">
        <v>88</v>
      </c>
      <c r="E267" s="7">
        <v>20</v>
      </c>
      <c r="F267" s="9"/>
      <c r="G267" s="97"/>
      <c r="H267" s="97">
        <f>G548+G587</f>
        <v>2796</v>
      </c>
      <c r="I267" s="97"/>
      <c r="J267" s="130"/>
      <c r="K267" s="98"/>
    </row>
    <row r="268" spans="1:12">
      <c r="A268" s="7">
        <v>21</v>
      </c>
      <c r="C268" s="8" t="s">
        <v>89</v>
      </c>
      <c r="E268" s="7">
        <v>21</v>
      </c>
      <c r="F268" s="9"/>
      <c r="G268" s="97"/>
      <c r="H268" s="97">
        <f>G544+G583</f>
        <v>2000</v>
      </c>
      <c r="I268" s="97"/>
      <c r="J268" s="130"/>
      <c r="K268" s="98"/>
    </row>
    <row r="269" spans="1:12">
      <c r="A269" s="7">
        <v>22</v>
      </c>
      <c r="C269" s="8" t="s">
        <v>90</v>
      </c>
      <c r="E269" s="7">
        <v>22</v>
      </c>
      <c r="F269" s="9"/>
      <c r="G269" s="97"/>
      <c r="H269" s="97">
        <f>G546+G585</f>
        <v>796</v>
      </c>
      <c r="I269" s="97"/>
      <c r="J269" s="130"/>
      <c r="K269" s="98"/>
    </row>
    <row r="270" spans="1:12">
      <c r="A270" s="7">
        <v>23</v>
      </c>
      <c r="E270" s="7">
        <v>23</v>
      </c>
      <c r="F270" s="9"/>
      <c r="G270" s="97"/>
      <c r="H270" s="97"/>
      <c r="I270" s="97"/>
      <c r="J270" s="130"/>
      <c r="K270" s="98"/>
    </row>
    <row r="271" spans="1:12">
      <c r="A271" s="7">
        <v>24</v>
      </c>
      <c r="C271" s="8" t="s">
        <v>91</v>
      </c>
      <c r="E271" s="7">
        <v>24</v>
      </c>
      <c r="F271" s="9"/>
      <c r="G271" s="97"/>
      <c r="H271" s="97"/>
      <c r="I271" s="97"/>
      <c r="K271" s="97"/>
    </row>
    <row r="272" spans="1:12" ht="15">
      <c r="A272" s="7">
        <v>25</v>
      </c>
      <c r="C272" s="8" t="s">
        <v>92</v>
      </c>
      <c r="E272" s="7">
        <v>25</v>
      </c>
      <c r="G272" s="90"/>
      <c r="H272" s="90">
        <f>IF(OR(G548&gt;0,G587&gt;0),(H587+H548)/(G587+G548),0)</f>
        <v>134247.41380543634</v>
      </c>
      <c r="I272" s="94"/>
      <c r="K272" s="129"/>
    </row>
    <row r="273" spans="1:11">
      <c r="A273" s="7">
        <v>26</v>
      </c>
      <c r="C273" s="8" t="s">
        <v>93</v>
      </c>
      <c r="E273" s="7">
        <v>26</v>
      </c>
      <c r="G273" s="90"/>
      <c r="H273" s="94">
        <f>IF(H268=0,0,(H544+H545+H583+H584)/H268)</f>
        <v>145818.74249999999</v>
      </c>
      <c r="I273" s="94"/>
      <c r="J273" s="130"/>
      <c r="K273" s="94"/>
    </row>
    <row r="274" spans="1:11">
      <c r="A274" s="7">
        <v>27</v>
      </c>
      <c r="C274" s="8" t="s">
        <v>94</v>
      </c>
      <c r="E274" s="7">
        <v>27</v>
      </c>
      <c r="G274" s="90"/>
      <c r="H274" s="94">
        <f>IF(H269=0,0,(H546+H547+H585+H586)/H269)</f>
        <v>105173.72361809046</v>
      </c>
      <c r="I274" s="94"/>
      <c r="J274" s="130"/>
      <c r="K274" s="94"/>
    </row>
    <row r="275" spans="1:11">
      <c r="A275" s="7">
        <v>28</v>
      </c>
      <c r="E275" s="7">
        <v>28</v>
      </c>
      <c r="G275" s="90"/>
      <c r="H275" s="94"/>
      <c r="I275" s="94"/>
      <c r="J275" s="130"/>
      <c r="K275" s="94"/>
    </row>
    <row r="276" spans="1:11">
      <c r="A276" s="7">
        <v>29</v>
      </c>
      <c r="C276" s="8" t="s">
        <v>95</v>
      </c>
      <c r="E276" s="7">
        <v>29</v>
      </c>
      <c r="F276" s="57"/>
      <c r="G276" s="90"/>
      <c r="H276" s="90">
        <f>G101</f>
        <v>5787</v>
      </c>
      <c r="I276" s="90"/>
      <c r="J276" s="130"/>
      <c r="K276" s="91"/>
    </row>
    <row r="277" spans="1:11">
      <c r="A277" s="8"/>
      <c r="H277" s="39"/>
      <c r="J277" s="130"/>
      <c r="K277" s="130"/>
    </row>
    <row r="278" spans="1:11">
      <c r="A278" s="8"/>
      <c r="H278" s="39"/>
      <c r="K278" s="39"/>
    </row>
    <row r="279" spans="1:11">
      <c r="A279" s="8"/>
      <c r="C279" s="295" t="s">
        <v>96</v>
      </c>
      <c r="D279" s="295"/>
      <c r="E279" s="295"/>
      <c r="F279" s="295"/>
      <c r="G279" s="295"/>
      <c r="H279" s="295"/>
      <c r="I279" s="295"/>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30"/>
      <c r="H284" s="130"/>
      <c r="I284" s="30" t="s">
        <v>97</v>
      </c>
      <c r="J284" s="130"/>
      <c r="K284" s="130"/>
    </row>
    <row r="285" spans="1:11">
      <c r="A285" s="171"/>
      <c r="B285" s="296" t="s">
        <v>98</v>
      </c>
      <c r="C285" s="296"/>
      <c r="D285" s="296"/>
      <c r="E285" s="296"/>
      <c r="F285" s="296"/>
      <c r="G285" s="296"/>
      <c r="H285" s="296"/>
      <c r="I285" s="296"/>
      <c r="J285" s="296"/>
      <c r="K285" s="296"/>
    </row>
    <row r="286" spans="1:11">
      <c r="A286" s="15" t="str">
        <f>$A$42</f>
        <v xml:space="preserve">NAME: </v>
      </c>
      <c r="G286" s="130"/>
      <c r="H286" s="130"/>
      <c r="I286" s="17" t="str">
        <f>$K$3</f>
        <v>Due Date: October 5, 2020</v>
      </c>
      <c r="J286" s="130"/>
      <c r="K286" s="130"/>
    </row>
    <row r="287" spans="1:11">
      <c r="A287" s="18"/>
      <c r="C287" s="18" t="s">
        <v>6</v>
      </c>
      <c r="D287" s="18" t="s">
        <v>6</v>
      </c>
      <c r="E287" s="18" t="s">
        <v>6</v>
      </c>
      <c r="F287" s="18" t="s">
        <v>6</v>
      </c>
      <c r="G287" s="18" t="s">
        <v>6</v>
      </c>
      <c r="H287" s="18" t="s">
        <v>6</v>
      </c>
      <c r="I287" s="18" t="s">
        <v>6</v>
      </c>
      <c r="J287" s="18" t="s">
        <v>6</v>
      </c>
      <c r="K287" s="130"/>
    </row>
    <row r="288" spans="1:11">
      <c r="A288" s="21"/>
      <c r="D288" s="25" t="s">
        <v>267</v>
      </c>
      <c r="G288" s="130"/>
      <c r="H288" s="130"/>
      <c r="J288" s="130"/>
      <c r="K288" s="130"/>
    </row>
    <row r="289" spans="1:11">
      <c r="A289" s="21"/>
      <c r="D289" s="25" t="s">
        <v>12</v>
      </c>
      <c r="G289" s="130"/>
      <c r="H289" s="130"/>
      <c r="J289" s="130"/>
      <c r="K289" s="130"/>
    </row>
    <row r="290" spans="1:11">
      <c r="A290" s="18"/>
      <c r="D290" s="25" t="s">
        <v>99</v>
      </c>
      <c r="E290" s="25" t="s">
        <v>99</v>
      </c>
      <c r="F290" s="25" t="s">
        <v>100</v>
      </c>
      <c r="G290" s="25"/>
      <c r="H290" s="130"/>
      <c r="J290" s="130"/>
      <c r="K290" s="130"/>
    </row>
    <row r="291" spans="1:11">
      <c r="A291" s="8"/>
      <c r="C291" s="25" t="s">
        <v>101</v>
      </c>
      <c r="D291" s="25" t="s">
        <v>102</v>
      </c>
      <c r="E291" s="25" t="s">
        <v>103</v>
      </c>
      <c r="F291" s="25" t="s">
        <v>104</v>
      </c>
      <c r="G291" s="25"/>
      <c r="H291" s="130"/>
      <c r="J291" s="130"/>
      <c r="K291" s="130"/>
    </row>
    <row r="292" spans="1:11">
      <c r="A292" s="8"/>
      <c r="C292" s="18" t="s">
        <v>6</v>
      </c>
      <c r="D292" s="18" t="s">
        <v>6</v>
      </c>
      <c r="E292" s="18" t="s">
        <v>6</v>
      </c>
      <c r="F292" s="18" t="s">
        <v>6</v>
      </c>
      <c r="G292" s="18" t="s">
        <v>6</v>
      </c>
      <c r="H292" s="130"/>
      <c r="J292" s="130"/>
      <c r="K292" s="130"/>
    </row>
    <row r="293" spans="1:11">
      <c r="A293" s="8"/>
      <c r="G293" s="130"/>
      <c r="H293" s="130"/>
      <c r="J293" s="130"/>
      <c r="K293" s="130"/>
    </row>
    <row r="294" spans="1:11">
      <c r="A294" s="8"/>
      <c r="C294" s="8" t="s">
        <v>105</v>
      </c>
      <c r="D294" s="99">
        <v>0</v>
      </c>
      <c r="E294" s="99">
        <v>0</v>
      </c>
      <c r="F294" s="91" t="e">
        <f>D294/E294</f>
        <v>#DIV/0!</v>
      </c>
      <c r="G294" s="130"/>
      <c r="H294" s="130"/>
      <c r="J294" s="130"/>
      <c r="K294" s="130"/>
    </row>
    <row r="295" spans="1:11">
      <c r="A295" s="8"/>
      <c r="D295" s="99"/>
      <c r="E295" s="94"/>
      <c r="F295" s="99"/>
      <c r="G295" s="130"/>
      <c r="H295" s="130"/>
      <c r="J295" s="130"/>
      <c r="K295" s="130"/>
    </row>
    <row r="296" spans="1:11">
      <c r="A296" s="8"/>
      <c r="C296" s="8" t="s">
        <v>106</v>
      </c>
      <c r="D296" s="138">
        <v>13279</v>
      </c>
      <c r="E296" s="138"/>
      <c r="F296" s="91" t="e">
        <f>D296/E296</f>
        <v>#DIV/0!</v>
      </c>
      <c r="G296" s="7"/>
      <c r="H296" s="130"/>
      <c r="I296" s="177"/>
      <c r="J296" s="177"/>
      <c r="K296" s="130"/>
    </row>
    <row r="297" spans="1:11">
      <c r="A297" s="8"/>
      <c r="D297" s="94"/>
      <c r="E297" s="94"/>
      <c r="F297" s="93"/>
      <c r="G297" s="130"/>
      <c r="H297" s="130"/>
      <c r="I297" s="177"/>
      <c r="J297" s="177"/>
      <c r="K297" s="130"/>
    </row>
    <row r="298" spans="1:11">
      <c r="A298" s="8"/>
      <c r="C298" s="8" t="s">
        <v>107</v>
      </c>
      <c r="D298" s="138">
        <v>14595</v>
      </c>
      <c r="E298" s="138"/>
      <c r="F298" s="91" t="e">
        <f>D298/E298</f>
        <v>#DIV/0!</v>
      </c>
      <c r="G298" s="7"/>
      <c r="H298" s="130"/>
      <c r="I298" s="177"/>
      <c r="J298" s="177"/>
      <c r="K298" s="130"/>
    </row>
    <row r="299" spans="1:11">
      <c r="A299" s="8"/>
      <c r="D299" s="94"/>
      <c r="E299" s="94"/>
      <c r="F299" s="93"/>
      <c r="G299" s="130"/>
      <c r="H299" s="130"/>
      <c r="I299" s="177"/>
      <c r="J299" s="177"/>
      <c r="K299" s="130"/>
    </row>
    <row r="300" spans="1:11" ht="36" customHeight="1">
      <c r="A300" s="8"/>
      <c r="C300" s="8" t="s">
        <v>108</v>
      </c>
      <c r="D300" s="90">
        <f>SUM(D294:D298)</f>
        <v>27874</v>
      </c>
      <c r="E300" s="90">
        <f>SUM(E294:E298)</f>
        <v>0</v>
      </c>
      <c r="F300" s="91" t="e">
        <f>D300/E300</f>
        <v>#DIV/0!</v>
      </c>
      <c r="G300" s="28"/>
      <c r="H300" s="59"/>
      <c r="I300" s="177"/>
      <c r="J300" s="177"/>
      <c r="K300" s="130"/>
    </row>
    <row r="301" spans="1:11">
      <c r="A301" s="8"/>
      <c r="D301" s="206"/>
      <c r="E301" s="206"/>
      <c r="F301" s="60"/>
      <c r="G301" s="130"/>
      <c r="H301" s="130"/>
      <c r="I301" s="177"/>
      <c r="J301" s="177"/>
      <c r="K301" s="130"/>
    </row>
    <row r="302" spans="1:11">
      <c r="A302" s="8"/>
      <c r="D302" s="206"/>
      <c r="E302" s="206"/>
      <c r="F302" s="60"/>
      <c r="G302" s="130"/>
      <c r="H302" s="130"/>
      <c r="I302" s="177"/>
      <c r="J302" s="177"/>
      <c r="K302" s="130"/>
    </row>
    <row r="303" spans="1:11">
      <c r="A303" s="8"/>
      <c r="C303" s="8" t="s">
        <v>109</v>
      </c>
      <c r="D303" s="138">
        <v>1936</v>
      </c>
      <c r="E303" s="138"/>
      <c r="F303" s="91" t="e">
        <f>D303/E303</f>
        <v>#DIV/0!</v>
      </c>
      <c r="G303" s="7"/>
      <c r="H303" s="130"/>
      <c r="I303" s="177"/>
      <c r="J303" s="177"/>
      <c r="K303" s="130"/>
    </row>
    <row r="304" spans="1:11" s="35" customFormat="1">
      <c r="A304" s="8"/>
      <c r="B304" s="130"/>
      <c r="C304" s="130"/>
      <c r="D304" s="94"/>
      <c r="E304" s="94"/>
      <c r="F304" s="91"/>
      <c r="G304" s="130"/>
      <c r="H304" s="130"/>
      <c r="I304" s="177"/>
      <c r="J304" s="177"/>
      <c r="K304" s="130"/>
    </row>
    <row r="305" spans="1:11" s="35" customFormat="1">
      <c r="A305" s="8"/>
      <c r="B305" s="8" t="s">
        <v>38</v>
      </c>
      <c r="C305" s="8" t="s">
        <v>110</v>
      </c>
      <c r="D305" s="138">
        <v>2208</v>
      </c>
      <c r="E305" s="138"/>
      <c r="F305" s="91" t="e">
        <f>D305/E305</f>
        <v>#DIV/0!</v>
      </c>
      <c r="G305" s="7"/>
      <c r="H305" s="130"/>
      <c r="I305" s="177"/>
      <c r="J305" s="177"/>
      <c r="K305" s="130"/>
    </row>
    <row r="306" spans="1:11">
      <c r="A306" s="8"/>
      <c r="D306" s="94"/>
      <c r="E306" s="94"/>
      <c r="F306" s="91"/>
      <c r="G306" s="130"/>
      <c r="H306" s="130"/>
      <c r="I306" s="177"/>
      <c r="J306" s="177"/>
      <c r="K306" s="130"/>
    </row>
    <row r="307" spans="1:11">
      <c r="A307" s="8"/>
      <c r="C307" s="8" t="s">
        <v>111</v>
      </c>
      <c r="D307" s="94">
        <f>SUM(D303:D305)</f>
        <v>4144</v>
      </c>
      <c r="E307" s="94">
        <f>SUM(E303:E305)</f>
        <v>0</v>
      </c>
      <c r="F307" s="91" t="e">
        <f>D307/E307</f>
        <v>#DIV/0!</v>
      </c>
      <c r="G307" s="7"/>
      <c r="H307" s="130"/>
      <c r="I307" s="177"/>
      <c r="J307" s="177"/>
      <c r="K307" s="130"/>
    </row>
    <row r="308" spans="1:11">
      <c r="A308" s="8"/>
      <c r="D308" s="206"/>
      <c r="E308" s="206"/>
      <c r="F308" s="91"/>
      <c r="G308" s="130"/>
      <c r="H308" s="130"/>
      <c r="I308" s="177"/>
      <c r="J308" s="177"/>
      <c r="K308" s="130"/>
    </row>
    <row r="309" spans="1:11">
      <c r="A309" s="8"/>
      <c r="C309" s="8" t="s">
        <v>112</v>
      </c>
      <c r="D309" s="207">
        <f>SUM(D300,D307)</f>
        <v>32018</v>
      </c>
      <c r="E309" s="207">
        <f>G548</f>
        <v>2683</v>
      </c>
      <c r="F309" s="91">
        <f>D309/E309</f>
        <v>11.933656354826686</v>
      </c>
      <c r="G309" s="7"/>
      <c r="H309" s="130"/>
      <c r="I309" s="177"/>
      <c r="J309" s="177"/>
      <c r="K309" s="130"/>
    </row>
    <row r="310" spans="1:11">
      <c r="A310" s="8"/>
      <c r="E310" s="186"/>
      <c r="G310" s="130"/>
      <c r="H310" s="130"/>
      <c r="I310" s="177"/>
      <c r="J310" s="177"/>
      <c r="K310" s="130"/>
    </row>
    <row r="311" spans="1:11">
      <c r="A311" s="8"/>
      <c r="G311" s="130"/>
      <c r="H311" s="130"/>
      <c r="J311" s="130"/>
      <c r="K311" s="130"/>
    </row>
    <row r="312" spans="1:11">
      <c r="A312" s="8"/>
      <c r="G312" s="130"/>
      <c r="H312" s="130"/>
      <c r="J312" s="130"/>
      <c r="K312" s="130"/>
    </row>
    <row r="313" spans="1:11">
      <c r="A313" s="8"/>
      <c r="G313" s="130"/>
      <c r="H313" s="130"/>
      <c r="J313" s="130"/>
      <c r="K313" s="130"/>
    </row>
    <row r="314" spans="1:11">
      <c r="A314" s="8"/>
      <c r="C314" s="8" t="s">
        <v>113</v>
      </c>
      <c r="G314" s="130"/>
      <c r="H314" s="130"/>
      <c r="J314" s="130"/>
      <c r="K314" s="130"/>
    </row>
    <row r="315" spans="1:11">
      <c r="A315" s="8"/>
      <c r="C315" s="8" t="s">
        <v>114</v>
      </c>
      <c r="G315" s="130"/>
      <c r="H315" s="130"/>
      <c r="J315" s="130"/>
      <c r="K315" s="130"/>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37"/>
      <c r="K319" s="14" t="s">
        <v>115</v>
      </c>
    </row>
    <row r="320" spans="1:11">
      <c r="A320" s="35"/>
      <c r="B320" s="35"/>
      <c r="C320" s="35"/>
      <c r="D320" s="35"/>
      <c r="E320" s="36" t="s">
        <v>116</v>
      </c>
      <c r="F320" s="35"/>
      <c r="G320" s="37"/>
      <c r="H320" s="38"/>
      <c r="I320" s="35"/>
      <c r="J320" s="37"/>
      <c r="K320" s="38"/>
    </row>
    <row r="321" spans="1:11">
      <c r="A321" s="15" t="str">
        <f>$A$42</f>
        <v xml:space="preserve">NAME: </v>
      </c>
      <c r="C321" s="130" t="str">
        <f>$D$20</f>
        <v>University of Colorado</v>
      </c>
      <c r="F321" s="31"/>
      <c r="G321" s="61"/>
      <c r="H321" s="62"/>
      <c r="J321" s="13"/>
      <c r="K321" s="17" t="str">
        <f>$K$3</f>
        <v>Due Date: October 5, 2020</v>
      </c>
    </row>
    <row r="322" spans="1:11">
      <c r="A322" s="18" t="s">
        <v>6</v>
      </c>
      <c r="B322" s="18" t="s">
        <v>6</v>
      </c>
      <c r="C322" s="18" t="s">
        <v>6</v>
      </c>
      <c r="D322" s="18" t="s">
        <v>6</v>
      </c>
      <c r="E322" s="18" t="s">
        <v>6</v>
      </c>
      <c r="F322" s="18" t="s">
        <v>6</v>
      </c>
      <c r="G322" s="19" t="s">
        <v>6</v>
      </c>
      <c r="H322" s="20" t="s">
        <v>6</v>
      </c>
      <c r="I322" s="18"/>
      <c r="J322" s="130"/>
      <c r="K322" s="20"/>
    </row>
    <row r="323" spans="1:11" s="35" customFormat="1">
      <c r="A323" s="21" t="s">
        <v>7</v>
      </c>
      <c r="B323" s="130"/>
      <c r="C323" s="130"/>
      <c r="D323" s="130"/>
      <c r="E323" s="21" t="s">
        <v>7</v>
      </c>
      <c r="F323" s="22"/>
      <c r="G323" s="23"/>
      <c r="H323" s="24" t="str">
        <f>H244</f>
        <v>2019-20</v>
      </c>
      <c r="I323" s="22"/>
      <c r="J323" s="130"/>
      <c r="K323" s="24"/>
    </row>
    <row r="324" spans="1:11" s="35" customFormat="1">
      <c r="A324" s="21" t="s">
        <v>9</v>
      </c>
      <c r="B324" s="130"/>
      <c r="C324" s="25" t="s">
        <v>51</v>
      </c>
      <c r="D324" s="63" t="s">
        <v>234</v>
      </c>
      <c r="E324" s="21" t="s">
        <v>9</v>
      </c>
      <c r="F324" s="22"/>
      <c r="G324" s="23" t="s">
        <v>11</v>
      </c>
      <c r="H324" s="24" t="s">
        <v>12</v>
      </c>
      <c r="I324" s="22"/>
      <c r="J324" s="130"/>
      <c r="K324" s="22"/>
    </row>
    <row r="325" spans="1:11">
      <c r="A325" s="18" t="s">
        <v>6</v>
      </c>
      <c r="B325" s="18" t="s">
        <v>6</v>
      </c>
      <c r="C325" s="18" t="s">
        <v>6</v>
      </c>
      <c r="D325" s="18" t="s">
        <v>6</v>
      </c>
      <c r="E325" s="18" t="s">
        <v>6</v>
      </c>
      <c r="F325" s="18" t="s">
        <v>6</v>
      </c>
      <c r="G325" s="19" t="s">
        <v>6</v>
      </c>
      <c r="H325" s="20" t="s">
        <v>6</v>
      </c>
      <c r="I325" s="18"/>
      <c r="J325" s="130"/>
      <c r="K325" s="18"/>
    </row>
    <row r="326" spans="1:11">
      <c r="A326" s="7">
        <v>1</v>
      </c>
      <c r="C326" s="8" t="s">
        <v>117</v>
      </c>
      <c r="E326" s="7">
        <v>1</v>
      </c>
      <c r="F326" s="76"/>
      <c r="G326" s="208"/>
      <c r="H326" s="209"/>
      <c r="I326" s="76"/>
      <c r="J326" s="76"/>
      <c r="K326" s="130"/>
    </row>
    <row r="327" spans="1:11">
      <c r="A327" s="7">
        <f>(A326+1)</f>
        <v>2</v>
      </c>
      <c r="C327" s="8" t="s">
        <v>118</v>
      </c>
      <c r="D327" s="8" t="s">
        <v>119</v>
      </c>
      <c r="E327" s="7">
        <f>(E326+1)</f>
        <v>2</v>
      </c>
      <c r="F327" s="201"/>
      <c r="G327" s="97">
        <v>93</v>
      </c>
      <c r="H327" s="210">
        <v>2167593.33</v>
      </c>
      <c r="I327" s="210"/>
      <c r="J327" s="211"/>
      <c r="K327" s="130"/>
    </row>
    <row r="328" spans="1:11">
      <c r="A328" s="7">
        <f>(A327+1)</f>
        <v>3</v>
      </c>
      <c r="D328" s="8" t="s">
        <v>120</v>
      </c>
      <c r="E328" s="7">
        <f>(E327+1)</f>
        <v>3</v>
      </c>
      <c r="F328" s="201"/>
      <c r="G328" s="97">
        <v>759</v>
      </c>
      <c r="H328" s="210">
        <v>14138229.59</v>
      </c>
      <c r="I328" s="210"/>
      <c r="J328" s="211"/>
      <c r="K328" s="130"/>
    </row>
    <row r="329" spans="1:11">
      <c r="A329" s="7">
        <v>4</v>
      </c>
      <c r="C329" s="8" t="s">
        <v>121</v>
      </c>
      <c r="D329" s="8" t="s">
        <v>122</v>
      </c>
      <c r="E329" s="7">
        <v>4</v>
      </c>
      <c r="F329" s="201"/>
      <c r="G329" s="97">
        <v>71</v>
      </c>
      <c r="H329" s="210">
        <v>2283762.42</v>
      </c>
      <c r="I329" s="210"/>
      <c r="J329" s="211"/>
      <c r="K329" s="130"/>
    </row>
    <row r="330" spans="1:11">
      <c r="A330" s="7">
        <f>(A329+1)</f>
        <v>5</v>
      </c>
      <c r="D330" s="8" t="s">
        <v>123</v>
      </c>
      <c r="E330" s="7">
        <f>(E329+1)</f>
        <v>5</v>
      </c>
      <c r="F330" s="201"/>
      <c r="G330" s="97">
        <v>522</v>
      </c>
      <c r="H330" s="210">
        <v>22344698.079999998</v>
      </c>
      <c r="I330" s="210"/>
      <c r="J330" s="211"/>
      <c r="K330" s="130"/>
    </row>
    <row r="331" spans="1:11">
      <c r="A331" s="7">
        <f>(A330+1)</f>
        <v>6</v>
      </c>
      <c r="C331" s="8" t="s">
        <v>124</v>
      </c>
      <c r="E331" s="7">
        <f>(E330+1)</f>
        <v>6</v>
      </c>
      <c r="F331" s="76"/>
      <c r="G331" s="94">
        <f>SUM(G327:G330)</f>
        <v>1445</v>
      </c>
      <c r="H331" s="212">
        <f>SUM(H327:H330)</f>
        <v>40934283.420000002</v>
      </c>
      <c r="I331" s="212"/>
      <c r="J331" s="211"/>
      <c r="K331" s="130"/>
    </row>
    <row r="332" spans="1:11">
      <c r="A332" s="7">
        <f>(A331+1)</f>
        <v>7</v>
      </c>
      <c r="C332" s="8" t="s">
        <v>125</v>
      </c>
      <c r="E332" s="7">
        <f>(E331+1)</f>
        <v>7</v>
      </c>
      <c r="F332" s="76"/>
      <c r="G332" s="91"/>
      <c r="H332" s="213"/>
      <c r="I332" s="212"/>
      <c r="J332" s="211"/>
      <c r="K332" s="130"/>
    </row>
    <row r="333" spans="1:11">
      <c r="A333" s="7">
        <f>(A332+1)</f>
        <v>8</v>
      </c>
      <c r="C333" s="8" t="s">
        <v>118</v>
      </c>
      <c r="D333" s="8" t="s">
        <v>119</v>
      </c>
      <c r="E333" s="7">
        <f>(E332+1)</f>
        <v>8</v>
      </c>
      <c r="F333" s="201"/>
      <c r="G333" s="97">
        <v>1248</v>
      </c>
      <c r="H333" s="210">
        <v>23899640.199999999</v>
      </c>
      <c r="I333" s="210"/>
      <c r="J333" s="211"/>
      <c r="K333" s="130"/>
    </row>
    <row r="334" spans="1:11">
      <c r="A334" s="7">
        <v>9</v>
      </c>
      <c r="D334" s="8" t="s">
        <v>120</v>
      </c>
      <c r="E334" s="7">
        <v>9</v>
      </c>
      <c r="F334" s="201"/>
      <c r="G334" s="97">
        <v>7935</v>
      </c>
      <c r="H334" s="210">
        <v>119641679.26000001</v>
      </c>
      <c r="I334" s="210"/>
      <c r="J334" s="211"/>
      <c r="K334" s="211"/>
    </row>
    <row r="335" spans="1:11">
      <c r="A335" s="7">
        <v>10</v>
      </c>
      <c r="C335" s="8" t="s">
        <v>121</v>
      </c>
      <c r="D335" s="8" t="s">
        <v>122</v>
      </c>
      <c r="E335" s="7">
        <v>10</v>
      </c>
      <c r="F335" s="201"/>
      <c r="G335" s="97">
        <v>806</v>
      </c>
      <c r="H335" s="210">
        <v>29116212.98</v>
      </c>
      <c r="I335" s="210"/>
      <c r="J335" s="211"/>
      <c r="K335" s="130"/>
    </row>
    <row r="336" spans="1:11">
      <c r="A336" s="7">
        <f>(A335+1)</f>
        <v>11</v>
      </c>
      <c r="D336" s="8" t="s">
        <v>123</v>
      </c>
      <c r="E336" s="7">
        <f>(E335+1)</f>
        <v>11</v>
      </c>
      <c r="F336" s="201"/>
      <c r="G336" s="97">
        <v>5896</v>
      </c>
      <c r="H336" s="210">
        <v>220463085.75</v>
      </c>
      <c r="I336" s="210"/>
      <c r="J336" s="211"/>
      <c r="K336" s="130"/>
    </row>
    <row r="337" spans="1:11">
      <c r="A337" s="7">
        <f>(A336+1)</f>
        <v>12</v>
      </c>
      <c r="C337" s="8" t="s">
        <v>126</v>
      </c>
      <c r="E337" s="7">
        <f>(E336+1)</f>
        <v>12</v>
      </c>
      <c r="F337" s="76"/>
      <c r="G337" s="94">
        <f>SUM(G333:G336)</f>
        <v>15885</v>
      </c>
      <c r="H337" s="212">
        <f>SUM(H333:H336)</f>
        <v>393120618.19</v>
      </c>
      <c r="I337" s="212"/>
      <c r="J337" s="211"/>
      <c r="K337" s="130"/>
    </row>
    <row r="338" spans="1:11">
      <c r="A338" s="7">
        <f>(A337+1)</f>
        <v>13</v>
      </c>
      <c r="C338" s="8" t="s">
        <v>127</v>
      </c>
      <c r="E338" s="7">
        <f>(E337+1)</f>
        <v>13</v>
      </c>
      <c r="F338" s="76"/>
      <c r="G338" s="91"/>
      <c r="H338" s="213"/>
      <c r="I338" s="212"/>
      <c r="J338" s="211"/>
      <c r="K338" s="130"/>
    </row>
    <row r="339" spans="1:11">
      <c r="A339" s="7">
        <f>(A338+1)</f>
        <v>14</v>
      </c>
      <c r="C339" s="8" t="s">
        <v>118</v>
      </c>
      <c r="D339" s="8" t="s">
        <v>119</v>
      </c>
      <c r="E339" s="7">
        <f>(E338+1)</f>
        <v>14</v>
      </c>
      <c r="F339" s="201"/>
      <c r="G339" s="97"/>
      <c r="H339" s="210">
        <v>0</v>
      </c>
      <c r="I339" s="210"/>
      <c r="J339" s="211"/>
      <c r="K339" s="130"/>
    </row>
    <row r="340" spans="1:11">
      <c r="A340" s="7">
        <v>15</v>
      </c>
      <c r="C340" s="8"/>
      <c r="D340" s="8" t="s">
        <v>120</v>
      </c>
      <c r="E340" s="7">
        <v>15</v>
      </c>
      <c r="F340" s="201"/>
      <c r="G340" s="97"/>
      <c r="H340" s="210">
        <v>0</v>
      </c>
      <c r="I340" s="210"/>
      <c r="J340" s="211"/>
      <c r="K340" s="130"/>
    </row>
    <row r="341" spans="1:11">
      <c r="A341" s="7">
        <v>16</v>
      </c>
      <c r="C341" s="8" t="s">
        <v>121</v>
      </c>
      <c r="D341" s="8" t="s">
        <v>122</v>
      </c>
      <c r="E341" s="7">
        <v>16</v>
      </c>
      <c r="F341" s="201"/>
      <c r="G341" s="97"/>
      <c r="H341" s="210">
        <v>0</v>
      </c>
      <c r="I341" s="210"/>
      <c r="J341" s="211"/>
      <c r="K341" s="130"/>
    </row>
    <row r="342" spans="1:11">
      <c r="A342" s="7">
        <v>17</v>
      </c>
      <c r="C342" s="8"/>
      <c r="D342" s="8" t="s">
        <v>123</v>
      </c>
      <c r="E342" s="7">
        <v>17</v>
      </c>
      <c r="F342" s="76"/>
      <c r="G342" s="94"/>
      <c r="H342" s="212">
        <v>0</v>
      </c>
      <c r="I342" s="212"/>
      <c r="J342" s="211"/>
      <c r="K342" s="130"/>
    </row>
    <row r="343" spans="1:11">
      <c r="A343" s="7">
        <v>18</v>
      </c>
      <c r="C343" s="8" t="s">
        <v>128</v>
      </c>
      <c r="D343" s="8"/>
      <c r="E343" s="7">
        <v>18</v>
      </c>
      <c r="F343" s="76"/>
      <c r="G343" s="93">
        <f>SUM(G339:G342)</f>
        <v>0</v>
      </c>
      <c r="H343" s="212">
        <f>SUM(H339:H342)</f>
        <v>0</v>
      </c>
      <c r="I343" s="212"/>
      <c r="J343" s="211"/>
      <c r="K343" s="130"/>
    </row>
    <row r="344" spans="1:11">
      <c r="A344" s="7">
        <v>19</v>
      </c>
      <c r="C344" s="8" t="s">
        <v>129</v>
      </c>
      <c r="D344" s="8"/>
      <c r="E344" s="7">
        <v>19</v>
      </c>
      <c r="F344" s="76"/>
      <c r="G344" s="93"/>
      <c r="H344" s="212"/>
      <c r="I344" s="212"/>
      <c r="J344" s="211"/>
      <c r="K344" s="130"/>
    </row>
    <row r="345" spans="1:11">
      <c r="A345" s="7">
        <v>20</v>
      </c>
      <c r="C345" s="8" t="s">
        <v>118</v>
      </c>
      <c r="D345" s="8" t="s">
        <v>119</v>
      </c>
      <c r="E345" s="7">
        <v>20</v>
      </c>
      <c r="F345" s="214"/>
      <c r="G345" s="97">
        <v>1185</v>
      </c>
      <c r="H345" s="210">
        <v>22836227.600000001</v>
      </c>
      <c r="I345" s="210"/>
      <c r="J345" s="211"/>
      <c r="K345" s="130"/>
    </row>
    <row r="346" spans="1:11">
      <c r="A346" s="7">
        <v>21</v>
      </c>
      <c r="C346" s="8"/>
      <c r="D346" s="8" t="s">
        <v>120</v>
      </c>
      <c r="E346" s="7">
        <v>21</v>
      </c>
      <c r="F346" s="214"/>
      <c r="G346" s="97">
        <v>7402</v>
      </c>
      <c r="H346" s="210">
        <v>112253113.75</v>
      </c>
      <c r="I346" s="210"/>
      <c r="J346" s="211"/>
      <c r="K346" s="130"/>
    </row>
    <row r="347" spans="1:11">
      <c r="A347" s="7">
        <v>22</v>
      </c>
      <c r="C347" s="8" t="s">
        <v>121</v>
      </c>
      <c r="D347" s="8" t="s">
        <v>122</v>
      </c>
      <c r="E347" s="7">
        <v>22</v>
      </c>
      <c r="F347" s="214"/>
      <c r="G347" s="97">
        <v>740</v>
      </c>
      <c r="H347" s="210">
        <v>27106550.800000001</v>
      </c>
      <c r="I347" s="210"/>
      <c r="J347" s="211"/>
      <c r="K347" s="130"/>
    </row>
    <row r="348" spans="1:11">
      <c r="A348" s="7">
        <v>23</v>
      </c>
      <c r="D348" s="8" t="s">
        <v>123</v>
      </c>
      <c r="E348" s="7">
        <v>23</v>
      </c>
      <c r="F348" s="214"/>
      <c r="G348" s="97">
        <v>5360</v>
      </c>
      <c r="H348" s="210">
        <v>203736672.05000001</v>
      </c>
      <c r="I348" s="210"/>
      <c r="J348" s="211"/>
      <c r="K348" s="130"/>
    </row>
    <row r="349" spans="1:11">
      <c r="A349" s="7">
        <v>24</v>
      </c>
      <c r="C349" s="8" t="s">
        <v>130</v>
      </c>
      <c r="E349" s="7">
        <v>24</v>
      </c>
      <c r="F349" s="215"/>
      <c r="G349" s="90">
        <f>SUM(G345:G348)</f>
        <v>14687</v>
      </c>
      <c r="H349" s="90">
        <f>SUM(H345:H348)</f>
        <v>365932564.20000005</v>
      </c>
      <c r="I349" s="213"/>
      <c r="J349" s="211"/>
      <c r="K349" s="130"/>
    </row>
    <row r="350" spans="1:11">
      <c r="A350" s="7">
        <v>25</v>
      </c>
      <c r="C350" s="8" t="s">
        <v>131</v>
      </c>
      <c r="E350" s="7">
        <v>25</v>
      </c>
      <c r="G350" s="94"/>
      <c r="H350" s="94"/>
      <c r="I350" s="94"/>
      <c r="J350" s="211"/>
      <c r="K350" s="130"/>
    </row>
    <row r="351" spans="1:11">
      <c r="A351" s="7">
        <v>26</v>
      </c>
      <c r="C351" s="8" t="s">
        <v>118</v>
      </c>
      <c r="D351" s="8" t="s">
        <v>119</v>
      </c>
      <c r="E351" s="7">
        <v>26</v>
      </c>
      <c r="G351" s="94">
        <f t="shared" ref="G351:H354" si="12">G327+G333+G339+G345</f>
        <v>2526</v>
      </c>
      <c r="H351" s="94">
        <f>H327+H333+H339+H345</f>
        <v>48903461.130000003</v>
      </c>
      <c r="I351" s="94"/>
      <c r="J351" s="211"/>
      <c r="K351" s="93"/>
    </row>
    <row r="352" spans="1:11">
      <c r="A352" s="7">
        <v>27</v>
      </c>
      <c r="C352" s="8"/>
      <c r="D352" s="8" t="s">
        <v>120</v>
      </c>
      <c r="E352" s="7">
        <v>27</v>
      </c>
      <c r="G352" s="94">
        <f t="shared" si="12"/>
        <v>16096</v>
      </c>
      <c r="H352" s="94">
        <f>H328+H334+H340+H346</f>
        <v>246033022.60000002</v>
      </c>
      <c r="I352" s="94"/>
      <c r="J352" s="211"/>
      <c r="K352" s="93"/>
    </row>
    <row r="353" spans="1:11">
      <c r="A353" s="7">
        <v>28</v>
      </c>
      <c r="C353" s="8" t="s">
        <v>121</v>
      </c>
      <c r="D353" s="8" t="s">
        <v>122</v>
      </c>
      <c r="E353" s="7">
        <v>28</v>
      </c>
      <c r="G353" s="94">
        <f t="shared" si="12"/>
        <v>1617</v>
      </c>
      <c r="H353" s="94">
        <f t="shared" si="12"/>
        <v>58506526.200000003</v>
      </c>
      <c r="I353" s="94"/>
      <c r="J353" s="211"/>
      <c r="K353" s="93"/>
    </row>
    <row r="354" spans="1:11">
      <c r="A354" s="7">
        <v>29</v>
      </c>
      <c r="D354" s="8" t="s">
        <v>123</v>
      </c>
      <c r="E354" s="7">
        <v>29</v>
      </c>
      <c r="G354" s="94">
        <f t="shared" si="12"/>
        <v>11778</v>
      </c>
      <c r="H354" s="94">
        <f t="shared" si="12"/>
        <v>446544455.88</v>
      </c>
      <c r="I354" s="94"/>
      <c r="J354" s="211"/>
      <c r="K354" s="93"/>
    </row>
    <row r="355" spans="1:11">
      <c r="A355" s="7">
        <v>30</v>
      </c>
      <c r="E355" s="7">
        <v>30</v>
      </c>
      <c r="G355" s="90"/>
      <c r="H355" s="90"/>
      <c r="I355" s="94"/>
      <c r="J355" s="130"/>
      <c r="K355" s="91"/>
    </row>
    <row r="356" spans="1:11">
      <c r="A356" s="7">
        <v>31</v>
      </c>
      <c r="C356" s="8" t="s">
        <v>132</v>
      </c>
      <c r="E356" s="7">
        <v>31</v>
      </c>
      <c r="G356" s="94">
        <f>SUM(G351:G352)</f>
        <v>18622</v>
      </c>
      <c r="H356" s="94">
        <f>SUM(H351:H352)</f>
        <v>294936483.73000002</v>
      </c>
      <c r="I356" s="94"/>
      <c r="J356" s="130"/>
      <c r="K356" s="93"/>
    </row>
    <row r="357" spans="1:11">
      <c r="A357" s="7">
        <v>32</v>
      </c>
      <c r="C357" s="8" t="s">
        <v>133</v>
      </c>
      <c r="E357" s="7">
        <v>32</v>
      </c>
      <c r="G357" s="94">
        <f>SUM(G353:G354)</f>
        <v>13395</v>
      </c>
      <c r="H357" s="94">
        <f>SUM(H353:H354)</f>
        <v>505050982.07999998</v>
      </c>
      <c r="I357" s="94"/>
      <c r="J357" s="130"/>
      <c r="K357" s="93"/>
    </row>
    <row r="358" spans="1:11">
      <c r="A358" s="7">
        <v>33</v>
      </c>
      <c r="C358" s="8" t="s">
        <v>134</v>
      </c>
      <c r="E358" s="7">
        <v>33</v>
      </c>
      <c r="F358" s="53"/>
      <c r="G358" s="90">
        <f>SUM(G351,G353)</f>
        <v>4143</v>
      </c>
      <c r="H358" s="90">
        <f>SUM(H351,H353)</f>
        <v>107409987.33000001</v>
      </c>
      <c r="I358" s="90"/>
      <c r="J358" s="130"/>
      <c r="K358" s="91"/>
    </row>
    <row r="359" spans="1:11">
      <c r="A359" s="7">
        <v>34</v>
      </c>
      <c r="C359" s="8" t="s">
        <v>135</v>
      </c>
      <c r="E359" s="7">
        <v>34</v>
      </c>
      <c r="F359" s="53"/>
      <c r="G359" s="90">
        <f>SUM(G352,G354)</f>
        <v>27874</v>
      </c>
      <c r="H359" s="90">
        <f>SUM(H352,H354)</f>
        <v>692577478.48000002</v>
      </c>
      <c r="I359" s="90"/>
      <c r="J359" s="130"/>
      <c r="K359" s="91"/>
    </row>
    <row r="360" spans="1:11">
      <c r="A360" s="8"/>
      <c r="C360" s="18" t="s">
        <v>6</v>
      </c>
      <c r="D360" s="18" t="s">
        <v>6</v>
      </c>
      <c r="E360" s="18" t="s">
        <v>6</v>
      </c>
      <c r="F360" s="18" t="s">
        <v>6</v>
      </c>
      <c r="G360" s="18" t="s">
        <v>6</v>
      </c>
      <c r="H360" s="18" t="s">
        <v>6</v>
      </c>
      <c r="I360" s="18"/>
      <c r="J360" s="18"/>
      <c r="K360" s="18"/>
    </row>
    <row r="361" spans="1:11">
      <c r="A361" s="7">
        <v>35</v>
      </c>
      <c r="C361" s="130" t="s">
        <v>136</v>
      </c>
      <c r="E361" s="7">
        <v>35</v>
      </c>
      <c r="G361" s="94">
        <f>SUM(G358:G359)</f>
        <v>32017</v>
      </c>
      <c r="H361" s="94">
        <f>SUM(H358:H359)</f>
        <v>799987465.81000006</v>
      </c>
      <c r="I361" s="94"/>
      <c r="J361" s="94"/>
      <c r="K361" s="93"/>
    </row>
    <row r="362" spans="1:11">
      <c r="C362" s="8" t="s">
        <v>237</v>
      </c>
      <c r="F362" s="65" t="s">
        <v>6</v>
      </c>
      <c r="G362" s="19"/>
      <c r="H362" s="20"/>
      <c r="I362" s="65"/>
      <c r="J362" s="65"/>
      <c r="K362" s="19"/>
    </row>
    <row r="363" spans="1:11">
      <c r="C363" s="8"/>
      <c r="F363" s="65"/>
      <c r="G363" s="19"/>
      <c r="H363" s="20"/>
      <c r="I363" s="65"/>
      <c r="J363" s="130"/>
      <c r="K363" s="130"/>
    </row>
    <row r="364" spans="1:11">
      <c r="J364" s="130"/>
      <c r="K364" s="130"/>
    </row>
    <row r="365" spans="1:11">
      <c r="A365" s="130">
        <v>36</v>
      </c>
      <c r="B365" s="32"/>
      <c r="C365" s="286" t="s">
        <v>232</v>
      </c>
      <c r="D365" s="286"/>
      <c r="E365" s="286"/>
      <c r="F365" s="286"/>
      <c r="G365" s="286"/>
      <c r="H365" s="286"/>
      <c r="I365" s="286"/>
      <c r="J365" s="286"/>
      <c r="K365" s="130"/>
    </row>
    <row r="366" spans="1:11">
      <c r="C366" s="130" t="s">
        <v>137</v>
      </c>
      <c r="F366" s="65"/>
      <c r="G366" s="19"/>
      <c r="H366" s="39"/>
      <c r="I366" s="65"/>
      <c r="J366" s="19"/>
      <c r="K366" s="39"/>
    </row>
    <row r="367" spans="1:11">
      <c r="C367" s="130" t="s">
        <v>2</v>
      </c>
      <c r="F367" s="65"/>
      <c r="G367" s="19"/>
      <c r="H367" s="39"/>
      <c r="I367" s="65"/>
      <c r="J367" s="19"/>
      <c r="K367" s="39"/>
    </row>
    <row r="368" spans="1:11">
      <c r="A368" s="8"/>
    </row>
    <row r="369" spans="1:11">
      <c r="A369" s="15" t="str">
        <f>$A$83</f>
        <v xml:space="preserve">Institution No.: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30" t="str">
        <f>$D$20</f>
        <v>University of Colorado</v>
      </c>
      <c r="F371" s="67"/>
      <c r="G371" s="61"/>
      <c r="H371" s="62"/>
      <c r="J371" s="13"/>
      <c r="K371" s="17" t="str">
        <f>$K$3</f>
        <v>Due Date: October 5, 2020</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2" t="s">
        <v>7</v>
      </c>
      <c r="B373" s="70"/>
      <c r="C373" s="70"/>
      <c r="D373" s="70"/>
      <c r="E373" s="152" t="s">
        <v>7</v>
      </c>
      <c r="F373" s="70"/>
      <c r="G373" s="153"/>
      <c r="H373" s="154" t="str">
        <f>H323</f>
        <v>2019-20</v>
      </c>
      <c r="I373" s="155"/>
      <c r="J373" s="153"/>
      <c r="K373" s="154" t="str">
        <f>K244</f>
        <v>2020-21</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30"/>
      <c r="C377" s="8"/>
      <c r="D377" s="130"/>
      <c r="E377" s="68">
        <v>2</v>
      </c>
      <c r="F377" s="130"/>
      <c r="G377" s="13"/>
      <c r="H377" s="139">
        <v>0</v>
      </c>
      <c r="I377" s="130"/>
      <c r="J377" s="13"/>
      <c r="K377" s="139">
        <v>0</v>
      </c>
    </row>
    <row r="378" spans="1:11" ht="12.75" customHeight="1">
      <c r="A378" s="130">
        <v>3</v>
      </c>
      <c r="C378" s="130" t="s">
        <v>247</v>
      </c>
      <c r="E378" s="130">
        <v>3</v>
      </c>
      <c r="F378" s="39"/>
      <c r="G378" s="39"/>
      <c r="H378" s="39" t="s">
        <v>226</v>
      </c>
      <c r="I378" s="39"/>
      <c r="J378" s="39"/>
      <c r="K378" s="39" t="s">
        <v>226</v>
      </c>
    </row>
    <row r="379" spans="1:11">
      <c r="A379" s="68">
        <v>4</v>
      </c>
      <c r="C379" s="130" t="s">
        <v>139</v>
      </c>
      <c r="E379" s="68">
        <v>4</v>
      </c>
      <c r="F379" s="39"/>
      <c r="G379" s="39"/>
      <c r="H379" s="139"/>
      <c r="I379" s="39"/>
      <c r="J379" s="39"/>
      <c r="K379" s="139"/>
    </row>
    <row r="380" spans="1:11">
      <c r="A380" s="68">
        <v>5</v>
      </c>
      <c r="C380" s="130" t="s">
        <v>140</v>
      </c>
      <c r="E380" s="68">
        <v>5</v>
      </c>
      <c r="F380" s="39"/>
      <c r="G380" s="39"/>
      <c r="H380" s="139"/>
      <c r="I380" s="39"/>
      <c r="J380" s="39"/>
      <c r="K380" s="139"/>
    </row>
    <row r="381" spans="1:11">
      <c r="A381" s="68">
        <v>6</v>
      </c>
      <c r="E381" s="68">
        <v>6</v>
      </c>
      <c r="F381" s="39"/>
      <c r="G381" s="39"/>
      <c r="H381" s="139"/>
      <c r="I381" s="39"/>
      <c r="J381" s="39"/>
      <c r="K381" s="139"/>
    </row>
    <row r="382" spans="1:11">
      <c r="A382" s="68">
        <v>7</v>
      </c>
      <c r="E382" s="68">
        <v>7</v>
      </c>
      <c r="F382" s="39"/>
      <c r="G382" s="39"/>
      <c r="H382" s="139"/>
      <c r="I382" s="39"/>
      <c r="J382" s="39"/>
      <c r="K382" s="139"/>
    </row>
    <row r="383" spans="1:11">
      <c r="A383" s="68">
        <v>8</v>
      </c>
      <c r="E383" s="68">
        <v>8</v>
      </c>
      <c r="F383" s="39"/>
      <c r="G383" s="39"/>
      <c r="H383" s="139"/>
      <c r="I383" s="39"/>
      <c r="J383" s="39"/>
      <c r="K383" s="139"/>
    </row>
    <row r="384" spans="1:11">
      <c r="A384" s="68">
        <v>9</v>
      </c>
      <c r="E384" s="68">
        <v>9</v>
      </c>
      <c r="F384" s="39"/>
      <c r="G384" s="39"/>
      <c r="H384" s="139"/>
      <c r="I384" s="39"/>
      <c r="J384" s="39"/>
      <c r="K384" s="139"/>
    </row>
    <row r="385" spans="1:11">
      <c r="A385" s="68">
        <v>10</v>
      </c>
      <c r="E385" s="68">
        <v>10</v>
      </c>
      <c r="F385" s="39"/>
      <c r="G385" s="39"/>
      <c r="H385" s="139"/>
      <c r="I385" s="39"/>
      <c r="J385" s="39"/>
      <c r="K385" s="139"/>
    </row>
    <row r="386" spans="1:11">
      <c r="A386" s="68">
        <v>11</v>
      </c>
      <c r="E386" s="68">
        <v>11</v>
      </c>
      <c r="F386" s="39"/>
      <c r="G386" s="39"/>
      <c r="H386" s="139"/>
      <c r="I386" s="39"/>
      <c r="J386" s="39"/>
      <c r="K386" s="139"/>
    </row>
    <row r="387" spans="1:11">
      <c r="A387" s="68">
        <v>12</v>
      </c>
      <c r="E387" s="68">
        <v>12</v>
      </c>
      <c r="F387" s="39"/>
      <c r="G387" s="39"/>
      <c r="H387" s="139"/>
      <c r="I387" s="39"/>
      <c r="J387" s="39"/>
      <c r="K387" s="139"/>
    </row>
    <row r="388" spans="1:11">
      <c r="A388" s="68">
        <v>13</v>
      </c>
      <c r="E388" s="68">
        <v>13</v>
      </c>
      <c r="F388" s="39"/>
      <c r="G388" s="39"/>
      <c r="H388" s="139"/>
      <c r="I388" s="39"/>
      <c r="J388" s="39"/>
      <c r="K388" s="139"/>
    </row>
    <row r="389" spans="1:11">
      <c r="A389" s="68">
        <v>14</v>
      </c>
      <c r="C389" s="69" t="s">
        <v>38</v>
      </c>
      <c r="D389" s="70"/>
      <c r="E389" s="68">
        <v>14</v>
      </c>
      <c r="F389" s="39"/>
      <c r="G389" s="39"/>
      <c r="H389" s="139"/>
      <c r="I389" s="39"/>
      <c r="J389" s="39"/>
      <c r="K389" s="139"/>
    </row>
    <row r="390" spans="1:11">
      <c r="A390" s="68">
        <v>15</v>
      </c>
      <c r="C390" s="69"/>
      <c r="D390" s="70"/>
      <c r="E390" s="68">
        <v>15</v>
      </c>
      <c r="F390" s="39"/>
      <c r="G390" s="39"/>
      <c r="H390" s="139"/>
      <c r="I390" s="39"/>
      <c r="J390" s="39"/>
      <c r="K390" s="139"/>
    </row>
    <row r="391" spans="1:11">
      <c r="A391" s="68">
        <v>16</v>
      </c>
      <c r="E391" s="68">
        <v>16</v>
      </c>
      <c r="F391" s="39"/>
      <c r="G391" s="39"/>
      <c r="H391" s="139"/>
      <c r="I391" s="39"/>
      <c r="J391" s="39"/>
      <c r="K391" s="139"/>
    </row>
    <row r="392" spans="1:11">
      <c r="A392" s="68">
        <v>17</v>
      </c>
      <c r="C392" s="8" t="s">
        <v>38</v>
      </c>
      <c r="E392" s="68">
        <v>17</v>
      </c>
      <c r="F392" s="39"/>
      <c r="G392" s="39"/>
      <c r="H392" s="139"/>
      <c r="I392" s="39"/>
      <c r="J392" s="39"/>
      <c r="K392" s="139"/>
    </row>
    <row r="393" spans="1:11">
      <c r="A393" s="68">
        <v>18</v>
      </c>
      <c r="E393" s="68">
        <v>18</v>
      </c>
      <c r="F393" s="39"/>
      <c r="G393" s="39"/>
      <c r="H393" s="139"/>
      <c r="I393" s="39"/>
      <c r="J393" s="39" t="s">
        <v>38</v>
      </c>
      <c r="K393" s="139"/>
    </row>
    <row r="394" spans="1:11">
      <c r="A394" s="68">
        <v>19</v>
      </c>
      <c r="E394" s="68">
        <v>19</v>
      </c>
      <c r="F394" s="39"/>
      <c r="G394" s="39"/>
      <c r="H394" s="139"/>
      <c r="I394" s="39"/>
      <c r="J394" s="39"/>
      <c r="K394" s="139"/>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0</v>
      </c>
      <c r="I396" s="94"/>
      <c r="J396" s="90"/>
      <c r="K396" s="94">
        <f>SUM(K376:K394)</f>
        <v>0</v>
      </c>
    </row>
    <row r="397" spans="1:11">
      <c r="A397" s="71"/>
      <c r="C397" s="8"/>
      <c r="E397" s="34"/>
      <c r="F397" s="65" t="s">
        <v>6</v>
      </c>
      <c r="G397" s="19" t="s">
        <v>6</v>
      </c>
      <c r="H397" s="20" t="s">
        <v>6</v>
      </c>
      <c r="I397" s="65" t="s">
        <v>6</v>
      </c>
      <c r="J397" s="19" t="s">
        <v>6</v>
      </c>
      <c r="K397" s="20" t="s">
        <v>6</v>
      </c>
    </row>
    <row r="398" spans="1:11" ht="13.5">
      <c r="C398" s="130" t="s">
        <v>253</v>
      </c>
      <c r="F398" s="65"/>
      <c r="G398" s="19"/>
      <c r="H398" s="39"/>
      <c r="I398" s="65"/>
      <c r="J398" s="19"/>
      <c r="K398" s="39"/>
    </row>
    <row r="399" spans="1:11" ht="13.5">
      <c r="C399" s="130" t="s">
        <v>252</v>
      </c>
      <c r="F399" s="65"/>
      <c r="G399" s="19"/>
      <c r="H399" s="39"/>
      <c r="I399" s="65"/>
      <c r="J399" s="19"/>
      <c r="K399" s="39"/>
    </row>
    <row r="400" spans="1:11" ht="13.5">
      <c r="A400" s="8"/>
      <c r="C400" s="130" t="s">
        <v>254</v>
      </c>
    </row>
    <row r="401" spans="1:12">
      <c r="A401" s="8"/>
      <c r="C401" s="130" t="s">
        <v>239</v>
      </c>
    </row>
    <row r="402" spans="1:12">
      <c r="A402" s="15" t="str">
        <f>$A$83</f>
        <v xml:space="preserve">Institution No.:  </v>
      </c>
      <c r="B402" s="35"/>
      <c r="C402" s="35"/>
      <c r="D402" s="35"/>
      <c r="E402" s="36"/>
      <c r="F402" s="35"/>
      <c r="G402" s="37"/>
      <c r="H402" s="38"/>
      <c r="I402" s="35"/>
      <c r="J402" s="37"/>
      <c r="K402" s="14" t="s">
        <v>142</v>
      </c>
    </row>
    <row r="403" spans="1:12" ht="14.25">
      <c r="A403" s="35"/>
      <c r="B403" s="35"/>
      <c r="C403" s="35"/>
      <c r="D403" s="54" t="s">
        <v>240</v>
      </c>
      <c r="E403" s="36"/>
      <c r="F403" s="35"/>
      <c r="G403" s="37"/>
      <c r="H403" s="38"/>
      <c r="I403" s="35"/>
      <c r="J403" s="37"/>
      <c r="K403" s="38"/>
    </row>
    <row r="404" spans="1:12">
      <c r="A404" s="15" t="str">
        <f>$A$42</f>
        <v xml:space="preserve">NAME: </v>
      </c>
      <c r="C404" s="130" t="str">
        <f>$D$20</f>
        <v>University of Colorado</v>
      </c>
      <c r="F404" s="67"/>
      <c r="G404" s="61"/>
      <c r="H404" s="39"/>
      <c r="J404" s="13"/>
      <c r="K404" s="17" t="str">
        <f>$K$3</f>
        <v>Due Date: October 5, 2020</v>
      </c>
    </row>
    <row r="405" spans="1:12">
      <c r="A405" s="18" t="s">
        <v>6</v>
      </c>
      <c r="B405" s="18" t="s">
        <v>6</v>
      </c>
      <c r="C405" s="18" t="s">
        <v>6</v>
      </c>
      <c r="D405" s="18" t="s">
        <v>6</v>
      </c>
      <c r="E405" s="18" t="s">
        <v>6</v>
      </c>
      <c r="F405" s="18" t="s">
        <v>6</v>
      </c>
      <c r="G405" s="19" t="s">
        <v>6</v>
      </c>
      <c r="H405" s="20" t="s">
        <v>6</v>
      </c>
      <c r="I405" s="18" t="s">
        <v>6</v>
      </c>
      <c r="J405" s="19" t="s">
        <v>6</v>
      </c>
      <c r="K405" s="20" t="s">
        <v>6</v>
      </c>
    </row>
    <row r="406" spans="1:12">
      <c r="A406" s="21" t="s">
        <v>7</v>
      </c>
      <c r="E406" s="21" t="s">
        <v>7</v>
      </c>
      <c r="G406" s="23"/>
      <c r="H406" s="24" t="str">
        <f>H373</f>
        <v>2019-20</v>
      </c>
      <c r="I406" s="22"/>
      <c r="J406" s="23"/>
      <c r="K406" s="24" t="str">
        <f>K373</f>
        <v>2020-21</v>
      </c>
    </row>
    <row r="407" spans="1:12">
      <c r="A407" s="21" t="s">
        <v>9</v>
      </c>
      <c r="C407" s="25" t="s">
        <v>51</v>
      </c>
      <c r="E407" s="21" t="s">
        <v>9</v>
      </c>
      <c r="G407" s="13"/>
      <c r="H407" s="24" t="s">
        <v>12</v>
      </c>
      <c r="J407" s="13"/>
      <c r="K407" s="24" t="s">
        <v>13</v>
      </c>
    </row>
    <row r="408" spans="1:12">
      <c r="A408" s="18" t="s">
        <v>6</v>
      </c>
      <c r="B408" s="18" t="s">
        <v>6</v>
      </c>
      <c r="C408" s="18" t="s">
        <v>6</v>
      </c>
      <c r="D408" s="18" t="s">
        <v>6</v>
      </c>
      <c r="E408" s="18" t="s">
        <v>6</v>
      </c>
      <c r="F408" s="18" t="s">
        <v>6</v>
      </c>
      <c r="G408" s="19" t="s">
        <v>6</v>
      </c>
      <c r="H408" s="20" t="s">
        <v>6</v>
      </c>
      <c r="I408" s="18" t="s">
        <v>6</v>
      </c>
      <c r="J408" s="19" t="s">
        <v>6</v>
      </c>
      <c r="K408" s="20" t="s">
        <v>6</v>
      </c>
    </row>
    <row r="409" spans="1:12">
      <c r="A409" s="68"/>
      <c r="C409" s="30" t="s">
        <v>143</v>
      </c>
      <c r="E409" s="68"/>
      <c r="G409" s="213"/>
      <c r="H409" s="213"/>
      <c r="I409" s="212"/>
      <c r="J409" s="213"/>
      <c r="K409" s="213"/>
      <c r="L409" s="76"/>
    </row>
    <row r="410" spans="1:12" ht="13.5">
      <c r="A410" s="68">
        <v>1</v>
      </c>
      <c r="C410" s="8" t="s">
        <v>249</v>
      </c>
      <c r="E410" s="68">
        <v>1</v>
      </c>
      <c r="G410" s="213"/>
      <c r="H410" s="90">
        <v>10862917</v>
      </c>
      <c r="I410" s="94"/>
      <c r="J410" s="90"/>
      <c r="K410" s="90">
        <v>10392341</v>
      </c>
      <c r="L410" s="76"/>
    </row>
    <row r="411" spans="1:12">
      <c r="A411" s="68">
        <v>2</v>
      </c>
      <c r="C411" s="9" t="s">
        <v>144</v>
      </c>
      <c r="E411" s="68">
        <v>2</v>
      </c>
      <c r="F411" s="9"/>
      <c r="G411" s="210"/>
      <c r="H411" s="90">
        <v>70004205</v>
      </c>
      <c r="I411" s="94"/>
      <c r="J411" s="90"/>
      <c r="K411" s="90">
        <v>70004205</v>
      </c>
      <c r="L411" s="76"/>
    </row>
    <row r="412" spans="1:12">
      <c r="A412" s="68">
        <v>3</v>
      </c>
      <c r="C412" s="9" t="s">
        <v>145</v>
      </c>
      <c r="E412" s="68">
        <v>3</v>
      </c>
      <c r="F412" s="9"/>
      <c r="G412" s="210"/>
      <c r="H412" s="90">
        <v>3243333</v>
      </c>
      <c r="I412" s="94"/>
      <c r="J412" s="90"/>
      <c r="K412" s="90">
        <v>2921723</v>
      </c>
      <c r="L412" s="76"/>
    </row>
    <row r="413" spans="1:12" ht="13.5">
      <c r="A413" s="68">
        <v>4</v>
      </c>
      <c r="C413" s="9" t="s">
        <v>251</v>
      </c>
      <c r="E413" s="68">
        <v>4</v>
      </c>
      <c r="F413" s="9"/>
      <c r="G413" s="210"/>
      <c r="H413" s="90">
        <v>2025097</v>
      </c>
      <c r="I413" s="94"/>
      <c r="J413" s="90"/>
      <c r="K413" s="90">
        <v>1967650</v>
      </c>
      <c r="L413" s="76"/>
    </row>
    <row r="414" spans="1:12">
      <c r="A414" s="68">
        <v>5</v>
      </c>
      <c r="C414" s="9" t="s">
        <v>146</v>
      </c>
      <c r="E414" s="68">
        <v>5</v>
      </c>
      <c r="F414" s="9"/>
      <c r="G414" s="210"/>
      <c r="H414" s="90"/>
      <c r="I414" s="94"/>
      <c r="J414" s="90"/>
      <c r="K414" s="90"/>
      <c r="L414" s="76"/>
    </row>
    <row r="415" spans="1:12" s="35" customFormat="1">
      <c r="A415" s="68">
        <v>6</v>
      </c>
      <c r="B415" s="130"/>
      <c r="C415" s="9" t="s">
        <v>147</v>
      </c>
      <c r="D415" s="130"/>
      <c r="E415" s="68">
        <v>6</v>
      </c>
      <c r="F415" s="9"/>
      <c r="G415" s="210"/>
      <c r="H415" s="90"/>
      <c r="I415" s="94"/>
      <c r="J415" s="90"/>
      <c r="K415" s="90"/>
      <c r="L415" s="216"/>
    </row>
    <row r="416" spans="1:12" s="35" customFormat="1">
      <c r="A416" s="68">
        <v>7</v>
      </c>
      <c r="B416" s="130"/>
      <c r="C416" s="9" t="s">
        <v>148</v>
      </c>
      <c r="D416" s="130"/>
      <c r="E416" s="68">
        <v>7</v>
      </c>
      <c r="F416" s="9"/>
      <c r="G416" s="210"/>
      <c r="H416" s="90"/>
      <c r="I416" s="94"/>
      <c r="J416" s="90"/>
      <c r="K416" s="90"/>
      <c r="L416" s="216"/>
    </row>
    <row r="417" spans="1:12">
      <c r="A417" s="68">
        <v>8</v>
      </c>
      <c r="C417" s="9" t="s">
        <v>149</v>
      </c>
      <c r="E417" s="68">
        <v>8</v>
      </c>
      <c r="F417" s="65"/>
      <c r="G417" s="217"/>
      <c r="H417" s="90"/>
      <c r="I417" s="94"/>
      <c r="J417" s="90"/>
      <c r="K417" s="90"/>
      <c r="L417" s="76"/>
    </row>
    <row r="418" spans="1:12" ht="13.5">
      <c r="A418" s="68">
        <v>9</v>
      </c>
      <c r="C418" s="130" t="s">
        <v>250</v>
      </c>
      <c r="E418" s="68">
        <v>9</v>
      </c>
      <c r="F418" s="65"/>
      <c r="G418" s="217"/>
      <c r="H418" s="90"/>
      <c r="I418" s="94"/>
      <c r="J418" s="90"/>
      <c r="K418" s="90"/>
      <c r="L418" s="76"/>
    </row>
    <row r="419" spans="1:12">
      <c r="A419" s="68">
        <v>10</v>
      </c>
      <c r="C419" s="9"/>
      <c r="E419" s="68">
        <v>10</v>
      </c>
      <c r="F419" s="65"/>
      <c r="G419" s="217"/>
      <c r="H419" s="151"/>
      <c r="I419" s="151"/>
      <c r="J419" s="151"/>
      <c r="K419" s="151"/>
      <c r="L419" s="76"/>
    </row>
    <row r="420" spans="1:12">
      <c r="A420" s="68">
        <v>11</v>
      </c>
      <c r="C420" s="9"/>
      <c r="E420" s="68">
        <v>11</v>
      </c>
      <c r="F420" s="65"/>
      <c r="G420" s="217"/>
      <c r="H420" s="218"/>
      <c r="I420" s="65"/>
      <c r="J420" s="19"/>
      <c r="K420" s="20"/>
      <c r="L420" s="76"/>
    </row>
    <row r="421" spans="1:12">
      <c r="A421" s="68">
        <v>12</v>
      </c>
      <c r="C421" s="9"/>
      <c r="E421" s="68">
        <v>12</v>
      </c>
      <c r="F421" s="65"/>
      <c r="G421" s="217"/>
      <c r="H421" s="20"/>
      <c r="I421" s="65"/>
      <c r="J421" s="19"/>
      <c r="K421" s="20"/>
      <c r="L421" s="76"/>
    </row>
    <row r="422" spans="1:12">
      <c r="A422" s="68">
        <v>13</v>
      </c>
      <c r="C422" s="9"/>
      <c r="E422" s="68">
        <v>13</v>
      </c>
      <c r="F422" s="65"/>
      <c r="G422" s="217"/>
      <c r="H422" s="20"/>
      <c r="I422" s="65"/>
      <c r="J422" s="19"/>
      <c r="K422" s="20"/>
      <c r="L422" s="76"/>
    </row>
    <row r="423" spans="1:12">
      <c r="A423" s="68">
        <v>14</v>
      </c>
      <c r="C423" s="9"/>
      <c r="E423" s="68">
        <v>14</v>
      </c>
      <c r="F423" s="65"/>
      <c r="G423" s="217"/>
      <c r="H423" s="20"/>
      <c r="I423" s="65"/>
      <c r="J423" s="19"/>
      <c r="K423" s="20"/>
      <c r="L423" s="76"/>
    </row>
    <row r="424" spans="1:12">
      <c r="A424" s="68">
        <v>15</v>
      </c>
      <c r="E424" s="68">
        <v>15</v>
      </c>
      <c r="F424" s="9"/>
      <c r="G424" s="210"/>
      <c r="H424" s="97"/>
      <c r="I424" s="97"/>
      <c r="J424" s="97"/>
      <c r="K424" s="97"/>
      <c r="L424" s="76"/>
    </row>
    <row r="425" spans="1:12">
      <c r="A425" s="68"/>
      <c r="C425" s="9"/>
      <c r="E425" s="68"/>
      <c r="F425" s="9"/>
      <c r="G425" s="210"/>
      <c r="H425" s="97"/>
      <c r="I425" s="97"/>
      <c r="J425" s="97"/>
      <c r="K425" s="97"/>
      <c r="L425" s="76"/>
    </row>
    <row r="426" spans="1:12">
      <c r="A426" s="68">
        <v>16</v>
      </c>
      <c r="C426" s="9" t="s">
        <v>150</v>
      </c>
      <c r="E426" s="68">
        <v>16</v>
      </c>
      <c r="F426" s="9"/>
      <c r="G426" s="210"/>
      <c r="H426" s="97">
        <v>937590</v>
      </c>
      <c r="I426" s="97"/>
      <c r="J426" s="97"/>
      <c r="K426" s="97">
        <v>930114</v>
      </c>
      <c r="L426" s="76"/>
    </row>
    <row r="427" spans="1:12">
      <c r="A427" s="68">
        <v>17</v>
      </c>
      <c r="C427" s="9" t="s">
        <v>151</v>
      </c>
      <c r="E427" s="68">
        <v>17</v>
      </c>
      <c r="F427" s="9"/>
      <c r="G427" s="210"/>
      <c r="H427" s="97"/>
      <c r="I427" s="97"/>
      <c r="J427" s="97"/>
      <c r="K427" s="97"/>
      <c r="L427" s="76"/>
    </row>
    <row r="428" spans="1:12">
      <c r="A428" s="68">
        <v>18</v>
      </c>
      <c r="C428" s="9" t="s">
        <v>152</v>
      </c>
      <c r="E428" s="68">
        <v>18</v>
      </c>
      <c r="F428" s="9"/>
      <c r="G428" s="210"/>
      <c r="H428" s="97"/>
      <c r="I428" s="97"/>
      <c r="J428" s="97"/>
      <c r="K428" s="97"/>
      <c r="L428" s="76"/>
    </row>
    <row r="429" spans="1:12">
      <c r="A429" s="68">
        <v>19</v>
      </c>
      <c r="C429" s="9" t="s">
        <v>38</v>
      </c>
      <c r="E429" s="68">
        <v>19</v>
      </c>
      <c r="F429" s="9"/>
      <c r="G429" s="210"/>
      <c r="H429" s="97"/>
      <c r="I429" s="97"/>
      <c r="J429" s="97"/>
      <c r="K429" s="97"/>
      <c r="L429" s="76"/>
    </row>
    <row r="430" spans="1:12">
      <c r="A430" s="130">
        <v>20</v>
      </c>
      <c r="C430" s="9"/>
      <c r="E430" s="130">
        <v>20</v>
      </c>
      <c r="F430" s="65"/>
      <c r="G430" s="217"/>
      <c r="H430" s="20"/>
      <c r="I430" s="65"/>
      <c r="J430" s="19"/>
      <c r="K430" s="20"/>
      <c r="L430" s="76"/>
    </row>
    <row r="431" spans="1:12">
      <c r="A431" s="130">
        <v>21</v>
      </c>
      <c r="C431" s="9"/>
      <c r="E431" s="130">
        <v>21</v>
      </c>
      <c r="F431" s="65"/>
      <c r="G431" s="217"/>
      <c r="H431" s="20"/>
      <c r="I431" s="65"/>
      <c r="J431" s="19"/>
      <c r="K431" s="20"/>
      <c r="L431" s="76"/>
    </row>
    <row r="432" spans="1:12">
      <c r="A432" s="130">
        <v>22</v>
      </c>
      <c r="C432" s="9"/>
      <c r="E432" s="130">
        <v>22</v>
      </c>
      <c r="F432" s="65"/>
      <c r="G432" s="217"/>
      <c r="H432" s="219"/>
      <c r="I432" s="220"/>
      <c r="J432" s="217"/>
      <c r="K432" s="219"/>
      <c r="L432" s="76"/>
    </row>
    <row r="433" spans="1:12">
      <c r="A433" s="130">
        <v>23</v>
      </c>
      <c r="C433" s="9"/>
      <c r="E433" s="130">
        <v>23</v>
      </c>
      <c r="F433" s="65"/>
      <c r="G433" s="217"/>
      <c r="H433" s="219"/>
      <c r="I433" s="220"/>
      <c r="J433" s="217"/>
      <c r="K433" s="219"/>
      <c r="L433" s="76"/>
    </row>
    <row r="434" spans="1:12">
      <c r="A434" s="130">
        <v>24</v>
      </c>
      <c r="C434" s="9"/>
      <c r="E434" s="130">
        <v>24</v>
      </c>
      <c r="F434" s="65"/>
      <c r="G434" s="19"/>
      <c r="H434" s="20"/>
      <c r="I434" s="65"/>
      <c r="J434" s="19"/>
      <c r="K434" s="20"/>
      <c r="L434" s="76"/>
    </row>
    <row r="435" spans="1:12">
      <c r="A435" s="68"/>
      <c r="C435" s="9"/>
      <c r="E435" s="68"/>
      <c r="F435" s="65" t="s">
        <v>6</v>
      </c>
      <c r="G435" s="19" t="s">
        <v>6</v>
      </c>
      <c r="H435" s="20"/>
      <c r="I435" s="65"/>
      <c r="J435" s="19"/>
      <c r="K435" s="20"/>
      <c r="L435" s="76"/>
    </row>
    <row r="436" spans="1:12">
      <c r="A436" s="68">
        <v>25</v>
      </c>
      <c r="C436" s="8" t="s">
        <v>153</v>
      </c>
      <c r="E436" s="68">
        <v>25</v>
      </c>
      <c r="G436" s="90"/>
      <c r="H436" s="94">
        <f>SUM(H410:H434)</f>
        <v>87073142</v>
      </c>
      <c r="I436" s="94"/>
      <c r="J436" s="90"/>
      <c r="K436" s="94">
        <f>SUM(K410:K434)</f>
        <v>86216033</v>
      </c>
      <c r="L436" s="76"/>
    </row>
    <row r="437" spans="1:12">
      <c r="A437" s="68"/>
      <c r="C437" s="8"/>
      <c r="E437" s="68"/>
      <c r="F437" s="65" t="s">
        <v>6</v>
      </c>
      <c r="G437" s="19" t="s">
        <v>6</v>
      </c>
      <c r="H437" s="20"/>
      <c r="I437" s="65"/>
      <c r="J437" s="19"/>
      <c r="K437" s="20"/>
    </row>
    <row r="438" spans="1:12" ht="13.5">
      <c r="A438" s="68">
        <v>26</v>
      </c>
      <c r="C438" s="8" t="s">
        <v>244</v>
      </c>
      <c r="E438" s="68">
        <v>26</v>
      </c>
      <c r="G438" s="90"/>
      <c r="H438" s="90">
        <v>439281</v>
      </c>
      <c r="I438" s="94"/>
      <c r="J438" s="90"/>
      <c r="K438" s="90">
        <v>0</v>
      </c>
    </row>
    <row r="439" spans="1:12">
      <c r="A439" s="68">
        <v>27</v>
      </c>
      <c r="E439" s="68">
        <v>27</v>
      </c>
      <c r="G439" s="90"/>
      <c r="H439" s="90"/>
      <c r="I439" s="94"/>
      <c r="J439" s="90"/>
      <c r="K439" s="90"/>
    </row>
    <row r="440" spans="1:12">
      <c r="A440" s="68">
        <v>28</v>
      </c>
      <c r="E440" s="68">
        <v>28</v>
      </c>
      <c r="G440" s="94"/>
      <c r="H440" s="94"/>
      <c r="I440" s="94"/>
      <c r="J440" s="94"/>
      <c r="K440" s="94"/>
    </row>
    <row r="441" spans="1:12" ht="12" customHeight="1">
      <c r="A441" s="68">
        <v>29</v>
      </c>
      <c r="C441" s="130" t="s">
        <v>38</v>
      </c>
      <c r="E441" s="68">
        <v>29</v>
      </c>
      <c r="G441" s="94"/>
      <c r="H441" s="94"/>
      <c r="I441" s="94"/>
      <c r="J441" s="94"/>
      <c r="K441" s="94"/>
    </row>
    <row r="442" spans="1:12" s="76" customFormat="1" ht="12" customHeight="1">
      <c r="A442" s="68"/>
      <c r="B442" s="130"/>
      <c r="C442" s="69"/>
      <c r="D442" s="130"/>
      <c r="E442" s="68"/>
      <c r="F442" s="65" t="s">
        <v>6</v>
      </c>
      <c r="G442" s="19" t="s">
        <v>6</v>
      </c>
      <c r="H442" s="20"/>
      <c r="I442" s="65"/>
      <c r="J442" s="19"/>
      <c r="K442" s="20"/>
    </row>
    <row r="443" spans="1:12">
      <c r="A443" s="68">
        <v>30</v>
      </c>
      <c r="C443" s="69" t="s">
        <v>154</v>
      </c>
      <c r="E443" s="68">
        <v>30</v>
      </c>
      <c r="G443" s="90"/>
      <c r="H443" s="94">
        <f>SUM(H436:H441)</f>
        <v>87512423</v>
      </c>
      <c r="I443" s="94"/>
      <c r="J443" s="90"/>
      <c r="K443" s="94">
        <f>SUM(K436:K441)</f>
        <v>86216033</v>
      </c>
    </row>
    <row r="444" spans="1:12">
      <c r="A444" s="71"/>
      <c r="C444" s="8"/>
      <c r="E444" s="34"/>
      <c r="F444" s="65" t="s">
        <v>6</v>
      </c>
      <c r="G444" s="19" t="s">
        <v>6</v>
      </c>
      <c r="H444" s="20" t="s">
        <v>6</v>
      </c>
      <c r="I444" s="65" t="s">
        <v>6</v>
      </c>
      <c r="J444" s="19" t="s">
        <v>6</v>
      </c>
      <c r="K444" s="20" t="s">
        <v>6</v>
      </c>
    </row>
    <row r="445" spans="1:12" ht="13.5">
      <c r="C445" s="130" t="s">
        <v>253</v>
      </c>
      <c r="F445" s="65"/>
      <c r="G445" s="19"/>
      <c r="H445" s="39"/>
      <c r="I445" s="65"/>
      <c r="J445" s="19"/>
      <c r="K445" s="39"/>
    </row>
    <row r="446" spans="1:12" ht="13.5">
      <c r="C446" s="130" t="s">
        <v>252</v>
      </c>
      <c r="F446" s="65"/>
      <c r="G446" s="19"/>
      <c r="H446" s="39"/>
      <c r="I446" s="65"/>
      <c r="J446" s="19"/>
      <c r="K446" s="39"/>
    </row>
    <row r="447" spans="1:12" ht="13.5">
      <c r="C447" s="130" t="s">
        <v>241</v>
      </c>
      <c r="F447" s="65"/>
      <c r="G447" s="19"/>
      <c r="H447" s="39"/>
      <c r="I447" s="65"/>
      <c r="J447" s="19"/>
      <c r="K447" s="39"/>
    </row>
    <row r="448" spans="1:12">
      <c r="C448" s="130" t="s">
        <v>155</v>
      </c>
      <c r="F448" s="65"/>
      <c r="G448" s="19"/>
      <c r="H448" s="39"/>
      <c r="I448" s="65"/>
      <c r="J448" s="19"/>
      <c r="K448" s="39"/>
    </row>
    <row r="449" spans="1:13" ht="13.5">
      <c r="C449" s="130" t="s">
        <v>242</v>
      </c>
      <c r="F449" s="65"/>
      <c r="G449" s="19"/>
      <c r="H449" s="39"/>
      <c r="I449" s="65"/>
      <c r="J449" s="19"/>
      <c r="K449" s="39"/>
    </row>
    <row r="450" spans="1:13" ht="20.25" customHeight="1">
      <c r="C450" s="130" t="s">
        <v>156</v>
      </c>
      <c r="F450" s="65"/>
      <c r="G450" s="19"/>
      <c r="H450" s="39"/>
      <c r="I450" s="65"/>
      <c r="J450" s="19"/>
      <c r="K450" s="39"/>
    </row>
    <row r="451" spans="1:13" ht="13.5">
      <c r="C451" s="130" t="s">
        <v>243</v>
      </c>
      <c r="F451" s="65"/>
      <c r="G451" s="19"/>
      <c r="H451" s="39"/>
      <c r="I451" s="65"/>
      <c r="J451" s="19"/>
      <c r="K451" s="39"/>
    </row>
    <row r="452" spans="1:13">
      <c r="A452" s="71"/>
      <c r="C452" s="130" t="s">
        <v>239</v>
      </c>
      <c r="E452" s="34"/>
      <c r="F452" s="65"/>
      <c r="G452" s="19"/>
      <c r="H452" s="20"/>
      <c r="I452" s="65"/>
      <c r="J452" s="19"/>
      <c r="K452" s="20"/>
    </row>
    <row r="454" spans="1:13" s="35" customFormat="1">
      <c r="A454" s="15" t="str">
        <f>$A$83</f>
        <v xml:space="preserve">Institution No.:  </v>
      </c>
      <c r="E454" s="36"/>
      <c r="G454" s="37"/>
      <c r="H454" s="38"/>
      <c r="J454" s="37"/>
      <c r="K454" s="14" t="s">
        <v>257</v>
      </c>
    </row>
    <row r="455" spans="1:13" s="35" customFormat="1">
      <c r="D455" s="54" t="s">
        <v>260</v>
      </c>
      <c r="E455" s="36"/>
      <c r="G455" s="37"/>
      <c r="H455" s="38"/>
      <c r="J455" s="37"/>
      <c r="K455" s="38"/>
    </row>
    <row r="456" spans="1:13">
      <c r="A456" s="15" t="str">
        <f>$A$42</f>
        <v xml:space="preserve">NAME: </v>
      </c>
      <c r="C456" s="130" t="str">
        <f>$D$20</f>
        <v>University of Colorado</v>
      </c>
      <c r="F456" s="67"/>
      <c r="G456" s="61"/>
      <c r="H456" s="39"/>
      <c r="J456" s="13"/>
      <c r="K456" s="17" t="str">
        <f>$K$3</f>
        <v>Due Date: October 5, 2020</v>
      </c>
    </row>
    <row r="457" spans="1:13">
      <c r="A457" s="18" t="s">
        <v>6</v>
      </c>
      <c r="B457" s="18" t="s">
        <v>6</v>
      </c>
      <c r="C457" s="18" t="s">
        <v>6</v>
      </c>
      <c r="D457" s="18" t="s">
        <v>6</v>
      </c>
      <c r="E457" s="18" t="s">
        <v>6</v>
      </c>
      <c r="F457" s="18" t="s">
        <v>6</v>
      </c>
      <c r="G457" s="19" t="s">
        <v>6</v>
      </c>
      <c r="H457" s="20" t="s">
        <v>6</v>
      </c>
      <c r="I457" s="18" t="s">
        <v>6</v>
      </c>
      <c r="J457" s="19" t="s">
        <v>6</v>
      </c>
      <c r="K457" s="20" t="s">
        <v>6</v>
      </c>
    </row>
    <row r="458" spans="1:13">
      <c r="A458" s="21" t="s">
        <v>7</v>
      </c>
      <c r="E458" s="21" t="s">
        <v>7</v>
      </c>
      <c r="G458" s="23"/>
      <c r="H458" s="24" t="str">
        <f>H406</f>
        <v>2019-20</v>
      </c>
      <c r="I458" s="22"/>
      <c r="J458" s="23"/>
      <c r="K458" s="24" t="str">
        <f>K406</f>
        <v>2020-21</v>
      </c>
    </row>
    <row r="459" spans="1:13">
      <c r="A459" s="21" t="s">
        <v>9</v>
      </c>
      <c r="C459" s="25" t="s">
        <v>51</v>
      </c>
      <c r="E459" s="21" t="s">
        <v>9</v>
      </c>
      <c r="G459" s="13"/>
      <c r="H459" s="24" t="s">
        <v>12</v>
      </c>
      <c r="J459" s="13"/>
      <c r="K459" s="24" t="s">
        <v>13</v>
      </c>
    </row>
    <row r="460" spans="1:13">
      <c r="A460" s="18" t="s">
        <v>6</v>
      </c>
      <c r="B460" s="18" t="s">
        <v>6</v>
      </c>
      <c r="C460" s="18" t="s">
        <v>6</v>
      </c>
      <c r="D460" s="18" t="s">
        <v>6</v>
      </c>
      <c r="E460" s="18" t="s">
        <v>6</v>
      </c>
      <c r="F460" s="18" t="s">
        <v>6</v>
      </c>
      <c r="G460" s="19" t="s">
        <v>6</v>
      </c>
      <c r="H460" s="219" t="s">
        <v>6</v>
      </c>
      <c r="I460" s="196" t="s">
        <v>6</v>
      </c>
      <c r="J460" s="217" t="s">
        <v>6</v>
      </c>
      <c r="K460" s="219" t="s">
        <v>6</v>
      </c>
      <c r="L460" s="76"/>
      <c r="M460" s="76"/>
    </row>
    <row r="461" spans="1:13">
      <c r="A461" s="68"/>
      <c r="C461" s="30" t="s">
        <v>259</v>
      </c>
      <c r="E461" s="68"/>
      <c r="G461" s="90"/>
      <c r="H461" s="213"/>
      <c r="I461" s="212"/>
      <c r="J461" s="213"/>
      <c r="K461" s="213"/>
      <c r="L461" s="76"/>
      <c r="M461" s="76"/>
    </row>
    <row r="462" spans="1:13">
      <c r="A462" s="68">
        <v>1</v>
      </c>
      <c r="C462" s="8" t="s">
        <v>258</v>
      </c>
      <c r="E462" s="68">
        <v>1</v>
      </c>
      <c r="G462" s="90"/>
      <c r="H462" s="213"/>
      <c r="I462" s="212"/>
      <c r="J462" s="213"/>
      <c r="K462" s="213"/>
      <c r="L462" s="76"/>
      <c r="M462" s="76"/>
    </row>
    <row r="463" spans="1:13">
      <c r="A463" s="68">
        <v>2</v>
      </c>
      <c r="C463" s="9"/>
      <c r="E463" s="68">
        <v>2</v>
      </c>
      <c r="F463" s="9"/>
      <c r="G463" s="97"/>
      <c r="H463" s="210"/>
      <c r="I463" s="210"/>
      <c r="J463" s="210"/>
      <c r="K463" s="210"/>
      <c r="L463" s="76"/>
      <c r="M463" s="76"/>
    </row>
    <row r="464" spans="1:13">
      <c r="A464" s="68">
        <v>3</v>
      </c>
      <c r="C464" s="9"/>
      <c r="E464" s="68">
        <v>3</v>
      </c>
      <c r="F464" s="9"/>
      <c r="G464" s="97"/>
      <c r="H464" s="210"/>
      <c r="I464" s="210"/>
      <c r="J464" s="210"/>
      <c r="K464" s="210"/>
      <c r="L464" s="76"/>
      <c r="M464" s="76"/>
    </row>
    <row r="465" spans="1:13">
      <c r="A465" s="68">
        <v>4</v>
      </c>
      <c r="C465" s="9"/>
      <c r="E465" s="68">
        <v>4</v>
      </c>
      <c r="F465" s="9"/>
      <c r="G465" s="97"/>
      <c r="H465" s="210"/>
      <c r="I465" s="210"/>
      <c r="J465" s="210"/>
      <c r="K465" s="210"/>
      <c r="L465" s="76"/>
      <c r="M465" s="76"/>
    </row>
    <row r="466" spans="1:13">
      <c r="A466" s="68">
        <v>5</v>
      </c>
      <c r="C466" s="9"/>
      <c r="E466" s="68">
        <v>5</v>
      </c>
      <c r="F466" s="9"/>
      <c r="G466" s="97"/>
      <c r="H466" s="210"/>
      <c r="I466" s="210"/>
      <c r="J466" s="210"/>
      <c r="K466" s="210"/>
      <c r="L466" s="76"/>
      <c r="M466" s="76"/>
    </row>
    <row r="467" spans="1:13">
      <c r="A467" s="68">
        <v>6</v>
      </c>
      <c r="C467" s="9"/>
      <c r="E467" s="68">
        <v>6</v>
      </c>
      <c r="F467" s="9"/>
      <c r="G467" s="97"/>
      <c r="H467" s="210"/>
      <c r="I467" s="210"/>
      <c r="J467" s="210"/>
      <c r="K467" s="210"/>
      <c r="L467" s="76"/>
      <c r="M467" s="76"/>
    </row>
    <row r="468" spans="1:13">
      <c r="A468" s="68">
        <v>7</v>
      </c>
      <c r="C468" s="9"/>
      <c r="E468" s="68">
        <v>7</v>
      </c>
      <c r="F468" s="9"/>
      <c r="G468" s="97"/>
      <c r="H468" s="210"/>
      <c r="I468" s="210"/>
      <c r="J468" s="210"/>
      <c r="K468" s="210"/>
      <c r="L468" s="76"/>
      <c r="M468" s="76"/>
    </row>
    <row r="469" spans="1:13" ht="12.75" customHeight="1">
      <c r="A469" s="68">
        <v>8</v>
      </c>
      <c r="C469" s="9"/>
      <c r="E469" s="68">
        <v>8</v>
      </c>
      <c r="F469" s="65"/>
      <c r="G469" s="19"/>
      <c r="H469" s="219"/>
      <c r="I469" s="220"/>
      <c r="J469" s="217"/>
      <c r="K469" s="219"/>
      <c r="L469" s="76"/>
      <c r="M469" s="76"/>
    </row>
    <row r="470" spans="1:13">
      <c r="A470" s="68">
        <v>9</v>
      </c>
      <c r="E470" s="68">
        <v>9</v>
      </c>
      <c r="F470" s="65"/>
      <c r="G470" s="19"/>
      <c r="H470" s="219"/>
      <c r="I470" s="220"/>
      <c r="J470" s="217"/>
      <c r="K470" s="219"/>
      <c r="L470" s="76"/>
      <c r="M470" s="76"/>
    </row>
    <row r="471" spans="1:13">
      <c r="A471" s="68">
        <v>10</v>
      </c>
      <c r="C471" s="9"/>
      <c r="E471" s="68">
        <v>10</v>
      </c>
      <c r="F471" s="65"/>
      <c r="G471" s="19"/>
      <c r="H471" s="219"/>
      <c r="I471" s="220"/>
      <c r="J471" s="217"/>
      <c r="K471" s="219"/>
      <c r="L471" s="76"/>
      <c r="M471" s="76"/>
    </row>
    <row r="472" spans="1:13">
      <c r="A472" s="68">
        <v>11</v>
      </c>
      <c r="C472" s="9"/>
      <c r="E472" s="68">
        <v>11</v>
      </c>
      <c r="F472" s="65"/>
      <c r="G472" s="19"/>
      <c r="H472" s="219"/>
      <c r="I472" s="220"/>
      <c r="J472" s="217"/>
      <c r="K472" s="219"/>
      <c r="L472" s="76"/>
      <c r="M472" s="76"/>
    </row>
    <row r="473" spans="1:13">
      <c r="A473" s="68">
        <v>12</v>
      </c>
      <c r="C473" s="9"/>
      <c r="E473" s="68">
        <v>12</v>
      </c>
      <c r="F473" s="65"/>
      <c r="G473" s="19"/>
      <c r="H473" s="219"/>
      <c r="I473" s="220"/>
      <c r="J473" s="217"/>
      <c r="K473" s="219"/>
      <c r="L473" s="76"/>
      <c r="M473" s="76"/>
    </row>
    <row r="474" spans="1:13">
      <c r="A474" s="68">
        <v>13</v>
      </c>
      <c r="C474" s="9"/>
      <c r="E474" s="68">
        <v>13</v>
      </c>
      <c r="F474" s="65"/>
      <c r="G474" s="19"/>
      <c r="H474" s="219"/>
      <c r="I474" s="220"/>
      <c r="J474" s="217"/>
      <c r="K474" s="219"/>
      <c r="L474" s="76"/>
      <c r="M474" s="76"/>
    </row>
    <row r="475" spans="1:13">
      <c r="A475" s="68">
        <v>14</v>
      </c>
      <c r="C475" s="9"/>
      <c r="E475" s="68">
        <v>14</v>
      </c>
      <c r="F475" s="65"/>
      <c r="G475" s="19"/>
      <c r="H475" s="219"/>
      <c r="I475" s="220"/>
      <c r="J475" s="217"/>
      <c r="K475" s="219"/>
      <c r="L475" s="76"/>
      <c r="M475" s="76"/>
    </row>
    <row r="476" spans="1:13">
      <c r="A476" s="68">
        <v>15</v>
      </c>
      <c r="E476" s="68">
        <v>15</v>
      </c>
      <c r="F476" s="9"/>
      <c r="G476" s="97"/>
      <c r="H476" s="210"/>
      <c r="I476" s="210"/>
      <c r="J476" s="210"/>
      <c r="K476" s="210"/>
      <c r="L476" s="76"/>
      <c r="M476" s="76"/>
    </row>
    <row r="477" spans="1:13">
      <c r="A477" s="68"/>
      <c r="C477" s="9"/>
      <c r="E477" s="68"/>
      <c r="F477" s="9"/>
      <c r="G477" s="97"/>
      <c r="H477" s="210"/>
      <c r="I477" s="210"/>
      <c r="J477" s="210"/>
      <c r="K477" s="210"/>
      <c r="L477" s="76"/>
      <c r="M477" s="76"/>
    </row>
    <row r="478" spans="1:13">
      <c r="A478" s="68">
        <v>16</v>
      </c>
      <c r="C478" s="9"/>
      <c r="E478" s="68">
        <v>16</v>
      </c>
      <c r="F478" s="9"/>
      <c r="G478" s="97"/>
      <c r="H478" s="210"/>
      <c r="I478" s="210"/>
      <c r="J478" s="210"/>
      <c r="K478" s="210"/>
      <c r="L478" s="76"/>
      <c r="M478" s="76"/>
    </row>
    <row r="479" spans="1:13">
      <c r="A479" s="68">
        <v>17</v>
      </c>
      <c r="C479" s="9"/>
      <c r="E479" s="68">
        <v>17</v>
      </c>
      <c r="F479" s="9"/>
      <c r="G479" s="97"/>
      <c r="H479" s="210"/>
      <c r="I479" s="210"/>
      <c r="J479" s="210"/>
      <c r="K479" s="210"/>
      <c r="L479" s="76"/>
      <c r="M479" s="76"/>
    </row>
    <row r="480" spans="1:13" ht="12" customHeight="1">
      <c r="A480" s="68">
        <v>18</v>
      </c>
      <c r="C480" s="9"/>
      <c r="E480" s="68">
        <v>18</v>
      </c>
      <c r="F480" s="9"/>
      <c r="G480" s="97"/>
      <c r="H480" s="210"/>
      <c r="I480" s="210"/>
      <c r="J480" s="210"/>
      <c r="K480" s="210"/>
      <c r="L480" s="76"/>
      <c r="M480" s="76"/>
    </row>
    <row r="481" spans="1:13" s="76" customFormat="1" ht="12" customHeight="1">
      <c r="A481" s="68">
        <v>19</v>
      </c>
      <c r="B481" s="130"/>
      <c r="C481" s="9" t="s">
        <v>38</v>
      </c>
      <c r="D481" s="130"/>
      <c r="E481" s="68">
        <v>19</v>
      </c>
      <c r="F481" s="9"/>
      <c r="G481" s="97"/>
      <c r="H481" s="210"/>
      <c r="I481" s="210"/>
      <c r="J481" s="210"/>
      <c r="K481" s="210"/>
    </row>
    <row r="482" spans="1:13">
      <c r="A482" s="130">
        <v>20</v>
      </c>
      <c r="C482" s="9"/>
      <c r="E482" s="130">
        <v>20</v>
      </c>
      <c r="F482" s="65"/>
      <c r="G482" s="19"/>
      <c r="H482" s="219"/>
      <c r="I482" s="220"/>
      <c r="J482" s="217"/>
      <c r="K482" s="219"/>
      <c r="L482" s="76"/>
      <c r="M482" s="76"/>
    </row>
    <row r="483" spans="1:13">
      <c r="A483" s="130">
        <v>21</v>
      </c>
      <c r="C483" s="9"/>
      <c r="E483" s="130">
        <v>21</v>
      </c>
      <c r="F483" s="65"/>
      <c r="G483" s="19"/>
      <c r="H483" s="219"/>
      <c r="I483" s="220"/>
      <c r="J483" s="217"/>
      <c r="K483" s="219"/>
      <c r="L483" s="76"/>
      <c r="M483" s="76"/>
    </row>
    <row r="484" spans="1:13">
      <c r="A484" s="130">
        <v>22</v>
      </c>
      <c r="C484" s="9"/>
      <c r="E484" s="130">
        <v>22</v>
      </c>
      <c r="F484" s="65"/>
      <c r="G484" s="19"/>
      <c r="H484" s="219"/>
      <c r="I484" s="220"/>
      <c r="J484" s="217"/>
      <c r="K484" s="219"/>
      <c r="L484" s="76"/>
      <c r="M484" s="76"/>
    </row>
    <row r="485" spans="1:13">
      <c r="A485" s="130">
        <v>23</v>
      </c>
      <c r="C485" s="9"/>
      <c r="E485" s="130">
        <v>23</v>
      </c>
      <c r="F485" s="65"/>
      <c r="G485" s="19"/>
      <c r="H485" s="219"/>
      <c r="I485" s="220"/>
      <c r="J485" s="217"/>
      <c r="K485" s="219"/>
      <c r="L485" s="76"/>
      <c r="M485" s="76"/>
    </row>
    <row r="486" spans="1:13">
      <c r="A486" s="130">
        <v>24</v>
      </c>
      <c r="C486" s="9"/>
      <c r="E486" s="130">
        <v>24</v>
      </c>
      <c r="F486" s="65"/>
      <c r="G486" s="19"/>
      <c r="H486" s="219"/>
      <c r="I486" s="220"/>
      <c r="J486" s="217"/>
      <c r="K486" s="219"/>
      <c r="L486" s="76"/>
      <c r="M486" s="76"/>
    </row>
    <row r="487" spans="1:13">
      <c r="A487" s="68"/>
      <c r="C487" s="9"/>
      <c r="E487" s="68"/>
      <c r="F487" s="65" t="s">
        <v>6</v>
      </c>
      <c r="G487" s="19" t="s">
        <v>6</v>
      </c>
      <c r="H487" s="219"/>
      <c r="I487" s="220"/>
      <c r="J487" s="217"/>
      <c r="K487" s="219"/>
      <c r="L487" s="76"/>
      <c r="M487" s="76"/>
    </row>
    <row r="488" spans="1:13">
      <c r="A488" s="68">
        <v>25</v>
      </c>
      <c r="C488" s="8"/>
      <c r="E488" s="68">
        <v>25</v>
      </c>
      <c r="G488" s="90"/>
      <c r="H488" s="212">
        <f>SUM(H462:H486)</f>
        <v>0</v>
      </c>
      <c r="I488" s="212"/>
      <c r="J488" s="213"/>
      <c r="K488" s="212">
        <f>SUM(K462:K486)</f>
        <v>0</v>
      </c>
      <c r="L488" s="76"/>
      <c r="M488" s="76"/>
    </row>
    <row r="489" spans="1:13">
      <c r="A489" s="68"/>
      <c r="C489" s="8"/>
      <c r="E489" s="68"/>
      <c r="F489" s="65" t="s">
        <v>6</v>
      </c>
      <c r="G489" s="19" t="s">
        <v>6</v>
      </c>
      <c r="H489" s="219"/>
      <c r="I489" s="220"/>
      <c r="J489" s="217"/>
      <c r="K489" s="219"/>
      <c r="L489" s="76"/>
      <c r="M489" s="76"/>
    </row>
    <row r="490" spans="1:13">
      <c r="A490" s="68">
        <v>26</v>
      </c>
      <c r="C490" s="8"/>
      <c r="E490" s="68">
        <v>26</v>
      </c>
      <c r="G490" s="90"/>
      <c r="H490" s="90">
        <v>0</v>
      </c>
      <c r="I490" s="94"/>
      <c r="J490" s="90"/>
      <c r="K490" s="90">
        <v>0</v>
      </c>
    </row>
    <row r="491" spans="1:13" s="35" customFormat="1">
      <c r="A491" s="68">
        <v>27</v>
      </c>
      <c r="B491" s="130"/>
      <c r="C491" s="130"/>
      <c r="D491" s="130"/>
      <c r="E491" s="68">
        <v>27</v>
      </c>
      <c r="F491" s="130"/>
      <c r="G491" s="90"/>
      <c r="H491" s="90"/>
      <c r="I491" s="94"/>
      <c r="J491" s="90"/>
      <c r="K491" s="90"/>
    </row>
    <row r="492" spans="1:13" s="35" customFormat="1">
      <c r="A492" s="68">
        <v>28</v>
      </c>
      <c r="B492" s="130"/>
      <c r="C492" s="130"/>
      <c r="D492" s="130"/>
      <c r="E492" s="68">
        <v>28</v>
      </c>
      <c r="F492" s="130"/>
      <c r="G492" s="94"/>
      <c r="H492" s="94"/>
      <c r="I492" s="94"/>
      <c r="J492" s="94"/>
      <c r="K492" s="94"/>
    </row>
    <row r="493" spans="1:13">
      <c r="A493" s="68">
        <v>29</v>
      </c>
      <c r="C493" s="130" t="s">
        <v>38</v>
      </c>
      <c r="E493" s="68">
        <v>29</v>
      </c>
      <c r="G493" s="94"/>
      <c r="H493" s="94"/>
      <c r="I493" s="94"/>
      <c r="J493" s="94"/>
      <c r="K493" s="94"/>
    </row>
    <row r="494" spans="1:13">
      <c r="A494" s="68"/>
      <c r="C494" s="69"/>
      <c r="E494" s="68"/>
      <c r="F494" s="65" t="s">
        <v>6</v>
      </c>
      <c r="G494" s="19" t="s">
        <v>6</v>
      </c>
      <c r="H494" s="20"/>
      <c r="I494" s="65"/>
      <c r="J494" s="19"/>
      <c r="K494" s="20"/>
    </row>
    <row r="495" spans="1:13">
      <c r="A495" s="68">
        <v>30</v>
      </c>
      <c r="C495" s="69" t="s">
        <v>261</v>
      </c>
      <c r="E495" s="68">
        <v>30</v>
      </c>
      <c r="G495" s="90"/>
      <c r="H495" s="94"/>
      <c r="I495" s="94"/>
      <c r="J495" s="90"/>
      <c r="K495" s="94">
        <f>SUM(K488:K493)</f>
        <v>0</v>
      </c>
    </row>
    <row r="496" spans="1:13">
      <c r="A496" s="71"/>
      <c r="C496" s="8"/>
      <c r="E496" s="34"/>
      <c r="F496" s="65" t="s">
        <v>6</v>
      </c>
      <c r="G496" s="19" t="s">
        <v>6</v>
      </c>
      <c r="H496" s="20" t="s">
        <v>6</v>
      </c>
      <c r="I496" s="65" t="s">
        <v>6</v>
      </c>
      <c r="J496" s="19" t="s">
        <v>6</v>
      </c>
      <c r="K496" s="20" t="s">
        <v>6</v>
      </c>
    </row>
    <row r="499" spans="1:13">
      <c r="A499" s="15" t="str">
        <f>$A$83</f>
        <v xml:space="preserve">Institution No.:  </v>
      </c>
      <c r="B499" s="35"/>
      <c r="C499" s="35"/>
      <c r="D499" s="35"/>
      <c r="E499" s="36"/>
      <c r="F499" s="35"/>
      <c r="G499" s="37"/>
      <c r="H499" s="38"/>
      <c r="I499" s="35"/>
      <c r="J499" s="37"/>
      <c r="K499" s="14" t="s">
        <v>157</v>
      </c>
    </row>
    <row r="500" spans="1:13">
      <c r="A500" s="287" t="s">
        <v>158</v>
      </c>
      <c r="B500" s="287"/>
      <c r="C500" s="287"/>
      <c r="D500" s="287"/>
      <c r="E500" s="287"/>
      <c r="F500" s="287"/>
      <c r="G500" s="287"/>
      <c r="H500" s="287"/>
      <c r="I500" s="287"/>
      <c r="J500" s="287"/>
      <c r="K500" s="287"/>
    </row>
    <row r="501" spans="1:13">
      <c r="A501" s="15" t="str">
        <f>$A$42</f>
        <v xml:space="preserve">NAME: </v>
      </c>
      <c r="C501" s="130" t="str">
        <f>$D$20</f>
        <v>University of Colorado</v>
      </c>
      <c r="H501" s="39"/>
      <c r="J501" s="13"/>
      <c r="K501" s="17" t="str">
        <f>$K$3</f>
        <v>Due Date: October 5, 2020</v>
      </c>
    </row>
    <row r="502" spans="1:13">
      <c r="A502" s="18" t="s">
        <v>6</v>
      </c>
      <c r="B502" s="18" t="s">
        <v>6</v>
      </c>
      <c r="C502" s="18" t="s">
        <v>6</v>
      </c>
      <c r="D502" s="18" t="s">
        <v>6</v>
      </c>
      <c r="E502" s="18" t="s">
        <v>6</v>
      </c>
      <c r="F502" s="18" t="s">
        <v>6</v>
      </c>
      <c r="G502" s="19" t="s">
        <v>6</v>
      </c>
      <c r="H502" s="20" t="s">
        <v>6</v>
      </c>
      <c r="I502" s="18" t="s">
        <v>6</v>
      </c>
      <c r="J502" s="19" t="s">
        <v>6</v>
      </c>
      <c r="K502" s="20" t="s">
        <v>6</v>
      </c>
    </row>
    <row r="503" spans="1:13">
      <c r="A503" s="21" t="s">
        <v>7</v>
      </c>
      <c r="E503" s="21" t="s">
        <v>7</v>
      </c>
      <c r="F503" s="22"/>
      <c r="G503" s="23"/>
      <c r="H503" s="24" t="str">
        <f>H406</f>
        <v>2019-20</v>
      </c>
      <c r="I503" s="22"/>
      <c r="J503" s="23"/>
      <c r="K503" s="24" t="str">
        <f>K458</f>
        <v>2020-21</v>
      </c>
    </row>
    <row r="504" spans="1:13">
      <c r="A504" s="221" t="s">
        <v>9</v>
      </c>
      <c r="B504" s="76"/>
      <c r="C504" s="222" t="s">
        <v>51</v>
      </c>
      <c r="D504" s="76"/>
      <c r="E504" s="221" t="s">
        <v>9</v>
      </c>
      <c r="F504" s="223"/>
      <c r="G504" s="224"/>
      <c r="H504" s="225" t="s">
        <v>12</v>
      </c>
      <c r="I504" s="223"/>
      <c r="J504" s="224"/>
      <c r="K504" s="225" t="s">
        <v>13</v>
      </c>
      <c r="L504" s="76"/>
      <c r="M504" s="76"/>
    </row>
    <row r="505" spans="1:13">
      <c r="A505" s="196" t="s">
        <v>6</v>
      </c>
      <c r="B505" s="196" t="s">
        <v>6</v>
      </c>
      <c r="C505" s="196" t="s">
        <v>6</v>
      </c>
      <c r="D505" s="196" t="s">
        <v>6</v>
      </c>
      <c r="E505" s="196" t="s">
        <v>6</v>
      </c>
      <c r="F505" s="196" t="s">
        <v>6</v>
      </c>
      <c r="G505" s="217" t="s">
        <v>6</v>
      </c>
      <c r="H505" s="219" t="s">
        <v>6</v>
      </c>
      <c r="I505" s="196" t="s">
        <v>6</v>
      </c>
      <c r="J505" s="217" t="s">
        <v>6</v>
      </c>
      <c r="K505" s="219" t="s">
        <v>6</v>
      </c>
      <c r="L505" s="76"/>
      <c r="M505" s="76"/>
    </row>
    <row r="506" spans="1:13">
      <c r="A506" s="226">
        <v>1</v>
      </c>
      <c r="B506" s="76"/>
      <c r="C506" s="227" t="s">
        <v>159</v>
      </c>
      <c r="D506" s="76"/>
      <c r="E506" s="226">
        <v>1</v>
      </c>
      <c r="F506" s="201"/>
      <c r="G506" s="228"/>
      <c r="H506" s="2">
        <v>42294125</v>
      </c>
      <c r="I506" s="9"/>
      <c r="J506" s="10"/>
      <c r="K506" s="11">
        <v>17576926</v>
      </c>
      <c r="L506" s="76"/>
      <c r="M506" s="76"/>
    </row>
    <row r="507" spans="1:13">
      <c r="A507" s="226">
        <f t="shared" ref="A507:A529" si="13">(A506+1)</f>
        <v>2</v>
      </c>
      <c r="B507" s="76"/>
      <c r="C507" s="227" t="s">
        <v>160</v>
      </c>
      <c r="D507" s="76"/>
      <c r="E507" s="226">
        <f t="shared" ref="E507:E529" si="14">(E506+1)</f>
        <v>2</v>
      </c>
      <c r="F507" s="201"/>
      <c r="G507" s="229"/>
      <c r="H507" s="100"/>
      <c r="I507" s="100"/>
      <c r="J507" s="100"/>
      <c r="K507" s="100"/>
      <c r="L507" s="76"/>
      <c r="M507" s="76"/>
    </row>
    <row r="508" spans="1:13">
      <c r="A508" s="226">
        <f t="shared" si="13"/>
        <v>3</v>
      </c>
      <c r="B508" s="76"/>
      <c r="C508" s="227"/>
      <c r="D508" s="76"/>
      <c r="E508" s="226">
        <f t="shared" si="14"/>
        <v>3</v>
      </c>
      <c r="F508" s="201"/>
      <c r="G508" s="229"/>
      <c r="H508" s="100"/>
      <c r="I508" s="100"/>
      <c r="J508" s="100"/>
      <c r="K508" s="100"/>
      <c r="L508" s="76"/>
      <c r="M508" s="76"/>
    </row>
    <row r="509" spans="1:13">
      <c r="A509" s="226">
        <f t="shared" si="13"/>
        <v>4</v>
      </c>
      <c r="B509" s="76"/>
      <c r="C509" s="227"/>
      <c r="D509" s="76"/>
      <c r="E509" s="226">
        <f t="shared" si="14"/>
        <v>4</v>
      </c>
      <c r="F509" s="201"/>
      <c r="G509" s="229"/>
      <c r="H509" s="100"/>
      <c r="I509" s="100"/>
      <c r="J509" s="100"/>
      <c r="K509" s="100"/>
      <c r="L509" s="76"/>
      <c r="M509" s="76"/>
    </row>
    <row r="510" spans="1:13">
      <c r="A510" s="226">
        <f>(A509+1)</f>
        <v>5</v>
      </c>
      <c r="B510" s="76"/>
      <c r="C510" s="201"/>
      <c r="D510" s="76"/>
      <c r="E510" s="226">
        <f>(E509+1)</f>
        <v>5</v>
      </c>
      <c r="F510" s="201"/>
      <c r="G510" s="229"/>
      <c r="H510" s="100"/>
      <c r="I510" s="100"/>
      <c r="J510" s="100"/>
      <c r="K510" s="100"/>
      <c r="L510" s="76"/>
      <c r="M510" s="76"/>
    </row>
    <row r="511" spans="1:13">
      <c r="A511" s="226">
        <f t="shared" si="13"/>
        <v>6</v>
      </c>
      <c r="B511" s="76"/>
      <c r="C511" s="201"/>
      <c r="D511" s="76"/>
      <c r="E511" s="226">
        <f t="shared" si="14"/>
        <v>6</v>
      </c>
      <c r="F511" s="201"/>
      <c r="G511" s="229"/>
      <c r="H511" s="100"/>
      <c r="I511" s="100"/>
      <c r="J511" s="100"/>
      <c r="K511" s="100"/>
      <c r="L511" s="76"/>
      <c r="M511" s="76"/>
    </row>
    <row r="512" spans="1:13">
      <c r="A512" s="226">
        <f>(A511+1)</f>
        <v>7</v>
      </c>
      <c r="B512" s="76"/>
      <c r="C512" s="227"/>
      <c r="D512" s="76"/>
      <c r="E512" s="226">
        <f>(E511+1)</f>
        <v>7</v>
      </c>
      <c r="F512" s="201"/>
      <c r="G512" s="229"/>
      <c r="H512" s="100"/>
      <c r="I512" s="100"/>
      <c r="J512" s="100"/>
      <c r="K512" s="100"/>
      <c r="L512" s="76"/>
      <c r="M512" s="76"/>
    </row>
    <row r="513" spans="1:13">
      <c r="A513" s="226">
        <f>(A512+1)</f>
        <v>8</v>
      </c>
      <c r="B513" s="76"/>
      <c r="C513" s="201"/>
      <c r="D513" s="76"/>
      <c r="E513" s="226">
        <f>(E512+1)</f>
        <v>8</v>
      </c>
      <c r="F513" s="201"/>
      <c r="G513" s="229"/>
      <c r="H513" s="100"/>
      <c r="I513" s="100"/>
      <c r="J513" s="100"/>
      <c r="K513" s="100"/>
      <c r="L513" s="76"/>
      <c r="M513" s="76"/>
    </row>
    <row r="514" spans="1:13">
      <c r="A514" s="226">
        <f t="shared" si="13"/>
        <v>9</v>
      </c>
      <c r="B514" s="76"/>
      <c r="C514" s="201"/>
      <c r="D514" s="76"/>
      <c r="E514" s="226">
        <f t="shared" si="14"/>
        <v>9</v>
      </c>
      <c r="F514" s="201"/>
      <c r="G514" s="229"/>
      <c r="H514" s="100"/>
      <c r="I514" s="100"/>
      <c r="J514" s="100"/>
      <c r="K514" s="100"/>
      <c r="L514" s="76"/>
      <c r="M514" s="76"/>
    </row>
    <row r="515" spans="1:13">
      <c r="A515" s="226">
        <f t="shared" si="13"/>
        <v>10</v>
      </c>
      <c r="B515" s="76"/>
      <c r="C515" s="76"/>
      <c r="D515" s="76"/>
      <c r="E515" s="226">
        <f t="shared" si="14"/>
        <v>10</v>
      </c>
      <c r="F515" s="201"/>
      <c r="G515" s="229"/>
      <c r="H515" s="100"/>
      <c r="I515" s="100"/>
      <c r="J515" s="100"/>
      <c r="K515" s="100"/>
      <c r="L515" s="76"/>
      <c r="M515" s="76"/>
    </row>
    <row r="516" spans="1:13">
      <c r="A516" s="226">
        <f t="shared" si="13"/>
        <v>11</v>
      </c>
      <c r="B516" s="76"/>
      <c r="C516" s="76"/>
      <c r="D516" s="76"/>
      <c r="E516" s="226">
        <f t="shared" si="14"/>
        <v>11</v>
      </c>
      <c r="F516" s="201"/>
      <c r="G516" s="229"/>
      <c r="H516" s="100"/>
      <c r="I516" s="100"/>
      <c r="J516" s="100"/>
      <c r="K516" s="100"/>
      <c r="L516" s="76"/>
      <c r="M516" s="76"/>
    </row>
    <row r="517" spans="1:13">
      <c r="A517" s="226">
        <f t="shared" si="13"/>
        <v>12</v>
      </c>
      <c r="B517" s="76"/>
      <c r="C517" s="76"/>
      <c r="D517" s="76"/>
      <c r="E517" s="226">
        <f t="shared" si="14"/>
        <v>12</v>
      </c>
      <c r="F517" s="201"/>
      <c r="G517" s="229"/>
      <c r="H517" s="100"/>
      <c r="I517" s="100"/>
      <c r="J517" s="100"/>
      <c r="K517" s="100"/>
      <c r="L517" s="76"/>
      <c r="M517" s="76"/>
    </row>
    <row r="518" spans="1:13">
      <c r="A518" s="226">
        <f t="shared" si="13"/>
        <v>13</v>
      </c>
      <c r="B518" s="76"/>
      <c r="C518" s="201"/>
      <c r="D518" s="76"/>
      <c r="E518" s="226">
        <f t="shared" si="14"/>
        <v>13</v>
      </c>
      <c r="F518" s="201"/>
      <c r="G518" s="229"/>
      <c r="H518" s="100"/>
      <c r="I518" s="100"/>
      <c r="J518" s="100"/>
      <c r="K518" s="100"/>
      <c r="L518" s="76"/>
      <c r="M518" s="76"/>
    </row>
    <row r="519" spans="1:13">
      <c r="A519" s="226">
        <f t="shared" si="13"/>
        <v>14</v>
      </c>
      <c r="B519" s="76"/>
      <c r="C519" s="201" t="s">
        <v>161</v>
      </c>
      <c r="D519" s="76"/>
      <c r="E519" s="226">
        <f t="shared" si="14"/>
        <v>14</v>
      </c>
      <c r="F519" s="201"/>
      <c r="G519" s="229"/>
      <c r="H519" s="100"/>
      <c r="I519" s="100"/>
      <c r="J519" s="100"/>
      <c r="K519" s="100"/>
      <c r="L519" s="76"/>
      <c r="M519" s="76"/>
    </row>
    <row r="520" spans="1:13" s="35" customFormat="1">
      <c r="A520" s="226">
        <f t="shared" si="13"/>
        <v>15</v>
      </c>
      <c r="B520" s="76"/>
      <c r="C520" s="201"/>
      <c r="D520" s="76"/>
      <c r="E520" s="226">
        <f t="shared" si="14"/>
        <v>15</v>
      </c>
      <c r="F520" s="201"/>
      <c r="G520" s="229"/>
      <c r="H520" s="100"/>
      <c r="I520" s="100"/>
      <c r="J520" s="100"/>
      <c r="K520" s="100"/>
      <c r="L520" s="216"/>
      <c r="M520" s="216"/>
    </row>
    <row r="521" spans="1:13" s="35" customFormat="1">
      <c r="A521" s="226">
        <f t="shared" si="13"/>
        <v>16</v>
      </c>
      <c r="B521" s="76"/>
      <c r="C521" s="201"/>
      <c r="D521" s="76"/>
      <c r="E521" s="226">
        <f t="shared" si="14"/>
        <v>16</v>
      </c>
      <c r="F521" s="201"/>
      <c r="G521" s="229"/>
      <c r="H521" s="100"/>
      <c r="I521" s="100"/>
      <c r="J521" s="100"/>
      <c r="K521" s="100"/>
      <c r="L521" s="216"/>
      <c r="M521" s="216"/>
    </row>
    <row r="522" spans="1:13">
      <c r="A522" s="226">
        <f t="shared" si="13"/>
        <v>17</v>
      </c>
      <c r="B522" s="76"/>
      <c r="C522" s="201"/>
      <c r="D522" s="76"/>
      <c r="E522" s="226">
        <f t="shared" si="14"/>
        <v>17</v>
      </c>
      <c r="F522" s="201"/>
      <c r="G522" s="229"/>
      <c r="H522" s="100"/>
      <c r="I522" s="100"/>
      <c r="J522" s="100"/>
      <c r="K522" s="100"/>
      <c r="L522" s="76"/>
      <c r="M522" s="76"/>
    </row>
    <row r="523" spans="1:13">
      <c r="A523" s="226">
        <f t="shared" si="13"/>
        <v>18</v>
      </c>
      <c r="B523" s="76"/>
      <c r="C523" s="201"/>
      <c r="D523" s="76"/>
      <c r="E523" s="226">
        <f t="shared" si="14"/>
        <v>18</v>
      </c>
      <c r="F523" s="201"/>
      <c r="G523" s="229"/>
      <c r="H523" s="100"/>
      <c r="I523" s="100"/>
      <c r="J523" s="100"/>
      <c r="K523" s="100"/>
      <c r="L523" s="76"/>
      <c r="M523" s="76"/>
    </row>
    <row r="524" spans="1:13">
      <c r="A524" s="226">
        <f t="shared" si="13"/>
        <v>19</v>
      </c>
      <c r="B524" s="76"/>
      <c r="C524" s="201"/>
      <c r="D524" s="76"/>
      <c r="E524" s="226">
        <f t="shared" si="14"/>
        <v>19</v>
      </c>
      <c r="F524" s="201"/>
      <c r="G524" s="229"/>
      <c r="H524" s="100"/>
      <c r="I524" s="100"/>
      <c r="J524" s="100"/>
      <c r="K524" s="100"/>
      <c r="L524" s="76"/>
      <c r="M524" s="76"/>
    </row>
    <row r="525" spans="1:13">
      <c r="A525" s="226">
        <f t="shared" si="13"/>
        <v>20</v>
      </c>
      <c r="B525" s="76"/>
      <c r="C525" s="201"/>
      <c r="D525" s="76"/>
      <c r="E525" s="226">
        <f t="shared" si="14"/>
        <v>20</v>
      </c>
      <c r="F525" s="201"/>
      <c r="G525" s="229"/>
      <c r="H525" s="100"/>
      <c r="I525" s="100"/>
      <c r="J525" s="100"/>
      <c r="K525" s="100"/>
      <c r="L525" s="76"/>
      <c r="M525" s="76"/>
    </row>
    <row r="526" spans="1:13">
      <c r="A526" s="226">
        <f t="shared" si="13"/>
        <v>21</v>
      </c>
      <c r="B526" s="76"/>
      <c r="C526" s="201"/>
      <c r="D526" s="76"/>
      <c r="E526" s="226">
        <f t="shared" si="14"/>
        <v>21</v>
      </c>
      <c r="F526" s="201"/>
      <c r="G526" s="229"/>
      <c r="H526" s="100"/>
      <c r="I526" s="100"/>
      <c r="J526" s="100"/>
      <c r="K526" s="100"/>
      <c r="L526" s="76"/>
      <c r="M526" s="76"/>
    </row>
    <row r="527" spans="1:13">
      <c r="A527" s="226">
        <f t="shared" si="13"/>
        <v>22</v>
      </c>
      <c r="B527" s="76"/>
      <c r="C527" s="201"/>
      <c r="D527" s="76"/>
      <c r="E527" s="226">
        <f t="shared" si="14"/>
        <v>22</v>
      </c>
      <c r="F527" s="201"/>
      <c r="G527" s="229"/>
      <c r="H527" s="100"/>
      <c r="I527" s="100"/>
      <c r="J527" s="100"/>
      <c r="K527" s="100"/>
      <c r="L527" s="76"/>
      <c r="M527" s="76"/>
    </row>
    <row r="528" spans="1:13">
      <c r="A528" s="226">
        <f t="shared" si="13"/>
        <v>23</v>
      </c>
      <c r="B528" s="76"/>
      <c r="C528" s="201"/>
      <c r="D528" s="76"/>
      <c r="E528" s="226">
        <f t="shared" si="14"/>
        <v>23</v>
      </c>
      <c r="F528" s="201"/>
      <c r="G528" s="229"/>
      <c r="H528" s="100"/>
      <c r="I528" s="100"/>
      <c r="J528" s="100"/>
      <c r="K528" s="100"/>
      <c r="L528" s="76"/>
      <c r="M528" s="76"/>
    </row>
    <row r="529" spans="1:14">
      <c r="A529" s="226">
        <f t="shared" si="13"/>
        <v>24</v>
      </c>
      <c r="B529" s="76"/>
      <c r="C529" s="201"/>
      <c r="D529" s="76"/>
      <c r="E529" s="226">
        <f t="shared" si="14"/>
        <v>24</v>
      </c>
      <c r="F529" s="201"/>
      <c r="G529" s="229"/>
      <c r="H529" s="100"/>
      <c r="I529" s="100"/>
      <c r="J529" s="100"/>
      <c r="K529" s="100"/>
      <c r="L529" s="76"/>
      <c r="M529" s="76"/>
    </row>
    <row r="530" spans="1:14">
      <c r="A530" s="230"/>
      <c r="B530" s="76"/>
      <c r="C530" s="76"/>
      <c r="D530" s="76"/>
      <c r="E530" s="230"/>
      <c r="F530" s="220" t="s">
        <v>6</v>
      </c>
      <c r="G530" s="217" t="s">
        <v>6</v>
      </c>
      <c r="H530" s="20"/>
      <c r="I530" s="65"/>
      <c r="J530" s="19"/>
      <c r="K530" s="20"/>
      <c r="L530" s="76"/>
      <c r="M530" s="76"/>
    </row>
    <row r="531" spans="1:14">
      <c r="A531" s="226">
        <f>(A529+1)</f>
        <v>25</v>
      </c>
      <c r="B531" s="76"/>
      <c r="C531" s="227" t="s">
        <v>162</v>
      </c>
      <c r="D531" s="76"/>
      <c r="E531" s="226">
        <f>(E529+1)</f>
        <v>25</v>
      </c>
      <c r="F531" s="76"/>
      <c r="G531" s="199"/>
      <c r="H531" s="102">
        <f>SUM(H506:H529)</f>
        <v>42294125</v>
      </c>
      <c r="I531" s="102"/>
      <c r="J531" s="101"/>
      <c r="K531" s="102">
        <f>SUM(K506:K529)</f>
        <v>17576926</v>
      </c>
      <c r="L531" s="76"/>
      <c r="M531" s="76"/>
    </row>
    <row r="532" spans="1:14">
      <c r="A532" s="226"/>
      <c r="B532" s="76"/>
      <c r="C532" s="227"/>
      <c r="D532" s="76"/>
      <c r="E532" s="226"/>
      <c r="F532" s="220" t="s">
        <v>6</v>
      </c>
      <c r="G532" s="217" t="s">
        <v>6</v>
      </c>
      <c r="H532" s="219"/>
      <c r="I532" s="220"/>
      <c r="J532" s="217"/>
      <c r="K532" s="219"/>
      <c r="L532" s="76"/>
      <c r="M532" s="76"/>
    </row>
    <row r="533" spans="1:14">
      <c r="A533" s="76"/>
      <c r="B533" s="76"/>
      <c r="C533" s="76"/>
      <c r="D533" s="76"/>
      <c r="E533" s="231"/>
      <c r="F533" s="76"/>
      <c r="G533" s="232"/>
      <c r="H533" s="233"/>
      <c r="I533" s="76"/>
      <c r="J533" s="232"/>
      <c r="K533" s="233"/>
      <c r="L533" s="76"/>
      <c r="M533" s="76"/>
    </row>
    <row r="534" spans="1:14">
      <c r="A534" s="76"/>
      <c r="B534" s="76"/>
      <c r="C534" s="76"/>
      <c r="D534" s="76"/>
      <c r="E534" s="231"/>
      <c r="F534" s="76"/>
      <c r="G534" s="232"/>
      <c r="H534" s="233"/>
      <c r="I534" s="76"/>
      <c r="J534" s="232"/>
      <c r="K534" s="233"/>
      <c r="L534" s="76"/>
      <c r="M534" s="76"/>
    </row>
    <row r="535" spans="1:14">
      <c r="A535" s="76"/>
      <c r="B535" s="76"/>
      <c r="C535" s="76"/>
      <c r="D535" s="76"/>
      <c r="E535" s="76"/>
      <c r="F535" s="76"/>
      <c r="G535" s="232"/>
      <c r="H535" s="233"/>
      <c r="I535" s="76"/>
      <c r="J535" s="232"/>
      <c r="K535" s="233"/>
      <c r="L535" s="76"/>
      <c r="M535" s="76"/>
    </row>
    <row r="536" spans="1:14">
      <c r="A536" s="76"/>
      <c r="B536" s="76"/>
      <c r="C536" s="76"/>
      <c r="D536" s="76"/>
      <c r="E536" s="231"/>
      <c r="F536" s="76"/>
      <c r="G536" s="208"/>
      <c r="H536" s="209"/>
      <c r="I536" s="76"/>
      <c r="J536" s="208"/>
      <c r="K536" s="209"/>
      <c r="L536" s="76"/>
      <c r="M536" s="76"/>
    </row>
    <row r="537" spans="1:14">
      <c r="A537" s="234" t="str">
        <f>$A$83</f>
        <v xml:space="preserve">Institution No.:  </v>
      </c>
      <c r="B537" s="216"/>
      <c r="C537" s="216"/>
      <c r="D537" s="216"/>
      <c r="E537" s="235"/>
      <c r="F537" s="216"/>
      <c r="G537" s="236"/>
      <c r="H537" s="237"/>
      <c r="I537" s="216"/>
      <c r="J537" s="236"/>
      <c r="K537" s="238" t="s">
        <v>163</v>
      </c>
      <c r="L537" s="76"/>
      <c r="M537" s="76"/>
    </row>
    <row r="538" spans="1:14">
      <c r="A538" s="299" t="s">
        <v>164</v>
      </c>
      <c r="B538" s="299"/>
      <c r="C538" s="299"/>
      <c r="D538" s="299"/>
      <c r="E538" s="299"/>
      <c r="F538" s="299"/>
      <c r="G538" s="299"/>
      <c r="H538" s="299"/>
      <c r="I538" s="299"/>
      <c r="J538" s="299"/>
      <c r="K538" s="299"/>
      <c r="L538" s="76"/>
      <c r="M538" s="76"/>
    </row>
    <row r="539" spans="1:14">
      <c r="A539" s="234" t="str">
        <f>$A$42</f>
        <v xml:space="preserve">NAME: </v>
      </c>
      <c r="B539" s="76"/>
      <c r="C539" s="76" t="str">
        <f>$D$20</f>
        <v>University of Colorado</v>
      </c>
      <c r="D539" s="76"/>
      <c r="E539" s="76"/>
      <c r="F539" s="76"/>
      <c r="G539" s="239"/>
      <c r="H539" s="209"/>
      <c r="I539" s="76"/>
      <c r="J539" s="208"/>
      <c r="K539" s="240" t="str">
        <f>$K$3</f>
        <v>Due Date: October 5, 2020</v>
      </c>
      <c r="L539" s="76"/>
      <c r="M539" s="76"/>
    </row>
    <row r="540" spans="1:14">
      <c r="A540" s="18" t="s">
        <v>6</v>
      </c>
      <c r="B540" s="18" t="s">
        <v>6</v>
      </c>
      <c r="C540" s="18" t="s">
        <v>6</v>
      </c>
      <c r="D540" s="18" t="s">
        <v>6</v>
      </c>
      <c r="E540" s="18" t="s">
        <v>6</v>
      </c>
      <c r="F540" s="196" t="s">
        <v>6</v>
      </c>
      <c r="G540" s="217" t="s">
        <v>6</v>
      </c>
      <c r="H540" s="219" t="s">
        <v>6</v>
      </c>
      <c r="I540" s="196" t="s">
        <v>6</v>
      </c>
      <c r="J540" s="217" t="s">
        <v>6</v>
      </c>
      <c r="K540" s="219" t="s">
        <v>6</v>
      </c>
      <c r="L540" s="76"/>
      <c r="M540" s="76"/>
      <c r="N540" s="76"/>
    </row>
    <row r="541" spans="1:14">
      <c r="A541" s="21" t="s">
        <v>7</v>
      </c>
      <c r="E541" s="21" t="s">
        <v>7</v>
      </c>
      <c r="F541" s="223"/>
      <c r="G541" s="224"/>
      <c r="H541" s="225" t="str">
        <f>H503</f>
        <v>2019-20</v>
      </c>
      <c r="I541" s="223"/>
      <c r="J541" s="224"/>
      <c r="K541" s="225" t="str">
        <f>K503</f>
        <v>2020-21</v>
      </c>
      <c r="L541" s="76"/>
      <c r="M541" s="76"/>
      <c r="N541" s="76"/>
    </row>
    <row r="542" spans="1:14">
      <c r="A542" s="21" t="s">
        <v>9</v>
      </c>
      <c r="C542" s="25" t="s">
        <v>51</v>
      </c>
      <c r="E542" s="21" t="s">
        <v>9</v>
      </c>
      <c r="F542" s="223"/>
      <c r="G542" s="224" t="s">
        <v>11</v>
      </c>
      <c r="H542" s="225" t="s">
        <v>12</v>
      </c>
      <c r="I542" s="223"/>
      <c r="J542" s="224" t="s">
        <v>11</v>
      </c>
      <c r="K542" s="225" t="s">
        <v>13</v>
      </c>
      <c r="L542" s="76"/>
      <c r="M542" s="76"/>
      <c r="N542" s="76"/>
    </row>
    <row r="543" spans="1:14">
      <c r="A543" s="18" t="s">
        <v>6</v>
      </c>
      <c r="B543" s="18" t="s">
        <v>6</v>
      </c>
      <c r="C543" s="18" t="s">
        <v>6</v>
      </c>
      <c r="D543" s="18" t="s">
        <v>6</v>
      </c>
      <c r="E543" s="18" t="s">
        <v>6</v>
      </c>
      <c r="F543" s="196" t="s">
        <v>6</v>
      </c>
      <c r="G543" s="19" t="s">
        <v>6</v>
      </c>
      <c r="H543" s="20" t="s">
        <v>6</v>
      </c>
      <c r="I543" s="18" t="s">
        <v>6</v>
      </c>
      <c r="J543" s="19" t="s">
        <v>6</v>
      </c>
      <c r="K543" s="20" t="s">
        <v>6</v>
      </c>
      <c r="L543" s="76"/>
      <c r="M543" s="76"/>
      <c r="N543" s="76"/>
    </row>
    <row r="544" spans="1:14">
      <c r="A544" s="7">
        <v>1</v>
      </c>
      <c r="B544" s="18"/>
      <c r="C544" s="8" t="s">
        <v>165</v>
      </c>
      <c r="D544" s="18"/>
      <c r="E544" s="7">
        <v>1</v>
      </c>
      <c r="F544" s="196"/>
      <c r="G544" s="241">
        <v>1912</v>
      </c>
      <c r="H544" s="157">
        <v>217947620</v>
      </c>
      <c r="I544" s="103"/>
      <c r="J544" s="104">
        <v>1898</v>
      </c>
      <c r="K544" s="157">
        <v>208139979</v>
      </c>
      <c r="L544" s="242"/>
      <c r="M544" s="243"/>
      <c r="N544" s="76"/>
    </row>
    <row r="545" spans="1:14">
      <c r="A545" s="7">
        <v>2</v>
      </c>
      <c r="B545" s="18"/>
      <c r="C545" s="8" t="s">
        <v>166</v>
      </c>
      <c r="D545" s="18"/>
      <c r="E545" s="7">
        <v>2</v>
      </c>
      <c r="F545" s="196"/>
      <c r="G545" s="244"/>
      <c r="H545" s="157">
        <v>63625897</v>
      </c>
      <c r="I545" s="18"/>
      <c r="J545" s="195"/>
      <c r="K545" s="245">
        <v>60762731.634999998</v>
      </c>
      <c r="L545" s="242"/>
      <c r="M545" s="76"/>
      <c r="N545" s="76"/>
    </row>
    <row r="546" spans="1:14">
      <c r="A546" s="7">
        <v>3</v>
      </c>
      <c r="C546" s="8" t="s">
        <v>167</v>
      </c>
      <c r="E546" s="7">
        <v>3</v>
      </c>
      <c r="F546" s="201"/>
      <c r="G546" s="241">
        <v>771</v>
      </c>
      <c r="H546" s="157">
        <v>45577594</v>
      </c>
      <c r="I546" s="104"/>
      <c r="J546" s="241">
        <v>764</v>
      </c>
      <c r="K546" s="157">
        <v>43526602.270000003</v>
      </c>
      <c r="L546" s="242"/>
      <c r="M546" s="243"/>
      <c r="N546" s="76"/>
    </row>
    <row r="547" spans="1:14">
      <c r="A547" s="7">
        <v>4</v>
      </c>
      <c r="C547" s="8" t="s">
        <v>168</v>
      </c>
      <c r="E547" s="7">
        <v>4</v>
      </c>
      <c r="F547" s="201"/>
      <c r="G547" s="241"/>
      <c r="H547" s="157">
        <v>33245038</v>
      </c>
      <c r="I547" s="104"/>
      <c r="J547" s="104"/>
      <c r="K547" s="157">
        <v>31749011.289999999</v>
      </c>
      <c r="L547" s="242"/>
      <c r="M547" s="76"/>
      <c r="N547" s="76"/>
    </row>
    <row r="548" spans="1:14">
      <c r="A548" s="7">
        <v>5</v>
      </c>
      <c r="C548" s="8" t="s">
        <v>169</v>
      </c>
      <c r="E548" s="7">
        <v>5</v>
      </c>
      <c r="F548" s="201"/>
      <c r="G548" s="241">
        <f>G544+G546</f>
        <v>2683</v>
      </c>
      <c r="H548" s="157">
        <f>SUM(H544:H547)</f>
        <v>360396149</v>
      </c>
      <c r="I548" s="104"/>
      <c r="J548" s="104">
        <f>SUM(J544:J547)</f>
        <v>2662</v>
      </c>
      <c r="K548" s="157">
        <f>SUM(K544:K547)</f>
        <v>344178324.19499999</v>
      </c>
      <c r="L548" s="242"/>
      <c r="N548" s="76"/>
    </row>
    <row r="549" spans="1:14">
      <c r="A549" s="7">
        <v>6</v>
      </c>
      <c r="C549" s="8" t="s">
        <v>170</v>
      </c>
      <c r="E549" s="7">
        <v>6</v>
      </c>
      <c r="F549" s="201"/>
      <c r="G549" s="241">
        <v>453</v>
      </c>
      <c r="H549" s="157">
        <v>27023784</v>
      </c>
      <c r="I549" s="104"/>
      <c r="J549" s="241">
        <v>440</v>
      </c>
      <c r="K549" s="157">
        <v>24321405.600000001</v>
      </c>
      <c r="L549" s="242"/>
      <c r="M549" s="243"/>
      <c r="N549" s="76"/>
    </row>
    <row r="550" spans="1:14">
      <c r="A550" s="7">
        <v>7</v>
      </c>
      <c r="C550" s="8" t="s">
        <v>171</v>
      </c>
      <c r="E550" s="7">
        <v>7</v>
      </c>
      <c r="F550" s="201"/>
      <c r="G550" s="241"/>
      <c r="H550" s="157">
        <v>9663979</v>
      </c>
      <c r="I550" s="104"/>
      <c r="J550" s="104"/>
      <c r="K550" s="157">
        <v>9229099.9450000003</v>
      </c>
      <c r="L550" s="242"/>
      <c r="M550" s="76"/>
      <c r="N550" s="76"/>
    </row>
    <row r="551" spans="1:14">
      <c r="A551" s="7">
        <v>8</v>
      </c>
      <c r="C551" s="8" t="s">
        <v>172</v>
      </c>
      <c r="E551" s="7">
        <v>8</v>
      </c>
      <c r="F551" s="201"/>
      <c r="G551" s="241">
        <f>G548+G549+G550</f>
        <v>3136</v>
      </c>
      <c r="H551" s="157">
        <f>H548+H549+H550</f>
        <v>397083912</v>
      </c>
      <c r="I551" s="103"/>
      <c r="J551" s="104">
        <f>J548+J549+J550</f>
        <v>3102</v>
      </c>
      <c r="K551" s="157">
        <f>K548+K549+K550</f>
        <v>377728829.74000001</v>
      </c>
      <c r="L551" s="242"/>
      <c r="M551" s="243"/>
      <c r="N551" s="76"/>
    </row>
    <row r="552" spans="1:14">
      <c r="A552" s="7">
        <v>9</v>
      </c>
      <c r="E552" s="7">
        <v>9</v>
      </c>
      <c r="F552" s="201"/>
      <c r="G552" s="241"/>
      <c r="H552" s="157"/>
      <c r="I552" s="102"/>
      <c r="J552" s="104"/>
      <c r="K552" s="157"/>
      <c r="L552" s="242"/>
      <c r="M552" s="76"/>
      <c r="N552" s="76"/>
    </row>
    <row r="553" spans="1:14">
      <c r="A553" s="7">
        <v>10</v>
      </c>
      <c r="C553" s="8" t="s">
        <v>173</v>
      </c>
      <c r="E553" s="7">
        <v>10</v>
      </c>
      <c r="F553" s="201"/>
      <c r="G553" s="241">
        <v>0</v>
      </c>
      <c r="H553" s="157"/>
      <c r="I553" s="104"/>
      <c r="J553" s="104">
        <v>0</v>
      </c>
      <c r="K553" s="157">
        <v>0</v>
      </c>
      <c r="L553" s="242"/>
      <c r="M553" s="76"/>
      <c r="N553" s="76"/>
    </row>
    <row r="554" spans="1:14">
      <c r="A554" s="7">
        <v>11</v>
      </c>
      <c r="C554" s="8" t="s">
        <v>174</v>
      </c>
      <c r="E554" s="7">
        <v>11</v>
      </c>
      <c r="F554" s="201"/>
      <c r="G554" s="241">
        <v>181</v>
      </c>
      <c r="H554" s="157">
        <v>9539277</v>
      </c>
      <c r="I554" s="104"/>
      <c r="J554" s="104">
        <v>180</v>
      </c>
      <c r="K554" s="157">
        <v>9443883.7745999992</v>
      </c>
      <c r="L554" s="242"/>
      <c r="M554" s="243"/>
      <c r="N554" s="76"/>
    </row>
    <row r="555" spans="1:14">
      <c r="A555" s="7">
        <v>12</v>
      </c>
      <c r="C555" s="8" t="s">
        <v>175</v>
      </c>
      <c r="E555" s="7">
        <v>12</v>
      </c>
      <c r="F555" s="201"/>
      <c r="G555" s="241"/>
      <c r="H555" s="157">
        <v>3811274</v>
      </c>
      <c r="I555" s="104"/>
      <c r="J555" s="104"/>
      <c r="K555" s="157">
        <v>3773161.2204</v>
      </c>
      <c r="L555" s="242"/>
      <c r="M555" s="76"/>
      <c r="N555" s="76"/>
    </row>
    <row r="556" spans="1:14">
      <c r="A556" s="7">
        <v>13</v>
      </c>
      <c r="C556" s="8" t="s">
        <v>176</v>
      </c>
      <c r="E556" s="7">
        <v>13</v>
      </c>
      <c r="F556" s="201"/>
      <c r="G556" s="241">
        <f>SUM(G553:G555)</f>
        <v>181</v>
      </c>
      <c r="H556" s="157">
        <f>SUM(H553:H555)</f>
        <v>13350551</v>
      </c>
      <c r="I556" s="101"/>
      <c r="J556" s="104">
        <f>SUM(J553:J555)</f>
        <v>180</v>
      </c>
      <c r="K556" s="157">
        <f>SUM(K553:K555)</f>
        <v>13217044.994999999</v>
      </c>
      <c r="L556" s="242"/>
      <c r="M556" s="76"/>
      <c r="N556" s="76"/>
    </row>
    <row r="557" spans="1:14" s="35" customFormat="1">
      <c r="A557" s="7">
        <v>14</v>
      </c>
      <c r="B557" s="130"/>
      <c r="C557" s="130"/>
      <c r="D557" s="130"/>
      <c r="E557" s="7">
        <v>14</v>
      </c>
      <c r="F557" s="201"/>
      <c r="G557" s="246"/>
      <c r="H557" s="157"/>
      <c r="I557" s="102"/>
      <c r="J557" s="101"/>
      <c r="K557" s="157"/>
      <c r="L557" s="242"/>
      <c r="M557" s="216"/>
      <c r="N557" s="216"/>
    </row>
    <row r="558" spans="1:14" s="35" customFormat="1">
      <c r="A558" s="7">
        <v>15</v>
      </c>
      <c r="B558" s="130"/>
      <c r="C558" s="8" t="s">
        <v>177</v>
      </c>
      <c r="D558" s="130"/>
      <c r="E558" s="7">
        <v>15</v>
      </c>
      <c r="F558" s="76"/>
      <c r="G558" s="181">
        <f>SUM(G551+G556)</f>
        <v>3317</v>
      </c>
      <c r="H558" s="158">
        <f>SUM(H551+H556)</f>
        <v>410434463</v>
      </c>
      <c r="I558" s="102"/>
      <c r="J558" s="102">
        <f>SUM(J551+J556)</f>
        <v>3282</v>
      </c>
      <c r="K558" s="158">
        <f>SUM(K551+K556)</f>
        <v>390945874.73500001</v>
      </c>
      <c r="L558" s="242"/>
      <c r="M558" s="216"/>
      <c r="N558" s="216"/>
    </row>
    <row r="559" spans="1:14">
      <c r="A559" s="7">
        <v>16</v>
      </c>
      <c r="E559" s="7">
        <v>16</v>
      </c>
      <c r="F559" s="76"/>
      <c r="G559" s="181"/>
      <c r="H559" s="158"/>
      <c r="I559" s="102"/>
      <c r="J559" s="102"/>
      <c r="K559" s="158"/>
      <c r="L559" s="242"/>
      <c r="M559" s="76"/>
      <c r="N559" s="76"/>
    </row>
    <row r="560" spans="1:14">
      <c r="A560" s="7">
        <v>17</v>
      </c>
      <c r="C560" s="8" t="s">
        <v>178</v>
      </c>
      <c r="E560" s="7">
        <v>17</v>
      </c>
      <c r="F560" s="201"/>
      <c r="G560" s="241"/>
      <c r="H560" s="157">
        <v>5596714</v>
      </c>
      <c r="I560" s="104"/>
      <c r="J560" s="104"/>
      <c r="K560" s="157">
        <v>5344861.650349997</v>
      </c>
      <c r="L560" s="242"/>
      <c r="M560" s="76"/>
      <c r="N560" s="76"/>
    </row>
    <row r="561" spans="1:14">
      <c r="A561" s="7">
        <v>18</v>
      </c>
      <c r="E561" s="7">
        <v>18</v>
      </c>
      <c r="F561" s="201"/>
      <c r="G561" s="241"/>
      <c r="H561" s="157"/>
      <c r="I561" s="104"/>
      <c r="J561" s="104"/>
      <c r="K561" s="157"/>
      <c r="L561" s="242"/>
      <c r="M561" s="76"/>
      <c r="N561" s="76"/>
    </row>
    <row r="562" spans="1:14">
      <c r="A562" s="7">
        <v>19</v>
      </c>
      <c r="C562" s="8" t="s">
        <v>179</v>
      </c>
      <c r="E562" s="7">
        <v>19</v>
      </c>
      <c r="F562" s="201"/>
      <c r="G562" s="241"/>
      <c r="H562" s="157">
        <v>3953256</v>
      </c>
      <c r="I562" s="104"/>
      <c r="J562" s="104"/>
      <c r="K562" s="157">
        <v>3162604.703999999</v>
      </c>
      <c r="L562" s="242"/>
      <c r="M562" s="76"/>
      <c r="N562" s="76"/>
    </row>
    <row r="563" spans="1:14">
      <c r="A563" s="7">
        <v>20</v>
      </c>
      <c r="C563" s="75" t="s">
        <v>180</v>
      </c>
      <c r="E563" s="7">
        <v>20</v>
      </c>
      <c r="F563" s="201"/>
      <c r="G563" s="241"/>
      <c r="H563" s="157">
        <v>33895550</v>
      </c>
      <c r="I563" s="104"/>
      <c r="J563" s="104"/>
      <c r="K563" s="157">
        <v>21455788</v>
      </c>
      <c r="L563" s="242"/>
      <c r="M563" s="76"/>
      <c r="N563" s="76"/>
    </row>
    <row r="564" spans="1:14">
      <c r="A564" s="7">
        <v>21</v>
      </c>
      <c r="C564" s="75"/>
      <c r="E564" s="7">
        <v>21</v>
      </c>
      <c r="F564" s="201"/>
      <c r="G564" s="241"/>
      <c r="H564" s="157"/>
      <c r="I564" s="104"/>
      <c r="J564" s="104"/>
      <c r="K564" s="157"/>
      <c r="L564" s="242"/>
      <c r="M564" s="76"/>
      <c r="N564" s="170"/>
    </row>
    <row r="565" spans="1:14">
      <c r="A565" s="7">
        <v>22</v>
      </c>
      <c r="C565" s="8"/>
      <c r="E565" s="7">
        <v>22</v>
      </c>
      <c r="F565" s="76"/>
      <c r="G565" s="241"/>
      <c r="H565" s="157"/>
      <c r="I565" s="104"/>
      <c r="J565" s="103"/>
      <c r="K565" s="157"/>
      <c r="L565" s="242"/>
      <c r="M565" s="76"/>
      <c r="N565" s="170"/>
    </row>
    <row r="566" spans="1:14">
      <c r="A566" s="7">
        <v>23</v>
      </c>
      <c r="C566" s="8" t="s">
        <v>181</v>
      </c>
      <c r="E566" s="7">
        <v>23</v>
      </c>
      <c r="F566" s="76"/>
      <c r="G566" s="241"/>
      <c r="H566" s="157">
        <v>0</v>
      </c>
      <c r="I566" s="104"/>
      <c r="J566" s="103"/>
      <c r="K566" s="157">
        <v>0</v>
      </c>
      <c r="L566" s="242"/>
      <c r="M566" s="76"/>
      <c r="N566" s="247"/>
    </row>
    <row r="567" spans="1:14">
      <c r="A567" s="7">
        <v>24</v>
      </c>
      <c r="C567" s="8"/>
      <c r="E567" s="7">
        <v>24</v>
      </c>
      <c r="F567" s="76"/>
      <c r="G567" s="192"/>
      <c r="H567" s="194"/>
      <c r="I567" s="193"/>
      <c r="J567" s="192"/>
      <c r="K567" s="194"/>
      <c r="L567" s="242"/>
      <c r="M567" s="76"/>
      <c r="N567" s="76"/>
    </row>
    <row r="568" spans="1:14">
      <c r="A568" s="7"/>
      <c r="E568" s="7"/>
      <c r="F568" s="65" t="s">
        <v>6</v>
      </c>
      <c r="G568" s="77"/>
      <c r="H568" s="45"/>
      <c r="I568" s="65"/>
      <c r="J568" s="77"/>
      <c r="K568" s="45"/>
    </row>
    <row r="569" spans="1:14">
      <c r="A569" s="7">
        <v>25</v>
      </c>
      <c r="C569" s="8" t="s">
        <v>182</v>
      </c>
      <c r="E569" s="7">
        <v>25</v>
      </c>
      <c r="G569" s="102">
        <f>SUM(G558:G567)</f>
        <v>3317</v>
      </c>
      <c r="H569" s="158">
        <f>SUM(H558:H567)</f>
        <v>453879983</v>
      </c>
      <c r="I569" s="107"/>
      <c r="J569" s="102">
        <f>SUM(J558:J567)</f>
        <v>3282</v>
      </c>
      <c r="K569" s="158">
        <f>SUM(K558:K567)</f>
        <v>420909129.08934999</v>
      </c>
    </row>
    <row r="570" spans="1:14">
      <c r="F570" s="65" t="s">
        <v>6</v>
      </c>
      <c r="G570" s="19"/>
      <c r="H570" s="20"/>
      <c r="I570" s="65"/>
      <c r="J570" s="19"/>
      <c r="K570" s="20"/>
    </row>
    <row r="571" spans="1:14">
      <c r="F571" s="65"/>
      <c r="G571" s="19"/>
      <c r="H571" s="20"/>
      <c r="I571" s="65"/>
      <c r="J571" s="19"/>
      <c r="K571" s="20"/>
    </row>
    <row r="572" spans="1:14" ht="15.75">
      <c r="C572" s="78"/>
      <c r="D572" s="78"/>
      <c r="E572" s="78"/>
      <c r="F572" s="65"/>
      <c r="G572" s="19"/>
      <c r="H572" s="20"/>
      <c r="I572" s="65"/>
      <c r="J572" s="19"/>
      <c r="K572" s="20"/>
    </row>
    <row r="573" spans="1:14">
      <c r="C573" s="130" t="s">
        <v>49</v>
      </c>
      <c r="F573" s="65"/>
      <c r="G573" s="19"/>
      <c r="H573" s="20"/>
      <c r="I573" s="65"/>
      <c r="J573" s="19"/>
      <c r="K573" s="20"/>
    </row>
    <row r="574" spans="1:14">
      <c r="A574" s="8"/>
    </row>
    <row r="575" spans="1:14">
      <c r="E575" s="34"/>
      <c r="G575" s="13"/>
      <c r="H575" s="39"/>
      <c r="J575" s="13"/>
      <c r="K575" s="39"/>
    </row>
    <row r="576" spans="1:14">
      <c r="A576" s="15" t="str">
        <f>$A$83</f>
        <v xml:space="preserve">Institution No.:  </v>
      </c>
      <c r="B576" s="35"/>
      <c r="C576" s="35"/>
      <c r="D576" s="35"/>
      <c r="E576" s="36"/>
      <c r="F576" s="35"/>
      <c r="G576" s="37"/>
      <c r="H576" s="38"/>
      <c r="I576" s="35"/>
      <c r="J576" s="37"/>
      <c r="K576" s="14" t="s">
        <v>183</v>
      </c>
    </row>
    <row r="577" spans="1:13">
      <c r="A577" s="294" t="s">
        <v>184</v>
      </c>
      <c r="B577" s="294"/>
      <c r="C577" s="294"/>
      <c r="D577" s="294"/>
      <c r="E577" s="294"/>
      <c r="F577" s="294"/>
      <c r="G577" s="294"/>
      <c r="H577" s="294"/>
      <c r="I577" s="294"/>
      <c r="J577" s="294"/>
      <c r="K577" s="294"/>
    </row>
    <row r="578" spans="1:13">
      <c r="A578" s="15" t="str">
        <f>$A$42</f>
        <v xml:space="preserve">NAME: </v>
      </c>
      <c r="C578" s="130" t="str">
        <f>$D$20</f>
        <v>University of Colorado</v>
      </c>
      <c r="G578" s="74"/>
      <c r="H578" s="39"/>
      <c r="J578" s="13"/>
      <c r="K578" s="17" t="str">
        <f>$K$3</f>
        <v>Due Date: October 5, 2020</v>
      </c>
    </row>
    <row r="579" spans="1:13">
      <c r="A579" s="18" t="s">
        <v>6</v>
      </c>
      <c r="B579" s="18" t="s">
        <v>6</v>
      </c>
      <c r="C579" s="18" t="s">
        <v>6</v>
      </c>
      <c r="D579" s="18" t="s">
        <v>6</v>
      </c>
      <c r="E579" s="196" t="s">
        <v>6</v>
      </c>
      <c r="F579" s="196" t="s">
        <v>6</v>
      </c>
      <c r="G579" s="217" t="s">
        <v>6</v>
      </c>
      <c r="H579" s="219" t="s">
        <v>6</v>
      </c>
      <c r="I579" s="196" t="s">
        <v>6</v>
      </c>
      <c r="J579" s="217" t="s">
        <v>6</v>
      </c>
      <c r="K579" s="219" t="s">
        <v>6</v>
      </c>
      <c r="L579" s="76"/>
    </row>
    <row r="580" spans="1:13">
      <c r="A580" s="21" t="s">
        <v>7</v>
      </c>
      <c r="E580" s="221" t="s">
        <v>7</v>
      </c>
      <c r="F580" s="223"/>
      <c r="G580" s="224"/>
      <c r="H580" s="225" t="str">
        <f>H541</f>
        <v>2019-20</v>
      </c>
      <c r="I580" s="223"/>
      <c r="J580" s="224"/>
      <c r="K580" s="225" t="str">
        <f>K541</f>
        <v>2020-21</v>
      </c>
      <c r="L580" s="76"/>
    </row>
    <row r="581" spans="1:13">
      <c r="A581" s="21" t="s">
        <v>9</v>
      </c>
      <c r="C581" s="25" t="s">
        <v>51</v>
      </c>
      <c r="E581" s="221" t="s">
        <v>9</v>
      </c>
      <c r="F581" s="223"/>
      <c r="G581" s="224" t="s">
        <v>11</v>
      </c>
      <c r="H581" s="225" t="s">
        <v>12</v>
      </c>
      <c r="I581" s="223"/>
      <c r="J581" s="224" t="s">
        <v>11</v>
      </c>
      <c r="K581" s="225" t="s">
        <v>13</v>
      </c>
      <c r="L581" s="76"/>
    </row>
    <row r="582" spans="1:13">
      <c r="A582" s="18" t="s">
        <v>6</v>
      </c>
      <c r="B582" s="18" t="s">
        <v>6</v>
      </c>
      <c r="C582" s="18" t="s">
        <v>6</v>
      </c>
      <c r="D582" s="18" t="s">
        <v>6</v>
      </c>
      <c r="E582" s="196" t="s">
        <v>6</v>
      </c>
      <c r="F582" s="196" t="s">
        <v>6</v>
      </c>
      <c r="G582" s="19" t="s">
        <v>6</v>
      </c>
      <c r="H582" s="20" t="s">
        <v>6</v>
      </c>
      <c r="I582" s="18" t="s">
        <v>6</v>
      </c>
      <c r="J582" s="19" t="s">
        <v>6</v>
      </c>
      <c r="K582" s="20" t="s">
        <v>6</v>
      </c>
      <c r="L582" s="76"/>
    </row>
    <row r="583" spans="1:13">
      <c r="A583" s="7">
        <v>1</v>
      </c>
      <c r="B583" s="18"/>
      <c r="C583" s="8" t="s">
        <v>165</v>
      </c>
      <c r="D583" s="18"/>
      <c r="E583" s="248">
        <v>1</v>
      </c>
      <c r="F583" s="196"/>
      <c r="G583" s="104">
        <v>88</v>
      </c>
      <c r="H583" s="157">
        <v>7407569</v>
      </c>
      <c r="I583" s="18"/>
      <c r="J583" s="104">
        <v>85</v>
      </c>
      <c r="K583" s="245">
        <v>6740887.79</v>
      </c>
      <c r="L583" s="76"/>
      <c r="M583" s="243"/>
    </row>
    <row r="584" spans="1:13">
      <c r="A584" s="7">
        <v>2</v>
      </c>
      <c r="B584" s="18"/>
      <c r="C584" s="8" t="s">
        <v>166</v>
      </c>
      <c r="D584" s="18"/>
      <c r="E584" s="248">
        <v>2</v>
      </c>
      <c r="F584" s="196"/>
      <c r="G584" s="104"/>
      <c r="H584" s="157">
        <v>2656399</v>
      </c>
      <c r="I584" s="103"/>
      <c r="J584" s="104"/>
      <c r="K584" s="245">
        <v>2417323.09</v>
      </c>
      <c r="L584" s="76"/>
      <c r="M584" s="76"/>
    </row>
    <row r="585" spans="1:13">
      <c r="A585" s="7">
        <v>3</v>
      </c>
      <c r="C585" s="8" t="s">
        <v>167</v>
      </c>
      <c r="E585" s="248">
        <v>3</v>
      </c>
      <c r="F585" s="201"/>
      <c r="G585" s="104">
        <v>25</v>
      </c>
      <c r="H585" s="157">
        <v>739314</v>
      </c>
      <c r="I585" s="104"/>
      <c r="J585" s="104">
        <v>22</v>
      </c>
      <c r="K585" s="157">
        <v>672775.74</v>
      </c>
      <c r="L585" s="76"/>
      <c r="M585" s="243"/>
    </row>
    <row r="586" spans="1:13">
      <c r="A586" s="7">
        <v>4</v>
      </c>
      <c r="C586" s="8" t="s">
        <v>168</v>
      </c>
      <c r="E586" s="248">
        <v>4</v>
      </c>
      <c r="F586" s="201"/>
      <c r="G586" s="104"/>
      <c r="H586" s="157">
        <v>4156338</v>
      </c>
      <c r="I586" s="104"/>
      <c r="J586" s="104"/>
      <c r="K586" s="157">
        <v>3782267.58</v>
      </c>
      <c r="L586" s="76"/>
      <c r="M586" s="76"/>
    </row>
    <row r="587" spans="1:13">
      <c r="A587" s="7">
        <v>5</v>
      </c>
      <c r="C587" s="8" t="s">
        <v>169</v>
      </c>
      <c r="E587" s="248">
        <v>5</v>
      </c>
      <c r="F587" s="201"/>
      <c r="G587" s="104">
        <f>SUM(G583:G586)</f>
        <v>113</v>
      </c>
      <c r="H587" s="157">
        <f>SUM(H583:H586)</f>
        <v>14959620</v>
      </c>
      <c r="I587" s="104"/>
      <c r="J587" s="104">
        <f>SUM(J583:J586)</f>
        <v>107</v>
      </c>
      <c r="K587" s="157">
        <f>SUM(K583:K586)</f>
        <v>13613254.199999999</v>
      </c>
      <c r="L587" s="76"/>
    </row>
    <row r="588" spans="1:13">
      <c r="A588" s="7">
        <v>6</v>
      </c>
      <c r="C588" s="8" t="s">
        <v>170</v>
      </c>
      <c r="E588" s="248">
        <v>6</v>
      </c>
      <c r="F588" s="201"/>
      <c r="G588" s="104">
        <v>0</v>
      </c>
      <c r="H588" s="157">
        <v>234546</v>
      </c>
      <c r="I588" s="104"/>
      <c r="J588" s="104">
        <v>0</v>
      </c>
      <c r="K588" s="157">
        <v>199364.1</v>
      </c>
      <c r="L588" s="76"/>
      <c r="M588" s="243"/>
    </row>
    <row r="589" spans="1:13">
      <c r="A589" s="7">
        <v>7</v>
      </c>
      <c r="C589" s="8" t="s">
        <v>171</v>
      </c>
      <c r="E589" s="248">
        <v>7</v>
      </c>
      <c r="F589" s="201"/>
      <c r="G589" s="104"/>
      <c r="H589" s="157">
        <v>82330</v>
      </c>
      <c r="I589" s="104"/>
      <c r="J589" s="104"/>
      <c r="K589" s="157">
        <v>69980.5</v>
      </c>
      <c r="L589" s="76"/>
      <c r="M589" s="76"/>
    </row>
    <row r="590" spans="1:13">
      <c r="A590" s="7">
        <v>8</v>
      </c>
      <c r="C590" s="8" t="s">
        <v>185</v>
      </c>
      <c r="E590" s="248">
        <v>8</v>
      </c>
      <c r="F590" s="201"/>
      <c r="G590" s="104">
        <f>G587+G588+G589</f>
        <v>113</v>
      </c>
      <c r="H590" s="157">
        <f>H587+H588+H589</f>
        <v>15276496</v>
      </c>
      <c r="I590" s="103"/>
      <c r="J590" s="104">
        <f>J587+J588+J589</f>
        <v>107</v>
      </c>
      <c r="K590" s="157">
        <f>K587+K588+K589</f>
        <v>13882598.799999999</v>
      </c>
      <c r="L590" s="76"/>
      <c r="M590" s="243"/>
    </row>
    <row r="591" spans="1:13">
      <c r="A591" s="7">
        <v>9</v>
      </c>
      <c r="E591" s="248">
        <v>9</v>
      </c>
      <c r="F591" s="201"/>
      <c r="G591" s="104"/>
      <c r="H591" s="157"/>
      <c r="I591" s="102"/>
      <c r="J591" s="104"/>
      <c r="K591" s="157"/>
      <c r="L591" s="76"/>
      <c r="M591" s="76"/>
    </row>
    <row r="592" spans="1:13">
      <c r="A592" s="7">
        <v>10</v>
      </c>
      <c r="C592" s="8" t="s">
        <v>173</v>
      </c>
      <c r="E592" s="248">
        <v>10</v>
      </c>
      <c r="F592" s="201"/>
      <c r="G592" s="104">
        <v>0</v>
      </c>
      <c r="H592" s="157">
        <v>0</v>
      </c>
      <c r="I592" s="104"/>
      <c r="J592" s="104">
        <v>0</v>
      </c>
      <c r="K592" s="157">
        <v>0</v>
      </c>
      <c r="L592" s="76"/>
      <c r="M592" s="76"/>
    </row>
    <row r="593" spans="1:13">
      <c r="A593" s="7">
        <v>11</v>
      </c>
      <c r="C593" s="8" t="s">
        <v>174</v>
      </c>
      <c r="E593" s="248">
        <v>11</v>
      </c>
      <c r="F593" s="201"/>
      <c r="G593" s="104">
        <v>0</v>
      </c>
      <c r="H593" s="157">
        <v>0</v>
      </c>
      <c r="I593" s="104"/>
      <c r="J593" s="104">
        <f>G593</f>
        <v>0</v>
      </c>
      <c r="K593" s="157">
        <v>0</v>
      </c>
      <c r="L593" s="76"/>
      <c r="M593" s="243"/>
    </row>
    <row r="594" spans="1:13" s="35" customFormat="1">
      <c r="A594" s="7">
        <v>12</v>
      </c>
      <c r="B594" s="130"/>
      <c r="C594" s="8" t="s">
        <v>175</v>
      </c>
      <c r="D594" s="130"/>
      <c r="E594" s="248">
        <v>12</v>
      </c>
      <c r="F594" s="201"/>
      <c r="G594" s="104"/>
      <c r="H594" s="157">
        <v>104858</v>
      </c>
      <c r="I594" s="104"/>
      <c r="J594" s="104"/>
      <c r="K594" s="157">
        <v>95421</v>
      </c>
      <c r="L594" s="216"/>
    </row>
    <row r="595" spans="1:13" s="35" customFormat="1">
      <c r="A595" s="7">
        <v>13</v>
      </c>
      <c r="B595" s="130"/>
      <c r="C595" s="8" t="s">
        <v>186</v>
      </c>
      <c r="D595" s="130"/>
      <c r="E595" s="248">
        <v>13</v>
      </c>
      <c r="F595" s="201"/>
      <c r="G595" s="104">
        <f>SUM(G592:G594)</f>
        <v>0</v>
      </c>
      <c r="H595" s="157">
        <f>SUM(H592:H594)</f>
        <v>104858</v>
      </c>
      <c r="I595" s="101"/>
      <c r="J595" s="104">
        <f>SUM(J592:J594)</f>
        <v>0</v>
      </c>
      <c r="K595" s="157">
        <f>SUM(K592:K594)</f>
        <v>95421</v>
      </c>
      <c r="L595" s="216"/>
    </row>
    <row r="596" spans="1:13">
      <c r="A596" s="7">
        <v>14</v>
      </c>
      <c r="E596" s="248">
        <v>14</v>
      </c>
      <c r="F596" s="201"/>
      <c r="G596" s="101"/>
      <c r="H596" s="157"/>
      <c r="I596" s="102"/>
      <c r="J596" s="101"/>
      <c r="K596" s="157"/>
      <c r="L596" s="76"/>
    </row>
    <row r="597" spans="1:13">
      <c r="A597" s="7">
        <v>15</v>
      </c>
      <c r="C597" s="8" t="s">
        <v>177</v>
      </c>
      <c r="E597" s="248">
        <v>15</v>
      </c>
      <c r="F597" s="76"/>
      <c r="G597" s="102">
        <f>SUM(G590+G595)</f>
        <v>113</v>
      </c>
      <c r="H597" s="158">
        <f>SUM(H590+H595)</f>
        <v>15381354</v>
      </c>
      <c r="I597" s="102"/>
      <c r="J597" s="102">
        <f>SUM(J590+J595)</f>
        <v>107</v>
      </c>
      <c r="K597" s="158">
        <f>SUM(K590+K595)</f>
        <v>13978019.799999999</v>
      </c>
      <c r="L597" s="76"/>
    </row>
    <row r="598" spans="1:13">
      <c r="A598" s="7">
        <v>16</v>
      </c>
      <c r="E598" s="248">
        <v>16</v>
      </c>
      <c r="F598" s="76"/>
      <c r="G598" s="102"/>
      <c r="H598" s="158"/>
      <c r="I598" s="102"/>
      <c r="J598" s="102"/>
      <c r="K598" s="158"/>
      <c r="L598" s="76"/>
      <c r="M598" s="76"/>
    </row>
    <row r="599" spans="1:13">
      <c r="A599" s="7">
        <v>17</v>
      </c>
      <c r="C599" s="8" t="s">
        <v>178</v>
      </c>
      <c r="E599" s="248">
        <v>17</v>
      </c>
      <c r="F599" s="201"/>
      <c r="G599" s="104"/>
      <c r="H599" s="157">
        <v>52311</v>
      </c>
      <c r="I599" s="104"/>
      <c r="J599" s="104"/>
      <c r="K599" s="157">
        <v>47603</v>
      </c>
      <c r="L599" s="76"/>
      <c r="M599" s="76"/>
    </row>
    <row r="600" spans="1:13">
      <c r="A600" s="7">
        <v>18</v>
      </c>
      <c r="E600" s="248">
        <v>18</v>
      </c>
      <c r="F600" s="201"/>
      <c r="G600" s="104"/>
      <c r="H600" s="157"/>
      <c r="I600" s="104"/>
      <c r="J600" s="104"/>
      <c r="K600" s="157"/>
      <c r="L600" s="76"/>
      <c r="M600" s="76"/>
    </row>
    <row r="601" spans="1:13">
      <c r="A601" s="7">
        <v>19</v>
      </c>
      <c r="C601" s="8" t="s">
        <v>179</v>
      </c>
      <c r="E601" s="248">
        <v>19</v>
      </c>
      <c r="F601" s="201"/>
      <c r="G601" s="104"/>
      <c r="H601" s="157">
        <v>189928</v>
      </c>
      <c r="I601" s="104"/>
      <c r="J601" s="104"/>
      <c r="K601" s="157">
        <v>182330.88</v>
      </c>
      <c r="L601" s="76"/>
      <c r="M601" s="76"/>
    </row>
    <row r="602" spans="1:13">
      <c r="A602" s="7">
        <v>20</v>
      </c>
      <c r="C602" s="75" t="s">
        <v>180</v>
      </c>
      <c r="E602" s="248">
        <v>20</v>
      </c>
      <c r="F602" s="201"/>
      <c r="G602" s="104"/>
      <c r="H602" s="157">
        <v>12702884</v>
      </c>
      <c r="I602" s="104"/>
      <c r="J602" s="104"/>
      <c r="K602" s="157">
        <v>5394538</v>
      </c>
      <c r="L602" s="76"/>
      <c r="M602" s="76"/>
    </row>
    <row r="603" spans="1:13">
      <c r="A603" s="7">
        <v>21</v>
      </c>
      <c r="C603" s="75"/>
      <c r="E603" s="248">
        <v>21</v>
      </c>
      <c r="F603" s="201"/>
      <c r="G603" s="104"/>
      <c r="H603" s="157"/>
      <c r="I603" s="104"/>
      <c r="J603" s="104"/>
      <c r="K603" s="157"/>
      <c r="L603" s="76"/>
      <c r="M603" s="76"/>
    </row>
    <row r="604" spans="1:13">
      <c r="A604" s="7">
        <v>22</v>
      </c>
      <c r="C604" s="8"/>
      <c r="E604" s="7">
        <v>22</v>
      </c>
      <c r="G604" s="104"/>
      <c r="H604" s="157"/>
      <c r="I604" s="104"/>
      <c r="J604" s="104"/>
      <c r="K604" s="157"/>
      <c r="L604" s="76"/>
      <c r="M604" s="76"/>
    </row>
    <row r="605" spans="1:13">
      <c r="A605" s="7">
        <v>23</v>
      </c>
      <c r="C605" s="8" t="s">
        <v>181</v>
      </c>
      <c r="E605" s="7">
        <v>23</v>
      </c>
      <c r="G605" s="192"/>
      <c r="H605" s="194">
        <v>0</v>
      </c>
      <c r="I605" s="193"/>
      <c r="J605" s="193"/>
      <c r="K605" s="194">
        <v>0</v>
      </c>
      <c r="L605" s="76"/>
      <c r="M605" s="76"/>
    </row>
    <row r="606" spans="1:13">
      <c r="A606" s="7">
        <v>24</v>
      </c>
      <c r="C606" s="8"/>
      <c r="E606" s="7">
        <v>24</v>
      </c>
      <c r="G606" s="192"/>
      <c r="H606" s="194"/>
      <c r="I606" s="193"/>
      <c r="J606" s="193"/>
      <c r="K606" s="194"/>
      <c r="L606" s="76"/>
      <c r="M606" s="76"/>
    </row>
    <row r="607" spans="1:13">
      <c r="A607" s="7"/>
      <c r="E607" s="7"/>
      <c r="F607" s="65" t="s">
        <v>6</v>
      </c>
      <c r="G607" s="249"/>
      <c r="H607" s="250"/>
      <c r="I607" s="220"/>
      <c r="J607" s="249"/>
      <c r="K607" s="250"/>
      <c r="L607" s="76"/>
      <c r="M607" s="76"/>
    </row>
    <row r="608" spans="1:13">
      <c r="A608" s="7">
        <v>25</v>
      </c>
      <c r="C608" s="8" t="s">
        <v>187</v>
      </c>
      <c r="E608" s="7">
        <v>25</v>
      </c>
      <c r="G608" s="198">
        <f>SUM(G597:G606)</f>
        <v>113</v>
      </c>
      <c r="H608" s="200">
        <f>SUM(H597:H606)</f>
        <v>28326477</v>
      </c>
      <c r="I608" s="251"/>
      <c r="J608" s="198">
        <f>SUM(J597:J606)</f>
        <v>107</v>
      </c>
      <c r="K608" s="200">
        <f>SUM(K597:K606)</f>
        <v>19602491.68</v>
      </c>
      <c r="L608" s="76"/>
      <c r="M608" s="76"/>
    </row>
    <row r="609" spans="1:13">
      <c r="F609" s="65" t="s">
        <v>6</v>
      </c>
      <c r="G609" s="217"/>
      <c r="H609" s="219"/>
      <c r="I609" s="220"/>
      <c r="J609" s="217"/>
      <c r="K609" s="219"/>
      <c r="L609" s="76"/>
      <c r="M609" s="76"/>
    </row>
    <row r="610" spans="1:13">
      <c r="C610" s="130" t="s">
        <v>49</v>
      </c>
      <c r="F610" s="65"/>
      <c r="G610" s="217"/>
      <c r="H610" s="219"/>
      <c r="I610" s="220"/>
      <c r="J610" s="217"/>
      <c r="K610" s="219"/>
      <c r="L610" s="76"/>
      <c r="M610" s="76"/>
    </row>
    <row r="611" spans="1:13">
      <c r="A611" s="8"/>
      <c r="G611" s="232"/>
      <c r="H611" s="233"/>
      <c r="I611" s="76"/>
      <c r="J611" s="232"/>
      <c r="K611" s="233"/>
      <c r="L611" s="76"/>
      <c r="M611" s="76"/>
    </row>
    <row r="612" spans="1:13">
      <c r="H612" s="39"/>
      <c r="K612" s="39"/>
    </row>
    <row r="613" spans="1:13">
      <c r="A613" s="15" t="str">
        <f>$A$83</f>
        <v xml:space="preserve">Institution No.:  </v>
      </c>
      <c r="B613" s="35"/>
      <c r="C613" s="35"/>
      <c r="D613" s="35"/>
      <c r="E613" s="36"/>
      <c r="F613" s="35"/>
      <c r="G613" s="37"/>
      <c r="H613" s="38"/>
      <c r="I613" s="35"/>
      <c r="J613" s="37"/>
      <c r="K613" s="14" t="s">
        <v>188</v>
      </c>
    </row>
    <row r="614" spans="1:13">
      <c r="A614" s="294" t="s">
        <v>189</v>
      </c>
      <c r="B614" s="294"/>
      <c r="C614" s="294"/>
      <c r="D614" s="294"/>
      <c r="E614" s="294"/>
      <c r="F614" s="294"/>
      <c r="G614" s="294"/>
      <c r="H614" s="294"/>
      <c r="I614" s="294"/>
      <c r="J614" s="294"/>
      <c r="K614" s="294"/>
    </row>
    <row r="615" spans="1:13">
      <c r="A615" s="15" t="str">
        <f>$A$42</f>
        <v xml:space="preserve">NAME: </v>
      </c>
      <c r="C615" s="130" t="str">
        <f>$D$20</f>
        <v>University of Colorado</v>
      </c>
      <c r="G615" s="74"/>
      <c r="H615" s="62"/>
      <c r="J615" s="13"/>
      <c r="K615" s="17" t="str">
        <f>$K$3</f>
        <v>Due Date: October 5, 2020</v>
      </c>
    </row>
    <row r="616" spans="1:13">
      <c r="A616" s="18" t="s">
        <v>6</v>
      </c>
      <c r="B616" s="18" t="s">
        <v>6</v>
      </c>
      <c r="C616" s="18" t="s">
        <v>6</v>
      </c>
      <c r="D616" s="18" t="s">
        <v>6</v>
      </c>
      <c r="E616" s="18" t="s">
        <v>6</v>
      </c>
      <c r="F616" s="18" t="s">
        <v>6</v>
      </c>
      <c r="G616" s="19" t="s">
        <v>6</v>
      </c>
      <c r="H616" s="20" t="s">
        <v>6</v>
      </c>
      <c r="I616" s="18" t="s">
        <v>6</v>
      </c>
      <c r="J616" s="19" t="s">
        <v>6</v>
      </c>
      <c r="K616" s="20" t="s">
        <v>6</v>
      </c>
    </row>
    <row r="617" spans="1:13">
      <c r="A617" s="21" t="s">
        <v>7</v>
      </c>
      <c r="E617" s="21" t="s">
        <v>7</v>
      </c>
      <c r="F617" s="22"/>
      <c r="G617" s="23"/>
      <c r="H617" s="24" t="str">
        <f>H580</f>
        <v>2019-20</v>
      </c>
      <c r="I617" s="22"/>
      <c r="J617" s="23"/>
      <c r="K617" s="24" t="str">
        <f>K580</f>
        <v>2020-21</v>
      </c>
    </row>
    <row r="618" spans="1:13">
      <c r="A618" s="21" t="s">
        <v>9</v>
      </c>
      <c r="C618" s="25" t="s">
        <v>51</v>
      </c>
      <c r="E618" s="21" t="s">
        <v>9</v>
      </c>
      <c r="F618" s="22"/>
      <c r="G618" s="23" t="s">
        <v>11</v>
      </c>
      <c r="H618" s="24" t="s">
        <v>12</v>
      </c>
      <c r="I618" s="22"/>
      <c r="J618" s="23" t="s">
        <v>11</v>
      </c>
      <c r="K618" s="24" t="s">
        <v>13</v>
      </c>
    </row>
    <row r="619" spans="1:13">
      <c r="A619" s="18" t="s">
        <v>6</v>
      </c>
      <c r="B619" s="18" t="s">
        <v>6</v>
      </c>
      <c r="C619" s="18" t="s">
        <v>6</v>
      </c>
      <c r="D619" s="18" t="s">
        <v>6</v>
      </c>
      <c r="E619" s="18" t="s">
        <v>6</v>
      </c>
      <c r="F619" s="18" t="s">
        <v>6</v>
      </c>
      <c r="G619" s="19" t="s">
        <v>6</v>
      </c>
      <c r="H619" s="20" t="s">
        <v>6</v>
      </c>
      <c r="I619" s="18" t="s">
        <v>6</v>
      </c>
      <c r="J619" s="19" t="s">
        <v>6</v>
      </c>
      <c r="K619" s="20" t="s">
        <v>6</v>
      </c>
    </row>
    <row r="620" spans="1:13">
      <c r="A620" s="111">
        <v>1</v>
      </c>
      <c r="B620" s="112"/>
      <c r="C620" s="112" t="s">
        <v>227</v>
      </c>
      <c r="D620" s="112"/>
      <c r="E620" s="111">
        <v>1</v>
      </c>
      <c r="F620" s="113"/>
      <c r="G620" s="114"/>
      <c r="H620" s="115"/>
      <c r="I620" s="116"/>
      <c r="J620" s="117"/>
      <c r="K620" s="118"/>
    </row>
    <row r="621" spans="1:13">
      <c r="A621" s="111">
        <v>2</v>
      </c>
      <c r="B621" s="112"/>
      <c r="C621" s="112" t="s">
        <v>227</v>
      </c>
      <c r="D621" s="112"/>
      <c r="E621" s="111">
        <v>2</v>
      </c>
      <c r="F621" s="113"/>
      <c r="G621" s="114"/>
      <c r="H621" s="115"/>
      <c r="I621" s="116"/>
      <c r="J621" s="117"/>
      <c r="K621" s="115"/>
    </row>
    <row r="622" spans="1:13">
      <c r="A622" s="111">
        <v>3</v>
      </c>
      <c r="B622" s="112"/>
      <c r="C622" s="112" t="s">
        <v>227</v>
      </c>
      <c r="D622" s="112"/>
      <c r="E622" s="111">
        <v>3</v>
      </c>
      <c r="F622" s="113"/>
      <c r="G622" s="114"/>
      <c r="H622" s="115"/>
      <c r="I622" s="116"/>
      <c r="J622" s="117"/>
      <c r="K622" s="115"/>
    </row>
    <row r="623" spans="1:13">
      <c r="A623" s="111">
        <v>4</v>
      </c>
      <c r="B623" s="112"/>
      <c r="C623" s="112" t="s">
        <v>227</v>
      </c>
      <c r="D623" s="112"/>
      <c r="E623" s="111">
        <v>4</v>
      </c>
      <c r="F623" s="111"/>
      <c r="G623" s="111"/>
      <c r="H623" s="111"/>
      <c r="I623" s="111"/>
      <c r="J623" s="111"/>
      <c r="K623" s="111"/>
    </row>
    <row r="624" spans="1:13">
      <c r="A624" s="111">
        <v>5</v>
      </c>
      <c r="B624" s="112"/>
      <c r="C624" s="112" t="s">
        <v>227</v>
      </c>
      <c r="D624" s="112"/>
      <c r="E624" s="111">
        <v>5</v>
      </c>
      <c r="F624" s="111"/>
      <c r="G624" s="111"/>
      <c r="H624" s="111"/>
      <c r="I624" s="111"/>
      <c r="J624" s="111"/>
      <c r="K624" s="111"/>
    </row>
    <row r="625" spans="1:13">
      <c r="A625" s="7">
        <v>6</v>
      </c>
      <c r="C625" s="8" t="s">
        <v>190</v>
      </c>
      <c r="E625" s="7">
        <v>6</v>
      </c>
      <c r="F625" s="9"/>
      <c r="G625" s="252">
        <v>10</v>
      </c>
      <c r="H625" s="161">
        <v>217335</v>
      </c>
      <c r="I625" s="29"/>
      <c r="J625" s="97">
        <v>10</v>
      </c>
      <c r="K625" s="161">
        <v>229893</v>
      </c>
      <c r="M625" s="243"/>
    </row>
    <row r="626" spans="1:13">
      <c r="A626" s="7">
        <v>7</v>
      </c>
      <c r="C626" s="8" t="s">
        <v>191</v>
      </c>
      <c r="E626" s="7">
        <v>7</v>
      </c>
      <c r="F626" s="9"/>
      <c r="G626" s="252"/>
      <c r="H626" s="161">
        <v>60750</v>
      </c>
      <c r="I626" s="79"/>
      <c r="J626" s="97"/>
      <c r="K626" s="161">
        <v>60749</v>
      </c>
      <c r="M626" s="76"/>
    </row>
    <row r="627" spans="1:13">
      <c r="A627" s="7">
        <v>8</v>
      </c>
      <c r="C627" s="8" t="s">
        <v>192</v>
      </c>
      <c r="E627" s="7">
        <v>8</v>
      </c>
      <c r="F627" s="9"/>
      <c r="G627" s="252">
        <f>SUM(G625:G626)</f>
        <v>10</v>
      </c>
      <c r="H627" s="161">
        <f>SUM(H625:H626)</f>
        <v>278085</v>
      </c>
      <c r="I627" s="79"/>
      <c r="J627" s="97">
        <f>SUM(J625:J626)</f>
        <v>10</v>
      </c>
      <c r="K627" s="161">
        <f>SUM(K625:K626)</f>
        <v>290642</v>
      </c>
      <c r="M627" s="243"/>
    </row>
    <row r="628" spans="1:13">
      <c r="A628" s="7">
        <v>9</v>
      </c>
      <c r="C628" s="8"/>
      <c r="E628" s="7">
        <v>9</v>
      </c>
      <c r="F628" s="9"/>
      <c r="G628" s="252"/>
      <c r="H628" s="161"/>
      <c r="I628" s="28"/>
      <c r="J628" s="97"/>
      <c r="K628" s="161"/>
      <c r="M628" s="76"/>
    </row>
    <row r="629" spans="1:13">
      <c r="A629" s="7">
        <v>10</v>
      </c>
      <c r="C629" s="8"/>
      <c r="E629" s="7">
        <v>10</v>
      </c>
      <c r="F629" s="9"/>
      <c r="G629" s="252"/>
      <c r="H629" s="161"/>
      <c r="I629" s="29"/>
      <c r="J629" s="97"/>
      <c r="K629" s="161"/>
    </row>
    <row r="630" spans="1:13">
      <c r="A630" s="7">
        <v>11</v>
      </c>
      <c r="C630" s="8" t="s">
        <v>174</v>
      </c>
      <c r="E630" s="7">
        <v>11</v>
      </c>
      <c r="G630" s="205">
        <v>2</v>
      </c>
      <c r="H630" s="253">
        <v>57065</v>
      </c>
      <c r="I630" s="28"/>
      <c r="J630" s="94">
        <v>2</v>
      </c>
      <c r="K630" s="253">
        <v>57065</v>
      </c>
      <c r="M630" s="243"/>
    </row>
    <row r="631" spans="1:13" s="35" customFormat="1">
      <c r="A631" s="7">
        <v>12</v>
      </c>
      <c r="B631" s="130"/>
      <c r="C631" s="8" t="s">
        <v>175</v>
      </c>
      <c r="D631" s="130"/>
      <c r="E631" s="7">
        <v>12</v>
      </c>
      <c r="F631" s="130"/>
      <c r="G631" s="205"/>
      <c r="H631" s="253">
        <v>24231</v>
      </c>
      <c r="I631" s="29"/>
      <c r="J631" s="94"/>
      <c r="K631" s="253">
        <v>24231</v>
      </c>
      <c r="M631" s="76"/>
    </row>
    <row r="632" spans="1:13" s="35" customFormat="1">
      <c r="A632" s="7">
        <v>13</v>
      </c>
      <c r="B632" s="130"/>
      <c r="C632" s="8" t="s">
        <v>193</v>
      </c>
      <c r="D632" s="130"/>
      <c r="E632" s="7">
        <v>13</v>
      </c>
      <c r="F632" s="9"/>
      <c r="G632" s="252">
        <f>SUM(G630:G631)</f>
        <v>2</v>
      </c>
      <c r="H632" s="161">
        <f>SUM(H630:H631)</f>
        <v>81296</v>
      </c>
      <c r="I632" s="79"/>
      <c r="J632" s="97">
        <f>SUM(J630:J631)</f>
        <v>2</v>
      </c>
      <c r="K632" s="161">
        <f>SUM(K630:K631)</f>
        <v>81296</v>
      </c>
      <c r="M632" s="243"/>
    </row>
    <row r="633" spans="1:13">
      <c r="A633" s="7">
        <v>14</v>
      </c>
      <c r="E633" s="7">
        <v>14</v>
      </c>
      <c r="F633" s="9"/>
      <c r="G633" s="252"/>
      <c r="H633" s="161"/>
      <c r="I633" s="79"/>
      <c r="J633" s="97"/>
      <c r="K633" s="161"/>
      <c r="M633" s="76"/>
    </row>
    <row r="634" spans="1:13">
      <c r="A634" s="7">
        <v>15</v>
      </c>
      <c r="C634" s="8" t="s">
        <v>177</v>
      </c>
      <c r="E634" s="7">
        <v>15</v>
      </c>
      <c r="F634" s="9"/>
      <c r="G634" s="252">
        <f>G627+G632</f>
        <v>12</v>
      </c>
      <c r="H634" s="161">
        <f>H627+H632</f>
        <v>359381</v>
      </c>
      <c r="I634" s="79"/>
      <c r="J634" s="97">
        <f>J627+J632</f>
        <v>12</v>
      </c>
      <c r="K634" s="161">
        <f>K627+K632</f>
        <v>371938</v>
      </c>
      <c r="M634" s="76"/>
    </row>
    <row r="635" spans="1:13">
      <c r="A635" s="7">
        <v>16</v>
      </c>
      <c r="E635" s="7">
        <v>16</v>
      </c>
      <c r="F635" s="9"/>
      <c r="G635" s="252"/>
      <c r="H635" s="161"/>
      <c r="I635" s="79"/>
      <c r="J635" s="97"/>
      <c r="K635" s="161"/>
      <c r="M635" s="243"/>
    </row>
    <row r="636" spans="1:13">
      <c r="A636" s="7">
        <v>17</v>
      </c>
      <c r="C636" s="8" t="s">
        <v>178</v>
      </c>
      <c r="E636" s="7">
        <v>17</v>
      </c>
      <c r="F636" s="9"/>
      <c r="G636" s="252"/>
      <c r="H636" s="161">
        <v>2601</v>
      </c>
      <c r="I636" s="79"/>
      <c r="J636" s="97"/>
      <c r="K636" s="161">
        <v>2601</v>
      </c>
    </row>
    <row r="637" spans="1:13">
      <c r="A637" s="7">
        <v>18</v>
      </c>
      <c r="C637" s="8"/>
      <c r="E637" s="7">
        <v>18</v>
      </c>
      <c r="F637" s="9"/>
      <c r="G637" s="252"/>
      <c r="H637" s="161"/>
      <c r="I637" s="79"/>
      <c r="J637" s="97"/>
      <c r="K637" s="161"/>
    </row>
    <row r="638" spans="1:13">
      <c r="A638" s="7">
        <v>19</v>
      </c>
      <c r="C638" s="8" t="s">
        <v>179</v>
      </c>
      <c r="E638" s="7">
        <v>19</v>
      </c>
      <c r="F638" s="9"/>
      <c r="G638" s="252"/>
      <c r="H638" s="161">
        <v>19166</v>
      </c>
      <c r="I638" s="79"/>
      <c r="J638" s="97"/>
      <c r="K638" s="161">
        <v>19166</v>
      </c>
    </row>
    <row r="639" spans="1:13">
      <c r="A639" s="7">
        <v>20</v>
      </c>
      <c r="C639" s="8" t="s">
        <v>180</v>
      </c>
      <c r="E639" s="7">
        <v>20</v>
      </c>
      <c r="F639" s="9"/>
      <c r="G639" s="252"/>
      <c r="H639" s="161">
        <v>50588</v>
      </c>
      <c r="I639" s="79"/>
      <c r="J639" s="97"/>
      <c r="K639" s="161">
        <v>50588</v>
      </c>
    </row>
    <row r="640" spans="1:13">
      <c r="A640" s="7">
        <v>21</v>
      </c>
      <c r="C640" s="8"/>
      <c r="E640" s="7">
        <v>21</v>
      </c>
      <c r="F640" s="9"/>
      <c r="G640" s="252"/>
      <c r="H640" s="161"/>
      <c r="I640" s="79"/>
      <c r="J640" s="97"/>
      <c r="K640" s="161"/>
    </row>
    <row r="641" spans="1:11">
      <c r="A641" s="7">
        <v>22</v>
      </c>
      <c r="C641" s="8"/>
      <c r="E641" s="7">
        <v>22</v>
      </c>
      <c r="F641" s="9"/>
      <c r="G641" s="254"/>
      <c r="H641" s="255"/>
      <c r="I641" s="256"/>
      <c r="J641" s="210"/>
      <c r="K641" s="255"/>
    </row>
    <row r="642" spans="1:11">
      <c r="A642" s="7">
        <v>23</v>
      </c>
      <c r="C642" s="8" t="s">
        <v>194</v>
      </c>
      <c r="E642" s="7">
        <v>23</v>
      </c>
      <c r="F642" s="9"/>
      <c r="G642" s="254"/>
      <c r="H642" s="255"/>
      <c r="I642" s="256"/>
      <c r="J642" s="210"/>
      <c r="K642" s="255"/>
    </row>
    <row r="643" spans="1:11">
      <c r="A643" s="7">
        <v>24</v>
      </c>
      <c r="C643" s="8"/>
      <c r="E643" s="7">
        <v>24</v>
      </c>
      <c r="F643" s="9"/>
      <c r="G643" s="257"/>
      <c r="H643" s="255"/>
      <c r="I643" s="256"/>
      <c r="J643" s="258"/>
      <c r="K643" s="255"/>
    </row>
    <row r="644" spans="1:11">
      <c r="E644" s="34"/>
      <c r="F644" s="65" t="s">
        <v>6</v>
      </c>
      <c r="G644" s="20" t="s">
        <v>6</v>
      </c>
      <c r="H644" s="20" t="s">
        <v>6</v>
      </c>
      <c r="I644" s="65" t="s">
        <v>6</v>
      </c>
      <c r="J644" s="20" t="s">
        <v>6</v>
      </c>
      <c r="K644" s="20" t="s">
        <v>6</v>
      </c>
    </row>
    <row r="645" spans="1:11">
      <c r="A645" s="7">
        <v>25</v>
      </c>
      <c r="C645" s="8" t="s">
        <v>195</v>
      </c>
      <c r="E645" s="7">
        <v>25</v>
      </c>
      <c r="G645" s="94">
        <f>SUM(G634:G644)</f>
        <v>12</v>
      </c>
      <c r="H645" s="94">
        <f>SUM(H634:H644)</f>
        <v>431736</v>
      </c>
      <c r="I645" s="94"/>
      <c r="J645" s="94">
        <f>SUM(J634:J644)</f>
        <v>12</v>
      </c>
      <c r="K645" s="94">
        <f>SUM(K634:K644)</f>
        <v>444293</v>
      </c>
    </row>
    <row r="646" spans="1:11">
      <c r="E646" s="34"/>
      <c r="F646" s="65" t="s">
        <v>6</v>
      </c>
      <c r="G646" s="19" t="s">
        <v>6</v>
      </c>
      <c r="H646" s="20" t="s">
        <v>6</v>
      </c>
      <c r="I646" s="65" t="s">
        <v>6</v>
      </c>
      <c r="J646" s="19" t="s">
        <v>6</v>
      </c>
      <c r="K646" s="20" t="s">
        <v>6</v>
      </c>
    </row>
    <row r="647" spans="1:11">
      <c r="C647" s="130" t="s">
        <v>49</v>
      </c>
      <c r="E647" s="34"/>
      <c r="F647" s="65"/>
      <c r="G647" s="19"/>
      <c r="H647" s="20"/>
      <c r="I647" s="65"/>
      <c r="J647" s="19"/>
      <c r="K647" s="20"/>
    </row>
    <row r="648" spans="1:11">
      <c r="A648" s="8"/>
      <c r="H648" s="39"/>
      <c r="K648" s="39"/>
    </row>
    <row r="649" spans="1:11">
      <c r="H649" s="39"/>
      <c r="K649" s="39"/>
    </row>
    <row r="650" spans="1:11">
      <c r="A650" s="15" t="str">
        <f>$A$83</f>
        <v xml:space="preserve">Institution No.:  </v>
      </c>
      <c r="B650" s="35"/>
      <c r="C650" s="35"/>
      <c r="D650" s="35"/>
      <c r="E650" s="36"/>
      <c r="F650" s="35"/>
      <c r="G650" s="37"/>
      <c r="H650" s="38"/>
      <c r="I650" s="35"/>
      <c r="J650" s="37"/>
      <c r="K650" s="14" t="s">
        <v>196</v>
      </c>
    </row>
    <row r="651" spans="1:11">
      <c r="A651" s="294" t="s">
        <v>197</v>
      </c>
      <c r="B651" s="294"/>
      <c r="C651" s="294"/>
      <c r="D651" s="294"/>
      <c r="E651" s="294"/>
      <c r="F651" s="294"/>
      <c r="G651" s="294"/>
      <c r="H651" s="294"/>
      <c r="I651" s="294"/>
      <c r="J651" s="294"/>
      <c r="K651" s="294"/>
    </row>
    <row r="652" spans="1:11">
      <c r="A652" s="15" t="str">
        <f>$A$42</f>
        <v xml:space="preserve">NAME: </v>
      </c>
      <c r="B652" s="15"/>
      <c r="C652" s="130" t="str">
        <f>$D$20</f>
        <v>University of Colorado</v>
      </c>
      <c r="G652" s="74"/>
      <c r="H652" s="62"/>
      <c r="J652" s="13"/>
      <c r="K652" s="17" t="str">
        <f>$K$3</f>
        <v>Due Date: October 5, 2020</v>
      </c>
    </row>
    <row r="653" spans="1:11">
      <c r="A653" s="18" t="s">
        <v>6</v>
      </c>
      <c r="B653" s="18" t="s">
        <v>6</v>
      </c>
      <c r="C653" s="18" t="s">
        <v>6</v>
      </c>
      <c r="D653" s="18" t="s">
        <v>6</v>
      </c>
      <c r="E653" s="18" t="s">
        <v>6</v>
      </c>
      <c r="F653" s="18" t="s">
        <v>6</v>
      </c>
      <c r="G653" s="19" t="s">
        <v>6</v>
      </c>
      <c r="H653" s="20" t="s">
        <v>6</v>
      </c>
      <c r="I653" s="18" t="s">
        <v>6</v>
      </c>
      <c r="J653" s="19" t="s">
        <v>6</v>
      </c>
      <c r="K653" s="20" t="s">
        <v>6</v>
      </c>
    </row>
    <row r="654" spans="1:11">
      <c r="A654" s="21" t="s">
        <v>7</v>
      </c>
      <c r="E654" s="21" t="s">
        <v>7</v>
      </c>
      <c r="F654" s="22"/>
      <c r="G654" s="23"/>
      <c r="H654" s="24" t="str">
        <f>+H617</f>
        <v>2019-20</v>
      </c>
      <c r="I654" s="22"/>
      <c r="J654" s="23"/>
      <c r="K654" s="24" t="str">
        <f>K617</f>
        <v>2020-21</v>
      </c>
    </row>
    <row r="655" spans="1:11">
      <c r="A655" s="21" t="s">
        <v>9</v>
      </c>
      <c r="C655" s="25" t="s">
        <v>51</v>
      </c>
      <c r="E655" s="21" t="s">
        <v>9</v>
      </c>
      <c r="F655" s="22"/>
      <c r="G655" s="23" t="s">
        <v>11</v>
      </c>
      <c r="H655" s="24" t="s">
        <v>12</v>
      </c>
      <c r="I655" s="22"/>
      <c r="J655" s="23" t="s">
        <v>11</v>
      </c>
      <c r="K655" s="24" t="s">
        <v>13</v>
      </c>
    </row>
    <row r="656" spans="1:11">
      <c r="A656" s="18" t="s">
        <v>6</v>
      </c>
      <c r="B656" s="18" t="s">
        <v>6</v>
      </c>
      <c r="C656" s="18" t="s">
        <v>6</v>
      </c>
      <c r="D656" s="18" t="s">
        <v>6</v>
      </c>
      <c r="E656" s="18" t="s">
        <v>6</v>
      </c>
      <c r="F656" s="18" t="s">
        <v>6</v>
      </c>
      <c r="G656" s="19" t="s">
        <v>6</v>
      </c>
      <c r="H656" s="20" t="s">
        <v>6</v>
      </c>
      <c r="I656" s="18" t="s">
        <v>6</v>
      </c>
      <c r="J656" s="80" t="s">
        <v>6</v>
      </c>
      <c r="K656" s="20" t="s">
        <v>6</v>
      </c>
    </row>
    <row r="657" spans="1:14">
      <c r="A657" s="111">
        <v>1</v>
      </c>
      <c r="B657" s="112"/>
      <c r="C657" s="112" t="s">
        <v>227</v>
      </c>
      <c r="D657" s="112"/>
      <c r="E657" s="111">
        <v>1</v>
      </c>
      <c r="F657" s="113"/>
      <c r="G657" s="114"/>
      <c r="H657" s="115"/>
      <c r="I657" s="116"/>
      <c r="J657" s="117"/>
      <c r="K657" s="118"/>
    </row>
    <row r="658" spans="1:14">
      <c r="A658" s="111">
        <v>2</v>
      </c>
      <c r="B658" s="112"/>
      <c r="C658" s="112" t="s">
        <v>227</v>
      </c>
      <c r="D658" s="112"/>
      <c r="E658" s="111">
        <v>2</v>
      </c>
      <c r="F658" s="113"/>
      <c r="G658" s="114"/>
      <c r="H658" s="115"/>
      <c r="I658" s="116"/>
      <c r="J658" s="117"/>
      <c r="K658" s="115"/>
    </row>
    <row r="659" spans="1:14">
      <c r="A659" s="111">
        <v>3</v>
      </c>
      <c r="B659" s="112"/>
      <c r="C659" s="112" t="s">
        <v>227</v>
      </c>
      <c r="D659" s="112"/>
      <c r="E659" s="111">
        <v>3</v>
      </c>
      <c r="F659" s="113"/>
      <c r="G659" s="114"/>
      <c r="H659" s="115"/>
      <c r="I659" s="116"/>
      <c r="J659" s="117"/>
      <c r="K659" s="115"/>
    </row>
    <row r="660" spans="1:14">
      <c r="A660" s="111">
        <v>4</v>
      </c>
      <c r="B660" s="112"/>
      <c r="C660" s="112" t="s">
        <v>227</v>
      </c>
      <c r="D660" s="112"/>
      <c r="E660" s="111">
        <v>4</v>
      </c>
      <c r="F660" s="113"/>
      <c r="G660" s="114"/>
      <c r="H660" s="115"/>
      <c r="I660" s="119"/>
      <c r="J660" s="117"/>
      <c r="K660" s="115"/>
    </row>
    <row r="661" spans="1:14">
      <c r="A661" s="111">
        <v>5</v>
      </c>
      <c r="B661" s="112"/>
      <c r="C661" s="112" t="s">
        <v>227</v>
      </c>
      <c r="D661" s="112"/>
      <c r="E661" s="111">
        <v>5</v>
      </c>
      <c r="F661" s="113"/>
      <c r="G661" s="117"/>
      <c r="H661" s="115"/>
      <c r="I661" s="119"/>
      <c r="J661" s="117"/>
      <c r="K661" s="115"/>
    </row>
    <row r="662" spans="1:14">
      <c r="A662" s="7">
        <v>6</v>
      </c>
      <c r="C662" s="8" t="s">
        <v>190</v>
      </c>
      <c r="E662" s="7">
        <v>6</v>
      </c>
      <c r="F662" s="9"/>
      <c r="G662" s="97">
        <v>609</v>
      </c>
      <c r="H662" s="161">
        <v>50215589</v>
      </c>
      <c r="I662" s="29"/>
      <c r="J662" s="97">
        <v>609</v>
      </c>
      <c r="K662" s="161">
        <v>49211277.219999999</v>
      </c>
      <c r="M662" s="243"/>
      <c r="N662" s="182"/>
    </row>
    <row r="663" spans="1:14">
      <c r="A663" s="7">
        <v>7</v>
      </c>
      <c r="C663" s="8" t="s">
        <v>191</v>
      </c>
      <c r="E663" s="7">
        <v>7</v>
      </c>
      <c r="F663" s="9"/>
      <c r="G663" s="97"/>
      <c r="H663" s="161">
        <v>18215207</v>
      </c>
      <c r="I663" s="79"/>
      <c r="J663" s="97"/>
      <c r="K663" s="161">
        <v>17850902.859999999</v>
      </c>
      <c r="M663" s="76"/>
    </row>
    <row r="664" spans="1:14">
      <c r="A664" s="7">
        <v>8</v>
      </c>
      <c r="C664" s="8" t="s">
        <v>192</v>
      </c>
      <c r="E664" s="7">
        <v>8</v>
      </c>
      <c r="F664" s="9"/>
      <c r="G664" s="97">
        <f>SUM(G662:G663)</f>
        <v>609</v>
      </c>
      <c r="H664" s="161">
        <f>SUM(H662:H663)</f>
        <v>68430796</v>
      </c>
      <c r="I664" s="79"/>
      <c r="J664" s="97">
        <f>SUM(J662:J663)</f>
        <v>609</v>
      </c>
      <c r="K664" s="161">
        <f>SUM(K662:K663)</f>
        <v>67062180.079999998</v>
      </c>
      <c r="M664" s="243"/>
    </row>
    <row r="665" spans="1:14">
      <c r="A665" s="7">
        <v>9</v>
      </c>
      <c r="C665" s="8"/>
      <c r="E665" s="7">
        <v>9</v>
      </c>
      <c r="F665" s="9"/>
      <c r="G665" s="97"/>
      <c r="H665" s="161"/>
      <c r="I665" s="28"/>
      <c r="J665" s="97"/>
      <c r="K665" s="161"/>
      <c r="M665" s="76"/>
    </row>
    <row r="666" spans="1:14">
      <c r="A666" s="7">
        <v>10</v>
      </c>
      <c r="C666" s="8"/>
      <c r="E666" s="7">
        <v>10</v>
      </c>
      <c r="F666" s="9"/>
      <c r="G666" s="97"/>
      <c r="H666" s="161"/>
      <c r="I666" s="29"/>
      <c r="J666" s="97"/>
      <c r="K666" s="161"/>
    </row>
    <row r="667" spans="1:14">
      <c r="A667" s="7">
        <v>11</v>
      </c>
      <c r="C667" s="8" t="s">
        <v>174</v>
      </c>
      <c r="E667" s="7">
        <v>11</v>
      </c>
      <c r="G667" s="94">
        <v>114</v>
      </c>
      <c r="H667" s="253">
        <v>5493051</v>
      </c>
      <c r="I667" s="28"/>
      <c r="J667" s="94">
        <v>114</v>
      </c>
      <c r="K667" s="253">
        <v>5493051</v>
      </c>
      <c r="M667" s="243"/>
      <c r="N667" s="182"/>
    </row>
    <row r="668" spans="1:14" s="35" customFormat="1">
      <c r="A668" s="7">
        <v>12</v>
      </c>
      <c r="B668" s="130"/>
      <c r="C668" s="8" t="s">
        <v>175</v>
      </c>
      <c r="D668" s="130"/>
      <c r="E668" s="7">
        <v>12</v>
      </c>
      <c r="F668" s="130"/>
      <c r="G668" s="94"/>
      <c r="H668" s="253">
        <v>2266940</v>
      </c>
      <c r="I668" s="29"/>
      <c r="J668" s="94"/>
      <c r="K668" s="253">
        <v>2266940</v>
      </c>
      <c r="M668" s="76"/>
    </row>
    <row r="669" spans="1:14" s="35" customFormat="1">
      <c r="A669" s="7">
        <v>13</v>
      </c>
      <c r="B669" s="130"/>
      <c r="C669" s="8" t="s">
        <v>193</v>
      </c>
      <c r="D669" s="130"/>
      <c r="E669" s="7">
        <v>13</v>
      </c>
      <c r="F669" s="9"/>
      <c r="G669" s="97">
        <f>SUM(G667:G668)</f>
        <v>114</v>
      </c>
      <c r="H669" s="161">
        <f>SUM(H667:H668)</f>
        <v>7759991</v>
      </c>
      <c r="I669" s="79"/>
      <c r="J669" s="97">
        <f>SUM(J667:J668)</f>
        <v>114</v>
      </c>
      <c r="K669" s="161">
        <f>SUM(K667:K668)</f>
        <v>7759991</v>
      </c>
      <c r="M669" s="243"/>
    </row>
    <row r="670" spans="1:14">
      <c r="A670" s="7">
        <v>14</v>
      </c>
      <c r="E670" s="7">
        <v>14</v>
      </c>
      <c r="F670" s="9"/>
      <c r="G670" s="97"/>
      <c r="H670" s="161"/>
      <c r="I670" s="79"/>
      <c r="J670" s="97"/>
      <c r="K670" s="161"/>
      <c r="M670" s="76"/>
    </row>
    <row r="671" spans="1:14">
      <c r="A671" s="7">
        <v>15</v>
      </c>
      <c r="C671" s="8" t="s">
        <v>177</v>
      </c>
      <c r="E671" s="7">
        <v>15</v>
      </c>
      <c r="F671" s="9"/>
      <c r="G671" s="97">
        <f>G664+G669</f>
        <v>723</v>
      </c>
      <c r="H671" s="161">
        <f>H664+H669</f>
        <v>76190787</v>
      </c>
      <c r="I671" s="79"/>
      <c r="J671" s="97">
        <f>J664+J669</f>
        <v>723</v>
      </c>
      <c r="K671" s="161">
        <f>K664+K669</f>
        <v>74822171.079999998</v>
      </c>
      <c r="M671" s="76"/>
    </row>
    <row r="672" spans="1:14">
      <c r="A672" s="7">
        <v>16</v>
      </c>
      <c r="E672" s="7">
        <v>16</v>
      </c>
      <c r="F672" s="9"/>
      <c r="G672" s="97"/>
      <c r="H672" s="161"/>
      <c r="I672" s="79"/>
      <c r="J672" s="97"/>
      <c r="K672" s="161"/>
      <c r="M672" s="243"/>
    </row>
    <row r="673" spans="1:11">
      <c r="A673" s="7">
        <v>17</v>
      </c>
      <c r="C673" s="8" t="s">
        <v>178</v>
      </c>
      <c r="E673" s="7">
        <v>17</v>
      </c>
      <c r="F673" s="9"/>
      <c r="G673" s="97"/>
      <c r="H673" s="161">
        <v>1470141</v>
      </c>
      <c r="I673" s="79"/>
      <c r="J673" s="97"/>
      <c r="K673" s="161">
        <v>1440738.18</v>
      </c>
    </row>
    <row r="674" spans="1:11">
      <c r="A674" s="7">
        <v>18</v>
      </c>
      <c r="C674" s="8"/>
      <c r="E674" s="7">
        <v>18</v>
      </c>
      <c r="F674" s="9"/>
      <c r="G674" s="97"/>
      <c r="H674" s="161"/>
      <c r="I674" s="79"/>
      <c r="J674" s="97"/>
      <c r="K674" s="161"/>
    </row>
    <row r="675" spans="1:11">
      <c r="A675" s="7">
        <v>19</v>
      </c>
      <c r="C675" s="8" t="s">
        <v>179</v>
      </c>
      <c r="E675" s="7">
        <v>19</v>
      </c>
      <c r="F675" s="9"/>
      <c r="G675" s="97"/>
      <c r="H675" s="161">
        <v>573363</v>
      </c>
      <c r="I675" s="79"/>
      <c r="J675" s="97"/>
      <c r="K675" s="161">
        <v>561895.74</v>
      </c>
    </row>
    <row r="676" spans="1:11">
      <c r="A676" s="7">
        <v>20</v>
      </c>
      <c r="C676" s="8" t="s">
        <v>180</v>
      </c>
      <c r="E676" s="7">
        <v>20</v>
      </c>
      <c r="F676" s="9"/>
      <c r="G676" s="97"/>
      <c r="H676" s="161">
        <v>31748164</v>
      </c>
      <c r="I676" s="79"/>
      <c r="J676" s="97"/>
      <c r="K676" s="161">
        <v>29400693.82</v>
      </c>
    </row>
    <row r="677" spans="1:11">
      <c r="A677" s="7">
        <v>21</v>
      </c>
      <c r="C677" s="8"/>
      <c r="E677" s="7">
        <v>21</v>
      </c>
      <c r="F677" s="9"/>
      <c r="G677" s="97"/>
      <c r="H677" s="161"/>
      <c r="I677" s="79"/>
      <c r="J677" s="97"/>
      <c r="K677" s="161"/>
    </row>
    <row r="678" spans="1:11">
      <c r="A678" s="7">
        <v>22</v>
      </c>
      <c r="C678" s="8"/>
      <c r="E678" s="7">
        <v>22</v>
      </c>
      <c r="F678" s="9"/>
      <c r="G678" s="97"/>
      <c r="H678" s="161"/>
      <c r="I678" s="79"/>
      <c r="J678" s="97"/>
      <c r="K678" s="161"/>
    </row>
    <row r="679" spans="1:11">
      <c r="A679" s="7">
        <v>23</v>
      </c>
      <c r="C679" s="8" t="s">
        <v>194</v>
      </c>
      <c r="E679" s="7">
        <v>23</v>
      </c>
      <c r="F679" s="9"/>
      <c r="G679" s="210"/>
      <c r="H679" s="255">
        <v>0</v>
      </c>
      <c r="I679" s="256"/>
      <c r="J679" s="210"/>
      <c r="K679" s="255">
        <v>0</v>
      </c>
    </row>
    <row r="680" spans="1:11">
      <c r="A680" s="7">
        <v>24</v>
      </c>
      <c r="C680" s="8"/>
      <c r="E680" s="7">
        <v>24</v>
      </c>
      <c r="F680" s="9"/>
      <c r="G680" s="108"/>
      <c r="H680" s="161"/>
      <c r="I680" s="79"/>
      <c r="J680" s="98"/>
      <c r="K680" s="161"/>
    </row>
    <row r="681" spans="1:11">
      <c r="E681" s="34"/>
      <c r="F681" s="65" t="s">
        <v>6</v>
      </c>
      <c r="G681" s="20" t="s">
        <v>6</v>
      </c>
      <c r="H681" s="20" t="s">
        <v>6</v>
      </c>
      <c r="I681" s="65" t="s">
        <v>6</v>
      </c>
      <c r="J681" s="20" t="s">
        <v>6</v>
      </c>
      <c r="K681" s="20" t="s">
        <v>6</v>
      </c>
    </row>
    <row r="682" spans="1:11">
      <c r="A682" s="7">
        <v>25</v>
      </c>
      <c r="C682" s="8" t="s">
        <v>198</v>
      </c>
      <c r="E682" s="7">
        <v>25</v>
      </c>
      <c r="G682" s="94">
        <f>SUM(G671:G681)</f>
        <v>723</v>
      </c>
      <c r="H682" s="205">
        <f>SUM(H671:H681)</f>
        <v>109982455</v>
      </c>
      <c r="I682" s="94"/>
      <c r="J682" s="94">
        <f>SUM(J671:J681)</f>
        <v>723</v>
      </c>
      <c r="K682" s="94">
        <f>SUM(K671:K681)</f>
        <v>106225498.81999999</v>
      </c>
    </row>
    <row r="683" spans="1:11">
      <c r="A683" s="7"/>
      <c r="C683" s="8"/>
      <c r="E683" s="7"/>
      <c r="F683" s="65" t="s">
        <v>6</v>
      </c>
      <c r="G683" s="19" t="s">
        <v>6</v>
      </c>
      <c r="H683" s="20" t="s">
        <v>6</v>
      </c>
      <c r="I683" s="65" t="s">
        <v>6</v>
      </c>
      <c r="J683" s="19" t="s">
        <v>6</v>
      </c>
      <c r="K683" s="20" t="s">
        <v>6</v>
      </c>
    </row>
    <row r="684" spans="1:11">
      <c r="A684" s="7"/>
      <c r="C684" s="130" t="s">
        <v>49</v>
      </c>
      <c r="E684" s="7"/>
      <c r="G684" s="93"/>
      <c r="H684" s="93"/>
      <c r="I684" s="94"/>
      <c r="J684" s="93"/>
      <c r="K684" s="93"/>
    </row>
    <row r="685" spans="1:11">
      <c r="E685" s="34"/>
      <c r="F685" s="65"/>
      <c r="G685" s="19"/>
      <c r="H685" s="20"/>
      <c r="I685" s="65"/>
      <c r="J685" s="19"/>
      <c r="K685" s="20"/>
    </row>
    <row r="686" spans="1:11">
      <c r="A686" s="8"/>
      <c r="H686" s="39"/>
      <c r="K686" s="39"/>
    </row>
    <row r="687" spans="1:11">
      <c r="A687" s="15" t="str">
        <f>$A$83</f>
        <v xml:space="preserve">Institution No.:  </v>
      </c>
      <c r="B687" s="35"/>
      <c r="C687" s="35"/>
      <c r="D687" s="35"/>
      <c r="E687" s="36"/>
      <c r="F687" s="35"/>
      <c r="G687" s="37"/>
      <c r="H687" s="38"/>
      <c r="I687" s="35"/>
      <c r="J687" s="37"/>
      <c r="K687" s="14" t="s">
        <v>199</v>
      </c>
    </row>
    <row r="688" spans="1:11">
      <c r="A688" s="294" t="s">
        <v>200</v>
      </c>
      <c r="B688" s="294"/>
      <c r="C688" s="294"/>
      <c r="D688" s="294"/>
      <c r="E688" s="294"/>
      <c r="F688" s="294"/>
      <c r="G688" s="294"/>
      <c r="H688" s="294"/>
      <c r="I688" s="294"/>
      <c r="J688" s="294"/>
      <c r="K688" s="294"/>
    </row>
    <row r="689" spans="1:14">
      <c r="A689" s="15" t="str">
        <f>$A$42</f>
        <v xml:space="preserve">NAME: </v>
      </c>
      <c r="C689" s="130" t="str">
        <f>$D$20</f>
        <v>University of Colorado</v>
      </c>
      <c r="G689" s="74"/>
      <c r="H689" s="62"/>
      <c r="J689" s="13"/>
      <c r="K689" s="17" t="str">
        <f>$K$3</f>
        <v>Due Date: October 5, 2020</v>
      </c>
    </row>
    <row r="690" spans="1:14">
      <c r="A690" s="18" t="s">
        <v>6</v>
      </c>
      <c r="B690" s="18" t="s">
        <v>6</v>
      </c>
      <c r="C690" s="18" t="s">
        <v>6</v>
      </c>
      <c r="D690" s="18" t="s">
        <v>6</v>
      </c>
      <c r="E690" s="18" t="s">
        <v>6</v>
      </c>
      <c r="F690" s="18" t="s">
        <v>6</v>
      </c>
      <c r="G690" s="19" t="s">
        <v>6</v>
      </c>
      <c r="H690" s="20" t="s">
        <v>6</v>
      </c>
      <c r="I690" s="18" t="s">
        <v>6</v>
      </c>
      <c r="J690" s="19" t="s">
        <v>6</v>
      </c>
      <c r="K690" s="20" t="s">
        <v>6</v>
      </c>
    </row>
    <row r="691" spans="1:14">
      <c r="A691" s="21" t="s">
        <v>7</v>
      </c>
      <c r="E691" s="21" t="s">
        <v>7</v>
      </c>
      <c r="F691" s="22"/>
      <c r="G691" s="23"/>
      <c r="H691" s="24" t="str">
        <f>+H654</f>
        <v>2019-20</v>
      </c>
      <c r="I691" s="22"/>
      <c r="J691" s="23"/>
      <c r="K691" s="24" t="str">
        <f>K654</f>
        <v>2020-21</v>
      </c>
    </row>
    <row r="692" spans="1:14">
      <c r="A692" s="21" t="s">
        <v>9</v>
      </c>
      <c r="C692" s="25" t="s">
        <v>51</v>
      </c>
      <c r="E692" s="21" t="s">
        <v>9</v>
      </c>
      <c r="F692" s="22"/>
      <c r="G692" s="23" t="s">
        <v>11</v>
      </c>
      <c r="H692" s="24" t="s">
        <v>12</v>
      </c>
      <c r="I692" s="22"/>
      <c r="J692" s="23" t="s">
        <v>11</v>
      </c>
      <c r="K692" s="24" t="s">
        <v>13</v>
      </c>
    </row>
    <row r="693" spans="1:14">
      <c r="A693" s="18" t="s">
        <v>6</v>
      </c>
      <c r="B693" s="18" t="s">
        <v>6</v>
      </c>
      <c r="C693" s="18" t="s">
        <v>6</v>
      </c>
      <c r="D693" s="18" t="s">
        <v>6</v>
      </c>
      <c r="E693" s="18" t="s">
        <v>6</v>
      </c>
      <c r="F693" s="18" t="s">
        <v>6</v>
      </c>
      <c r="G693" s="19" t="s">
        <v>6</v>
      </c>
      <c r="H693" s="20" t="s">
        <v>6</v>
      </c>
      <c r="I693" s="18" t="s">
        <v>6</v>
      </c>
      <c r="J693" s="19" t="s">
        <v>6</v>
      </c>
      <c r="K693" s="20" t="s">
        <v>6</v>
      </c>
    </row>
    <row r="694" spans="1:14">
      <c r="A694" s="111">
        <v>1</v>
      </c>
      <c r="B694" s="112"/>
      <c r="C694" s="112" t="s">
        <v>227</v>
      </c>
      <c r="D694" s="112"/>
      <c r="E694" s="111">
        <v>1</v>
      </c>
      <c r="F694" s="113"/>
      <c r="G694" s="114"/>
      <c r="H694" s="115"/>
      <c r="I694" s="116"/>
      <c r="J694" s="117"/>
      <c r="K694" s="118"/>
    </row>
    <row r="695" spans="1:14">
      <c r="A695" s="111">
        <v>2</v>
      </c>
      <c r="B695" s="112"/>
      <c r="C695" s="112" t="s">
        <v>227</v>
      </c>
      <c r="D695" s="112"/>
      <c r="E695" s="111">
        <v>2</v>
      </c>
      <c r="F695" s="113"/>
      <c r="G695" s="114"/>
      <c r="H695" s="115"/>
      <c r="I695" s="116"/>
      <c r="J695" s="117"/>
      <c r="K695" s="115"/>
    </row>
    <row r="696" spans="1:14">
      <c r="A696" s="111">
        <v>3</v>
      </c>
      <c r="B696" s="112"/>
      <c r="C696" s="112" t="s">
        <v>227</v>
      </c>
      <c r="D696" s="112"/>
      <c r="E696" s="111">
        <v>3</v>
      </c>
      <c r="F696" s="113"/>
      <c r="G696" s="114"/>
      <c r="H696" s="115"/>
      <c r="I696" s="116"/>
      <c r="J696" s="117"/>
      <c r="K696" s="115"/>
    </row>
    <row r="697" spans="1:14">
      <c r="A697" s="111">
        <v>4</v>
      </c>
      <c r="B697" s="112"/>
      <c r="C697" s="112" t="s">
        <v>227</v>
      </c>
      <c r="D697" s="112"/>
      <c r="E697" s="111">
        <v>4</v>
      </c>
      <c r="F697" s="113"/>
      <c r="G697" s="114"/>
      <c r="H697" s="115"/>
      <c r="I697" s="119"/>
      <c r="J697" s="117"/>
      <c r="K697" s="115"/>
    </row>
    <row r="698" spans="1:14">
      <c r="A698" s="111">
        <v>5</v>
      </c>
      <c r="B698" s="112"/>
      <c r="C698" s="112" t="s">
        <v>227</v>
      </c>
      <c r="D698" s="112"/>
      <c r="E698" s="111">
        <v>5</v>
      </c>
      <c r="F698" s="113"/>
      <c r="G698" s="114"/>
      <c r="H698" s="115"/>
      <c r="I698" s="119"/>
      <c r="J698" s="117"/>
      <c r="K698" s="115"/>
    </row>
    <row r="699" spans="1:14">
      <c r="A699" s="7">
        <v>6</v>
      </c>
      <c r="C699" s="8" t="s">
        <v>190</v>
      </c>
      <c r="E699" s="7">
        <v>6</v>
      </c>
      <c r="F699" s="9"/>
      <c r="G699" s="97">
        <v>337</v>
      </c>
      <c r="H699" s="161">
        <v>21655677</v>
      </c>
      <c r="I699" s="29"/>
      <c r="J699" s="97">
        <v>334</v>
      </c>
      <c r="K699" s="161">
        <v>20919383.982000001</v>
      </c>
      <c r="M699" s="243"/>
      <c r="N699" s="182"/>
    </row>
    <row r="700" spans="1:14">
      <c r="A700" s="7">
        <v>7</v>
      </c>
      <c r="C700" s="8" t="s">
        <v>191</v>
      </c>
      <c r="E700" s="7">
        <v>7</v>
      </c>
      <c r="F700" s="9"/>
      <c r="G700" s="97"/>
      <c r="H700" s="161">
        <v>7637885</v>
      </c>
      <c r="I700" s="79"/>
      <c r="J700" s="97"/>
      <c r="K700" s="161">
        <v>7378196.9100000001</v>
      </c>
      <c r="M700" s="76"/>
    </row>
    <row r="701" spans="1:14">
      <c r="A701" s="7">
        <v>8</v>
      </c>
      <c r="C701" s="8" t="s">
        <v>192</v>
      </c>
      <c r="E701" s="7">
        <v>8</v>
      </c>
      <c r="F701" s="9"/>
      <c r="G701" s="97">
        <f>SUM(G699:G700)</f>
        <v>337</v>
      </c>
      <c r="H701" s="161">
        <f>SUM(H699:H700)</f>
        <v>29293562</v>
      </c>
      <c r="I701" s="79"/>
      <c r="J701" s="97">
        <f>SUM(J699:J700)</f>
        <v>334</v>
      </c>
      <c r="K701" s="161">
        <f>SUM(K699:K700)</f>
        <v>28297580.892000001</v>
      </c>
      <c r="M701" s="243"/>
    </row>
    <row r="702" spans="1:14">
      <c r="A702" s="7">
        <v>9</v>
      </c>
      <c r="C702" s="8"/>
      <c r="E702" s="7">
        <v>9</v>
      </c>
      <c r="F702" s="9"/>
      <c r="G702" s="97"/>
      <c r="H702" s="161"/>
      <c r="I702" s="28"/>
      <c r="J702" s="97"/>
      <c r="K702" s="161"/>
      <c r="M702" s="76"/>
    </row>
    <row r="703" spans="1:14" ht="24.75" customHeight="1">
      <c r="A703" s="7">
        <v>10</v>
      </c>
      <c r="C703" s="8"/>
      <c r="E703" s="7">
        <v>10</v>
      </c>
      <c r="F703" s="9"/>
      <c r="G703" s="97"/>
      <c r="H703" s="161"/>
      <c r="I703" s="29"/>
      <c r="J703" s="97"/>
      <c r="K703" s="161"/>
    </row>
    <row r="704" spans="1:14" s="76" customFormat="1">
      <c r="A704" s="7">
        <v>11</v>
      </c>
      <c r="B704" s="130"/>
      <c r="C704" s="8" t="s">
        <v>174</v>
      </c>
      <c r="D704" s="130"/>
      <c r="E704" s="7">
        <v>11</v>
      </c>
      <c r="F704" s="130"/>
      <c r="G704" s="94">
        <v>68</v>
      </c>
      <c r="H704" s="253">
        <v>3070061</v>
      </c>
      <c r="I704" s="28"/>
      <c r="J704" s="94">
        <v>68</v>
      </c>
      <c r="K704" s="253">
        <v>3070061</v>
      </c>
      <c r="M704" s="243"/>
      <c r="N704" s="182"/>
    </row>
    <row r="705" spans="1:13">
      <c r="A705" s="7">
        <v>12</v>
      </c>
      <c r="C705" s="8" t="s">
        <v>175</v>
      </c>
      <c r="E705" s="7">
        <v>12</v>
      </c>
      <c r="G705" s="94"/>
      <c r="H705" s="253">
        <v>1205829</v>
      </c>
      <c r="I705" s="29"/>
      <c r="J705" s="94"/>
      <c r="K705" s="253">
        <v>1205829</v>
      </c>
      <c r="M705" s="76"/>
    </row>
    <row r="706" spans="1:13">
      <c r="A706" s="7">
        <v>13</v>
      </c>
      <c r="C706" s="8" t="s">
        <v>193</v>
      </c>
      <c r="E706" s="7">
        <v>13</v>
      </c>
      <c r="F706" s="9"/>
      <c r="G706" s="97">
        <f>SUM(G704:G705)</f>
        <v>68</v>
      </c>
      <c r="H706" s="161">
        <f>SUM(H704:H705)</f>
        <v>4275890</v>
      </c>
      <c r="I706" s="79"/>
      <c r="J706" s="97">
        <f>SUM(J704:J705)</f>
        <v>68</v>
      </c>
      <c r="K706" s="161">
        <f>SUM(K704:K705)</f>
        <v>4275890</v>
      </c>
      <c r="M706" s="243"/>
    </row>
    <row r="707" spans="1:13" s="35" customFormat="1">
      <c r="A707" s="7">
        <v>14</v>
      </c>
      <c r="B707" s="130"/>
      <c r="C707" s="130"/>
      <c r="D707" s="130"/>
      <c r="E707" s="7">
        <v>14</v>
      </c>
      <c r="F707" s="9"/>
      <c r="G707" s="97"/>
      <c r="H707" s="161"/>
      <c r="I707" s="79"/>
      <c r="J707" s="97"/>
      <c r="K707" s="161"/>
      <c r="M707" s="76"/>
    </row>
    <row r="708" spans="1:13" s="35" customFormat="1">
      <c r="A708" s="7">
        <v>15</v>
      </c>
      <c r="B708" s="130"/>
      <c r="C708" s="8" t="s">
        <v>177</v>
      </c>
      <c r="D708" s="130"/>
      <c r="E708" s="7">
        <v>15</v>
      </c>
      <c r="F708" s="9"/>
      <c r="G708" s="97">
        <f>G701+G706</f>
        <v>405</v>
      </c>
      <c r="H708" s="161">
        <f>H701+H706</f>
        <v>33569452</v>
      </c>
      <c r="I708" s="79"/>
      <c r="J708" s="97">
        <f>J701+J706</f>
        <v>402</v>
      </c>
      <c r="K708" s="161">
        <f>K701+K706</f>
        <v>32573470.892000001</v>
      </c>
      <c r="M708" s="76"/>
    </row>
    <row r="709" spans="1:13">
      <c r="A709" s="7">
        <v>16</v>
      </c>
      <c r="E709" s="7">
        <v>16</v>
      </c>
      <c r="F709" s="9"/>
      <c r="G709" s="97"/>
      <c r="H709" s="161"/>
      <c r="I709" s="79"/>
      <c r="J709" s="97"/>
      <c r="K709" s="161"/>
      <c r="M709" s="243"/>
    </row>
    <row r="710" spans="1:13">
      <c r="A710" s="7">
        <v>17</v>
      </c>
      <c r="C710" s="8" t="s">
        <v>178</v>
      </c>
      <c r="E710" s="7">
        <v>17</v>
      </c>
      <c r="F710" s="9"/>
      <c r="G710" s="97"/>
      <c r="H710" s="161">
        <v>1142915</v>
      </c>
      <c r="I710" s="79"/>
      <c r="J710" s="97"/>
      <c r="K710" s="161">
        <v>1104055.8899999999</v>
      </c>
    </row>
    <row r="711" spans="1:13">
      <c r="A711" s="7">
        <v>18</v>
      </c>
      <c r="C711" s="8"/>
      <c r="E711" s="7">
        <v>18</v>
      </c>
      <c r="F711" s="9"/>
      <c r="G711" s="97"/>
      <c r="H711" s="161"/>
      <c r="I711" s="79"/>
      <c r="J711" s="97"/>
      <c r="K711" s="161"/>
    </row>
    <row r="712" spans="1:13">
      <c r="A712" s="7">
        <v>19</v>
      </c>
      <c r="C712" s="8" t="s">
        <v>179</v>
      </c>
      <c r="E712" s="7">
        <v>19</v>
      </c>
      <c r="F712" s="9"/>
      <c r="G712" s="97"/>
      <c r="H712" s="161">
        <v>584683</v>
      </c>
      <c r="I712" s="79"/>
      <c r="J712" s="97"/>
      <c r="K712" s="161">
        <v>564804</v>
      </c>
    </row>
    <row r="713" spans="1:13">
      <c r="A713" s="7">
        <v>20</v>
      </c>
      <c r="C713" s="8" t="s">
        <v>180</v>
      </c>
      <c r="E713" s="7">
        <v>20</v>
      </c>
      <c r="F713" s="9"/>
      <c r="G713" s="97"/>
      <c r="H713" s="161">
        <v>10088716</v>
      </c>
      <c r="I713" s="79"/>
      <c r="J713" s="97"/>
      <c r="K713" s="161">
        <v>5612981</v>
      </c>
    </row>
    <row r="714" spans="1:13">
      <c r="A714" s="7">
        <v>21</v>
      </c>
      <c r="C714" s="8"/>
      <c r="E714" s="7">
        <v>21</v>
      </c>
      <c r="F714" s="9"/>
      <c r="G714" s="210"/>
      <c r="H714" s="255"/>
      <c r="I714" s="256"/>
      <c r="J714" s="210"/>
      <c r="K714" s="255"/>
    </row>
    <row r="715" spans="1:13">
      <c r="A715" s="7">
        <v>22</v>
      </c>
      <c r="C715" s="8"/>
      <c r="E715" s="7">
        <v>22</v>
      </c>
      <c r="F715" s="9"/>
      <c r="G715" s="210"/>
      <c r="H715" s="255"/>
      <c r="I715" s="256"/>
      <c r="J715" s="210"/>
      <c r="K715" s="255"/>
    </row>
    <row r="716" spans="1:13">
      <c r="A716" s="7">
        <v>23</v>
      </c>
      <c r="C716" s="8" t="s">
        <v>194</v>
      </c>
      <c r="E716" s="7">
        <v>23</v>
      </c>
      <c r="F716" s="9"/>
      <c r="G716" s="210"/>
      <c r="H716" s="255"/>
      <c r="I716" s="256"/>
      <c r="J716" s="258"/>
      <c r="K716" s="255"/>
    </row>
    <row r="717" spans="1:13">
      <c r="A717" s="7">
        <v>24</v>
      </c>
      <c r="C717" s="8"/>
      <c r="E717" s="7">
        <v>24</v>
      </c>
      <c r="F717" s="9"/>
      <c r="G717" s="257"/>
      <c r="H717" s="255"/>
      <c r="I717" s="256"/>
      <c r="J717" s="258"/>
      <c r="K717" s="210"/>
    </row>
    <row r="718" spans="1:13">
      <c r="E718" s="34"/>
      <c r="F718" s="65" t="s">
        <v>6</v>
      </c>
      <c r="G718" s="219" t="s">
        <v>6</v>
      </c>
      <c r="H718" s="219" t="s">
        <v>6</v>
      </c>
      <c r="I718" s="220" t="s">
        <v>6</v>
      </c>
      <c r="J718" s="219" t="s">
        <v>6</v>
      </c>
      <c r="K718" s="219" t="s">
        <v>6</v>
      </c>
    </row>
    <row r="719" spans="1:13">
      <c r="A719" s="7">
        <v>25</v>
      </c>
      <c r="C719" s="8" t="s">
        <v>201</v>
      </c>
      <c r="E719" s="7">
        <v>25</v>
      </c>
      <c r="G719" s="94">
        <f>SUM(G708:G718)</f>
        <v>405</v>
      </c>
      <c r="H719" s="94">
        <f>SUM(H708:H718)</f>
        <v>45385766</v>
      </c>
      <c r="I719" s="94"/>
      <c r="J719" s="94">
        <f>SUM(J708:J718)</f>
        <v>402</v>
      </c>
      <c r="K719" s="94">
        <f>SUM(K708:K718)</f>
        <v>39855311.781999998</v>
      </c>
    </row>
    <row r="720" spans="1:13">
      <c r="E720" s="34"/>
      <c r="F720" s="65" t="s">
        <v>6</v>
      </c>
      <c r="G720" s="19" t="s">
        <v>6</v>
      </c>
      <c r="H720" s="20" t="s">
        <v>6</v>
      </c>
      <c r="I720" s="65" t="s">
        <v>6</v>
      </c>
      <c r="J720" s="19" t="s">
        <v>6</v>
      </c>
      <c r="K720" s="20" t="s">
        <v>6</v>
      </c>
    </row>
    <row r="721" spans="1:16">
      <c r="C721" s="130" t="s">
        <v>49</v>
      </c>
      <c r="E721" s="34"/>
      <c r="F721" s="65"/>
      <c r="G721" s="19"/>
      <c r="H721" s="20"/>
      <c r="I721" s="65"/>
      <c r="J721" s="19"/>
      <c r="K721" s="20"/>
    </row>
    <row r="723" spans="1:16">
      <c r="A723" s="8"/>
    </row>
    <row r="724" spans="1:16">
      <c r="A724" s="15" t="str">
        <f>$A$83</f>
        <v xml:space="preserve">Institution No.:  </v>
      </c>
      <c r="B724" s="35"/>
      <c r="C724" s="35"/>
      <c r="D724" s="35"/>
      <c r="E724" s="36"/>
      <c r="F724" s="35"/>
      <c r="G724" s="37"/>
      <c r="H724" s="38"/>
      <c r="I724" s="35"/>
      <c r="J724" s="37"/>
      <c r="K724" s="14" t="s">
        <v>202</v>
      </c>
    </row>
    <row r="725" spans="1:16">
      <c r="A725" s="294" t="s">
        <v>203</v>
      </c>
      <c r="B725" s="294"/>
      <c r="C725" s="294"/>
      <c r="D725" s="294"/>
      <c r="E725" s="294"/>
      <c r="F725" s="294"/>
      <c r="G725" s="294"/>
      <c r="H725" s="294"/>
      <c r="I725" s="294"/>
      <c r="J725" s="294"/>
      <c r="K725" s="294"/>
    </row>
    <row r="726" spans="1:16">
      <c r="A726" s="15" t="str">
        <f>$A$42</f>
        <v xml:space="preserve">NAME: </v>
      </c>
      <c r="C726" s="130" t="str">
        <f>$D$20</f>
        <v>University of Colorado</v>
      </c>
      <c r="F726" s="67"/>
      <c r="G726" s="61"/>
      <c r="H726" s="39"/>
      <c r="J726" s="13"/>
      <c r="K726" s="17" t="str">
        <f>$K$3</f>
        <v>Due Date: October 5, 2020</v>
      </c>
    </row>
    <row r="727" spans="1:16">
      <c r="A727" s="18" t="s">
        <v>6</v>
      </c>
      <c r="B727" s="18" t="s">
        <v>6</v>
      </c>
      <c r="C727" s="18" t="s">
        <v>6</v>
      </c>
      <c r="D727" s="18" t="s">
        <v>6</v>
      </c>
      <c r="E727" s="18" t="s">
        <v>6</v>
      </c>
      <c r="F727" s="18" t="s">
        <v>6</v>
      </c>
      <c r="G727" s="19" t="s">
        <v>6</v>
      </c>
      <c r="H727" s="20" t="s">
        <v>6</v>
      </c>
      <c r="I727" s="18" t="s">
        <v>6</v>
      </c>
      <c r="J727" s="19" t="s">
        <v>6</v>
      </c>
      <c r="K727" s="20" t="s">
        <v>6</v>
      </c>
    </row>
    <row r="728" spans="1:16">
      <c r="A728" s="21" t="s">
        <v>7</v>
      </c>
      <c r="E728" s="21" t="s">
        <v>7</v>
      </c>
      <c r="F728" s="22"/>
      <c r="G728" s="23"/>
      <c r="H728" s="24" t="str">
        <f>H691</f>
        <v>2019-20</v>
      </c>
      <c r="I728" s="22"/>
      <c r="J728" s="23"/>
      <c r="K728" s="24" t="str">
        <f>K691</f>
        <v>2020-21</v>
      </c>
      <c r="P728" s="130" t="s">
        <v>38</v>
      </c>
    </row>
    <row r="729" spans="1:16">
      <c r="A729" s="21" t="s">
        <v>9</v>
      </c>
      <c r="C729" s="25" t="s">
        <v>51</v>
      </c>
      <c r="E729" s="21" t="s">
        <v>9</v>
      </c>
      <c r="F729" s="22"/>
      <c r="G729" s="23" t="s">
        <v>11</v>
      </c>
      <c r="H729" s="24" t="s">
        <v>12</v>
      </c>
      <c r="I729" s="22"/>
      <c r="J729" s="23" t="s">
        <v>11</v>
      </c>
      <c r="K729" s="24" t="s">
        <v>13</v>
      </c>
    </row>
    <row r="730" spans="1:16">
      <c r="A730" s="18" t="s">
        <v>6</v>
      </c>
      <c r="B730" s="18" t="s">
        <v>6</v>
      </c>
      <c r="C730" s="18" t="s">
        <v>6</v>
      </c>
      <c r="D730" s="18" t="s">
        <v>6</v>
      </c>
      <c r="E730" s="18" t="s">
        <v>6</v>
      </c>
      <c r="F730" s="18" t="s">
        <v>6</v>
      </c>
      <c r="G730" s="19" t="s">
        <v>6</v>
      </c>
      <c r="H730" s="20" t="s">
        <v>6</v>
      </c>
      <c r="I730" s="18" t="s">
        <v>6</v>
      </c>
      <c r="J730" s="19" t="s">
        <v>6</v>
      </c>
      <c r="K730" s="20" t="s">
        <v>6</v>
      </c>
    </row>
    <row r="731" spans="1:16">
      <c r="A731" s="111">
        <v>1</v>
      </c>
      <c r="B731" s="112"/>
      <c r="C731" s="112" t="s">
        <v>227</v>
      </c>
      <c r="D731" s="112"/>
      <c r="E731" s="111">
        <v>1</v>
      </c>
      <c r="F731" s="113"/>
      <c r="G731" s="114"/>
      <c r="H731" s="115"/>
      <c r="I731" s="116"/>
      <c r="J731" s="117"/>
      <c r="K731" s="118"/>
    </row>
    <row r="732" spans="1:16">
      <c r="A732" s="111">
        <v>2</v>
      </c>
      <c r="B732" s="112"/>
      <c r="C732" s="112" t="s">
        <v>227</v>
      </c>
      <c r="D732" s="112"/>
      <c r="E732" s="111">
        <v>2</v>
      </c>
      <c r="F732" s="113"/>
      <c r="G732" s="114"/>
      <c r="H732" s="115"/>
      <c r="I732" s="116"/>
      <c r="J732" s="117"/>
      <c r="K732" s="115"/>
    </row>
    <row r="733" spans="1:16">
      <c r="A733" s="111">
        <v>3</v>
      </c>
      <c r="B733" s="112"/>
      <c r="C733" s="112" t="s">
        <v>227</v>
      </c>
      <c r="D733" s="112"/>
      <c r="E733" s="111">
        <v>3</v>
      </c>
      <c r="F733" s="113"/>
      <c r="G733" s="114"/>
      <c r="H733" s="115"/>
      <c r="I733" s="116"/>
      <c r="J733" s="117"/>
      <c r="K733" s="115"/>
    </row>
    <row r="734" spans="1:16">
      <c r="A734" s="111">
        <v>4</v>
      </c>
      <c r="B734" s="112"/>
      <c r="C734" s="112" t="s">
        <v>227</v>
      </c>
      <c r="D734" s="112"/>
      <c r="E734" s="111">
        <v>4</v>
      </c>
      <c r="F734" s="113"/>
      <c r="G734" s="114"/>
      <c r="H734" s="115"/>
      <c r="I734" s="119"/>
      <c r="J734" s="117"/>
      <c r="K734" s="115"/>
    </row>
    <row r="735" spans="1:16">
      <c r="A735" s="111">
        <v>5</v>
      </c>
      <c r="B735" s="112"/>
      <c r="C735" s="112" t="s">
        <v>227</v>
      </c>
      <c r="D735" s="112"/>
      <c r="E735" s="111">
        <v>5</v>
      </c>
      <c r="F735" s="113"/>
      <c r="G735" s="117"/>
      <c r="H735" s="115"/>
      <c r="I735" s="119"/>
      <c r="J735" s="117"/>
      <c r="K735" s="115"/>
    </row>
    <row r="736" spans="1:16">
      <c r="A736" s="7">
        <v>6</v>
      </c>
      <c r="C736" s="8" t="s">
        <v>190</v>
      </c>
      <c r="E736" s="7">
        <v>6</v>
      </c>
      <c r="F736" s="9"/>
      <c r="G736" s="97">
        <v>595</v>
      </c>
      <c r="H736" s="161">
        <v>36363220</v>
      </c>
      <c r="I736" s="29"/>
      <c r="J736" s="97">
        <v>584</v>
      </c>
      <c r="K736" s="161">
        <v>34872327.979999997</v>
      </c>
      <c r="L736" s="76"/>
      <c r="M736" s="243"/>
      <c r="N736" s="182"/>
    </row>
    <row r="737" spans="1:14">
      <c r="A737" s="7">
        <v>7</v>
      </c>
      <c r="C737" s="8" t="s">
        <v>191</v>
      </c>
      <c r="E737" s="7">
        <v>7</v>
      </c>
      <c r="F737" s="9"/>
      <c r="G737" s="97"/>
      <c r="H737" s="161">
        <v>13257440</v>
      </c>
      <c r="I737" s="79"/>
      <c r="J737" s="97"/>
      <c r="K737" s="161">
        <v>12713884.960000001</v>
      </c>
      <c r="L737" s="76"/>
      <c r="M737" s="76"/>
    </row>
    <row r="738" spans="1:14">
      <c r="A738" s="7">
        <v>8</v>
      </c>
      <c r="C738" s="8" t="s">
        <v>192</v>
      </c>
      <c r="E738" s="7">
        <v>8</v>
      </c>
      <c r="F738" s="9"/>
      <c r="G738" s="97">
        <f>SUM(G736:G737)</f>
        <v>595</v>
      </c>
      <c r="H738" s="161">
        <f>SUM(H736:H737)</f>
        <v>49620660</v>
      </c>
      <c r="I738" s="79"/>
      <c r="J738" s="97">
        <f>SUM(J736:J737)</f>
        <v>584</v>
      </c>
      <c r="K738" s="161">
        <f>SUM(K736:K737)</f>
        <v>47586212.939999998</v>
      </c>
      <c r="L738" s="76"/>
      <c r="M738" s="243"/>
    </row>
    <row r="739" spans="1:14">
      <c r="A739" s="7">
        <v>9</v>
      </c>
      <c r="C739" s="8"/>
      <c r="E739" s="7">
        <v>9</v>
      </c>
      <c r="F739" s="9"/>
      <c r="G739" s="97"/>
      <c r="H739" s="161"/>
      <c r="I739" s="28"/>
      <c r="J739" s="97"/>
      <c r="K739" s="161"/>
      <c r="L739" s="76"/>
      <c r="M739" s="76"/>
    </row>
    <row r="740" spans="1:14">
      <c r="A740" s="7">
        <v>10</v>
      </c>
      <c r="C740" s="8"/>
      <c r="E740" s="7">
        <v>10</v>
      </c>
      <c r="F740" s="9"/>
      <c r="G740" s="97"/>
      <c r="H740" s="161"/>
      <c r="I740" s="29"/>
      <c r="J740" s="97"/>
      <c r="K740" s="161"/>
      <c r="L740" s="76"/>
    </row>
    <row r="741" spans="1:14">
      <c r="A741" s="7">
        <v>11</v>
      </c>
      <c r="C741" s="8" t="s">
        <v>174</v>
      </c>
      <c r="E741" s="7">
        <v>11</v>
      </c>
      <c r="G741" s="94">
        <v>48</v>
      </c>
      <c r="H741" s="253">
        <v>2434130</v>
      </c>
      <c r="I741" s="28"/>
      <c r="J741" s="94">
        <v>45</v>
      </c>
      <c r="K741" s="253">
        <v>2334330.67</v>
      </c>
      <c r="L741" s="76"/>
      <c r="M741" s="243"/>
      <c r="N741" s="182"/>
    </row>
    <row r="742" spans="1:14">
      <c r="A742" s="7">
        <v>12</v>
      </c>
      <c r="C742" s="8" t="s">
        <v>175</v>
      </c>
      <c r="E742" s="7">
        <v>12</v>
      </c>
      <c r="G742" s="94"/>
      <c r="H742" s="253">
        <v>1231023</v>
      </c>
      <c r="I742" s="29"/>
      <c r="J742" s="94"/>
      <c r="K742" s="253">
        <v>1180551.057</v>
      </c>
      <c r="L742" s="76"/>
      <c r="M742" s="76"/>
    </row>
    <row r="743" spans="1:14">
      <c r="A743" s="7">
        <v>13</v>
      </c>
      <c r="C743" s="8" t="s">
        <v>193</v>
      </c>
      <c r="E743" s="7">
        <v>13</v>
      </c>
      <c r="F743" s="9"/>
      <c r="G743" s="97">
        <f>SUM(G741:G742)</f>
        <v>48</v>
      </c>
      <c r="H743" s="161">
        <f>SUM(H741:H742)</f>
        <v>3665153</v>
      </c>
      <c r="I743" s="79"/>
      <c r="J743" s="97">
        <f>SUM(J741:J742)</f>
        <v>45</v>
      </c>
      <c r="K743" s="161">
        <f>SUM(K741:K742)</f>
        <v>3514881.727</v>
      </c>
      <c r="L743" s="76"/>
      <c r="M743" s="243"/>
    </row>
    <row r="744" spans="1:14">
      <c r="A744" s="7">
        <v>14</v>
      </c>
      <c r="E744" s="7">
        <v>14</v>
      </c>
      <c r="F744" s="9"/>
      <c r="G744" s="97"/>
      <c r="H744" s="161"/>
      <c r="I744" s="79"/>
      <c r="J744" s="97"/>
      <c r="K744" s="161"/>
      <c r="L744" s="76"/>
      <c r="M744" s="76"/>
    </row>
    <row r="745" spans="1:14">
      <c r="A745" s="7">
        <v>15</v>
      </c>
      <c r="C745" s="8" t="s">
        <v>177</v>
      </c>
      <c r="E745" s="7">
        <v>15</v>
      </c>
      <c r="F745" s="9"/>
      <c r="G745" s="97">
        <f>G738+G743</f>
        <v>643</v>
      </c>
      <c r="H745" s="161">
        <v>53285813</v>
      </c>
      <c r="I745" s="79"/>
      <c r="J745" s="97">
        <f>J738+J743</f>
        <v>629</v>
      </c>
      <c r="K745" s="161">
        <f>K738+K743</f>
        <v>51101094.666999996</v>
      </c>
      <c r="L745" s="76"/>
      <c r="M745" s="76"/>
    </row>
    <row r="746" spans="1:14">
      <c r="A746" s="7">
        <v>16</v>
      </c>
      <c r="E746" s="7">
        <v>16</v>
      </c>
      <c r="F746" s="9"/>
      <c r="G746" s="97"/>
      <c r="H746" s="161"/>
      <c r="I746" s="79"/>
      <c r="J746" s="97"/>
      <c r="K746" s="161"/>
      <c r="L746" s="76"/>
      <c r="M746" s="243"/>
    </row>
    <row r="747" spans="1:14">
      <c r="A747" s="7">
        <v>17</v>
      </c>
      <c r="C747" s="8" t="s">
        <v>178</v>
      </c>
      <c r="E747" s="7">
        <v>17</v>
      </c>
      <c r="F747" s="9"/>
      <c r="G747" s="97"/>
      <c r="H747" s="161">
        <v>541190</v>
      </c>
      <c r="I747" s="79"/>
      <c r="J747" s="97"/>
      <c r="K747" s="161">
        <v>519001.21</v>
      </c>
      <c r="L747" s="76"/>
      <c r="M747" s="76"/>
    </row>
    <row r="748" spans="1:14">
      <c r="A748" s="7">
        <v>18</v>
      </c>
      <c r="C748" s="8"/>
      <c r="E748" s="7">
        <v>18</v>
      </c>
      <c r="F748" s="9"/>
      <c r="G748" s="97"/>
      <c r="H748" s="161"/>
      <c r="I748" s="79"/>
      <c r="J748" s="97"/>
      <c r="K748" s="161"/>
      <c r="L748" s="76"/>
      <c r="M748" s="76"/>
    </row>
    <row r="749" spans="1:14">
      <c r="A749" s="7">
        <v>19</v>
      </c>
      <c r="C749" s="8" t="s">
        <v>179</v>
      </c>
      <c r="E749" s="7">
        <v>19</v>
      </c>
      <c r="F749" s="9"/>
      <c r="G749" s="97"/>
      <c r="H749" s="161">
        <v>272178</v>
      </c>
      <c r="I749" s="79"/>
      <c r="J749" s="97"/>
      <c r="K749" s="161">
        <v>261018.70199999999</v>
      </c>
      <c r="L749" s="76"/>
      <c r="M749" s="76"/>
    </row>
    <row r="750" spans="1:14">
      <c r="A750" s="7">
        <v>20</v>
      </c>
      <c r="C750" s="8" t="s">
        <v>180</v>
      </c>
      <c r="E750" s="7">
        <v>20</v>
      </c>
      <c r="F750" s="9"/>
      <c r="G750" s="97"/>
      <c r="H750" s="161">
        <v>32339445</v>
      </c>
      <c r="I750" s="79"/>
      <c r="J750" s="97"/>
      <c r="K750" s="161">
        <v>25140512</v>
      </c>
      <c r="L750" s="76"/>
      <c r="M750" s="76"/>
    </row>
    <row r="751" spans="1:14">
      <c r="A751" s="7">
        <v>21</v>
      </c>
      <c r="C751" s="8"/>
      <c r="E751" s="7">
        <v>21</v>
      </c>
      <c r="F751" s="9"/>
      <c r="G751" s="97"/>
      <c r="H751" s="161"/>
      <c r="I751" s="79"/>
      <c r="J751" s="97"/>
      <c r="K751" s="161"/>
      <c r="L751" s="76"/>
      <c r="M751" s="76"/>
    </row>
    <row r="752" spans="1:14">
      <c r="A752" s="7">
        <v>22</v>
      </c>
      <c r="C752" s="8"/>
      <c r="E752" s="7">
        <v>22</v>
      </c>
      <c r="F752" s="9"/>
      <c r="G752" s="97"/>
      <c r="H752" s="161"/>
      <c r="I752" s="79"/>
      <c r="J752" s="97"/>
      <c r="K752" s="161"/>
      <c r="L752" s="76"/>
      <c r="M752" s="76"/>
    </row>
    <row r="753" spans="1:13">
      <c r="A753" s="7">
        <v>23</v>
      </c>
      <c r="C753" s="8" t="s">
        <v>194</v>
      </c>
      <c r="E753" s="7">
        <v>23</v>
      </c>
      <c r="F753" s="9"/>
      <c r="G753" s="97"/>
      <c r="H753" s="161">
        <v>0</v>
      </c>
      <c r="I753" s="79"/>
      <c r="J753" s="97"/>
      <c r="K753" s="161"/>
      <c r="L753" s="76"/>
      <c r="M753" s="76"/>
    </row>
    <row r="754" spans="1:13">
      <c r="A754" s="7">
        <v>24</v>
      </c>
      <c r="C754" s="8"/>
      <c r="E754" s="7">
        <v>24</v>
      </c>
      <c r="F754" s="9"/>
      <c r="G754" s="97"/>
      <c r="H754" s="161"/>
      <c r="I754" s="79"/>
      <c r="J754" s="97"/>
      <c r="K754" s="161"/>
      <c r="L754" s="76"/>
      <c r="M754" s="76"/>
    </row>
    <row r="755" spans="1:13">
      <c r="E755" s="34"/>
      <c r="F755" s="65" t="s">
        <v>6</v>
      </c>
      <c r="G755" s="20" t="s">
        <v>6</v>
      </c>
      <c r="H755" s="20" t="s">
        <v>6</v>
      </c>
      <c r="I755" s="65" t="s">
        <v>6</v>
      </c>
      <c r="J755" s="20" t="s">
        <v>6</v>
      </c>
      <c r="K755" s="20" t="s">
        <v>6</v>
      </c>
      <c r="L755" s="76"/>
      <c r="M755" s="76"/>
    </row>
    <row r="756" spans="1:13">
      <c r="A756" s="7">
        <v>25</v>
      </c>
      <c r="C756" s="8" t="s">
        <v>204</v>
      </c>
      <c r="E756" s="7">
        <v>25</v>
      </c>
      <c r="G756" s="94">
        <f>SUM(G745:G755)</f>
        <v>643</v>
      </c>
      <c r="H756" s="94">
        <f>SUM(H745:H755)</f>
        <v>86438626</v>
      </c>
      <c r="I756" s="94"/>
      <c r="J756" s="94">
        <f>SUM(J745:J755)</f>
        <v>629</v>
      </c>
      <c r="K756" s="94">
        <f>SUM(K745:K755)</f>
        <v>77021626.578999996</v>
      </c>
    </row>
    <row r="757" spans="1:13">
      <c r="E757" s="34"/>
      <c r="F757" s="65" t="s">
        <v>6</v>
      </c>
      <c r="G757" s="19" t="s">
        <v>6</v>
      </c>
      <c r="H757" s="20" t="s">
        <v>6</v>
      </c>
      <c r="I757" s="65" t="s">
        <v>6</v>
      </c>
      <c r="J757" s="19" t="s">
        <v>6</v>
      </c>
      <c r="K757" s="20" t="s">
        <v>6</v>
      </c>
    </row>
    <row r="758" spans="1:13">
      <c r="C758" s="130" t="s">
        <v>49</v>
      </c>
    </row>
    <row r="761" spans="1:13">
      <c r="A761" s="15" t="str">
        <f>$A$83</f>
        <v xml:space="preserve">Institution No.:  </v>
      </c>
      <c r="B761" s="35"/>
      <c r="C761" s="35"/>
      <c r="D761" s="35"/>
      <c r="E761" s="36"/>
      <c r="F761" s="35"/>
      <c r="G761" s="37"/>
      <c r="H761" s="38"/>
      <c r="I761" s="35"/>
      <c r="J761" s="37"/>
      <c r="K761" s="14" t="s">
        <v>205</v>
      </c>
    </row>
    <row r="762" spans="1:13">
      <c r="A762" s="294" t="s">
        <v>206</v>
      </c>
      <c r="B762" s="294"/>
      <c r="C762" s="294"/>
      <c r="D762" s="294"/>
      <c r="E762" s="294"/>
      <c r="F762" s="294"/>
      <c r="G762" s="294"/>
      <c r="H762" s="294"/>
      <c r="I762" s="294"/>
      <c r="J762" s="294"/>
      <c r="K762" s="294"/>
    </row>
    <row r="763" spans="1:13">
      <c r="A763" s="15" t="str">
        <f>$A$42</f>
        <v xml:space="preserve">NAME: </v>
      </c>
      <c r="C763" s="130" t="str">
        <f>$D$20</f>
        <v>University of Colorado</v>
      </c>
      <c r="F763" s="67"/>
      <c r="G763" s="61"/>
      <c r="H763" s="62"/>
      <c r="J763" s="13"/>
      <c r="K763" s="17" t="str">
        <f>$K$3</f>
        <v>Due Date: October 5, 2020</v>
      </c>
    </row>
    <row r="764" spans="1:13">
      <c r="A764" s="18" t="s">
        <v>6</v>
      </c>
      <c r="B764" s="18" t="s">
        <v>6</v>
      </c>
      <c r="C764" s="18" t="s">
        <v>6</v>
      </c>
      <c r="D764" s="18" t="s">
        <v>6</v>
      </c>
      <c r="E764" s="18" t="s">
        <v>6</v>
      </c>
      <c r="F764" s="18" t="s">
        <v>6</v>
      </c>
      <c r="G764" s="19" t="s">
        <v>6</v>
      </c>
      <c r="H764" s="20" t="s">
        <v>6</v>
      </c>
      <c r="I764" s="18" t="s">
        <v>6</v>
      </c>
      <c r="J764" s="19" t="s">
        <v>6</v>
      </c>
      <c r="K764" s="20" t="s">
        <v>6</v>
      </c>
    </row>
    <row r="765" spans="1:13">
      <c r="A765" s="21" t="s">
        <v>7</v>
      </c>
      <c r="E765" s="21" t="s">
        <v>7</v>
      </c>
      <c r="F765" s="22"/>
      <c r="G765" s="23"/>
      <c r="H765" s="24" t="str">
        <f>H728</f>
        <v>2019-20</v>
      </c>
      <c r="I765" s="22"/>
      <c r="J765" s="23"/>
      <c r="K765" s="24" t="str">
        <f>K728</f>
        <v>2020-21</v>
      </c>
    </row>
    <row r="766" spans="1:13">
      <c r="A766" s="21" t="s">
        <v>9</v>
      </c>
      <c r="C766" s="25" t="s">
        <v>51</v>
      </c>
      <c r="E766" s="21" t="s">
        <v>9</v>
      </c>
      <c r="F766" s="22"/>
      <c r="G766" s="23" t="s">
        <v>11</v>
      </c>
      <c r="H766" s="24" t="s">
        <v>12</v>
      </c>
      <c r="I766" s="22"/>
      <c r="J766" s="23" t="s">
        <v>11</v>
      </c>
      <c r="K766" s="24" t="s">
        <v>13</v>
      </c>
    </row>
    <row r="767" spans="1:13">
      <c r="A767" s="18" t="s">
        <v>6</v>
      </c>
      <c r="B767" s="18" t="s">
        <v>6</v>
      </c>
      <c r="C767" s="18" t="s">
        <v>6</v>
      </c>
      <c r="D767" s="18" t="s">
        <v>6</v>
      </c>
      <c r="E767" s="18" t="s">
        <v>6</v>
      </c>
      <c r="F767" s="18" t="s">
        <v>6</v>
      </c>
      <c r="G767" s="19"/>
      <c r="H767" s="20"/>
      <c r="I767" s="18"/>
      <c r="J767" s="19"/>
      <c r="K767" s="20"/>
    </row>
    <row r="768" spans="1:13">
      <c r="A768" s="111">
        <v>1</v>
      </c>
      <c r="B768" s="112"/>
      <c r="C768" s="112" t="s">
        <v>227</v>
      </c>
      <c r="D768" s="112"/>
      <c r="E768" s="111">
        <v>1</v>
      </c>
      <c r="F768" s="113"/>
      <c r="G768" s="114"/>
      <c r="H768" s="115"/>
      <c r="I768" s="116"/>
      <c r="J768" s="117"/>
      <c r="K768" s="118"/>
    </row>
    <row r="769" spans="1:13">
      <c r="A769" s="111">
        <v>2</v>
      </c>
      <c r="B769" s="112"/>
      <c r="C769" s="112" t="s">
        <v>227</v>
      </c>
      <c r="D769" s="112"/>
      <c r="E769" s="111">
        <v>2</v>
      </c>
      <c r="F769" s="113"/>
      <c r="G769" s="114"/>
      <c r="H769" s="115"/>
      <c r="I769" s="116"/>
      <c r="J769" s="117"/>
      <c r="K769" s="115"/>
    </row>
    <row r="770" spans="1:13">
      <c r="A770" s="111">
        <v>3</v>
      </c>
      <c r="B770" s="112"/>
      <c r="C770" s="112" t="s">
        <v>227</v>
      </c>
      <c r="D770" s="112"/>
      <c r="E770" s="111">
        <v>3</v>
      </c>
      <c r="F770" s="113"/>
      <c r="G770" s="114"/>
      <c r="H770" s="115"/>
      <c r="I770" s="116"/>
      <c r="J770" s="117"/>
      <c r="K770" s="115"/>
    </row>
    <row r="771" spans="1:13">
      <c r="A771" s="111">
        <v>4</v>
      </c>
      <c r="B771" s="112"/>
      <c r="C771" s="112" t="s">
        <v>227</v>
      </c>
      <c r="D771" s="112"/>
      <c r="E771" s="111">
        <v>4</v>
      </c>
      <c r="F771" s="113"/>
      <c r="G771" s="114"/>
      <c r="H771" s="115"/>
      <c r="I771" s="119"/>
      <c r="J771" s="117"/>
      <c r="K771" s="115"/>
    </row>
    <row r="772" spans="1:13">
      <c r="A772" s="111">
        <v>5</v>
      </c>
      <c r="B772" s="112"/>
      <c r="C772" s="112" t="s">
        <v>227</v>
      </c>
      <c r="D772" s="112"/>
      <c r="E772" s="111">
        <v>5</v>
      </c>
      <c r="F772" s="113"/>
      <c r="G772" s="114"/>
      <c r="H772" s="115"/>
      <c r="I772" s="119"/>
      <c r="J772" s="117"/>
      <c r="K772" s="115"/>
    </row>
    <row r="773" spans="1:13">
      <c r="A773" s="7">
        <v>6</v>
      </c>
      <c r="C773" s="8" t="s">
        <v>190</v>
      </c>
      <c r="E773" s="7">
        <v>6</v>
      </c>
      <c r="F773" s="9"/>
      <c r="G773" s="252">
        <v>185</v>
      </c>
      <c r="H773" s="161">
        <v>14570116</v>
      </c>
      <c r="I773" s="29"/>
      <c r="J773" s="97">
        <v>185</v>
      </c>
      <c r="K773" s="161">
        <v>14133012.52</v>
      </c>
      <c r="M773" s="243"/>
    </row>
    <row r="774" spans="1:13">
      <c r="A774" s="7">
        <v>7</v>
      </c>
      <c r="C774" s="8" t="s">
        <v>191</v>
      </c>
      <c r="E774" s="7">
        <v>7</v>
      </c>
      <c r="F774" s="9"/>
      <c r="G774" s="252"/>
      <c r="H774" s="161">
        <v>5199300</v>
      </c>
      <c r="I774" s="79"/>
      <c r="J774" s="97"/>
      <c r="K774" s="161">
        <v>5043321</v>
      </c>
      <c r="M774" s="76"/>
    </row>
    <row r="775" spans="1:13">
      <c r="A775" s="7">
        <v>8</v>
      </c>
      <c r="C775" s="8" t="s">
        <v>192</v>
      </c>
      <c r="E775" s="7">
        <v>8</v>
      </c>
      <c r="F775" s="9"/>
      <c r="G775" s="252">
        <f>SUM(G773:G774)</f>
        <v>185</v>
      </c>
      <c r="H775" s="161">
        <f>SUM(H773:H774)</f>
        <v>19769416</v>
      </c>
      <c r="I775" s="79"/>
      <c r="J775" s="97">
        <f>SUM(J773:J774)</f>
        <v>185</v>
      </c>
      <c r="K775" s="161">
        <f>SUM(K773:K774)</f>
        <v>19176333.52</v>
      </c>
      <c r="M775" s="243"/>
    </row>
    <row r="776" spans="1:13">
      <c r="A776" s="7">
        <v>9</v>
      </c>
      <c r="C776" s="8"/>
      <c r="E776" s="7">
        <v>9</v>
      </c>
      <c r="F776" s="9"/>
      <c r="G776" s="252"/>
      <c r="H776" s="161"/>
      <c r="I776" s="28"/>
      <c r="J776" s="97"/>
      <c r="K776" s="161"/>
      <c r="M776" s="76"/>
    </row>
    <row r="777" spans="1:13">
      <c r="A777" s="7">
        <v>10</v>
      </c>
      <c r="C777" s="8"/>
      <c r="E777" s="7">
        <v>10</v>
      </c>
      <c r="F777" s="9"/>
      <c r="G777" s="252"/>
      <c r="H777" s="161"/>
      <c r="I777" s="29"/>
      <c r="J777" s="97"/>
      <c r="K777" s="161"/>
    </row>
    <row r="778" spans="1:13">
      <c r="A778" s="7">
        <v>11</v>
      </c>
      <c r="C778" s="8" t="s">
        <v>174</v>
      </c>
      <c r="E778" s="7">
        <v>11</v>
      </c>
      <c r="G778" s="205">
        <v>389</v>
      </c>
      <c r="H778" s="253">
        <v>18220695</v>
      </c>
      <c r="I778" s="28"/>
      <c r="J778" s="94">
        <v>388</v>
      </c>
      <c r="K778" s="253">
        <v>17674074.149999999</v>
      </c>
      <c r="M778" s="243"/>
    </row>
    <row r="779" spans="1:13">
      <c r="A779" s="7">
        <v>12</v>
      </c>
      <c r="C779" s="8" t="s">
        <v>175</v>
      </c>
      <c r="E779" s="7">
        <v>12</v>
      </c>
      <c r="G779" s="205"/>
      <c r="H779" s="253">
        <v>6799510</v>
      </c>
      <c r="I779" s="29"/>
      <c r="J779" s="94"/>
      <c r="K779" s="253">
        <v>6595524.7000000002</v>
      </c>
      <c r="M779" s="76"/>
    </row>
    <row r="780" spans="1:13">
      <c r="A780" s="7">
        <v>13</v>
      </c>
      <c r="C780" s="8" t="s">
        <v>193</v>
      </c>
      <c r="E780" s="7">
        <v>13</v>
      </c>
      <c r="F780" s="9"/>
      <c r="G780" s="252">
        <f>SUM(G778:G779)</f>
        <v>389</v>
      </c>
      <c r="H780" s="161">
        <f>SUM(H778:H779)</f>
        <v>25020205</v>
      </c>
      <c r="I780" s="79"/>
      <c r="J780" s="97">
        <f>SUM(J778:J779)</f>
        <v>388</v>
      </c>
      <c r="K780" s="161">
        <f>SUM(K778:K779)</f>
        <v>24269598.849999998</v>
      </c>
      <c r="M780" s="243"/>
    </row>
    <row r="781" spans="1:13">
      <c r="A781" s="7">
        <v>14</v>
      </c>
      <c r="E781" s="7">
        <v>14</v>
      </c>
      <c r="F781" s="9"/>
      <c r="G781" s="252"/>
      <c r="H781" s="161"/>
      <c r="I781" s="79"/>
      <c r="J781" s="97"/>
      <c r="K781" s="161"/>
      <c r="M781" s="76"/>
    </row>
    <row r="782" spans="1:13">
      <c r="A782" s="7">
        <v>15</v>
      </c>
      <c r="C782" s="8" t="s">
        <v>177</v>
      </c>
      <c r="E782" s="7">
        <v>15</v>
      </c>
      <c r="F782" s="9"/>
      <c r="G782" s="252">
        <f>G775+G780</f>
        <v>574</v>
      </c>
      <c r="H782" s="161">
        <f>H775+H780</f>
        <v>44789621</v>
      </c>
      <c r="I782" s="79"/>
      <c r="J782" s="97">
        <f>J775+J780</f>
        <v>573</v>
      </c>
      <c r="K782" s="161">
        <f>K775+K780</f>
        <v>43445932.369999997</v>
      </c>
      <c r="M782" s="76"/>
    </row>
    <row r="783" spans="1:13">
      <c r="A783" s="7">
        <v>16</v>
      </c>
      <c r="E783" s="7">
        <v>16</v>
      </c>
      <c r="F783" s="9"/>
      <c r="G783" s="252"/>
      <c r="H783" s="161"/>
      <c r="I783" s="79"/>
      <c r="J783" s="97"/>
      <c r="K783" s="161"/>
      <c r="M783" s="243"/>
    </row>
    <row r="784" spans="1:13">
      <c r="A784" s="7">
        <v>17</v>
      </c>
      <c r="C784" s="8" t="s">
        <v>178</v>
      </c>
      <c r="E784" s="7">
        <v>17</v>
      </c>
      <c r="F784" s="9"/>
      <c r="G784" s="252"/>
      <c r="H784" s="161">
        <v>491508</v>
      </c>
      <c r="I784" s="79"/>
      <c r="J784" s="97"/>
      <c r="K784" s="161">
        <v>476762.76</v>
      </c>
    </row>
    <row r="785" spans="1:12">
      <c r="A785" s="7">
        <v>18</v>
      </c>
      <c r="C785" s="8"/>
      <c r="E785" s="7">
        <v>18</v>
      </c>
      <c r="F785" s="9"/>
      <c r="G785" s="252"/>
      <c r="H785" s="161"/>
      <c r="I785" s="79"/>
      <c r="J785" s="97"/>
      <c r="K785" s="161"/>
    </row>
    <row r="786" spans="1:12">
      <c r="A786" s="7">
        <v>19</v>
      </c>
      <c r="C786" s="8" t="s">
        <v>179</v>
      </c>
      <c r="E786" s="7">
        <v>19</v>
      </c>
      <c r="F786" s="9"/>
      <c r="G786" s="252"/>
      <c r="H786" s="161">
        <v>119245</v>
      </c>
      <c r="I786" s="79"/>
      <c r="J786" s="97"/>
      <c r="K786" s="161">
        <v>115667.65</v>
      </c>
    </row>
    <row r="787" spans="1:12">
      <c r="A787" s="7">
        <v>20</v>
      </c>
      <c r="C787" s="8" t="s">
        <v>180</v>
      </c>
      <c r="E787" s="7">
        <v>20</v>
      </c>
      <c r="F787" s="9"/>
      <c r="G787" s="252"/>
      <c r="H787" s="161">
        <v>12624233</v>
      </c>
      <c r="I787" s="79"/>
      <c r="J787" s="97"/>
      <c r="K787" s="161">
        <v>11008703</v>
      </c>
    </row>
    <row r="788" spans="1:12">
      <c r="A788" s="7">
        <v>21</v>
      </c>
      <c r="C788" s="8" t="s">
        <v>225</v>
      </c>
      <c r="E788" s="7">
        <v>21</v>
      </c>
      <c r="F788" s="9"/>
      <c r="G788" s="252"/>
      <c r="H788" s="161">
        <v>24245628</v>
      </c>
      <c r="I788" s="79"/>
      <c r="J788" s="97"/>
      <c r="K788" s="161">
        <v>23639487</v>
      </c>
    </row>
    <row r="789" spans="1:12">
      <c r="A789" s="7">
        <v>22</v>
      </c>
      <c r="C789" s="8"/>
      <c r="E789" s="7">
        <v>22</v>
      </c>
      <c r="F789" s="9"/>
      <c r="G789" s="254"/>
      <c r="H789" s="255"/>
      <c r="I789" s="256"/>
      <c r="J789" s="210"/>
      <c r="K789" s="255"/>
    </row>
    <row r="790" spans="1:12">
      <c r="A790" s="7">
        <v>23</v>
      </c>
      <c r="C790" s="8" t="s">
        <v>194</v>
      </c>
      <c r="E790" s="7">
        <v>23</v>
      </c>
      <c r="F790" s="9"/>
      <c r="G790" s="259"/>
      <c r="H790" s="255">
        <v>0</v>
      </c>
      <c r="I790" s="256"/>
      <c r="J790" s="210"/>
      <c r="K790" s="255"/>
    </row>
    <row r="791" spans="1:12">
      <c r="A791" s="7">
        <v>24</v>
      </c>
      <c r="C791" s="8"/>
      <c r="E791" s="7">
        <v>24</v>
      </c>
      <c r="F791" s="9"/>
      <c r="G791" s="259"/>
      <c r="H791" s="255"/>
      <c r="I791" s="256"/>
      <c r="J791" s="258"/>
      <c r="K791" s="255"/>
    </row>
    <row r="792" spans="1:12">
      <c r="E792" s="34"/>
      <c r="F792" s="65" t="s">
        <v>6</v>
      </c>
      <c r="G792" s="219" t="s">
        <v>6</v>
      </c>
      <c r="H792" s="219" t="s">
        <v>6</v>
      </c>
      <c r="I792" s="220" t="s">
        <v>6</v>
      </c>
      <c r="J792" s="219" t="s">
        <v>6</v>
      </c>
      <c r="K792" s="219" t="s">
        <v>6</v>
      </c>
    </row>
    <row r="793" spans="1:12">
      <c r="A793" s="7">
        <v>25</v>
      </c>
      <c r="C793" s="8" t="s">
        <v>207</v>
      </c>
      <c r="E793" s="7">
        <v>25</v>
      </c>
      <c r="G793" s="94">
        <f>SUM(G782:G792)</f>
        <v>574</v>
      </c>
      <c r="H793" s="94">
        <f>SUM(H782:H792)</f>
        <v>82270235</v>
      </c>
      <c r="I793" s="94"/>
      <c r="J793" s="94">
        <f>SUM(J782:J792)</f>
        <v>573</v>
      </c>
      <c r="K793" s="94">
        <f>SUM(K782:K792)</f>
        <v>78686552.780000001</v>
      </c>
    </row>
    <row r="794" spans="1:12">
      <c r="E794" s="34"/>
      <c r="F794" s="65" t="s">
        <v>6</v>
      </c>
      <c r="G794" s="19" t="s">
        <v>6</v>
      </c>
      <c r="H794" s="20" t="s">
        <v>6</v>
      </c>
      <c r="I794" s="65" t="s">
        <v>6</v>
      </c>
      <c r="J794" s="19" t="s">
        <v>6</v>
      </c>
      <c r="K794" s="20" t="s">
        <v>6</v>
      </c>
      <c r="L794" s="186"/>
    </row>
    <row r="795" spans="1:12">
      <c r="C795" s="130" t="s">
        <v>49</v>
      </c>
      <c r="E795" s="34"/>
      <c r="F795" s="65"/>
      <c r="G795" s="19"/>
      <c r="H795" s="20"/>
      <c r="I795" s="65"/>
      <c r="J795" s="19"/>
      <c r="K795" s="20"/>
    </row>
    <row r="797" spans="1:12">
      <c r="A797" s="8"/>
    </row>
    <row r="798" spans="1:12">
      <c r="A798" s="15" t="str">
        <f>$A$83</f>
        <v xml:space="preserve">Institution No.:  </v>
      </c>
      <c r="B798" s="35"/>
      <c r="C798" s="35"/>
      <c r="D798" s="35"/>
      <c r="E798" s="36"/>
      <c r="F798" s="35"/>
      <c r="G798" s="37"/>
      <c r="H798" s="38"/>
      <c r="I798" s="35"/>
      <c r="J798" s="37"/>
      <c r="K798" s="14" t="s">
        <v>208</v>
      </c>
    </row>
    <row r="799" spans="1:12">
      <c r="A799" s="294" t="s">
        <v>209</v>
      </c>
      <c r="B799" s="294"/>
      <c r="C799" s="294"/>
      <c r="D799" s="294"/>
      <c r="E799" s="294"/>
      <c r="F799" s="294"/>
      <c r="G799" s="294"/>
      <c r="H799" s="294"/>
      <c r="I799" s="294"/>
      <c r="J799" s="294"/>
      <c r="K799" s="294"/>
    </row>
    <row r="800" spans="1:12">
      <c r="A800" s="15" t="str">
        <f>$A$42</f>
        <v xml:space="preserve">NAME: </v>
      </c>
      <c r="C800" s="130" t="str">
        <f>$D$20</f>
        <v>University of Colorado</v>
      </c>
      <c r="F800" s="67"/>
      <c r="G800" s="61"/>
      <c r="H800" s="62"/>
      <c r="J800" s="13"/>
      <c r="K800" s="17" t="str">
        <f>$K$3</f>
        <v>Due Date: October 5, 2020</v>
      </c>
    </row>
    <row r="801" spans="1:12">
      <c r="A801" s="18" t="s">
        <v>6</v>
      </c>
      <c r="B801" s="18" t="s">
        <v>6</v>
      </c>
      <c r="C801" s="18" t="s">
        <v>6</v>
      </c>
      <c r="D801" s="18" t="s">
        <v>6</v>
      </c>
      <c r="E801" s="18" t="s">
        <v>6</v>
      </c>
      <c r="F801" s="18" t="s">
        <v>6</v>
      </c>
      <c r="G801" s="19" t="s">
        <v>6</v>
      </c>
      <c r="H801" s="20" t="s">
        <v>6</v>
      </c>
      <c r="I801" s="18" t="s">
        <v>6</v>
      </c>
      <c r="J801" s="19" t="s">
        <v>6</v>
      </c>
      <c r="K801" s="20" t="s">
        <v>6</v>
      </c>
    </row>
    <row r="802" spans="1:12">
      <c r="A802" s="21" t="s">
        <v>7</v>
      </c>
      <c r="E802" s="21" t="s">
        <v>7</v>
      </c>
      <c r="F802" s="22"/>
      <c r="G802" s="23"/>
      <c r="H802" s="24" t="str">
        <f>+H765</f>
        <v>2019-20</v>
      </c>
      <c r="I802" s="22"/>
      <c r="J802" s="23"/>
      <c r="K802" s="24" t="str">
        <f>K765</f>
        <v>2020-21</v>
      </c>
    </row>
    <row r="803" spans="1:12">
      <c r="A803" s="21" t="s">
        <v>9</v>
      </c>
      <c r="C803" s="25" t="s">
        <v>51</v>
      </c>
      <c r="E803" s="21" t="s">
        <v>9</v>
      </c>
      <c r="G803" s="13"/>
      <c r="H803" s="24" t="s">
        <v>12</v>
      </c>
      <c r="J803" s="13"/>
      <c r="K803" s="24" t="s">
        <v>13</v>
      </c>
    </row>
    <row r="804" spans="1:12">
      <c r="A804" s="18" t="s">
        <v>6</v>
      </c>
      <c r="B804" s="18" t="s">
        <v>6</v>
      </c>
      <c r="C804" s="18" t="s">
        <v>6</v>
      </c>
      <c r="D804" s="18" t="s">
        <v>6</v>
      </c>
      <c r="E804" s="18" t="s">
        <v>6</v>
      </c>
      <c r="F804" s="18" t="s">
        <v>6</v>
      </c>
      <c r="G804" s="19" t="s">
        <v>6</v>
      </c>
      <c r="H804" s="20" t="s">
        <v>6</v>
      </c>
      <c r="I804" s="18" t="s">
        <v>6</v>
      </c>
      <c r="J804" s="19" t="s">
        <v>6</v>
      </c>
      <c r="K804" s="20" t="s">
        <v>6</v>
      </c>
    </row>
    <row r="805" spans="1:12">
      <c r="A805" s="7">
        <v>1</v>
      </c>
      <c r="C805" s="8" t="s">
        <v>210</v>
      </c>
      <c r="E805" s="7">
        <v>1</v>
      </c>
      <c r="F805" s="9"/>
      <c r="G805" s="193"/>
      <c r="H805" s="104">
        <v>90318207</v>
      </c>
      <c r="I805" s="104"/>
      <c r="J805" s="104"/>
      <c r="K805" s="104">
        <v>95391298</v>
      </c>
      <c r="L805" s="76"/>
    </row>
    <row r="806" spans="1:12">
      <c r="A806" s="7">
        <f t="shared" ref="A806:A823" si="15">(A805+1)</f>
        <v>2</v>
      </c>
      <c r="C806" s="9"/>
      <c r="E806" s="7">
        <f t="shared" ref="E806:E823" si="16">(E805+1)</f>
        <v>2</v>
      </c>
      <c r="F806" s="9"/>
      <c r="G806" s="10"/>
      <c r="H806" s="11"/>
      <c r="I806" s="9"/>
      <c r="J806" s="10"/>
      <c r="K806" s="11"/>
    </row>
    <row r="807" spans="1:12">
      <c r="A807" s="7">
        <f t="shared" si="15"/>
        <v>3</v>
      </c>
      <c r="C807" s="9"/>
      <c r="E807" s="7">
        <f t="shared" si="16"/>
        <v>3</v>
      </c>
      <c r="F807" s="9"/>
      <c r="G807" s="10"/>
      <c r="H807" s="11"/>
      <c r="I807" s="9"/>
      <c r="J807" s="10"/>
      <c r="K807" s="11"/>
    </row>
    <row r="808" spans="1:12">
      <c r="A808" s="7">
        <f t="shared" si="15"/>
        <v>4</v>
      </c>
      <c r="C808" s="9"/>
      <c r="E808" s="7">
        <f t="shared" si="16"/>
        <v>4</v>
      </c>
      <c r="F808" s="9"/>
      <c r="G808" s="10"/>
      <c r="H808" s="11"/>
      <c r="I808" s="9"/>
      <c r="J808" s="10"/>
      <c r="K808" s="11"/>
    </row>
    <row r="809" spans="1:12">
      <c r="A809" s="7">
        <f t="shared" si="15"/>
        <v>5</v>
      </c>
      <c r="C809" s="9"/>
      <c r="E809" s="7">
        <f t="shared" si="16"/>
        <v>5</v>
      </c>
      <c r="F809" s="9"/>
      <c r="G809" s="10"/>
      <c r="H809" s="11"/>
      <c r="I809" s="9"/>
      <c r="J809" s="10"/>
      <c r="K809" s="11"/>
    </row>
    <row r="810" spans="1:12">
      <c r="A810" s="7">
        <f t="shared" si="15"/>
        <v>6</v>
      </c>
      <c r="C810" s="9"/>
      <c r="E810" s="7">
        <f t="shared" si="16"/>
        <v>6</v>
      </c>
      <c r="F810" s="9"/>
      <c r="G810" s="10"/>
      <c r="H810" s="11"/>
      <c r="I810" s="9"/>
      <c r="J810" s="10"/>
      <c r="K810" s="11"/>
    </row>
    <row r="811" spans="1:12">
      <c r="A811" s="7">
        <f t="shared" si="15"/>
        <v>7</v>
      </c>
      <c r="C811" s="9"/>
      <c r="E811" s="7">
        <f t="shared" si="16"/>
        <v>7</v>
      </c>
      <c r="F811" s="9"/>
      <c r="G811" s="10"/>
      <c r="H811" s="11"/>
      <c r="I811" s="9"/>
      <c r="J811" s="10"/>
      <c r="K811" s="11"/>
    </row>
    <row r="812" spans="1:12">
      <c r="A812" s="7">
        <f t="shared" si="15"/>
        <v>8</v>
      </c>
      <c r="C812" s="9"/>
      <c r="E812" s="7">
        <f t="shared" si="16"/>
        <v>8</v>
      </c>
      <c r="F812" s="9"/>
      <c r="G812" s="10"/>
      <c r="H812" s="11"/>
      <c r="I812" s="9"/>
      <c r="J812" s="10"/>
      <c r="K812" s="11"/>
    </row>
    <row r="813" spans="1:12">
      <c r="A813" s="7">
        <f t="shared" si="15"/>
        <v>9</v>
      </c>
      <c r="C813" s="9"/>
      <c r="E813" s="7">
        <f t="shared" si="16"/>
        <v>9</v>
      </c>
      <c r="F813" s="9"/>
      <c r="G813" s="10"/>
      <c r="H813" s="11"/>
      <c r="I813" s="9"/>
      <c r="J813" s="10"/>
      <c r="K813" s="11"/>
    </row>
    <row r="814" spans="1:12">
      <c r="A814" s="7">
        <f t="shared" si="15"/>
        <v>10</v>
      </c>
      <c r="C814" s="9"/>
      <c r="E814" s="7">
        <f t="shared" si="16"/>
        <v>10</v>
      </c>
      <c r="F814" s="9"/>
      <c r="G814" s="10"/>
      <c r="H814" s="11"/>
      <c r="I814" s="9"/>
      <c r="J814" s="10"/>
      <c r="K814" s="11"/>
    </row>
    <row r="815" spans="1:12">
      <c r="A815" s="7">
        <f t="shared" si="15"/>
        <v>11</v>
      </c>
      <c r="C815" s="9"/>
      <c r="E815" s="7">
        <f t="shared" si="16"/>
        <v>11</v>
      </c>
      <c r="G815" s="10"/>
      <c r="H815" s="11"/>
      <c r="I815" s="9"/>
      <c r="J815" s="10"/>
      <c r="K815" s="11"/>
    </row>
    <row r="816" spans="1:12">
      <c r="A816" s="7">
        <f t="shared" si="15"/>
        <v>12</v>
      </c>
      <c r="C816" s="9"/>
      <c r="E816" s="7">
        <f t="shared" si="16"/>
        <v>12</v>
      </c>
      <c r="G816" s="10"/>
      <c r="H816" s="11"/>
      <c r="I816" s="9"/>
      <c r="J816" s="10"/>
      <c r="K816" s="11"/>
    </row>
    <row r="817" spans="1:11">
      <c r="A817" s="7">
        <f t="shared" si="15"/>
        <v>13</v>
      </c>
      <c r="C817" s="9"/>
      <c r="E817" s="7">
        <f t="shared" si="16"/>
        <v>13</v>
      </c>
      <c r="F817" s="9"/>
      <c r="G817" s="10"/>
      <c r="H817" s="11"/>
      <c r="I817" s="9"/>
      <c r="J817" s="10"/>
      <c r="K817" s="11"/>
    </row>
    <row r="818" spans="1:11">
      <c r="A818" s="7">
        <f t="shared" si="15"/>
        <v>14</v>
      </c>
      <c r="C818" s="9"/>
      <c r="E818" s="7">
        <f t="shared" si="16"/>
        <v>14</v>
      </c>
      <c r="F818" s="9"/>
      <c r="G818" s="10"/>
      <c r="H818" s="11"/>
      <c r="I818" s="9"/>
      <c r="J818" s="10"/>
      <c r="K818" s="11"/>
    </row>
    <row r="819" spans="1:11">
      <c r="A819" s="7">
        <f t="shared" si="15"/>
        <v>15</v>
      </c>
      <c r="C819" s="9"/>
      <c r="E819" s="7">
        <f t="shared" si="16"/>
        <v>15</v>
      </c>
      <c r="F819" s="9"/>
      <c r="G819" s="10"/>
      <c r="H819" s="11"/>
      <c r="I819" s="9"/>
      <c r="J819" s="10"/>
      <c r="K819" s="11"/>
    </row>
    <row r="820" spans="1:11">
      <c r="A820" s="7">
        <f t="shared" si="15"/>
        <v>16</v>
      </c>
      <c r="C820" s="9"/>
      <c r="E820" s="7">
        <f t="shared" si="16"/>
        <v>16</v>
      </c>
      <c r="F820" s="9"/>
      <c r="G820" s="10"/>
      <c r="H820" s="11"/>
      <c r="I820" s="9"/>
      <c r="J820" s="10"/>
      <c r="K820" s="11"/>
    </row>
    <row r="821" spans="1:11">
      <c r="A821" s="7">
        <f t="shared" si="15"/>
        <v>17</v>
      </c>
      <c r="C821" s="9"/>
      <c r="E821" s="7">
        <f t="shared" si="16"/>
        <v>17</v>
      </c>
      <c r="F821" s="9"/>
      <c r="G821" s="10"/>
      <c r="H821" s="11"/>
      <c r="I821" s="9"/>
      <c r="J821" s="10"/>
      <c r="K821" s="11"/>
    </row>
    <row r="822" spans="1:11">
      <c r="A822" s="7">
        <f t="shared" si="15"/>
        <v>18</v>
      </c>
      <c r="C822" s="9"/>
      <c r="E822" s="7">
        <f t="shared" si="16"/>
        <v>18</v>
      </c>
      <c r="F822" s="9"/>
      <c r="G822" s="10"/>
      <c r="H822" s="11"/>
      <c r="I822" s="9"/>
      <c r="J822" s="10"/>
      <c r="K822" s="11"/>
    </row>
    <row r="823" spans="1:11">
      <c r="A823" s="7">
        <f t="shared" si="15"/>
        <v>19</v>
      </c>
      <c r="C823" s="9"/>
      <c r="E823" s="7">
        <f t="shared" si="16"/>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9"/>
      <c r="K829" s="20"/>
    </row>
    <row r="830" spans="1:11">
      <c r="A830" s="7">
        <v>25</v>
      </c>
      <c r="C830" s="8" t="s">
        <v>211</v>
      </c>
      <c r="E830" s="7">
        <v>25</v>
      </c>
      <c r="G830" s="101"/>
      <c r="H830" s="102">
        <f>SUM(H805:H828)</f>
        <v>90318207</v>
      </c>
      <c r="I830" s="102"/>
      <c r="J830" s="101"/>
      <c r="K830" s="102">
        <f>SUM(K805:K828)</f>
        <v>95391298</v>
      </c>
    </row>
    <row r="831" spans="1:11">
      <c r="D831" s="81"/>
      <c r="F831" s="65" t="s">
        <v>6</v>
      </c>
      <c r="G831" s="19" t="s">
        <v>6</v>
      </c>
      <c r="H831" s="20"/>
      <c r="I831" s="65"/>
      <c r="J831" s="19"/>
      <c r="K831" s="20"/>
    </row>
    <row r="832" spans="1:11">
      <c r="F832" s="65"/>
      <c r="G832" s="19"/>
      <c r="H832" s="20"/>
      <c r="I832" s="65"/>
      <c r="J832" s="19"/>
      <c r="K832" s="20"/>
    </row>
    <row r="833" spans="1:13">
      <c r="C833" s="286" t="s">
        <v>235</v>
      </c>
      <c r="D833" s="286"/>
      <c r="E833" s="286"/>
      <c r="F833" s="286"/>
      <c r="G833" s="286"/>
      <c r="H833" s="286"/>
      <c r="I833" s="286"/>
      <c r="J833" s="286"/>
      <c r="K833" s="52"/>
    </row>
    <row r="834" spans="1:13">
      <c r="G834" s="13"/>
      <c r="H834" s="39"/>
      <c r="J834" s="13"/>
      <c r="K834" s="39"/>
    </row>
    <row r="835" spans="1:13">
      <c r="A835" s="8"/>
    </row>
    <row r="836" spans="1:13">
      <c r="A836" s="15" t="str">
        <f>$A$83</f>
        <v xml:space="preserve">Institution No.:  </v>
      </c>
      <c r="B836" s="35"/>
      <c r="C836" s="35"/>
      <c r="D836" s="35"/>
      <c r="E836" s="36"/>
      <c r="F836" s="35"/>
      <c r="G836" s="37"/>
      <c r="H836" s="38"/>
      <c r="I836" s="35"/>
      <c r="J836" s="37"/>
      <c r="K836" s="14" t="s">
        <v>212</v>
      </c>
    </row>
    <row r="837" spans="1:13">
      <c r="A837" s="294" t="s">
        <v>213</v>
      </c>
      <c r="B837" s="294"/>
      <c r="C837" s="294"/>
      <c r="D837" s="294"/>
      <c r="E837" s="294"/>
      <c r="F837" s="294"/>
      <c r="G837" s="294"/>
      <c r="H837" s="294"/>
      <c r="I837" s="294"/>
      <c r="J837" s="294"/>
      <c r="K837" s="294"/>
    </row>
    <row r="838" spans="1:13">
      <c r="A838" s="15" t="str">
        <f>$A$42</f>
        <v xml:space="preserve">NAME: </v>
      </c>
      <c r="C838" s="130" t="str">
        <f>$D$20</f>
        <v>University of Colorado</v>
      </c>
      <c r="G838" s="74"/>
      <c r="H838" s="39"/>
      <c r="J838" s="13"/>
      <c r="K838" s="17" t="str">
        <f>$K$3</f>
        <v>Due Date: October 5, 2020</v>
      </c>
    </row>
    <row r="839" spans="1:13">
      <c r="A839" s="18" t="s">
        <v>6</v>
      </c>
      <c r="B839" s="18" t="s">
        <v>6</v>
      </c>
      <c r="C839" s="18" t="s">
        <v>6</v>
      </c>
      <c r="D839" s="18" t="s">
        <v>6</v>
      </c>
      <c r="E839" s="18" t="s">
        <v>6</v>
      </c>
      <c r="F839" s="18" t="s">
        <v>6</v>
      </c>
      <c r="G839" s="19" t="s">
        <v>6</v>
      </c>
      <c r="H839" s="20" t="s">
        <v>6</v>
      </c>
      <c r="I839" s="18" t="s">
        <v>6</v>
      </c>
      <c r="J839" s="19" t="s">
        <v>6</v>
      </c>
      <c r="K839" s="20" t="s">
        <v>6</v>
      </c>
    </row>
    <row r="840" spans="1:13">
      <c r="A840" s="21" t="s">
        <v>7</v>
      </c>
      <c r="E840" s="21" t="s">
        <v>7</v>
      </c>
      <c r="F840" s="22"/>
      <c r="G840" s="23"/>
      <c r="H840" s="24" t="str">
        <f>H802</f>
        <v>2019-20</v>
      </c>
      <c r="I840" s="22"/>
      <c r="J840" s="23"/>
      <c r="K840" s="24" t="str">
        <f>K802</f>
        <v>2020-21</v>
      </c>
    </row>
    <row r="841" spans="1:13">
      <c r="A841" s="21" t="s">
        <v>9</v>
      </c>
      <c r="C841" s="25" t="s">
        <v>51</v>
      </c>
      <c r="E841" s="21" t="s">
        <v>9</v>
      </c>
      <c r="F841" s="22"/>
      <c r="G841" s="23" t="s">
        <v>11</v>
      </c>
      <c r="H841" s="24" t="s">
        <v>12</v>
      </c>
      <c r="I841" s="22"/>
      <c r="J841" s="23" t="s">
        <v>11</v>
      </c>
      <c r="K841" s="24" t="s">
        <v>13</v>
      </c>
    </row>
    <row r="842" spans="1:13">
      <c r="A842" s="18" t="s">
        <v>6</v>
      </c>
      <c r="B842" s="18" t="s">
        <v>6</v>
      </c>
      <c r="C842" s="18" t="s">
        <v>6</v>
      </c>
      <c r="D842" s="18" t="s">
        <v>6</v>
      </c>
      <c r="E842" s="18" t="s">
        <v>6</v>
      </c>
      <c r="F842" s="18" t="s">
        <v>6</v>
      </c>
      <c r="G842" s="19" t="s">
        <v>6</v>
      </c>
      <c r="H842" s="20" t="s">
        <v>6</v>
      </c>
      <c r="I842" s="18" t="s">
        <v>6</v>
      </c>
      <c r="J842" s="19" t="s">
        <v>6</v>
      </c>
      <c r="K842" s="20" t="s">
        <v>6</v>
      </c>
    </row>
    <row r="843" spans="1:13">
      <c r="A843" s="111">
        <v>1</v>
      </c>
      <c r="B843" s="120"/>
      <c r="C843" s="112" t="s">
        <v>227</v>
      </c>
      <c r="D843" s="120"/>
      <c r="E843" s="111">
        <v>1</v>
      </c>
      <c r="F843" s="120"/>
      <c r="G843" s="121"/>
      <c r="H843" s="122"/>
      <c r="I843" s="120"/>
      <c r="J843" s="121"/>
      <c r="K843" s="122"/>
    </row>
    <row r="844" spans="1:13">
      <c r="A844" s="111">
        <v>2</v>
      </c>
      <c r="B844" s="120"/>
      <c r="C844" s="112" t="s">
        <v>227</v>
      </c>
      <c r="D844" s="120"/>
      <c r="E844" s="111">
        <v>2</v>
      </c>
      <c r="F844" s="120"/>
      <c r="G844" s="121"/>
      <c r="H844" s="122"/>
      <c r="I844" s="120"/>
      <c r="J844" s="121"/>
      <c r="K844" s="122"/>
    </row>
    <row r="845" spans="1:13">
      <c r="A845" s="111">
        <v>3</v>
      </c>
      <c r="B845" s="112"/>
      <c r="C845" s="112" t="s">
        <v>227</v>
      </c>
      <c r="D845" s="112"/>
      <c r="E845" s="111">
        <v>3</v>
      </c>
      <c r="F845" s="113"/>
      <c r="G845" s="123"/>
      <c r="H845" s="118"/>
      <c r="I845" s="118"/>
      <c r="J845" s="123"/>
      <c r="K845" s="118"/>
    </row>
    <row r="846" spans="1:13">
      <c r="A846" s="111">
        <v>4</v>
      </c>
      <c r="B846" s="112"/>
      <c r="C846" s="112" t="s">
        <v>227</v>
      </c>
      <c r="D846" s="112"/>
      <c r="E846" s="111">
        <v>4</v>
      </c>
      <c r="F846" s="113"/>
      <c r="G846" s="123"/>
      <c r="H846" s="118"/>
      <c r="I846" s="118"/>
      <c r="J846" s="123"/>
      <c r="K846" s="118"/>
    </row>
    <row r="847" spans="1:13">
      <c r="A847" s="111">
        <v>5</v>
      </c>
      <c r="B847" s="112"/>
      <c r="C847" s="112" t="s">
        <v>227</v>
      </c>
      <c r="D847" s="112"/>
      <c r="E847" s="112">
        <v>5</v>
      </c>
      <c r="F847" s="112"/>
      <c r="G847" s="124"/>
      <c r="H847" s="125"/>
      <c r="I847" s="112"/>
      <c r="J847" s="124"/>
      <c r="K847" s="125"/>
    </row>
    <row r="848" spans="1:13">
      <c r="A848" s="248">
        <v>6</v>
      </c>
      <c r="B848" s="76"/>
      <c r="C848" s="227" t="s">
        <v>170</v>
      </c>
      <c r="D848" s="76"/>
      <c r="E848" s="248">
        <v>6</v>
      </c>
      <c r="F848" s="201"/>
      <c r="G848" s="192"/>
      <c r="H848" s="194"/>
      <c r="I848" s="193"/>
      <c r="J848" s="192"/>
      <c r="K848" s="194"/>
      <c r="L848" s="76"/>
      <c r="M848" s="76"/>
    </row>
    <row r="849" spans="1:13">
      <c r="A849" s="248">
        <v>7</v>
      </c>
      <c r="B849" s="76"/>
      <c r="C849" s="227" t="s">
        <v>171</v>
      </c>
      <c r="D849" s="76"/>
      <c r="E849" s="248">
        <v>7</v>
      </c>
      <c r="F849" s="201"/>
      <c r="G849" s="192"/>
      <c r="H849" s="194"/>
      <c r="I849" s="193"/>
      <c r="J849" s="192"/>
      <c r="K849" s="194"/>
      <c r="L849" s="76"/>
      <c r="M849" s="76"/>
    </row>
    <row r="850" spans="1:13">
      <c r="A850" s="248">
        <v>8</v>
      </c>
      <c r="B850" s="76"/>
      <c r="C850" s="227" t="s">
        <v>214</v>
      </c>
      <c r="D850" s="76"/>
      <c r="E850" s="248">
        <v>8</v>
      </c>
      <c r="F850" s="201"/>
      <c r="G850" s="192"/>
      <c r="H850" s="194"/>
      <c r="I850" s="193"/>
      <c r="J850" s="192"/>
      <c r="K850" s="194"/>
      <c r="L850" s="76"/>
      <c r="M850" s="76"/>
    </row>
    <row r="851" spans="1:13">
      <c r="A851" s="248">
        <v>9</v>
      </c>
      <c r="B851" s="76"/>
      <c r="C851" s="227" t="s">
        <v>185</v>
      </c>
      <c r="D851" s="76"/>
      <c r="E851" s="248">
        <v>9</v>
      </c>
      <c r="F851" s="201"/>
      <c r="G851" s="192">
        <f>SUM(G848:G850)</f>
        <v>0</v>
      </c>
      <c r="H851" s="194">
        <f>SUM(H848:H850)</f>
        <v>0</v>
      </c>
      <c r="I851" s="192"/>
      <c r="J851" s="192">
        <f>SUM(J848:J850)</f>
        <v>0</v>
      </c>
      <c r="K851" s="194">
        <f>SUM(K848:K850)</f>
        <v>0</v>
      </c>
      <c r="L851" s="76"/>
      <c r="M851" s="76"/>
    </row>
    <row r="852" spans="1:13">
      <c r="A852" s="248">
        <v>10</v>
      </c>
      <c r="B852" s="76"/>
      <c r="C852" s="227"/>
      <c r="D852" s="76"/>
      <c r="E852" s="248">
        <v>10</v>
      </c>
      <c r="F852" s="201"/>
      <c r="G852" s="192"/>
      <c r="H852" s="194"/>
      <c r="I852" s="193"/>
      <c r="J852" s="192"/>
      <c r="K852" s="194"/>
      <c r="L852" s="76"/>
      <c r="M852" s="76"/>
    </row>
    <row r="853" spans="1:13">
      <c r="A853" s="248">
        <v>11</v>
      </c>
      <c r="B853" s="76"/>
      <c r="C853" s="227" t="s">
        <v>174</v>
      </c>
      <c r="D853" s="76"/>
      <c r="E853" s="248">
        <v>11</v>
      </c>
      <c r="F853" s="201"/>
      <c r="G853" s="192"/>
      <c r="H853" s="194"/>
      <c r="I853" s="193"/>
      <c r="J853" s="192"/>
      <c r="K853" s="194"/>
      <c r="L853" s="76"/>
      <c r="M853" s="76"/>
    </row>
    <row r="854" spans="1:13">
      <c r="A854" s="248">
        <v>12</v>
      </c>
      <c r="B854" s="76"/>
      <c r="C854" s="227" t="s">
        <v>175</v>
      </c>
      <c r="D854" s="76"/>
      <c r="E854" s="248">
        <v>12</v>
      </c>
      <c r="F854" s="201"/>
      <c r="G854" s="192"/>
      <c r="H854" s="194"/>
      <c r="I854" s="193"/>
      <c r="J854" s="192"/>
      <c r="K854" s="194"/>
      <c r="L854" s="76"/>
      <c r="M854" s="76"/>
    </row>
    <row r="855" spans="1:13">
      <c r="A855" s="248">
        <v>13</v>
      </c>
      <c r="B855" s="76"/>
      <c r="C855" s="227" t="s">
        <v>186</v>
      </c>
      <c r="D855" s="76"/>
      <c r="E855" s="248">
        <v>13</v>
      </c>
      <c r="F855" s="201"/>
      <c r="G855" s="192">
        <f>SUM(G853:G854)</f>
        <v>0</v>
      </c>
      <c r="H855" s="194">
        <f>SUM(H853:H854)</f>
        <v>0</v>
      </c>
      <c r="I855" s="199"/>
      <c r="J855" s="192">
        <f>SUM(J853:J854)</f>
        <v>0</v>
      </c>
      <c r="K855" s="194">
        <f>SUM(K853:K854)</f>
        <v>0</v>
      </c>
      <c r="L855" s="76"/>
      <c r="M855" s="76"/>
    </row>
    <row r="856" spans="1:13">
      <c r="A856" s="248">
        <v>14</v>
      </c>
      <c r="B856" s="76"/>
      <c r="C856" s="76"/>
      <c r="D856" s="76"/>
      <c r="E856" s="248">
        <v>14</v>
      </c>
      <c r="F856" s="201"/>
      <c r="G856" s="260"/>
      <c r="H856" s="194"/>
      <c r="I856" s="198"/>
      <c r="J856" s="260"/>
      <c r="K856" s="194"/>
      <c r="L856" s="76"/>
      <c r="M856" s="76"/>
    </row>
    <row r="857" spans="1:13">
      <c r="A857" s="248">
        <v>15</v>
      </c>
      <c r="B857" s="76"/>
      <c r="C857" s="227" t="s">
        <v>177</v>
      </c>
      <c r="D857" s="76"/>
      <c r="E857" s="248">
        <v>15</v>
      </c>
      <c r="F857" s="76"/>
      <c r="G857" s="261">
        <f>SUM(G851+G855)</f>
        <v>0</v>
      </c>
      <c r="H857" s="200">
        <f>SUM(H851+H855)</f>
        <v>0</v>
      </c>
      <c r="I857" s="198"/>
      <c r="J857" s="261">
        <f>SUM(J851+J855)</f>
        <v>0</v>
      </c>
      <c r="K857" s="200">
        <f>SUM(K851+K855)</f>
        <v>0</v>
      </c>
      <c r="L857" s="76"/>
      <c r="M857" s="76"/>
    </row>
    <row r="858" spans="1:13">
      <c r="A858" s="248">
        <v>16</v>
      </c>
      <c r="B858" s="76"/>
      <c r="C858" s="76"/>
      <c r="D858" s="76"/>
      <c r="E858" s="248">
        <v>16</v>
      </c>
      <c r="F858" s="76"/>
      <c r="G858" s="261"/>
      <c r="H858" s="200"/>
      <c r="I858" s="198"/>
      <c r="J858" s="261"/>
      <c r="K858" s="200"/>
      <c r="L858" s="76"/>
      <c r="M858" s="76"/>
    </row>
    <row r="859" spans="1:13">
      <c r="A859" s="248">
        <v>17</v>
      </c>
      <c r="B859" s="76"/>
      <c r="C859" s="227" t="s">
        <v>178</v>
      </c>
      <c r="D859" s="76"/>
      <c r="E859" s="248">
        <v>17</v>
      </c>
      <c r="F859" s="201"/>
      <c r="G859" s="192"/>
      <c r="H859" s="194"/>
      <c r="I859" s="193"/>
      <c r="J859" s="192"/>
      <c r="K859" s="194"/>
      <c r="L859" s="76"/>
      <c r="M859" s="76"/>
    </row>
    <row r="860" spans="1:13">
      <c r="A860" s="248">
        <v>18</v>
      </c>
      <c r="B860" s="76"/>
      <c r="C860" s="76"/>
      <c r="D860" s="76"/>
      <c r="E860" s="248">
        <v>18</v>
      </c>
      <c r="F860" s="201"/>
      <c r="G860" s="192"/>
      <c r="H860" s="194"/>
      <c r="I860" s="193"/>
      <c r="J860" s="192"/>
      <c r="K860" s="194"/>
      <c r="L860" s="76"/>
      <c r="M860" s="76"/>
    </row>
    <row r="861" spans="1:13">
      <c r="A861" s="248">
        <v>19</v>
      </c>
      <c r="B861" s="76"/>
      <c r="C861" s="227" t="s">
        <v>179</v>
      </c>
      <c r="D861" s="76"/>
      <c r="E861" s="248">
        <v>19</v>
      </c>
      <c r="F861" s="201"/>
      <c r="G861" s="192"/>
      <c r="H861" s="194"/>
      <c r="I861" s="193"/>
      <c r="J861" s="192"/>
      <c r="K861" s="194"/>
      <c r="L861" s="76"/>
      <c r="M861" s="76"/>
    </row>
    <row r="862" spans="1:13">
      <c r="A862" s="248">
        <v>20</v>
      </c>
      <c r="B862" s="76"/>
      <c r="C862" s="262" t="s">
        <v>180</v>
      </c>
      <c r="D862" s="76"/>
      <c r="E862" s="248">
        <v>20</v>
      </c>
      <c r="F862" s="201"/>
      <c r="G862" s="192"/>
      <c r="H862" s="194"/>
      <c r="I862" s="193"/>
      <c r="J862" s="192"/>
      <c r="K862" s="194"/>
      <c r="L862" s="76"/>
      <c r="M862" s="76"/>
    </row>
    <row r="863" spans="1:13">
      <c r="A863" s="248">
        <v>21</v>
      </c>
      <c r="B863" s="76"/>
      <c r="C863" s="262"/>
      <c r="D863" s="76"/>
      <c r="E863" s="248">
        <v>21</v>
      </c>
      <c r="F863" s="201"/>
      <c r="G863" s="192"/>
      <c r="H863" s="194"/>
      <c r="I863" s="193"/>
      <c r="J863" s="192"/>
      <c r="K863" s="194"/>
      <c r="L863" s="76"/>
      <c r="M863" s="76"/>
    </row>
    <row r="864" spans="1:13">
      <c r="A864" s="248">
        <v>22</v>
      </c>
      <c r="B864" s="76"/>
      <c r="C864" s="227"/>
      <c r="D864" s="76"/>
      <c r="E864" s="248">
        <v>22</v>
      </c>
      <c r="F864" s="76"/>
      <c r="G864" s="192"/>
      <c r="H864" s="194"/>
      <c r="I864" s="193"/>
      <c r="J864" s="192"/>
      <c r="K864" s="194"/>
      <c r="L864" s="76"/>
      <c r="M864" s="76"/>
    </row>
    <row r="865" spans="1:13">
      <c r="A865" s="248">
        <v>23</v>
      </c>
      <c r="B865" s="76"/>
      <c r="C865" s="227" t="s">
        <v>181</v>
      </c>
      <c r="D865" s="76"/>
      <c r="E865" s="248">
        <v>23</v>
      </c>
      <c r="F865" s="76"/>
      <c r="G865" s="192"/>
      <c r="H865" s="194"/>
      <c r="I865" s="193"/>
      <c r="J865" s="192"/>
      <c r="K865" s="194"/>
      <c r="L865" s="76"/>
      <c r="M865" s="76"/>
    </row>
    <row r="866" spans="1:13">
      <c r="A866" s="248">
        <v>24</v>
      </c>
      <c r="B866" s="76"/>
      <c r="C866" s="227"/>
      <c r="D866" s="76"/>
      <c r="E866" s="248">
        <v>24</v>
      </c>
      <c r="F866" s="76"/>
      <c r="G866" s="192"/>
      <c r="H866" s="194"/>
      <c r="I866" s="193"/>
      <c r="J866" s="192"/>
      <c r="K866" s="194"/>
      <c r="L866" s="76"/>
      <c r="M866" s="76"/>
    </row>
    <row r="867" spans="1:13">
      <c r="A867" s="248"/>
      <c r="B867" s="76"/>
      <c r="C867" s="76"/>
      <c r="D867" s="76"/>
      <c r="E867" s="248">
        <v>25</v>
      </c>
      <c r="F867" s="220" t="s">
        <v>6</v>
      </c>
      <c r="G867" s="249"/>
      <c r="H867" s="219"/>
      <c r="I867" s="220"/>
      <c r="J867" s="249"/>
      <c r="K867" s="219"/>
      <c r="L867" s="76"/>
      <c r="M867" s="76"/>
    </row>
    <row r="868" spans="1:13">
      <c r="A868" s="248">
        <v>25</v>
      </c>
      <c r="B868" s="76"/>
      <c r="C868" s="227" t="s">
        <v>215</v>
      </c>
      <c r="D868" s="76"/>
      <c r="E868" s="248"/>
      <c r="F868" s="76"/>
      <c r="G868" s="198">
        <f>SUM(G857:G866)</f>
        <v>0</v>
      </c>
      <c r="H868" s="198">
        <f>SUM(H857:H866)</f>
        <v>0</v>
      </c>
      <c r="I868" s="251"/>
      <c r="J868" s="198">
        <f>SUM(J857:J866)</f>
        <v>0</v>
      </c>
      <c r="K868" s="198">
        <f>SUM(K857:K866)</f>
        <v>0</v>
      </c>
      <c r="L868" s="76"/>
      <c r="M868" s="76"/>
    </row>
    <row r="869" spans="1:13">
      <c r="A869" s="76"/>
      <c r="B869" s="76"/>
      <c r="C869" s="76"/>
      <c r="D869" s="76"/>
      <c r="E869" s="76"/>
      <c r="F869" s="220" t="s">
        <v>6</v>
      </c>
      <c r="G869" s="217"/>
      <c r="H869" s="219"/>
      <c r="I869" s="220"/>
      <c r="J869" s="217"/>
      <c r="K869" s="219"/>
      <c r="L869" s="76"/>
      <c r="M869" s="76"/>
    </row>
    <row r="870" spans="1:13">
      <c r="A870" s="227"/>
      <c r="B870" s="76"/>
      <c r="C870" s="76" t="s">
        <v>49</v>
      </c>
      <c r="D870" s="76"/>
      <c r="E870" s="76"/>
      <c r="F870" s="76"/>
      <c r="G870" s="232"/>
      <c r="H870" s="233"/>
      <c r="I870" s="76"/>
      <c r="J870" s="232"/>
      <c r="K870" s="233"/>
      <c r="L870" s="76"/>
      <c r="M870" s="76"/>
    </row>
    <row r="871" spans="1:13">
      <c r="A871" s="76"/>
      <c r="B871" s="76"/>
      <c r="C871" s="76"/>
      <c r="D871" s="76"/>
      <c r="E871" s="76"/>
      <c r="F871" s="76"/>
      <c r="G871" s="232"/>
      <c r="H871" s="233"/>
      <c r="I871" s="76"/>
      <c r="J871" s="232"/>
      <c r="K871" s="233"/>
      <c r="L871" s="76"/>
      <c r="M871" s="76"/>
    </row>
    <row r="872" spans="1:13">
      <c r="A872" s="227"/>
      <c r="B872" s="76"/>
      <c r="C872" s="76"/>
      <c r="D872" s="76"/>
      <c r="E872" s="76"/>
      <c r="F872" s="76"/>
      <c r="G872" s="232"/>
      <c r="H872" s="209"/>
      <c r="I872" s="76"/>
      <c r="J872" s="232"/>
      <c r="K872" s="209"/>
      <c r="L872" s="76"/>
      <c r="M872" s="76"/>
    </row>
    <row r="873" spans="1:13">
      <c r="A873" s="234" t="str">
        <f>$A$83</f>
        <v xml:space="preserve">Institution No.:  </v>
      </c>
      <c r="B873" s="216"/>
      <c r="C873" s="216"/>
      <c r="D873" s="216"/>
      <c r="E873" s="235"/>
      <c r="F873" s="216"/>
      <c r="G873" s="236"/>
      <c r="H873" s="237"/>
      <c r="I873" s="216"/>
      <c r="J873" s="236"/>
      <c r="K873" s="238" t="s">
        <v>216</v>
      </c>
      <c r="L873" s="76"/>
      <c r="M873" s="76"/>
    </row>
    <row r="874" spans="1:13">
      <c r="A874" s="298" t="s">
        <v>217</v>
      </c>
      <c r="B874" s="298"/>
      <c r="C874" s="298"/>
      <c r="D874" s="298"/>
      <c r="E874" s="298"/>
      <c r="F874" s="298"/>
      <c r="G874" s="298"/>
      <c r="H874" s="298"/>
      <c r="I874" s="298"/>
      <c r="J874" s="298"/>
      <c r="K874" s="298"/>
      <c r="L874" s="76"/>
      <c r="M874" s="76"/>
    </row>
    <row r="875" spans="1:13">
      <c r="A875" s="234" t="str">
        <f>$A$42</f>
        <v xml:space="preserve">NAME: </v>
      </c>
      <c r="B875" s="76"/>
      <c r="C875" s="76" t="str">
        <f>$D$20</f>
        <v>University of Colorado</v>
      </c>
      <c r="D875" s="76"/>
      <c r="E875" s="76"/>
      <c r="F875" s="76"/>
      <c r="G875" s="232"/>
      <c r="H875" s="263"/>
      <c r="I875" s="76"/>
      <c r="J875" s="208"/>
      <c r="K875" s="17" t="str">
        <f>$K$3</f>
        <v>Due Date: October 5, 2020</v>
      </c>
      <c r="L875" s="76"/>
      <c r="M875" s="76"/>
    </row>
    <row r="876" spans="1:13">
      <c r="A876" s="196" t="s">
        <v>6</v>
      </c>
      <c r="B876" s="196" t="s">
        <v>6</v>
      </c>
      <c r="C876" s="196" t="s">
        <v>6</v>
      </c>
      <c r="D876" s="196" t="s">
        <v>6</v>
      </c>
      <c r="E876" s="196" t="s">
        <v>6</v>
      </c>
      <c r="F876" s="196" t="s">
        <v>6</v>
      </c>
      <c r="G876" s="217" t="s">
        <v>6</v>
      </c>
      <c r="H876" s="219" t="s">
        <v>6</v>
      </c>
      <c r="I876" s="196" t="s">
        <v>6</v>
      </c>
      <c r="J876" s="217" t="s">
        <v>6</v>
      </c>
      <c r="K876" s="219" t="s">
        <v>6</v>
      </c>
      <c r="L876" s="76"/>
      <c r="M876" s="76"/>
    </row>
    <row r="877" spans="1:13">
      <c r="A877" s="221" t="s">
        <v>7</v>
      </c>
      <c r="B877" s="76"/>
      <c r="C877" s="76"/>
      <c r="D877" s="76"/>
      <c r="E877" s="221" t="s">
        <v>7</v>
      </c>
      <c r="F877" s="223"/>
      <c r="G877" s="224"/>
      <c r="H877" s="225" t="str">
        <f>+H840</f>
        <v>2019-20</v>
      </c>
      <c r="I877" s="223"/>
      <c r="J877" s="224"/>
      <c r="K877" s="225" t="str">
        <f>K840</f>
        <v>2020-21</v>
      </c>
      <c r="L877" s="76"/>
      <c r="M877" s="76"/>
    </row>
    <row r="878" spans="1:13">
      <c r="A878" s="221" t="s">
        <v>9</v>
      </c>
      <c r="B878" s="76"/>
      <c r="C878" s="222" t="s">
        <v>51</v>
      </c>
      <c r="D878" s="76"/>
      <c r="E878" s="221" t="s">
        <v>9</v>
      </c>
      <c r="F878" s="223"/>
      <c r="G878" s="224"/>
      <c r="H878" s="225" t="s">
        <v>12</v>
      </c>
      <c r="I878" s="223"/>
      <c r="J878" s="224"/>
      <c r="K878" s="225" t="s">
        <v>13</v>
      </c>
      <c r="L878" s="76"/>
      <c r="M878" s="76"/>
    </row>
    <row r="879" spans="1:13">
      <c r="A879" s="196" t="s">
        <v>6</v>
      </c>
      <c r="B879" s="196" t="s">
        <v>6</v>
      </c>
      <c r="C879" s="196" t="s">
        <v>6</v>
      </c>
      <c r="D879" s="196" t="s">
        <v>6</v>
      </c>
      <c r="E879" s="196" t="s">
        <v>6</v>
      </c>
      <c r="F879" s="196" t="s">
        <v>6</v>
      </c>
      <c r="G879" s="217" t="s">
        <v>6</v>
      </c>
      <c r="H879" s="219" t="s">
        <v>6</v>
      </c>
      <c r="I879" s="196" t="s">
        <v>6</v>
      </c>
      <c r="J879" s="217" t="s">
        <v>6</v>
      </c>
      <c r="K879" s="219" t="s">
        <v>6</v>
      </c>
      <c r="L879" s="76"/>
      <c r="M879" s="76"/>
    </row>
    <row r="880" spans="1:13">
      <c r="A880" s="68">
        <v>1</v>
      </c>
      <c r="C880" s="130" t="s">
        <v>218</v>
      </c>
      <c r="E880" s="68">
        <v>1</v>
      </c>
      <c r="F880" s="9"/>
      <c r="G880" s="104"/>
      <c r="H880" s="193"/>
      <c r="I880" s="193"/>
      <c r="J880" s="193"/>
      <c r="K880" s="193"/>
      <c r="L880" s="76"/>
    </row>
    <row r="881" spans="1:12">
      <c r="A881" s="68">
        <v>2</v>
      </c>
      <c r="E881" s="68">
        <v>2</v>
      </c>
      <c r="F881" s="9"/>
      <c r="G881" s="104"/>
      <c r="H881" s="193"/>
      <c r="I881" s="193"/>
      <c r="J881" s="193"/>
      <c r="K881" s="193"/>
      <c r="L881" s="76"/>
    </row>
    <row r="882" spans="1:12">
      <c r="A882" s="68">
        <v>3</v>
      </c>
      <c r="C882" s="9"/>
      <c r="E882" s="68">
        <v>3</v>
      </c>
      <c r="F882" s="9"/>
      <c r="G882" s="104"/>
      <c r="H882" s="193"/>
      <c r="I882" s="193"/>
      <c r="J882" s="193"/>
      <c r="K882" s="193"/>
      <c r="L882" s="76"/>
    </row>
    <row r="883" spans="1:12">
      <c r="A883" s="68">
        <v>4</v>
      </c>
      <c r="C883" s="9"/>
      <c r="E883" s="68">
        <v>4</v>
      </c>
      <c r="F883" s="9"/>
      <c r="G883" s="104"/>
      <c r="H883" s="193"/>
      <c r="I883" s="193"/>
      <c r="J883" s="193"/>
      <c r="K883" s="193"/>
      <c r="L883" s="76"/>
    </row>
    <row r="884" spans="1:12">
      <c r="A884" s="68">
        <v>5</v>
      </c>
      <c r="C884" s="8"/>
      <c r="E884" s="68">
        <v>5</v>
      </c>
      <c r="F884" s="9"/>
      <c r="G884" s="104"/>
      <c r="H884" s="193"/>
      <c r="I884" s="193"/>
      <c r="J884" s="193"/>
      <c r="K884" s="193"/>
      <c r="L884" s="76"/>
    </row>
    <row r="885" spans="1:12">
      <c r="A885" s="68">
        <v>6</v>
      </c>
      <c r="C885" s="9"/>
      <c r="E885" s="68">
        <v>6</v>
      </c>
      <c r="F885" s="9"/>
      <c r="G885" s="104"/>
      <c r="H885" s="193"/>
      <c r="I885" s="193"/>
      <c r="J885" s="193"/>
      <c r="K885" s="193"/>
      <c r="L885" s="76"/>
    </row>
    <row r="886" spans="1:12">
      <c r="A886" s="68">
        <v>7</v>
      </c>
      <c r="C886" s="9"/>
      <c r="E886" s="68">
        <v>7</v>
      </c>
      <c r="F886" s="9"/>
      <c r="G886" s="104"/>
      <c r="H886" s="193"/>
      <c r="I886" s="193"/>
      <c r="J886" s="193"/>
      <c r="K886" s="193"/>
      <c r="L886" s="76"/>
    </row>
    <row r="887" spans="1:12">
      <c r="A887" s="68">
        <v>8</v>
      </c>
      <c r="E887" s="68">
        <v>8</v>
      </c>
      <c r="F887" s="9"/>
      <c r="G887" s="104"/>
      <c r="H887" s="193"/>
      <c r="I887" s="193"/>
      <c r="J887" s="193"/>
      <c r="K887" s="193"/>
      <c r="L887" s="76"/>
    </row>
    <row r="888" spans="1:12">
      <c r="A888" s="68">
        <v>9</v>
      </c>
      <c r="E888" s="68">
        <v>9</v>
      </c>
      <c r="F888" s="9"/>
      <c r="G888" s="104"/>
      <c r="H888" s="193"/>
      <c r="I888" s="193"/>
      <c r="J888" s="193"/>
      <c r="K888" s="193"/>
      <c r="L888" s="76"/>
    </row>
    <row r="889" spans="1:12">
      <c r="A889" s="71"/>
      <c r="E889" s="71"/>
      <c r="F889" s="65" t="s">
        <v>6</v>
      </c>
      <c r="G889" s="80" t="s">
        <v>6</v>
      </c>
      <c r="H889" s="264"/>
      <c r="I889" s="264"/>
      <c r="J889" s="264"/>
      <c r="K889" s="264"/>
      <c r="L889" s="76"/>
    </row>
    <row r="890" spans="1:12">
      <c r="A890" s="68">
        <v>10</v>
      </c>
      <c r="C890" s="130" t="s">
        <v>219</v>
      </c>
      <c r="E890" s="68">
        <v>10</v>
      </c>
      <c r="G890" s="101"/>
      <c r="H890" s="193">
        <f>SUM(H880:H888)</f>
        <v>0</v>
      </c>
      <c r="I890" s="198"/>
      <c r="J890" s="199"/>
      <c r="K890" s="193">
        <f>SUM(K880:K888)</f>
        <v>0</v>
      </c>
      <c r="L890" s="76"/>
    </row>
    <row r="891" spans="1:12">
      <c r="A891" s="68"/>
      <c r="E891" s="68"/>
      <c r="F891" s="65" t="s">
        <v>6</v>
      </c>
      <c r="G891" s="80" t="s">
        <v>6</v>
      </c>
      <c r="H891" s="264"/>
      <c r="I891" s="264"/>
      <c r="J891" s="264"/>
      <c r="K891" s="264"/>
      <c r="L891" s="76"/>
    </row>
    <row r="892" spans="1:12">
      <c r="A892" s="68">
        <v>11</v>
      </c>
      <c r="C892" s="9"/>
      <c r="E892" s="68">
        <v>11</v>
      </c>
      <c r="F892" s="9"/>
      <c r="G892" s="104"/>
      <c r="H892" s="193"/>
      <c r="I892" s="193"/>
      <c r="J892" s="193"/>
      <c r="K892" s="193"/>
      <c r="L892" s="76"/>
    </row>
    <row r="893" spans="1:12">
      <c r="A893" s="68">
        <v>12</v>
      </c>
      <c r="C893" s="8" t="s">
        <v>220</v>
      </c>
      <c r="E893" s="68">
        <v>12</v>
      </c>
      <c r="F893" s="9"/>
      <c r="G893" s="104"/>
      <c r="H893" s="104">
        <v>39388997</v>
      </c>
      <c r="I893" s="193"/>
      <c r="J893" s="193"/>
      <c r="K893" s="193">
        <v>53059519</v>
      </c>
      <c r="L893" s="76"/>
    </row>
    <row r="894" spans="1:12">
      <c r="A894" s="68">
        <v>13</v>
      </c>
      <c r="C894" s="9" t="s">
        <v>221</v>
      </c>
      <c r="E894" s="68">
        <v>13</v>
      </c>
      <c r="F894" s="9"/>
      <c r="G894" s="104"/>
      <c r="H894" s="104"/>
      <c r="I894" s="193"/>
      <c r="J894" s="193"/>
      <c r="K894" s="193"/>
      <c r="L894" s="76"/>
    </row>
    <row r="895" spans="1:12">
      <c r="A895" s="68">
        <v>14</v>
      </c>
      <c r="E895" s="68">
        <v>14</v>
      </c>
      <c r="F895" s="9"/>
      <c r="G895" s="104"/>
      <c r="H895" s="104"/>
      <c r="I895" s="193"/>
      <c r="J895" s="193"/>
      <c r="K895" s="193"/>
      <c r="L895" s="76"/>
    </row>
    <row r="896" spans="1:12">
      <c r="A896" s="68">
        <v>15</v>
      </c>
      <c r="E896" s="68">
        <v>15</v>
      </c>
      <c r="F896" s="9"/>
      <c r="G896" s="104"/>
      <c r="H896" s="104"/>
      <c r="I896" s="104"/>
      <c r="J896" s="104"/>
      <c r="K896" s="104"/>
    </row>
    <row r="897" spans="1:11">
      <c r="A897" s="68">
        <v>16</v>
      </c>
      <c r="E897" s="68">
        <v>16</v>
      </c>
      <c r="F897" s="9"/>
      <c r="G897" s="104"/>
      <c r="H897" s="104"/>
      <c r="I897" s="104"/>
      <c r="J897" s="104"/>
      <c r="K897" s="104"/>
    </row>
    <row r="898" spans="1:11">
      <c r="A898" s="68">
        <v>17</v>
      </c>
      <c r="C898" s="69"/>
      <c r="D898" s="70"/>
      <c r="E898" s="68">
        <v>17</v>
      </c>
      <c r="F898" s="9"/>
      <c r="G898" s="104"/>
      <c r="H898" s="104"/>
      <c r="I898" s="104"/>
      <c r="J898" s="104"/>
      <c r="K898" s="104"/>
    </row>
    <row r="899" spans="1:11">
      <c r="A899" s="68">
        <v>18</v>
      </c>
      <c r="C899" s="70"/>
      <c r="D899" s="70"/>
      <c r="E899" s="68">
        <v>18</v>
      </c>
      <c r="F899" s="9"/>
      <c r="G899" s="104"/>
      <c r="H899" s="104"/>
      <c r="I899" s="104"/>
      <c r="J899" s="104"/>
      <c r="K899" s="104"/>
    </row>
    <row r="900" spans="1:11">
      <c r="A900" s="68"/>
      <c r="C900" s="83"/>
      <c r="D900" s="70"/>
      <c r="E900" s="68"/>
      <c r="F900" s="65" t="s">
        <v>6</v>
      </c>
      <c r="G900" s="19" t="s">
        <v>6</v>
      </c>
      <c r="H900" s="20"/>
      <c r="I900" s="65"/>
      <c r="J900" s="19"/>
      <c r="K900" s="20"/>
    </row>
    <row r="901" spans="1:11">
      <c r="A901" s="68">
        <v>19</v>
      </c>
      <c r="C901" s="130" t="s">
        <v>222</v>
      </c>
      <c r="D901" s="70"/>
      <c r="E901" s="68">
        <v>19</v>
      </c>
      <c r="G901" s="102"/>
      <c r="H901" s="102">
        <f>SUM(H892:H899)</f>
        <v>39388997</v>
      </c>
      <c r="I901" s="104"/>
      <c r="J901" s="104"/>
      <c r="K901" s="102">
        <f>SUM(K892:K899)</f>
        <v>53059519</v>
      </c>
    </row>
    <row r="902" spans="1:11">
      <c r="A902" s="68"/>
      <c r="C902" s="83"/>
      <c r="D902" s="70"/>
      <c r="E902" s="68"/>
      <c r="F902" s="65" t="s">
        <v>6</v>
      </c>
      <c r="G902" s="19" t="s">
        <v>6</v>
      </c>
      <c r="H902" s="20"/>
      <c r="I902" s="65"/>
      <c r="J902" s="19"/>
      <c r="K902" s="20"/>
    </row>
    <row r="903" spans="1:11">
      <c r="A903" s="68"/>
      <c r="C903" s="70"/>
      <c r="D903" s="70"/>
      <c r="E903" s="68"/>
      <c r="H903" s="11"/>
    </row>
    <row r="904" spans="1:11">
      <c r="A904" s="68">
        <v>20</v>
      </c>
      <c r="C904" s="8" t="s">
        <v>223</v>
      </c>
      <c r="E904" s="68">
        <v>20</v>
      </c>
      <c r="G904" s="101"/>
      <c r="H904" s="102">
        <f>SUM(H890,H901)</f>
        <v>39388997</v>
      </c>
      <c r="I904" s="102"/>
      <c r="J904" s="101"/>
      <c r="K904" s="102">
        <f>SUM(K890,K901)</f>
        <v>53059519</v>
      </c>
    </row>
    <row r="905" spans="1:11">
      <c r="C905" s="30" t="s">
        <v>224</v>
      </c>
      <c r="E905" s="34"/>
      <c r="F905" s="65" t="s">
        <v>6</v>
      </c>
      <c r="G905" s="19" t="s">
        <v>6</v>
      </c>
      <c r="H905" s="20"/>
      <c r="I905" s="65"/>
      <c r="J905" s="19"/>
      <c r="K905" s="20"/>
    </row>
    <row r="906" spans="1:11">
      <c r="C906" s="8" t="s">
        <v>38</v>
      </c>
    </row>
    <row r="907" spans="1:11">
      <c r="D907" s="8"/>
      <c r="G907" s="13"/>
      <c r="H907" s="39"/>
      <c r="I907" s="57"/>
      <c r="J907" s="13"/>
      <c r="K907" s="39"/>
    </row>
    <row r="908" spans="1:11">
      <c r="D908" s="8"/>
      <c r="G908" s="13"/>
      <c r="H908" s="39"/>
      <c r="I908" s="57"/>
      <c r="J908" s="13"/>
      <c r="K908" s="39"/>
    </row>
    <row r="909" spans="1:11">
      <c r="D909" s="8"/>
      <c r="G909" s="13"/>
      <c r="H909" s="39"/>
      <c r="I909" s="57"/>
      <c r="J909" s="13"/>
      <c r="K909" s="39"/>
    </row>
    <row r="910" spans="1:11">
      <c r="D910" s="8"/>
      <c r="G910" s="13"/>
      <c r="H910" s="39"/>
      <c r="I910" s="57"/>
      <c r="J910" s="13"/>
      <c r="K910" s="39"/>
    </row>
    <row r="911" spans="1:11">
      <c r="D911" s="8"/>
      <c r="G911" s="13"/>
      <c r="H911" s="39"/>
      <c r="I911" s="57"/>
      <c r="J911" s="13"/>
      <c r="K911" s="39"/>
    </row>
    <row r="912" spans="1:11">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80" fitToHeight="47"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70"/>
  <sheetViews>
    <sheetView showGridLines="0" view="pageBreakPreview" zoomScaleNormal="75" zoomScaleSheetLayoutView="100" workbookViewId="0">
      <selection activeCell="F14" sqref="F14"/>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125" style="1" customWidth="1"/>
    <col min="11" max="11" width="19.875" style="2" customWidth="1"/>
    <col min="12" max="12" width="9.625" style="130"/>
    <col min="13" max="13" width="11.625" style="130" bestFit="1" customWidth="1"/>
    <col min="14"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1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1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1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1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1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1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1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1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1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1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1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1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1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1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1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1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1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1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1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1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1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1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1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1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1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1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1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1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1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1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1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1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1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1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1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1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1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1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1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1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1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1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1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1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1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1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1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1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1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1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1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1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1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1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1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1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1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1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1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1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1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1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125" style="130" customWidth="1"/>
    <col min="16139" max="16139" width="17" style="130" customWidth="1"/>
    <col min="16140" max="16384" width="9.625" style="130"/>
  </cols>
  <sheetData>
    <row r="2" spans="1:11">
      <c r="K2" s="3" t="s">
        <v>0</v>
      </c>
    </row>
    <row r="3" spans="1:11">
      <c r="K3" s="4" t="s">
        <v>270</v>
      </c>
    </row>
    <row r="5" spans="1:11" ht="45">
      <c r="A5" s="289" t="s">
        <v>1</v>
      </c>
      <c r="B5" s="289"/>
      <c r="C5" s="289"/>
      <c r="D5" s="289"/>
      <c r="E5" s="289"/>
      <c r="F5" s="289"/>
      <c r="G5" s="289"/>
      <c r="H5" s="289"/>
      <c r="I5" s="289"/>
      <c r="J5" s="289"/>
      <c r="K5" s="289"/>
    </row>
    <row r="8" spans="1:11" s="5" customFormat="1" ht="33">
      <c r="A8" s="290" t="s">
        <v>268</v>
      </c>
      <c r="B8" s="290"/>
      <c r="C8" s="290"/>
      <c r="D8" s="290"/>
      <c r="E8" s="290"/>
      <c r="F8" s="290"/>
      <c r="G8" s="290"/>
      <c r="H8" s="290"/>
      <c r="I8" s="290"/>
      <c r="J8" s="290"/>
      <c r="K8" s="290"/>
    </row>
    <row r="9" spans="1:11" s="5" customFormat="1" ht="33">
      <c r="A9" s="290" t="s">
        <v>269</v>
      </c>
      <c r="B9" s="290"/>
      <c r="C9" s="290"/>
      <c r="D9" s="290"/>
      <c r="E9" s="290"/>
      <c r="F9" s="290"/>
      <c r="G9" s="290"/>
      <c r="H9" s="290"/>
      <c r="I9" s="290"/>
      <c r="J9" s="290"/>
      <c r="K9" s="290"/>
    </row>
    <row r="20" spans="1:11" ht="12.75" thickBot="1">
      <c r="A20" s="291" t="s">
        <v>228</v>
      </c>
      <c r="B20" s="291"/>
      <c r="C20" s="291"/>
      <c r="D20" s="127" t="s">
        <v>275</v>
      </c>
      <c r="E20" s="6"/>
      <c r="F20" s="6"/>
      <c r="G20" s="6"/>
      <c r="H20" s="6"/>
      <c r="I20" s="6"/>
      <c r="J20" s="6"/>
      <c r="K20" s="6"/>
    </row>
    <row r="21" spans="1:11" ht="12.75" thickBot="1">
      <c r="C21" s="172" t="s">
        <v>229</v>
      </c>
      <c r="D21" s="126" t="s">
        <v>283</v>
      </c>
    </row>
    <row r="22" spans="1:11" ht="12.75" thickBot="1">
      <c r="C22" s="172" t="s">
        <v>230</v>
      </c>
      <c r="D22" s="126"/>
    </row>
    <row r="23" spans="1:11" ht="12.75" thickBot="1">
      <c r="C23" s="172" t="s">
        <v>231</v>
      </c>
      <c r="D23" s="126"/>
    </row>
    <row r="31" spans="1:11">
      <c r="C31" s="130" t="s">
        <v>2</v>
      </c>
    </row>
    <row r="36" spans="1:11" ht="30">
      <c r="A36" s="292" t="s">
        <v>236</v>
      </c>
      <c r="B36" s="292"/>
      <c r="C36" s="292"/>
      <c r="D36" s="292"/>
      <c r="E36" s="292"/>
      <c r="F36" s="292"/>
      <c r="G36" s="292"/>
      <c r="H36" s="292"/>
      <c r="I36" s="292"/>
      <c r="J36" s="292"/>
      <c r="K36" s="292"/>
    </row>
    <row r="39" spans="1:11">
      <c r="A39" s="7"/>
      <c r="C39" s="8"/>
      <c r="E39" s="7"/>
      <c r="F39" s="9"/>
      <c r="G39" s="10"/>
      <c r="H39" s="11"/>
      <c r="I39" s="9"/>
      <c r="J39" s="10"/>
      <c r="K39" s="11"/>
    </row>
    <row r="40" spans="1:11">
      <c r="A40" s="12"/>
      <c r="G40" s="13"/>
      <c r="K40" s="14" t="s">
        <v>3</v>
      </c>
    </row>
    <row r="41" spans="1:11">
      <c r="A41" s="293" t="s">
        <v>4</v>
      </c>
      <c r="B41" s="293"/>
      <c r="C41" s="293"/>
      <c r="D41" s="293"/>
      <c r="E41" s="293"/>
      <c r="F41" s="293"/>
      <c r="G41" s="293"/>
      <c r="H41" s="293"/>
      <c r="I41" s="293"/>
      <c r="J41" s="293"/>
      <c r="K41" s="293"/>
    </row>
    <row r="42" spans="1:11">
      <c r="A42" s="15" t="s">
        <v>5</v>
      </c>
      <c r="C42" s="130" t="str">
        <f>$D$20</f>
        <v>University of Colorado</v>
      </c>
      <c r="G42" s="13"/>
      <c r="I42" s="16"/>
      <c r="J42" s="13"/>
      <c r="K42" s="17" t="str">
        <f>$K$3</f>
        <v>Due Date: October 12, 2020</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267</v>
      </c>
      <c r="I44" s="22"/>
      <c r="J44" s="23"/>
      <c r="K44" s="24" t="s">
        <v>271</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6">
        <v>0</v>
      </c>
      <c r="H47" s="86">
        <v>0</v>
      </c>
      <c r="I47" s="29"/>
      <c r="J47" s="86">
        <v>0</v>
      </c>
      <c r="K47" s="86">
        <v>0</v>
      </c>
    </row>
    <row r="48" spans="1:11">
      <c r="A48" s="7">
        <v>2</v>
      </c>
      <c r="C48" s="8" t="s">
        <v>16</v>
      </c>
      <c r="D48" s="26" t="s">
        <v>17</v>
      </c>
      <c r="E48" s="7">
        <v>2</v>
      </c>
      <c r="G48" s="86">
        <v>0</v>
      </c>
      <c r="H48" s="86">
        <v>0</v>
      </c>
      <c r="I48" s="29"/>
      <c r="J48" s="86">
        <v>0</v>
      </c>
      <c r="K48" s="86">
        <v>0</v>
      </c>
    </row>
    <row r="49" spans="1:15">
      <c r="A49" s="7">
        <v>3</v>
      </c>
      <c r="C49" s="8" t="s">
        <v>18</v>
      </c>
      <c r="D49" s="26" t="s">
        <v>19</v>
      </c>
      <c r="E49" s="7">
        <v>3</v>
      </c>
      <c r="G49" s="86">
        <v>0</v>
      </c>
      <c r="H49" s="86">
        <v>0</v>
      </c>
      <c r="I49" s="29"/>
      <c r="J49" s="86">
        <v>0</v>
      </c>
      <c r="K49" s="86">
        <v>0</v>
      </c>
    </row>
    <row r="50" spans="1:15">
      <c r="A50" s="7">
        <v>4</v>
      </c>
      <c r="C50" s="8" t="s">
        <v>20</v>
      </c>
      <c r="D50" s="26" t="s">
        <v>21</v>
      </c>
      <c r="E50" s="7">
        <v>4</v>
      </c>
      <c r="G50" s="86">
        <v>0</v>
      </c>
      <c r="H50" s="86">
        <v>0</v>
      </c>
      <c r="I50" s="29"/>
      <c r="J50" s="86">
        <v>0</v>
      </c>
      <c r="K50" s="86">
        <v>0</v>
      </c>
    </row>
    <row r="51" spans="1:15">
      <c r="A51" s="7">
        <v>5</v>
      </c>
      <c r="C51" s="8" t="s">
        <v>22</v>
      </c>
      <c r="D51" s="26" t="s">
        <v>23</v>
      </c>
      <c r="E51" s="7">
        <v>5</v>
      </c>
      <c r="G51" s="86">
        <v>0</v>
      </c>
      <c r="H51" s="86">
        <v>0</v>
      </c>
      <c r="I51" s="29"/>
      <c r="J51" s="86">
        <v>0</v>
      </c>
      <c r="K51" s="86">
        <v>0</v>
      </c>
    </row>
    <row r="52" spans="1:15">
      <c r="A52" s="7">
        <v>6</v>
      </c>
      <c r="C52" s="8" t="s">
        <v>24</v>
      </c>
      <c r="D52" s="26" t="s">
        <v>25</v>
      </c>
      <c r="E52" s="7">
        <v>6</v>
      </c>
      <c r="G52" s="86">
        <v>0</v>
      </c>
      <c r="H52" s="86">
        <v>0</v>
      </c>
      <c r="I52" s="29"/>
      <c r="J52" s="86">
        <v>0</v>
      </c>
      <c r="K52" s="86">
        <v>0</v>
      </c>
    </row>
    <row r="53" spans="1:15">
      <c r="A53" s="7">
        <v>7</v>
      </c>
      <c r="C53" s="8" t="s">
        <v>26</v>
      </c>
      <c r="D53" s="26" t="s">
        <v>27</v>
      </c>
      <c r="E53" s="7">
        <v>7</v>
      </c>
      <c r="G53" s="86">
        <v>0</v>
      </c>
      <c r="H53" s="86">
        <v>0</v>
      </c>
      <c r="I53" s="29"/>
      <c r="J53" s="86">
        <v>0</v>
      </c>
      <c r="K53" s="86">
        <v>0</v>
      </c>
    </row>
    <row r="54" spans="1:15">
      <c r="A54" s="7">
        <v>8</v>
      </c>
      <c r="C54" s="8" t="s">
        <v>28</v>
      </c>
      <c r="D54" s="26" t="s">
        <v>29</v>
      </c>
      <c r="E54" s="7">
        <v>8</v>
      </c>
      <c r="G54" s="86">
        <v>0</v>
      </c>
      <c r="H54" s="86">
        <v>0</v>
      </c>
      <c r="I54" s="29"/>
      <c r="J54" s="86">
        <v>0</v>
      </c>
      <c r="K54" s="86">
        <v>0</v>
      </c>
    </row>
    <row r="55" spans="1:15">
      <c r="A55" s="7">
        <v>9</v>
      </c>
      <c r="C55" s="8" t="s">
        <v>30</v>
      </c>
      <c r="D55" s="26" t="s">
        <v>31</v>
      </c>
      <c r="E55" s="7">
        <v>9</v>
      </c>
      <c r="G55" s="87">
        <v>0</v>
      </c>
      <c r="H55" s="87">
        <v>0</v>
      </c>
      <c r="I55" s="29" t="s">
        <v>38</v>
      </c>
      <c r="J55" s="87">
        <v>0</v>
      </c>
      <c r="K55" s="87">
        <v>0</v>
      </c>
    </row>
    <row r="56" spans="1:15">
      <c r="A56" s="7">
        <v>10</v>
      </c>
      <c r="C56" s="8" t="s">
        <v>32</v>
      </c>
      <c r="D56" s="26" t="s">
        <v>33</v>
      </c>
      <c r="E56" s="7">
        <v>10</v>
      </c>
      <c r="G56" s="86">
        <v>0</v>
      </c>
      <c r="H56" s="86">
        <v>0</v>
      </c>
      <c r="I56" s="29"/>
      <c r="J56" s="86">
        <v>0</v>
      </c>
      <c r="K56" s="86">
        <v>0</v>
      </c>
    </row>
    <row r="57" spans="1:15">
      <c r="A57" s="7"/>
      <c r="C57" s="8"/>
      <c r="D57" s="26"/>
      <c r="E57" s="7"/>
      <c r="F57" s="18" t="s">
        <v>6</v>
      </c>
      <c r="G57" s="19" t="s">
        <v>6</v>
      </c>
      <c r="H57" s="45"/>
      <c r="I57" s="27"/>
      <c r="J57" s="19"/>
      <c r="K57" s="45"/>
    </row>
    <row r="58" spans="1:15" ht="15" customHeight="1">
      <c r="A58" s="130">
        <v>11</v>
      </c>
      <c r="C58" s="8" t="s">
        <v>34</v>
      </c>
      <c r="E58" s="130">
        <v>11</v>
      </c>
      <c r="G58" s="86">
        <v>0</v>
      </c>
      <c r="H58" s="87">
        <v>0</v>
      </c>
      <c r="I58" s="29"/>
      <c r="J58" s="86">
        <v>0</v>
      </c>
      <c r="K58" s="87">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6"/>
      <c r="K61" s="28"/>
    </row>
    <row r="62" spans="1:15">
      <c r="A62" s="7">
        <v>13</v>
      </c>
      <c r="C62" s="8" t="s">
        <v>36</v>
      </c>
      <c r="D62" s="26" t="s">
        <v>37</v>
      </c>
      <c r="E62" s="7">
        <v>13</v>
      </c>
      <c r="G62" s="46"/>
      <c r="H62" s="44">
        <v>0</v>
      </c>
      <c r="I62" s="29"/>
      <c r="J62" s="46"/>
      <c r="K62" s="44">
        <v>0</v>
      </c>
      <c r="O62" s="130" t="s">
        <v>38</v>
      </c>
    </row>
    <row r="63" spans="1:15">
      <c r="A63" s="7">
        <v>14</v>
      </c>
      <c r="C63" s="8" t="s">
        <v>39</v>
      </c>
      <c r="D63" s="26" t="s">
        <v>40</v>
      </c>
      <c r="E63" s="7">
        <v>14</v>
      </c>
      <c r="G63" s="46"/>
      <c r="H63" s="44">
        <v>0</v>
      </c>
      <c r="I63" s="29"/>
      <c r="J63" s="46"/>
      <c r="K63" s="44">
        <v>0</v>
      </c>
    </row>
    <row r="64" spans="1:15">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30">
        <v>26</v>
      </c>
      <c r="E75" s="130">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286" t="s">
        <v>232</v>
      </c>
      <c r="D79" s="286"/>
      <c r="E79" s="286"/>
      <c r="F79" s="286"/>
      <c r="G79" s="286"/>
      <c r="H79" s="286"/>
      <c r="I79" s="286"/>
      <c r="J79" s="286"/>
      <c r="K79" s="33"/>
    </row>
    <row r="80" spans="1:254">
      <c r="D80" s="26"/>
      <c r="F80" s="18"/>
      <c r="G80" s="19"/>
      <c r="I80" s="27"/>
      <c r="J80" s="19"/>
      <c r="K80" s="20"/>
    </row>
    <row r="81" spans="1:13">
      <c r="C81" s="130" t="s">
        <v>49</v>
      </c>
      <c r="D81" s="26"/>
      <c r="F81" s="18"/>
      <c r="G81" s="19"/>
      <c r="I81" s="27"/>
      <c r="J81" s="19"/>
      <c r="K81" s="20"/>
    </row>
    <row r="82" spans="1:13">
      <c r="A82" s="7"/>
      <c r="C82" s="8"/>
      <c r="E82" s="7"/>
      <c r="F82" s="9"/>
      <c r="G82" s="10"/>
      <c r="H82" s="11"/>
      <c r="I82" s="9"/>
      <c r="J82" s="10"/>
      <c r="K82" s="11"/>
    </row>
    <row r="83" spans="1:13">
      <c r="A83" s="15" t="s">
        <v>58</v>
      </c>
      <c r="G83" s="13"/>
      <c r="K83" s="14" t="s">
        <v>59</v>
      </c>
    </row>
    <row r="84" spans="1:13" s="35" customFormat="1">
      <c r="A84" s="293" t="s">
        <v>60</v>
      </c>
      <c r="B84" s="293"/>
      <c r="C84" s="293"/>
      <c r="D84" s="293"/>
      <c r="E84" s="293"/>
      <c r="F84" s="293"/>
      <c r="G84" s="293"/>
      <c r="H84" s="293"/>
      <c r="I84" s="293"/>
      <c r="J84" s="293"/>
      <c r="K84" s="293"/>
    </row>
    <row r="85" spans="1:13">
      <c r="A85" s="15" t="str">
        <f>$A$42</f>
        <v xml:space="preserve">NAME: </v>
      </c>
      <c r="C85" s="130" t="str">
        <f>$D$20</f>
        <v>University of Colorado</v>
      </c>
      <c r="G85" s="13"/>
      <c r="I85" s="16"/>
      <c r="J85" s="13"/>
      <c r="K85" s="17" t="str">
        <f>$K$3</f>
        <v>Due Date: October 12, 2020</v>
      </c>
    </row>
    <row r="86" spans="1:13">
      <c r="A86" s="18" t="s">
        <v>6</v>
      </c>
      <c r="B86" s="18" t="s">
        <v>6</v>
      </c>
      <c r="C86" s="18" t="s">
        <v>6</v>
      </c>
      <c r="D86" s="18" t="s">
        <v>6</v>
      </c>
      <c r="E86" s="18" t="s">
        <v>6</v>
      </c>
      <c r="F86" s="18" t="s">
        <v>6</v>
      </c>
      <c r="G86" s="19" t="s">
        <v>6</v>
      </c>
      <c r="H86" s="20" t="s">
        <v>6</v>
      </c>
      <c r="I86" s="18" t="s">
        <v>6</v>
      </c>
      <c r="J86" s="19" t="s">
        <v>6</v>
      </c>
      <c r="K86" s="20" t="s">
        <v>6</v>
      </c>
    </row>
    <row r="87" spans="1:13">
      <c r="A87" s="21" t="s">
        <v>7</v>
      </c>
      <c r="C87" s="8" t="s">
        <v>8</v>
      </c>
      <c r="E87" s="21" t="s">
        <v>7</v>
      </c>
      <c r="F87" s="22"/>
      <c r="G87" s="23"/>
      <c r="H87" s="24" t="str">
        <f>H44</f>
        <v>2019-20</v>
      </c>
      <c r="I87" s="22"/>
      <c r="J87" s="23"/>
      <c r="K87" s="24" t="s">
        <v>271</v>
      </c>
    </row>
    <row r="88" spans="1:13">
      <c r="A88" s="21" t="s">
        <v>9</v>
      </c>
      <c r="C88" s="25" t="s">
        <v>10</v>
      </c>
      <c r="E88" s="21" t="s">
        <v>9</v>
      </c>
      <c r="F88" s="22"/>
      <c r="G88" s="23" t="s">
        <v>11</v>
      </c>
      <c r="H88" s="24" t="s">
        <v>12</v>
      </c>
      <c r="I88" s="22"/>
      <c r="J88" s="23" t="s">
        <v>11</v>
      </c>
      <c r="K88" s="24" t="s">
        <v>13</v>
      </c>
    </row>
    <row r="89" spans="1:13">
      <c r="A89" s="18" t="s">
        <v>6</v>
      </c>
      <c r="B89" s="18" t="s">
        <v>6</v>
      </c>
      <c r="C89" s="18" t="s">
        <v>6</v>
      </c>
      <c r="D89" s="18" t="s">
        <v>6</v>
      </c>
      <c r="E89" s="18" t="s">
        <v>6</v>
      </c>
      <c r="F89" s="18" t="s">
        <v>6</v>
      </c>
      <c r="G89" s="19" t="s">
        <v>6</v>
      </c>
      <c r="H89" s="19" t="s">
        <v>6</v>
      </c>
      <c r="I89" s="18" t="s">
        <v>6</v>
      </c>
      <c r="J89" s="19" t="s">
        <v>6</v>
      </c>
      <c r="K89" s="20" t="s">
        <v>6</v>
      </c>
    </row>
    <row r="90" spans="1:13">
      <c r="A90" s="7">
        <v>1</v>
      </c>
      <c r="C90" s="8" t="s">
        <v>14</v>
      </c>
      <c r="D90" s="26" t="s">
        <v>15</v>
      </c>
      <c r="E90" s="7">
        <v>1</v>
      </c>
      <c r="G90" s="46">
        <f>+G569</f>
        <v>1053.738875314471</v>
      </c>
      <c r="H90" s="46">
        <f>+H569</f>
        <v>108701923.02384751</v>
      </c>
      <c r="I90" s="29"/>
      <c r="J90" s="46">
        <f>+J569</f>
        <v>954.53893477803024</v>
      </c>
      <c r="K90" s="46">
        <f>+K569</f>
        <v>78210136.174011514</v>
      </c>
      <c r="M90" s="174"/>
    </row>
    <row r="91" spans="1:13">
      <c r="A91" s="7">
        <v>2</v>
      </c>
      <c r="C91" s="8" t="s">
        <v>16</v>
      </c>
      <c r="D91" s="26" t="s">
        <v>17</v>
      </c>
      <c r="E91" s="7">
        <v>2</v>
      </c>
      <c r="G91" s="46">
        <f>+G608</f>
        <v>0</v>
      </c>
      <c r="H91" s="46">
        <f>+H608</f>
        <v>43498</v>
      </c>
      <c r="I91" s="29"/>
      <c r="J91" s="46">
        <f>+J608</f>
        <v>0</v>
      </c>
      <c r="K91" s="46">
        <f>+K608</f>
        <v>43514</v>
      </c>
      <c r="M91" s="174"/>
    </row>
    <row r="92" spans="1:13">
      <c r="A92" s="7">
        <v>3</v>
      </c>
      <c r="C92" s="8" t="s">
        <v>18</v>
      </c>
      <c r="D92" s="26" t="s">
        <v>19</v>
      </c>
      <c r="E92" s="7">
        <v>3</v>
      </c>
      <c r="G92" s="46">
        <f>+G645</f>
        <v>0</v>
      </c>
      <c r="H92" s="46">
        <f>+H645</f>
        <v>16984.8</v>
      </c>
      <c r="I92" s="29"/>
      <c r="J92" s="46">
        <f>+J645</f>
        <v>0</v>
      </c>
      <c r="K92" s="46">
        <f>+K645</f>
        <v>17018</v>
      </c>
      <c r="M92" s="174"/>
    </row>
    <row r="93" spans="1:13">
      <c r="A93" s="7">
        <v>4</v>
      </c>
      <c r="C93" s="8" t="s">
        <v>20</v>
      </c>
      <c r="D93" s="26" t="s">
        <v>21</v>
      </c>
      <c r="E93" s="7">
        <v>4</v>
      </c>
      <c r="G93" s="46">
        <f>+G682</f>
        <v>262.09591411090184</v>
      </c>
      <c r="H93" s="46">
        <f>+H682</f>
        <v>35225079.241147421</v>
      </c>
      <c r="I93" s="29"/>
      <c r="J93" s="46">
        <f>+J682</f>
        <v>212.35838541109194</v>
      </c>
      <c r="K93" s="46">
        <f>+K682</f>
        <v>27508028.008381262</v>
      </c>
      <c r="M93" s="174"/>
    </row>
    <row r="94" spans="1:13">
      <c r="A94" s="7">
        <v>5</v>
      </c>
      <c r="C94" s="8" t="s">
        <v>22</v>
      </c>
      <c r="D94" s="26" t="s">
        <v>23</v>
      </c>
      <c r="E94" s="7">
        <v>5</v>
      </c>
      <c r="G94" s="46">
        <f>+G719</f>
        <v>76.888269872273497</v>
      </c>
      <c r="H94" s="46">
        <f>+H719</f>
        <v>10878196.922024906</v>
      </c>
      <c r="I94" s="29"/>
      <c r="J94" s="46">
        <f>+J719</f>
        <v>86.602163210064248</v>
      </c>
      <c r="K94" s="46">
        <f>+K719</f>
        <v>11849750.749820761</v>
      </c>
      <c r="M94" s="174"/>
    </row>
    <row r="95" spans="1:13">
      <c r="A95" s="7">
        <v>6</v>
      </c>
      <c r="C95" s="8" t="s">
        <v>24</v>
      </c>
      <c r="D95" s="26" t="s">
        <v>25</v>
      </c>
      <c r="E95" s="7">
        <v>6</v>
      </c>
      <c r="G95" s="46">
        <f>+G756</f>
        <v>222.89844130590316</v>
      </c>
      <c r="H95" s="46">
        <f>+H756</f>
        <v>32955634.477490496</v>
      </c>
      <c r="I95" s="29"/>
      <c r="J95" s="46">
        <f>+J756</f>
        <v>218.64550446356083</v>
      </c>
      <c r="K95" s="46">
        <f>+K756</f>
        <v>29444200.18854107</v>
      </c>
      <c r="M95" s="174"/>
    </row>
    <row r="96" spans="1:13">
      <c r="A96" s="7">
        <v>7</v>
      </c>
      <c r="C96" s="8" t="s">
        <v>26</v>
      </c>
      <c r="D96" s="26" t="s">
        <v>27</v>
      </c>
      <c r="E96" s="7">
        <v>7</v>
      </c>
      <c r="G96" s="46">
        <f>+G793</f>
        <v>19.714411135132714</v>
      </c>
      <c r="H96" s="46">
        <f>+H793</f>
        <v>12470950.776837235</v>
      </c>
      <c r="I96" s="29"/>
      <c r="J96" s="46">
        <f>+J793</f>
        <v>24.195818276159688</v>
      </c>
      <c r="K96" s="46">
        <f>+K793</f>
        <v>12829049.648162914</v>
      </c>
      <c r="M96" s="174"/>
    </row>
    <row r="97" spans="1:254">
      <c r="A97" s="7">
        <v>8</v>
      </c>
      <c r="C97" s="8" t="s">
        <v>28</v>
      </c>
      <c r="D97" s="26" t="s">
        <v>29</v>
      </c>
      <c r="E97" s="7">
        <v>8</v>
      </c>
      <c r="G97" s="46">
        <f>+G830</f>
        <v>0</v>
      </c>
      <c r="H97" s="46">
        <f>+H830</f>
        <v>15286935.830000002</v>
      </c>
      <c r="I97" s="29"/>
      <c r="J97" s="46">
        <f>+J830</f>
        <v>0</v>
      </c>
      <c r="K97" s="46">
        <f>+K830</f>
        <v>13308409</v>
      </c>
      <c r="M97" s="174"/>
    </row>
    <row r="98" spans="1:254">
      <c r="A98" s="7">
        <v>9</v>
      </c>
      <c r="C98" s="8" t="s">
        <v>30</v>
      </c>
      <c r="D98" s="26" t="s">
        <v>31</v>
      </c>
      <c r="E98" s="7">
        <v>9</v>
      </c>
      <c r="G98" s="44">
        <f>+G868</f>
        <v>0</v>
      </c>
      <c r="H98" s="44">
        <f>+H868</f>
        <v>0</v>
      </c>
      <c r="I98" s="29" t="s">
        <v>38</v>
      </c>
      <c r="J98" s="44">
        <f>+J868</f>
        <v>0</v>
      </c>
      <c r="K98" s="44">
        <f>+K868</f>
        <v>0</v>
      </c>
      <c r="M98" s="174"/>
    </row>
    <row r="99" spans="1:254">
      <c r="A99" s="7">
        <v>10</v>
      </c>
      <c r="C99" s="8" t="s">
        <v>32</v>
      </c>
      <c r="D99" s="26" t="s">
        <v>33</v>
      </c>
      <c r="E99" s="7">
        <v>10</v>
      </c>
      <c r="G99" s="46">
        <f>+G904</f>
        <v>0</v>
      </c>
      <c r="H99" s="46">
        <f>+H904</f>
        <v>1565016.1238684598</v>
      </c>
      <c r="I99" s="29"/>
      <c r="J99" s="46">
        <f>+J904</f>
        <v>0</v>
      </c>
      <c r="K99" s="46">
        <f>+K904</f>
        <v>-9020267.2745153308</v>
      </c>
      <c r="M99" s="174"/>
    </row>
    <row r="100" spans="1:254">
      <c r="A100" s="7"/>
      <c r="C100" s="8"/>
      <c r="D100" s="26"/>
      <c r="E100" s="7"/>
      <c r="F100" s="18" t="s">
        <v>6</v>
      </c>
      <c r="G100" s="19" t="s">
        <v>6</v>
      </c>
      <c r="H100" s="45"/>
      <c r="I100" s="27"/>
      <c r="J100" s="19"/>
      <c r="K100" s="45"/>
    </row>
    <row r="101" spans="1:254">
      <c r="A101" s="130">
        <v>11</v>
      </c>
      <c r="C101" s="8" t="s">
        <v>61</v>
      </c>
      <c r="E101" s="130">
        <v>11</v>
      </c>
      <c r="G101" s="46">
        <f>SUM(G90:G99)</f>
        <v>1635.3359117386822</v>
      </c>
      <c r="H101" s="44">
        <f>SUM(H90:H99)</f>
        <v>217144219.19521603</v>
      </c>
      <c r="I101" s="29"/>
      <c r="J101" s="46">
        <f>SUM(J90:J99)</f>
        <v>1496.3408061389071</v>
      </c>
      <c r="K101" s="265">
        <f>SUM(K90:K99)</f>
        <v>164189838.49440217</v>
      </c>
      <c r="M101" s="174"/>
    </row>
    <row r="102" spans="1:254">
      <c r="A102" s="7"/>
      <c r="E102" s="7"/>
      <c r="F102" s="18" t="s">
        <v>6</v>
      </c>
      <c r="G102" s="19" t="s">
        <v>6</v>
      </c>
      <c r="H102" s="20"/>
      <c r="I102" s="27"/>
      <c r="J102" s="19"/>
      <c r="K102" s="20"/>
    </row>
    <row r="103" spans="1:254">
      <c r="A103" s="7"/>
      <c r="E103" s="7"/>
      <c r="F103" s="18"/>
      <c r="G103" s="13"/>
      <c r="H103" s="20"/>
      <c r="I103" s="27"/>
      <c r="J103" s="13"/>
      <c r="K103" s="20"/>
    </row>
    <row r="104" spans="1:254">
      <c r="A104" s="130">
        <v>12</v>
      </c>
      <c r="C104" s="8" t="s">
        <v>35</v>
      </c>
      <c r="E104" s="130">
        <v>12</v>
      </c>
      <c r="G104" s="28"/>
      <c r="H104" s="28"/>
      <c r="I104" s="29"/>
      <c r="J104" s="46"/>
      <c r="K104" s="28"/>
    </row>
    <row r="105" spans="1:254">
      <c r="A105" s="7">
        <v>13</v>
      </c>
      <c r="C105" s="8" t="s">
        <v>36</v>
      </c>
      <c r="D105" s="26" t="s">
        <v>37</v>
      </c>
      <c r="E105" s="7">
        <v>13</v>
      </c>
      <c r="G105" s="46"/>
      <c r="H105" s="44">
        <f>+H531</f>
        <v>0</v>
      </c>
      <c r="I105" s="29"/>
      <c r="J105" s="46"/>
      <c r="K105" s="44">
        <f>+K531</f>
        <v>0</v>
      </c>
    </row>
    <row r="106" spans="1:254">
      <c r="A106" s="7">
        <v>14</v>
      </c>
      <c r="C106" s="8" t="s">
        <v>39</v>
      </c>
      <c r="D106" s="26" t="s">
        <v>62</v>
      </c>
      <c r="E106" s="7">
        <v>14</v>
      </c>
      <c r="G106" s="46"/>
      <c r="H106" s="110">
        <v>18587273</v>
      </c>
      <c r="I106" s="29"/>
      <c r="J106" s="46"/>
      <c r="K106" s="110">
        <v>7791115</v>
      </c>
    </row>
    <row r="107" spans="1:254">
      <c r="A107" s="7">
        <v>15</v>
      </c>
      <c r="C107" s="8" t="s">
        <v>41</v>
      </c>
      <c r="D107" s="26"/>
      <c r="E107" s="7">
        <v>15</v>
      </c>
      <c r="G107" s="46">
        <f>H248</f>
        <v>7099.3156028368794</v>
      </c>
      <c r="H107" s="131">
        <v>20020070</v>
      </c>
      <c r="I107" s="29"/>
      <c r="J107" s="46">
        <f>K248</f>
        <v>6997.2816666666668</v>
      </c>
      <c r="K107" s="131">
        <v>8396738</v>
      </c>
      <c r="M107" s="182"/>
      <c r="N107" s="182"/>
    </row>
    <row r="108" spans="1:254">
      <c r="A108" s="7">
        <v>16</v>
      </c>
      <c r="C108" s="8" t="s">
        <v>42</v>
      </c>
      <c r="D108" s="26"/>
      <c r="E108" s="7">
        <v>16</v>
      </c>
      <c r="G108" s="46"/>
      <c r="H108" s="44">
        <f>+H352-H107</f>
        <v>83966646</v>
      </c>
      <c r="I108" s="29"/>
      <c r="J108" s="46"/>
      <c r="K108" s="131">
        <v>78095343</v>
      </c>
      <c r="M108" s="182"/>
    </row>
    <row r="109" spans="1:254">
      <c r="A109" s="26">
        <v>17</v>
      </c>
      <c r="B109" s="26"/>
      <c r="C109" s="30" t="s">
        <v>63</v>
      </c>
      <c r="D109" s="26" t="s">
        <v>64</v>
      </c>
      <c r="E109" s="26">
        <v>17</v>
      </c>
      <c r="F109" s="26"/>
      <c r="G109" s="46"/>
      <c r="H109" s="44">
        <f>SUM(H107:H108)</f>
        <v>103986716</v>
      </c>
      <c r="I109" s="30"/>
      <c r="J109" s="46"/>
      <c r="K109" s="44">
        <f>SUM(K107:K108)</f>
        <v>86492081</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f>
        <v>24218993</v>
      </c>
      <c r="I110" s="29"/>
      <c r="J110" s="46"/>
      <c r="K110" s="131">
        <v>22726361</v>
      </c>
    </row>
    <row r="111" spans="1:254">
      <c r="A111" s="7">
        <v>19</v>
      </c>
      <c r="C111" s="8" t="s">
        <v>45</v>
      </c>
      <c r="D111" s="26" t="s">
        <v>64</v>
      </c>
      <c r="E111" s="7">
        <v>19</v>
      </c>
      <c r="G111" s="46"/>
      <c r="H111" s="44">
        <f>+H357</f>
        <v>48570066</v>
      </c>
      <c r="I111" s="29"/>
      <c r="J111" s="46"/>
      <c r="K111" s="131">
        <v>30079845</v>
      </c>
    </row>
    <row r="112" spans="1:254">
      <c r="A112" s="7">
        <v>20</v>
      </c>
      <c r="C112" s="8" t="s">
        <v>46</v>
      </c>
      <c r="D112" s="26" t="s">
        <v>64</v>
      </c>
      <c r="E112" s="7">
        <v>20</v>
      </c>
      <c r="G112" s="46"/>
      <c r="H112" s="44">
        <f>H109+H110+H111</f>
        <v>176775775</v>
      </c>
      <c r="I112" s="29"/>
      <c r="J112" s="46"/>
      <c r="K112" s="44">
        <f>K109+K110+K111</f>
        <v>139298287</v>
      </c>
    </row>
    <row r="113" spans="1:17">
      <c r="A113" s="26">
        <v>21</v>
      </c>
      <c r="C113" s="8"/>
      <c r="D113" s="26"/>
      <c r="E113" s="7">
        <v>21</v>
      </c>
      <c r="G113" s="46"/>
      <c r="H113" s="44">
        <f>+H396-H377</f>
        <v>0</v>
      </c>
      <c r="I113" s="29"/>
      <c r="J113" s="46"/>
      <c r="K113" s="44">
        <f>+K396-K377</f>
        <v>0</v>
      </c>
      <c r="L113" s="130" t="s">
        <v>38</v>
      </c>
    </row>
    <row r="114" spans="1:17">
      <c r="A114" s="26">
        <v>22</v>
      </c>
      <c r="C114" s="8"/>
      <c r="D114" s="26"/>
      <c r="E114" s="7">
        <v>22</v>
      </c>
      <c r="G114" s="46"/>
      <c r="H114" s="44">
        <f>H377</f>
        <v>0</v>
      </c>
      <c r="I114" s="29" t="s">
        <v>38</v>
      </c>
      <c r="J114" s="46"/>
      <c r="K114" s="44">
        <f>K377</f>
        <v>0</v>
      </c>
    </row>
    <row r="115" spans="1:17">
      <c r="A115" s="7">
        <v>23</v>
      </c>
      <c r="C115" s="31"/>
      <c r="E115" s="7">
        <v>23</v>
      </c>
      <c r="F115" s="18" t="s">
        <v>6</v>
      </c>
      <c r="G115" s="19"/>
      <c r="H115" s="20"/>
      <c r="I115" s="27"/>
      <c r="J115" s="19"/>
      <c r="K115" s="20"/>
      <c r="Q115" s="130" t="s">
        <v>38</v>
      </c>
    </row>
    <row r="116" spans="1:17">
      <c r="A116" s="7">
        <v>24</v>
      </c>
      <c r="C116" s="31"/>
      <c r="D116" s="8"/>
      <c r="E116" s="7">
        <v>24</v>
      </c>
    </row>
    <row r="117" spans="1:17">
      <c r="A117" s="7">
        <v>25</v>
      </c>
      <c r="C117" s="8" t="s">
        <v>238</v>
      </c>
      <c r="D117" s="26" t="s">
        <v>65</v>
      </c>
      <c r="E117" s="7">
        <v>25</v>
      </c>
      <c r="G117" s="46"/>
      <c r="H117" s="44">
        <f>+H443</f>
        <v>21781170.682208009</v>
      </c>
      <c r="I117" s="29"/>
      <c r="J117" s="46"/>
      <c r="K117" s="44">
        <f>+K443</f>
        <v>17100436.297957234</v>
      </c>
    </row>
    <row r="118" spans="1:17">
      <c r="A118" s="130">
        <v>26</v>
      </c>
      <c r="E118" s="130">
        <v>26</v>
      </c>
      <c r="F118" s="18" t="s">
        <v>6</v>
      </c>
      <c r="G118" s="19"/>
      <c r="H118" s="20"/>
      <c r="I118" s="27"/>
      <c r="J118" s="19"/>
      <c r="K118" s="20"/>
    </row>
    <row r="119" spans="1:17">
      <c r="A119" s="7">
        <v>27</v>
      </c>
      <c r="C119" s="8" t="s">
        <v>48</v>
      </c>
      <c r="E119" s="7">
        <v>27</v>
      </c>
      <c r="F119" s="16"/>
      <c r="G119" s="46"/>
      <c r="H119" s="44">
        <f>ROUND(H105+H106+H112+H113+H114+H117,0)</f>
        <v>217144219</v>
      </c>
      <c r="I119" s="28"/>
      <c r="J119" s="47"/>
      <c r="K119" s="44">
        <f>ROUND(K105+K106+K112+K113+K114+K117,0)</f>
        <v>164189838</v>
      </c>
      <c r="L119" s="85"/>
      <c r="M119" s="85"/>
      <c r="N119" s="85"/>
      <c r="O119" s="85"/>
      <c r="P119" s="85"/>
      <c r="Q119" s="85"/>
    </row>
    <row r="120" spans="1:17">
      <c r="A120" s="7"/>
      <c r="C120" s="8"/>
      <c r="E120" s="7"/>
      <c r="F120" s="48" t="s">
        <v>256</v>
      </c>
      <c r="G120" s="49"/>
      <c r="H120" s="49"/>
      <c r="I120" s="49"/>
      <c r="J120" s="50"/>
      <c r="K120" s="51"/>
    </row>
    <row r="121" spans="1:17" ht="29.25" customHeight="1">
      <c r="C121" s="286" t="s">
        <v>232</v>
      </c>
      <c r="D121" s="286"/>
      <c r="E121" s="286"/>
      <c r="F121" s="286"/>
      <c r="G121" s="286"/>
      <c r="H121" s="286"/>
      <c r="I121" s="286"/>
      <c r="J121" s="286"/>
      <c r="K121" s="52"/>
    </row>
    <row r="122" spans="1:17">
      <c r="D122" s="26"/>
      <c r="F122" s="18"/>
      <c r="G122" s="19"/>
      <c r="I122" s="27"/>
      <c r="J122" s="19"/>
      <c r="K122" s="20"/>
      <c r="M122" s="130" t="s">
        <v>38</v>
      </c>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87" t="s">
        <v>248</v>
      </c>
      <c r="B128" s="287"/>
      <c r="C128" s="287"/>
      <c r="D128" s="287"/>
      <c r="E128" s="287"/>
      <c r="F128" s="287"/>
      <c r="G128" s="287"/>
      <c r="H128" s="287"/>
      <c r="I128" s="287"/>
      <c r="J128" s="287"/>
      <c r="K128" s="287"/>
    </row>
    <row r="129" spans="1:11">
      <c r="A129" s="15" t="str">
        <f>$A$42</f>
        <v xml:space="preserve">NAME: </v>
      </c>
      <c r="C129" s="130" t="str">
        <f>$D$20</f>
        <v>University of Colorado</v>
      </c>
      <c r="H129" s="39"/>
      <c r="J129" s="13"/>
      <c r="K129" s="17" t="str">
        <f>$K$3</f>
        <v>Due Date: October 12, 2020</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2019-20</v>
      </c>
      <c r="I131" s="22"/>
      <c r="J131" s="23"/>
      <c r="K131" s="24" t="s">
        <v>271</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88" t="s">
        <v>66</v>
      </c>
      <c r="D135" s="288"/>
      <c r="E135" s="40">
        <v>2</v>
      </c>
      <c r="G135" s="88"/>
      <c r="H135" s="132">
        <v>0</v>
      </c>
      <c r="I135" s="89"/>
      <c r="J135" s="89"/>
      <c r="K135" s="132">
        <v>0</v>
      </c>
    </row>
    <row r="136" spans="1:11" ht="15.75" customHeight="1">
      <c r="A136" s="130">
        <v>3</v>
      </c>
      <c r="C136" s="130" t="s">
        <v>53</v>
      </c>
      <c r="E136" s="130">
        <v>3</v>
      </c>
      <c r="G136" s="88"/>
      <c r="H136" s="133">
        <v>0</v>
      </c>
      <c r="I136" s="88"/>
      <c r="J136" s="88"/>
      <c r="K136" s="133">
        <v>0</v>
      </c>
    </row>
    <row r="137" spans="1:11">
      <c r="A137" s="130">
        <v>4</v>
      </c>
      <c r="C137" s="130" t="s">
        <v>54</v>
      </c>
      <c r="E137" s="130">
        <v>4</v>
      </c>
      <c r="G137" s="88"/>
      <c r="H137" s="133">
        <v>0</v>
      </c>
      <c r="I137" s="88"/>
      <c r="J137" s="88"/>
      <c r="K137" s="133">
        <v>0</v>
      </c>
    </row>
    <row r="138" spans="1:11">
      <c r="A138" s="130">
        <v>5</v>
      </c>
      <c r="C138" s="130" t="s">
        <v>55</v>
      </c>
      <c r="E138" s="130">
        <v>5</v>
      </c>
      <c r="G138" s="88"/>
      <c r="H138" s="133">
        <v>0</v>
      </c>
      <c r="I138" s="88"/>
      <c r="J138" s="88"/>
      <c r="K138" s="133">
        <v>0</v>
      </c>
    </row>
    <row r="139" spans="1:11" ht="47.25" customHeight="1">
      <c r="A139" s="40">
        <v>6</v>
      </c>
      <c r="C139" s="288" t="s">
        <v>56</v>
      </c>
      <c r="D139" s="288"/>
      <c r="E139" s="40">
        <v>6</v>
      </c>
      <c r="G139" s="88"/>
      <c r="H139" s="132">
        <v>0</v>
      </c>
      <c r="I139" s="89"/>
      <c r="J139" s="89"/>
      <c r="K139" s="132">
        <v>0</v>
      </c>
    </row>
    <row r="140" spans="1:11">
      <c r="A140" s="130">
        <v>7</v>
      </c>
      <c r="E140" s="130">
        <v>7</v>
      </c>
      <c r="G140" s="88"/>
      <c r="H140" s="88"/>
      <c r="I140" s="88"/>
      <c r="J140" s="88"/>
      <c r="K140" s="88"/>
    </row>
    <row r="141" spans="1:11">
      <c r="A141" s="130">
        <v>8</v>
      </c>
      <c r="E141" s="130">
        <v>8</v>
      </c>
      <c r="G141" s="88"/>
      <c r="H141" s="88"/>
      <c r="I141" s="88"/>
      <c r="J141" s="88"/>
      <c r="K141" s="88"/>
    </row>
    <row r="142" spans="1:11">
      <c r="A142" s="130">
        <v>9</v>
      </c>
      <c r="E142" s="130">
        <v>9</v>
      </c>
      <c r="G142" s="88"/>
      <c r="H142" s="88"/>
      <c r="I142" s="88"/>
      <c r="J142" s="88"/>
      <c r="K142" s="88"/>
    </row>
    <row r="143" spans="1:11">
      <c r="A143" s="130">
        <v>10</v>
      </c>
      <c r="E143" s="130">
        <v>10</v>
      </c>
      <c r="G143" s="88"/>
      <c r="H143" s="88"/>
      <c r="I143" s="88"/>
      <c r="J143" s="88"/>
      <c r="K143" s="88"/>
    </row>
    <row r="144" spans="1:11">
      <c r="A144" s="130">
        <v>11</v>
      </c>
      <c r="E144" s="130">
        <v>11</v>
      </c>
      <c r="G144" s="88"/>
      <c r="H144" s="88"/>
      <c r="I144" s="88"/>
      <c r="J144" s="88"/>
      <c r="K144" s="88"/>
    </row>
    <row r="145" spans="1:11">
      <c r="A145" s="130">
        <v>12</v>
      </c>
      <c r="C145" s="130" t="s">
        <v>57</v>
      </c>
      <c r="E145" s="130">
        <v>12</v>
      </c>
      <c r="G145" s="88"/>
      <c r="H145" s="88">
        <f>SUM(H135:H144)</f>
        <v>0</v>
      </c>
      <c r="I145" s="88"/>
      <c r="J145" s="88"/>
      <c r="K145" s="88">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c r="E160" s="34"/>
      <c r="G160" s="13"/>
      <c r="H160" s="39"/>
      <c r="J160" s="13"/>
      <c r="K160" s="39"/>
    </row>
    <row r="161" spans="1:13">
      <c r="A161" s="15" t="str">
        <f>$A$83</f>
        <v xml:space="preserve">Institution No.:  </v>
      </c>
      <c r="B161" s="35"/>
      <c r="C161" s="35"/>
      <c r="D161" s="35"/>
      <c r="E161" s="36"/>
      <c r="F161" s="35"/>
      <c r="G161" s="37"/>
      <c r="H161" s="38"/>
      <c r="I161" s="35"/>
      <c r="J161" s="37"/>
      <c r="K161" s="14" t="s">
        <v>263</v>
      </c>
      <c r="L161" s="16"/>
      <c r="M161" s="53"/>
    </row>
    <row r="162" spans="1:13" s="35" customFormat="1">
      <c r="A162" s="294" t="s">
        <v>265</v>
      </c>
      <c r="B162" s="294"/>
      <c r="C162" s="294"/>
      <c r="D162" s="294"/>
      <c r="E162" s="294"/>
      <c r="F162" s="294"/>
      <c r="G162" s="294"/>
      <c r="H162" s="294"/>
      <c r="I162" s="294"/>
      <c r="J162" s="294"/>
      <c r="K162" s="294"/>
      <c r="L162" s="54"/>
      <c r="M162" s="55"/>
    </row>
    <row r="163" spans="1:13">
      <c r="A163" s="15" t="str">
        <f>$A$42</f>
        <v xml:space="preserve">NAME: </v>
      </c>
      <c r="C163" s="130" t="str">
        <f>$D$20</f>
        <v>University of Colorado</v>
      </c>
      <c r="G163" s="74"/>
      <c r="H163" s="39"/>
      <c r="J163" s="13"/>
      <c r="K163" s="17" t="str">
        <f>$K$3</f>
        <v>Due Date: October 12, 2020</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
        <v>262</v>
      </c>
      <c r="I165" s="22"/>
      <c r="J165" s="23"/>
      <c r="K165" s="24" t="s">
        <v>271</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45">
        <f>G208</f>
        <v>661.55577545385268</v>
      </c>
      <c r="H168" s="156">
        <f>H208</f>
        <v>57782117.266516693</v>
      </c>
      <c r="I168" s="103"/>
      <c r="J168" s="145">
        <f>J208</f>
        <v>619.08426504804368</v>
      </c>
      <c r="K168" s="156">
        <f>K208</f>
        <v>32201188.994146593</v>
      </c>
    </row>
    <row r="169" spans="1:13">
      <c r="A169" s="7">
        <v>2</v>
      </c>
      <c r="B169" s="18"/>
      <c r="C169" s="8" t="s">
        <v>166</v>
      </c>
      <c r="D169" s="18"/>
      <c r="E169" s="7">
        <v>2</v>
      </c>
      <c r="F169" s="18"/>
      <c r="G169" s="77"/>
      <c r="H169" s="156">
        <f t="shared" ref="H169:H171" si="0">H209</f>
        <v>17920066.956954047</v>
      </c>
      <c r="I169" s="18"/>
      <c r="J169" s="77"/>
      <c r="K169" s="156">
        <f t="shared" ref="K169:K171" si="1">K209</f>
        <v>14802440.273646589</v>
      </c>
    </row>
    <row r="170" spans="1:13">
      <c r="A170" s="7">
        <v>3</v>
      </c>
      <c r="C170" s="8" t="s">
        <v>167</v>
      </c>
      <c r="E170" s="7">
        <v>3</v>
      </c>
      <c r="F170" s="9"/>
      <c r="G170" s="145">
        <f>G210</f>
        <v>265.35549082092041</v>
      </c>
      <c r="H170" s="156">
        <f t="shared" si="0"/>
        <v>9968506.8118878584</v>
      </c>
      <c r="I170" s="104"/>
      <c r="J170" s="146">
        <f>J210</f>
        <v>192.2460020234434</v>
      </c>
      <c r="K170" s="156">
        <f t="shared" si="1"/>
        <v>7222031</v>
      </c>
    </row>
    <row r="171" spans="1:13">
      <c r="A171" s="7">
        <v>4</v>
      </c>
      <c r="C171" s="8" t="s">
        <v>168</v>
      </c>
      <c r="E171" s="7">
        <v>4</v>
      </c>
      <c r="F171" s="9"/>
      <c r="G171" s="103"/>
      <c r="H171" s="156">
        <f t="shared" si="0"/>
        <v>839921.89344909682</v>
      </c>
      <c r="I171" s="104"/>
      <c r="J171" s="103"/>
      <c r="K171" s="156">
        <f t="shared" si="1"/>
        <v>641120</v>
      </c>
    </row>
    <row r="172" spans="1:13">
      <c r="A172" s="7">
        <v>5</v>
      </c>
      <c r="C172" s="8" t="s">
        <v>169</v>
      </c>
      <c r="E172" s="7">
        <v>5</v>
      </c>
      <c r="F172" s="9"/>
      <c r="G172" s="103">
        <f>G168+G170</f>
        <v>926.91126627477308</v>
      </c>
      <c r="H172" s="157">
        <f>SUM(H168:H171)</f>
        <v>86510612.928807706</v>
      </c>
      <c r="I172" s="104"/>
      <c r="J172" s="103">
        <f>J168+J170</f>
        <v>811.33026707148701</v>
      </c>
      <c r="K172" s="157">
        <f>SUM(K168:K171)</f>
        <v>54866780.267793179</v>
      </c>
    </row>
    <row r="173" spans="1:13">
      <c r="A173" s="7">
        <v>6</v>
      </c>
      <c r="C173" s="8" t="s">
        <v>170</v>
      </c>
      <c r="E173" s="7">
        <v>6</v>
      </c>
      <c r="F173" s="9"/>
      <c r="G173" s="145">
        <f>G213</f>
        <v>608.18767647651373</v>
      </c>
      <c r="H173" s="156">
        <f t="shared" ref="H173:K174" si="2">H213</f>
        <v>49809504.621332273</v>
      </c>
      <c r="I173" s="103"/>
      <c r="J173" s="145">
        <f t="shared" si="2"/>
        <v>582.25595716916064</v>
      </c>
      <c r="K173" s="156">
        <f t="shared" si="2"/>
        <v>45503883.594635211</v>
      </c>
    </row>
    <row r="174" spans="1:13">
      <c r="A174" s="7">
        <v>7</v>
      </c>
      <c r="C174" s="8" t="s">
        <v>171</v>
      </c>
      <c r="E174" s="7">
        <v>7</v>
      </c>
      <c r="F174" s="9"/>
      <c r="G174" s="145">
        <f>G214</f>
        <v>0</v>
      </c>
      <c r="H174" s="156">
        <f>H214</f>
        <v>17106838.143679418</v>
      </c>
      <c r="I174" s="104"/>
      <c r="J174" s="145">
        <f t="shared" si="2"/>
        <v>0</v>
      </c>
      <c r="K174" s="156">
        <f t="shared" si="2"/>
        <v>15494544.404266978</v>
      </c>
    </row>
    <row r="175" spans="1:13">
      <c r="A175" s="7">
        <v>8</v>
      </c>
      <c r="C175" s="8" t="s">
        <v>172</v>
      </c>
      <c r="E175" s="7">
        <v>8</v>
      </c>
      <c r="F175" s="9"/>
      <c r="G175" s="103">
        <f>G172+G173+G174</f>
        <v>1535.0989427512868</v>
      </c>
      <c r="H175" s="103">
        <f>H172+H173+H174</f>
        <v>153426955.69381937</v>
      </c>
      <c r="I175" s="103"/>
      <c r="J175" s="103">
        <f>J172+J173+J174</f>
        <v>1393.5862242406477</v>
      </c>
      <c r="K175" s="157">
        <f>K172+K173+K174</f>
        <v>115865208.26669538</v>
      </c>
    </row>
    <row r="176" spans="1:13">
      <c r="A176" s="7">
        <v>9</v>
      </c>
      <c r="E176" s="7">
        <v>9</v>
      </c>
      <c r="F176" s="9"/>
      <c r="G176" s="103"/>
      <c r="H176" s="157"/>
      <c r="I176" s="102"/>
      <c r="J176" s="103"/>
      <c r="K176" s="157"/>
    </row>
    <row r="177" spans="1:11">
      <c r="A177" s="7">
        <v>10</v>
      </c>
      <c r="C177" s="8" t="s">
        <v>173</v>
      </c>
      <c r="E177" s="7">
        <v>10</v>
      </c>
      <c r="F177" s="9"/>
      <c r="G177" s="145">
        <f>G217</f>
        <v>0</v>
      </c>
      <c r="H177" s="156">
        <f>H217</f>
        <v>0</v>
      </c>
      <c r="I177" s="104"/>
      <c r="J177" s="145">
        <f>J217</f>
        <v>0</v>
      </c>
      <c r="K177" s="156">
        <f>K217</f>
        <v>0</v>
      </c>
    </row>
    <row r="178" spans="1:11">
      <c r="A178" s="7">
        <v>11</v>
      </c>
      <c r="C178" s="8" t="s">
        <v>174</v>
      </c>
      <c r="E178" s="7">
        <v>11</v>
      </c>
      <c r="F178" s="9"/>
      <c r="G178" s="145">
        <f>G218</f>
        <v>100.2369689873954</v>
      </c>
      <c r="H178" s="156">
        <f t="shared" ref="H178:H179" si="3">H218</f>
        <v>5698331.9302953435</v>
      </c>
      <c r="I178" s="104"/>
      <c r="J178" s="145">
        <f>J218</f>
        <v>102.75458189825933</v>
      </c>
      <c r="K178" s="156">
        <f t="shared" ref="J178:K179" si="4">K218</f>
        <v>5779658.8547573378</v>
      </c>
    </row>
    <row r="179" spans="1:11">
      <c r="A179" s="7">
        <v>12</v>
      </c>
      <c r="C179" s="8" t="s">
        <v>175</v>
      </c>
      <c r="E179" s="7">
        <v>12</v>
      </c>
      <c r="F179" s="9"/>
      <c r="G179" s="145">
        <f>G219</f>
        <v>0</v>
      </c>
      <c r="H179" s="156">
        <f t="shared" si="3"/>
        <v>4234789.6313799508</v>
      </c>
      <c r="I179" s="104"/>
      <c r="J179" s="156">
        <f t="shared" si="4"/>
        <v>0</v>
      </c>
      <c r="K179" s="156">
        <f t="shared" si="4"/>
        <v>3579796.4697842589</v>
      </c>
    </row>
    <row r="180" spans="1:11">
      <c r="A180" s="7">
        <v>13</v>
      </c>
      <c r="C180" s="8" t="s">
        <v>176</v>
      </c>
      <c r="E180" s="7">
        <v>13</v>
      </c>
      <c r="F180" s="9"/>
      <c r="G180" s="103">
        <f>SUM(G177:G179)</f>
        <v>100.2369689873954</v>
      </c>
      <c r="H180" s="157">
        <f>SUM(H177:H179)</f>
        <v>9933121.5616752952</v>
      </c>
      <c r="I180" s="101"/>
      <c r="J180" s="103">
        <f>SUM(J177:J179)</f>
        <v>102.75458189825933</v>
      </c>
      <c r="K180" s="157">
        <f>SUM(K177:K179)</f>
        <v>9359455.3245415967</v>
      </c>
    </row>
    <row r="181" spans="1:11">
      <c r="A181" s="7">
        <v>14</v>
      </c>
      <c r="E181" s="7">
        <v>14</v>
      </c>
      <c r="F181" s="9"/>
      <c r="G181" s="105"/>
      <c r="H181" s="157"/>
      <c r="I181" s="102"/>
      <c r="J181" s="105"/>
      <c r="K181" s="157"/>
    </row>
    <row r="182" spans="1:11">
      <c r="A182" s="7">
        <v>15</v>
      </c>
      <c r="C182" s="8" t="s">
        <v>177</v>
      </c>
      <c r="E182" s="7">
        <v>15</v>
      </c>
      <c r="G182" s="106">
        <f>SUM(G175+G180)</f>
        <v>1635.3359117386822</v>
      </c>
      <c r="H182" s="158">
        <f>SUM(H175+H180)</f>
        <v>163360077.25549465</v>
      </c>
      <c r="I182" s="102"/>
      <c r="J182" s="106">
        <f>SUM(J175+J180)</f>
        <v>1496.3408061389071</v>
      </c>
      <c r="K182" s="158">
        <f>SUM(K175+K180)</f>
        <v>125224663.59123698</v>
      </c>
    </row>
    <row r="183" spans="1:11">
      <c r="A183" s="7">
        <v>16</v>
      </c>
      <c r="E183" s="7">
        <v>16</v>
      </c>
      <c r="G183" s="106"/>
      <c r="H183" s="158"/>
      <c r="I183" s="102"/>
      <c r="J183" s="106"/>
      <c r="K183" s="158"/>
    </row>
    <row r="184" spans="1:11">
      <c r="A184" s="7">
        <v>17</v>
      </c>
      <c r="C184" s="8" t="s">
        <v>178</v>
      </c>
      <c r="E184" s="7">
        <v>17</v>
      </c>
      <c r="F184" s="9"/>
      <c r="G184" s="156">
        <f>G224</f>
        <v>0</v>
      </c>
      <c r="H184" s="156">
        <f>H224</f>
        <v>2524358.2241789945</v>
      </c>
      <c r="I184" s="104"/>
      <c r="J184" s="156">
        <f t="shared" ref="J184:K184" si="5">J224</f>
        <v>0</v>
      </c>
      <c r="K184" s="156">
        <f t="shared" si="5"/>
        <v>1786232.7700116723</v>
      </c>
    </row>
    <row r="185" spans="1:11">
      <c r="A185" s="7">
        <v>18</v>
      </c>
      <c r="E185" s="7">
        <v>18</v>
      </c>
      <c r="F185" s="9"/>
      <c r="G185" s="103"/>
      <c r="H185" s="157"/>
      <c r="I185" s="104"/>
      <c r="J185" s="103"/>
      <c r="K185" s="157"/>
    </row>
    <row r="186" spans="1:11">
      <c r="A186" s="7">
        <v>19</v>
      </c>
      <c r="C186" s="8" t="s">
        <v>179</v>
      </c>
      <c r="E186" s="7">
        <v>19</v>
      </c>
      <c r="F186" s="9"/>
      <c r="G186" s="103"/>
      <c r="H186" s="157">
        <v>0</v>
      </c>
      <c r="I186" s="104"/>
      <c r="J186" s="103"/>
      <c r="K186" s="157"/>
    </row>
    <row r="187" spans="1:11">
      <c r="A187" s="7">
        <v>20</v>
      </c>
      <c r="C187" s="75" t="s">
        <v>180</v>
      </c>
      <c r="E187" s="7">
        <v>20</v>
      </c>
      <c r="F187" s="9"/>
      <c r="G187" s="103"/>
      <c r="H187" s="157">
        <v>0</v>
      </c>
      <c r="I187" s="104"/>
      <c r="J187" s="103"/>
      <c r="K187" s="157">
        <v>0</v>
      </c>
    </row>
    <row r="188" spans="1:11">
      <c r="A188" s="7">
        <v>21</v>
      </c>
      <c r="C188" s="75"/>
      <c r="E188" s="7">
        <v>21</v>
      </c>
      <c r="F188" s="9"/>
      <c r="G188" s="103"/>
      <c r="H188" s="157"/>
      <c r="I188" s="104"/>
      <c r="J188" s="103"/>
      <c r="K188" s="157"/>
    </row>
    <row r="189" spans="1:11">
      <c r="A189" s="7">
        <v>22</v>
      </c>
      <c r="C189" s="8"/>
      <c r="E189" s="7">
        <v>22</v>
      </c>
      <c r="G189" s="103"/>
      <c r="H189" s="157"/>
      <c r="I189" s="104"/>
      <c r="J189" s="103"/>
      <c r="K189" s="157"/>
    </row>
    <row r="190" spans="1:11">
      <c r="A190" s="7">
        <v>23</v>
      </c>
      <c r="C190" s="8" t="s">
        <v>181</v>
      </c>
      <c r="E190" s="7">
        <v>23</v>
      </c>
      <c r="G190" s="103"/>
      <c r="H190" s="157">
        <v>0</v>
      </c>
      <c r="I190" s="104"/>
      <c r="J190" s="103"/>
      <c r="K190" s="157">
        <v>0</v>
      </c>
    </row>
    <row r="191" spans="1:11">
      <c r="A191" s="7">
        <v>24</v>
      </c>
      <c r="C191" s="8"/>
      <c r="E191" s="7">
        <v>24</v>
      </c>
      <c r="G191" s="103"/>
      <c r="H191" s="157"/>
      <c r="I191" s="104"/>
      <c r="J191" s="103"/>
      <c r="K191" s="157"/>
    </row>
    <row r="192" spans="1:11">
      <c r="A192" s="7"/>
      <c r="E192" s="7"/>
      <c r="F192" s="65" t="s">
        <v>6</v>
      </c>
      <c r="G192" s="77"/>
      <c r="H192" s="45"/>
      <c r="I192" s="65"/>
      <c r="J192" s="77"/>
      <c r="K192" s="20"/>
    </row>
    <row r="193" spans="1:11">
      <c r="A193" s="7">
        <v>25</v>
      </c>
      <c r="C193" s="8" t="s">
        <v>182</v>
      </c>
      <c r="E193" s="7">
        <v>25</v>
      </c>
      <c r="G193" s="102">
        <f>SUM(G182:G191)</f>
        <v>1635.3359117386822</v>
      </c>
      <c r="H193" s="158">
        <f>SUM(H182:H191)</f>
        <v>165884435.47967365</v>
      </c>
      <c r="I193" s="107"/>
      <c r="J193" s="102">
        <f>SUM(J182:J191)</f>
        <v>1496.3408061389071</v>
      </c>
      <c r="K193" s="102">
        <f>SUM(K182:K191)</f>
        <v>127010896.36124866</v>
      </c>
    </row>
    <row r="194" spans="1:11">
      <c r="F194" s="65" t="s">
        <v>6</v>
      </c>
      <c r="G194" s="19"/>
      <c r="H194" s="20"/>
      <c r="I194" s="65"/>
      <c r="J194" s="77"/>
      <c r="K194" s="20"/>
    </row>
    <row r="195" spans="1:11">
      <c r="F195" s="65"/>
      <c r="G195" s="19"/>
      <c r="H195" s="20"/>
      <c r="I195" s="65"/>
      <c r="J195" s="19"/>
      <c r="K195" s="20"/>
    </row>
    <row r="196" spans="1:11" ht="15.75">
      <c r="C196" s="78"/>
      <c r="D196" s="78"/>
      <c r="E196" s="78"/>
      <c r="F196" s="65"/>
      <c r="G196" s="19"/>
      <c r="H196" s="20"/>
      <c r="I196" s="65"/>
      <c r="J196" s="19"/>
      <c r="K196" s="20"/>
    </row>
    <row r="197" spans="1:11">
      <c r="C197" s="130" t="s">
        <v>49</v>
      </c>
      <c r="F197" s="65"/>
      <c r="G197" s="19"/>
      <c r="H197" s="20"/>
      <c r="I197" s="65"/>
      <c r="J197" s="19"/>
      <c r="K197" s="20"/>
    </row>
    <row r="198" spans="1:11">
      <c r="A198" s="8"/>
    </row>
    <row r="199" spans="1:11">
      <c r="E199" s="34"/>
    </row>
    <row r="200" spans="1:11" ht="30" customHeight="1">
      <c r="E200" s="34"/>
      <c r="G200" s="13"/>
      <c r="H200" s="39"/>
      <c r="J200" s="13"/>
      <c r="K200" s="39"/>
    </row>
    <row r="201" spans="1:11">
      <c r="A201" s="15" t="str">
        <f>$A$83</f>
        <v xml:space="preserve">Institution No.:  </v>
      </c>
      <c r="B201" s="35"/>
      <c r="C201" s="35"/>
      <c r="D201" s="35"/>
      <c r="E201" s="36"/>
      <c r="F201" s="35"/>
      <c r="G201" s="37"/>
      <c r="H201" s="38"/>
      <c r="I201" s="35"/>
      <c r="J201" s="37"/>
      <c r="K201" s="14" t="s">
        <v>264</v>
      </c>
    </row>
    <row r="202" spans="1:11">
      <c r="A202" s="294" t="s">
        <v>266</v>
      </c>
      <c r="B202" s="294"/>
      <c r="C202" s="294"/>
      <c r="D202" s="294"/>
      <c r="E202" s="294"/>
      <c r="F202" s="294"/>
      <c r="G202" s="294"/>
      <c r="H202" s="294"/>
      <c r="I202" s="294"/>
      <c r="J202" s="294"/>
      <c r="K202" s="294"/>
    </row>
    <row r="203" spans="1:11">
      <c r="A203" s="15" t="str">
        <f>$A$42</f>
        <v xml:space="preserve">NAME: </v>
      </c>
      <c r="C203" s="130" t="str">
        <f>$D$20</f>
        <v>University of Colorado</v>
      </c>
      <c r="G203" s="74"/>
      <c r="H203" s="39"/>
      <c r="J203" s="13"/>
      <c r="K203" s="17" t="str">
        <f>$K$3</f>
        <v>Due Date: October 12, 2020</v>
      </c>
    </row>
    <row r="204" spans="1:11">
      <c r="A204" s="18" t="s">
        <v>6</v>
      </c>
      <c r="B204" s="18" t="s">
        <v>6</v>
      </c>
      <c r="C204" s="18" t="s">
        <v>6</v>
      </c>
      <c r="D204" s="18" t="s">
        <v>6</v>
      </c>
      <c r="E204" s="18" t="s">
        <v>6</v>
      </c>
      <c r="F204" s="18" t="s">
        <v>6</v>
      </c>
      <c r="G204" s="19" t="s">
        <v>6</v>
      </c>
      <c r="H204" s="20" t="s">
        <v>6</v>
      </c>
      <c r="I204" s="18" t="s">
        <v>6</v>
      </c>
      <c r="J204" s="19" t="s">
        <v>6</v>
      </c>
      <c r="K204" s="20" t="s">
        <v>6</v>
      </c>
    </row>
    <row r="205" spans="1:11">
      <c r="A205" s="21" t="s">
        <v>7</v>
      </c>
      <c r="E205" s="21" t="s">
        <v>7</v>
      </c>
      <c r="F205" s="22"/>
      <c r="G205" s="23"/>
      <c r="H205" s="24" t="s">
        <v>262</v>
      </c>
      <c r="I205" s="22"/>
      <c r="J205" s="23"/>
      <c r="K205" s="24" t="s">
        <v>271</v>
      </c>
    </row>
    <row r="206" spans="1:11">
      <c r="A206" s="21" t="s">
        <v>9</v>
      </c>
      <c r="C206" s="25" t="s">
        <v>51</v>
      </c>
      <c r="E206" s="21" t="s">
        <v>9</v>
      </c>
      <c r="F206" s="22"/>
      <c r="G206" s="23" t="s">
        <v>11</v>
      </c>
      <c r="H206" s="24" t="s">
        <v>12</v>
      </c>
      <c r="I206" s="22"/>
      <c r="J206" s="23" t="s">
        <v>11</v>
      </c>
      <c r="K206" s="24" t="s">
        <v>13</v>
      </c>
    </row>
    <row r="207" spans="1:11">
      <c r="A207" s="18" t="s">
        <v>6</v>
      </c>
      <c r="B207" s="18" t="s">
        <v>6</v>
      </c>
      <c r="C207" s="18" t="s">
        <v>6</v>
      </c>
      <c r="D207" s="18" t="s">
        <v>6</v>
      </c>
      <c r="E207" s="18" t="s">
        <v>6</v>
      </c>
      <c r="F207" s="18" t="s">
        <v>6</v>
      </c>
      <c r="G207" s="19" t="s">
        <v>6</v>
      </c>
      <c r="H207" s="20" t="s">
        <v>6</v>
      </c>
      <c r="I207" s="18" t="s">
        <v>6</v>
      </c>
      <c r="J207" s="19" t="s">
        <v>6</v>
      </c>
      <c r="K207" s="20" t="s">
        <v>6</v>
      </c>
    </row>
    <row r="208" spans="1:11">
      <c r="A208" s="7">
        <v>1</v>
      </c>
      <c r="B208" s="18"/>
      <c r="C208" s="8" t="s">
        <v>165</v>
      </c>
      <c r="D208" s="18"/>
      <c r="E208" s="7">
        <v>1</v>
      </c>
      <c r="F208" s="18"/>
      <c r="G208" s="145">
        <f>SUM(G544+G583)</f>
        <v>661.55577545385268</v>
      </c>
      <c r="H208" s="156">
        <f>SUM(H544+H583)</f>
        <v>57782117.266516693</v>
      </c>
      <c r="I208" s="103"/>
      <c r="J208" s="145">
        <f>SUM(J544+J583)</f>
        <v>619.08426504804368</v>
      </c>
      <c r="K208" s="156">
        <f t="shared" ref="K208:K211" si="6">SUM(K544+K583)</f>
        <v>32201188.994146593</v>
      </c>
    </row>
    <row r="209" spans="1:13">
      <c r="A209" s="7">
        <v>2</v>
      </c>
      <c r="B209" s="18"/>
      <c r="C209" s="8" t="s">
        <v>166</v>
      </c>
      <c r="D209" s="18"/>
      <c r="E209" s="7">
        <v>2</v>
      </c>
      <c r="F209" s="18"/>
      <c r="G209" s="103"/>
      <c r="H209" s="156">
        <f>SUM(H545+H584)</f>
        <v>17920066.956954047</v>
      </c>
      <c r="I209" s="18"/>
      <c r="J209" s="103"/>
      <c r="K209" s="156">
        <f t="shared" si="6"/>
        <v>14802440.273646589</v>
      </c>
    </row>
    <row r="210" spans="1:13">
      <c r="A210" s="7">
        <v>3</v>
      </c>
      <c r="C210" s="8" t="s">
        <v>167</v>
      </c>
      <c r="E210" s="7">
        <v>3</v>
      </c>
      <c r="F210" s="9"/>
      <c r="G210" s="145">
        <f>SUM(G546+G585)</f>
        <v>265.35549082092041</v>
      </c>
      <c r="H210" s="156">
        <f>SUM(H546+H585)</f>
        <v>9968506.8118878584</v>
      </c>
      <c r="I210" s="104"/>
      <c r="J210" s="145">
        <f t="shared" ref="J210" si="7">SUM(J546+J585)</f>
        <v>192.2460020234434</v>
      </c>
      <c r="K210" s="156">
        <f t="shared" si="6"/>
        <v>7222031</v>
      </c>
    </row>
    <row r="211" spans="1:13">
      <c r="A211" s="7">
        <v>4</v>
      </c>
      <c r="C211" s="8" t="s">
        <v>168</v>
      </c>
      <c r="E211" s="7">
        <v>4</v>
      </c>
      <c r="F211" s="9"/>
      <c r="G211" s="103"/>
      <c r="H211" s="156">
        <f>SUM(H547+H586)</f>
        <v>839921.89344909682</v>
      </c>
      <c r="I211" s="104"/>
      <c r="J211" s="103"/>
      <c r="K211" s="156">
        <f t="shared" si="6"/>
        <v>641120</v>
      </c>
      <c r="M211" s="53"/>
    </row>
    <row r="212" spans="1:13">
      <c r="A212" s="7">
        <v>5</v>
      </c>
      <c r="C212" s="8" t="s">
        <v>169</v>
      </c>
      <c r="E212" s="7">
        <v>5</v>
      </c>
      <c r="F212" s="9"/>
      <c r="G212" s="103">
        <f>G208+G210</f>
        <v>926.91126627477308</v>
      </c>
      <c r="H212" s="157">
        <f>SUM(H208:H211)</f>
        <v>86510612.928807706</v>
      </c>
      <c r="I212" s="104"/>
      <c r="J212" s="103">
        <f>J208+J210</f>
        <v>811.33026707148701</v>
      </c>
      <c r="K212" s="157">
        <f>SUM(K208:K211)</f>
        <v>54866780.267793179</v>
      </c>
    </row>
    <row r="213" spans="1:13">
      <c r="A213" s="7">
        <v>6</v>
      </c>
      <c r="C213" s="8" t="s">
        <v>170</v>
      </c>
      <c r="E213" s="7">
        <v>6</v>
      </c>
      <c r="F213" s="9"/>
      <c r="G213" s="148">
        <f>(SUM(G549+G588+G625+G662+G699+G736+G773+G848))</f>
        <v>608.18767647651373</v>
      </c>
      <c r="H213" s="148">
        <f>(SUM(H549+H588+H625+H662+H699+H736+H773+H848))</f>
        <v>49809504.621332273</v>
      </c>
      <c r="I213" s="104"/>
      <c r="J213" s="148">
        <f t="shared" ref="J213:K214" si="8">(SUM(J549+J588+J625+J662+J699+J736+J773+J848))</f>
        <v>582.25595716916064</v>
      </c>
      <c r="K213" s="148">
        <f t="shared" si="8"/>
        <v>45503883.594635211</v>
      </c>
    </row>
    <row r="214" spans="1:13">
      <c r="A214" s="7">
        <v>7</v>
      </c>
      <c r="C214" s="8" t="s">
        <v>171</v>
      </c>
      <c r="E214" s="7">
        <v>7</v>
      </c>
      <c r="F214" s="9"/>
      <c r="G214" s="157"/>
      <c r="H214" s="156">
        <f>(SUM(H550+H589+H626+H663+H700+H737+H774+H849))</f>
        <v>17106838.143679418</v>
      </c>
      <c r="I214" s="104"/>
      <c r="J214" s="104"/>
      <c r="K214" s="156">
        <f t="shared" si="8"/>
        <v>15494544.404266978</v>
      </c>
    </row>
    <row r="215" spans="1:13">
      <c r="A215" s="7">
        <v>8</v>
      </c>
      <c r="C215" s="8" t="s">
        <v>172</v>
      </c>
      <c r="E215" s="7">
        <v>8</v>
      </c>
      <c r="F215" s="9"/>
      <c r="G215" s="103">
        <f>G212+G213+G214</f>
        <v>1535.0989427512868</v>
      </c>
      <c r="H215" s="103">
        <f>H212+H213+H214</f>
        <v>153426955.69381937</v>
      </c>
      <c r="I215" s="103"/>
      <c r="J215" s="103">
        <f>J212+J213+J214</f>
        <v>1393.5862242406477</v>
      </c>
      <c r="K215" s="157">
        <f>K212+K213+K214</f>
        <v>115865208.26669538</v>
      </c>
    </row>
    <row r="216" spans="1:13">
      <c r="A216" s="7">
        <v>9</v>
      </c>
      <c r="E216" s="7">
        <v>9</v>
      </c>
      <c r="F216" s="9"/>
      <c r="G216" s="103"/>
      <c r="H216" s="157"/>
      <c r="I216" s="102"/>
      <c r="J216" s="103"/>
      <c r="K216" s="157"/>
    </row>
    <row r="217" spans="1:13">
      <c r="A217" s="7">
        <v>10</v>
      </c>
      <c r="C217" s="8" t="s">
        <v>173</v>
      </c>
      <c r="E217" s="7">
        <v>10</v>
      </c>
      <c r="F217" s="9"/>
      <c r="G217" s="148">
        <f>SUM(G553+G592)</f>
        <v>0</v>
      </c>
      <c r="H217" s="156">
        <f>SUM(H553+H592)</f>
        <v>0</v>
      </c>
      <c r="I217" s="104"/>
      <c r="J217" s="148">
        <f t="shared" ref="J217:K217" si="9">SUM(J553+J592)</f>
        <v>0</v>
      </c>
      <c r="K217" s="156">
        <f t="shared" si="9"/>
        <v>0</v>
      </c>
    </row>
    <row r="218" spans="1:13">
      <c r="A218" s="7">
        <v>11</v>
      </c>
      <c r="C218" s="8" t="s">
        <v>174</v>
      </c>
      <c r="E218" s="7">
        <v>11</v>
      </c>
      <c r="F218" s="9"/>
      <c r="G218" s="148">
        <f>SUM(G554+G593+G630+G667+G704+G741+G778+G853)</f>
        <v>100.2369689873954</v>
      </c>
      <c r="H218" s="156">
        <f>SUM(H554+H593+H630+H667+H704+H741+H778+H853)</f>
        <v>5698331.9302953435</v>
      </c>
      <c r="I218" s="104"/>
      <c r="J218" s="156">
        <f>SUM(J554+J593+J630+J667+J704+J741+J778+J853)</f>
        <v>102.75458189825933</v>
      </c>
      <c r="K218" s="156">
        <f>SUM(K554+K593+K630+K667+K704+K741+K778+K853)</f>
        <v>5779658.8547573378</v>
      </c>
    </row>
    <row r="219" spans="1:13">
      <c r="A219" s="7">
        <v>12</v>
      </c>
      <c r="C219" s="8" t="s">
        <v>175</v>
      </c>
      <c r="E219" s="7">
        <v>12</v>
      </c>
      <c r="F219" s="9"/>
      <c r="G219" s="104"/>
      <c r="H219" s="156">
        <f>SUM(H555+H594+H631+H668+H705+H742+H779+H854)</f>
        <v>4234789.6313799508</v>
      </c>
      <c r="I219" s="104"/>
      <c r="J219" s="157"/>
      <c r="K219" s="156">
        <f>SUM(K555+K594+K631+K668+K705+K742+K779+K854)</f>
        <v>3579796.4697842589</v>
      </c>
    </row>
    <row r="220" spans="1:13">
      <c r="A220" s="7">
        <v>13</v>
      </c>
      <c r="C220" s="8" t="s">
        <v>176</v>
      </c>
      <c r="E220" s="7">
        <v>13</v>
      </c>
      <c r="F220" s="9"/>
      <c r="G220" s="103">
        <f>SUM(G217:G219)</f>
        <v>100.2369689873954</v>
      </c>
      <c r="H220" s="157">
        <f>SUM(H217:H219)</f>
        <v>9933121.5616752952</v>
      </c>
      <c r="I220" s="101"/>
      <c r="J220" s="103">
        <f>SUM(J217:J219)</f>
        <v>102.75458189825933</v>
      </c>
      <c r="K220" s="157">
        <f>SUM(K217:K219)</f>
        <v>9359455.3245415967</v>
      </c>
    </row>
    <row r="221" spans="1:13">
      <c r="A221" s="7">
        <v>14</v>
      </c>
      <c r="E221" s="7">
        <v>14</v>
      </c>
      <c r="F221" s="9"/>
      <c r="G221" s="105"/>
      <c r="H221" s="157"/>
      <c r="I221" s="102"/>
      <c r="J221" s="105"/>
      <c r="K221" s="157"/>
    </row>
    <row r="222" spans="1:13">
      <c r="A222" s="7">
        <v>15</v>
      </c>
      <c r="C222" s="8" t="s">
        <v>177</v>
      </c>
      <c r="E222" s="7">
        <v>15</v>
      </c>
      <c r="G222" s="102">
        <f>SUM(G558+G597+G634+G671+G708+G745+G782+G857)</f>
        <v>1635.3359117386822</v>
      </c>
      <c r="H222" s="158">
        <f>SUM(H558+H597+H634+H671+H708+H745+H782+H857)</f>
        <v>163360077.25549468</v>
      </c>
      <c r="I222" s="102"/>
      <c r="J222" s="102">
        <f t="shared" ref="J222:K222" si="10">SUM(J558+J597+J634+J671+J708+J745+J782+J857)</f>
        <v>1496.3408061389071</v>
      </c>
      <c r="K222" s="158">
        <f t="shared" si="10"/>
        <v>125224663.59123698</v>
      </c>
    </row>
    <row r="223" spans="1:13">
      <c r="A223" s="7">
        <v>16</v>
      </c>
      <c r="E223" s="7">
        <v>16</v>
      </c>
      <c r="G223" s="106"/>
      <c r="H223" s="158"/>
      <c r="I223" s="102"/>
      <c r="J223" s="106"/>
      <c r="K223" s="158"/>
    </row>
    <row r="224" spans="1:13">
      <c r="A224" s="7">
        <v>17</v>
      </c>
      <c r="C224" s="8" t="s">
        <v>178</v>
      </c>
      <c r="E224" s="7">
        <v>17</v>
      </c>
      <c r="F224" s="9"/>
      <c r="G224" s="102">
        <f t="shared" ref="G224:K224" si="11">SUM(G560+G599+G636+G673+G710+G747+G784+G859)</f>
        <v>0</v>
      </c>
      <c r="H224" s="158">
        <f t="shared" si="11"/>
        <v>2524358.2241789945</v>
      </c>
      <c r="I224" s="102"/>
      <c r="J224" s="102">
        <f t="shared" si="11"/>
        <v>0</v>
      </c>
      <c r="K224" s="158">
        <f t="shared" si="11"/>
        <v>1786232.7700116723</v>
      </c>
    </row>
    <row r="225" spans="1:11">
      <c r="A225" s="7">
        <v>18</v>
      </c>
      <c r="E225" s="7">
        <v>18</v>
      </c>
      <c r="F225" s="9"/>
      <c r="G225" s="103"/>
      <c r="H225" s="157"/>
      <c r="I225" s="104"/>
      <c r="J225" s="103"/>
      <c r="K225" s="157"/>
    </row>
    <row r="226" spans="1:11">
      <c r="A226" s="7">
        <v>19</v>
      </c>
      <c r="C226" s="8" t="s">
        <v>179</v>
      </c>
      <c r="E226" s="7">
        <v>19</v>
      </c>
      <c r="F226" s="9"/>
      <c r="G226" s="103"/>
      <c r="H226" s="157">
        <v>0</v>
      </c>
      <c r="I226" s="104"/>
      <c r="J226" s="103"/>
      <c r="K226" s="157"/>
    </row>
    <row r="227" spans="1:11">
      <c r="A227" s="7">
        <v>20</v>
      </c>
      <c r="C227" s="75" t="s">
        <v>180</v>
      </c>
      <c r="E227" s="7">
        <v>20</v>
      </c>
      <c r="F227" s="9"/>
      <c r="G227" s="103"/>
      <c r="H227" s="157">
        <v>0</v>
      </c>
      <c r="I227" s="104"/>
      <c r="J227" s="103"/>
      <c r="K227" s="157">
        <v>0</v>
      </c>
    </row>
    <row r="228" spans="1:11">
      <c r="A228" s="7">
        <v>21</v>
      </c>
      <c r="C228" s="75"/>
      <c r="E228" s="7">
        <v>21</v>
      </c>
      <c r="F228" s="9"/>
      <c r="G228" s="103"/>
      <c r="H228" s="157"/>
      <c r="I228" s="104"/>
      <c r="J228" s="103"/>
      <c r="K228" s="157"/>
    </row>
    <row r="229" spans="1:11">
      <c r="A229" s="7">
        <v>22</v>
      </c>
      <c r="C229" s="8"/>
      <c r="E229" s="7">
        <v>22</v>
      </c>
      <c r="G229" s="103"/>
      <c r="H229" s="157"/>
      <c r="I229" s="104"/>
      <c r="J229" s="103"/>
      <c r="K229" s="157"/>
    </row>
    <row r="230" spans="1:11">
      <c r="A230" s="7">
        <v>23</v>
      </c>
      <c r="C230" s="8" t="s">
        <v>181</v>
      </c>
      <c r="E230" s="7">
        <v>23</v>
      </c>
      <c r="G230" s="103"/>
      <c r="H230" s="157">
        <v>0</v>
      </c>
      <c r="I230" s="104"/>
      <c r="J230" s="103"/>
      <c r="K230" s="157">
        <v>0</v>
      </c>
    </row>
    <row r="231" spans="1:11">
      <c r="A231" s="7">
        <v>24</v>
      </c>
      <c r="C231" s="8"/>
      <c r="E231" s="7">
        <v>24</v>
      </c>
      <c r="G231" s="103"/>
      <c r="H231" s="157"/>
      <c r="I231" s="104"/>
      <c r="J231" s="103"/>
      <c r="K231" s="157"/>
    </row>
    <row r="232" spans="1:11">
      <c r="A232" s="7"/>
      <c r="E232" s="7"/>
      <c r="F232" s="65" t="s">
        <v>6</v>
      </c>
      <c r="G232" s="77"/>
      <c r="H232" s="45"/>
      <c r="I232" s="65"/>
      <c r="J232" s="77"/>
      <c r="K232" s="45"/>
    </row>
    <row r="233" spans="1:11">
      <c r="A233" s="7">
        <v>25</v>
      </c>
      <c r="C233" s="8" t="s">
        <v>182</v>
      </c>
      <c r="E233" s="7">
        <v>25</v>
      </c>
      <c r="G233" s="102">
        <f>SUM(G222:G231)</f>
        <v>1635.3359117386822</v>
      </c>
      <c r="H233" s="158">
        <f>SUM(H222:H231)</f>
        <v>165884435.47967368</v>
      </c>
      <c r="I233" s="107"/>
      <c r="J233" s="102">
        <f>SUM(J222:J231)</f>
        <v>1496.3408061389071</v>
      </c>
      <c r="K233" s="158">
        <f>SUM(K222:K231)</f>
        <v>127010896.36124866</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30" t="s">
        <v>49</v>
      </c>
      <c r="F237" s="65"/>
      <c r="G237" s="19"/>
      <c r="H237" s="20"/>
      <c r="I237" s="65"/>
      <c r="J237" s="19"/>
      <c r="K237" s="20"/>
    </row>
    <row r="238" spans="1:11">
      <c r="A238" s="8"/>
    </row>
    <row r="239" spans="1:11">
      <c r="E239" s="34"/>
    </row>
    <row r="240" spans="1:11">
      <c r="A240" s="15" t="str">
        <f>$A$83</f>
        <v xml:space="preserve">Institution No.:  </v>
      </c>
      <c r="E240" s="34"/>
      <c r="G240" s="13"/>
      <c r="H240" s="39"/>
      <c r="J240" s="13"/>
      <c r="K240" s="14" t="s">
        <v>67</v>
      </c>
    </row>
    <row r="241" spans="1:11">
      <c r="A241" s="287" t="s">
        <v>68</v>
      </c>
      <c r="B241" s="287"/>
      <c r="C241" s="287"/>
      <c r="D241" s="287"/>
      <c r="E241" s="287"/>
      <c r="F241" s="287"/>
      <c r="G241" s="287"/>
      <c r="H241" s="287"/>
      <c r="I241" s="287"/>
      <c r="J241" s="287"/>
      <c r="K241" s="287"/>
    </row>
    <row r="242" spans="1:11">
      <c r="A242" s="15" t="str">
        <f>$A$42</f>
        <v xml:space="preserve">NAME: </v>
      </c>
      <c r="C242" s="130" t="str">
        <f>$D$20</f>
        <v>University of Colorado</v>
      </c>
      <c r="H242" s="39"/>
      <c r="J242" s="13"/>
      <c r="K242" s="17" t="str">
        <f>$K$3</f>
        <v>Due Date: October 12, 2020</v>
      </c>
    </row>
    <row r="243" spans="1:11">
      <c r="A243" s="18" t="s">
        <v>6</v>
      </c>
      <c r="B243" s="18" t="s">
        <v>6</v>
      </c>
      <c r="C243" s="18" t="s">
        <v>6</v>
      </c>
      <c r="D243" s="18" t="s">
        <v>6</v>
      </c>
      <c r="E243" s="18" t="s">
        <v>6</v>
      </c>
      <c r="F243" s="18" t="s">
        <v>6</v>
      </c>
      <c r="G243" s="19" t="s">
        <v>6</v>
      </c>
      <c r="H243" s="20" t="s">
        <v>6</v>
      </c>
      <c r="I243" s="18" t="s">
        <v>6</v>
      </c>
      <c r="J243" s="19" t="s">
        <v>6</v>
      </c>
      <c r="K243" s="20" t="s">
        <v>6</v>
      </c>
    </row>
    <row r="244" spans="1:11">
      <c r="A244" s="21" t="s">
        <v>7</v>
      </c>
      <c r="E244" s="21" t="s">
        <v>7</v>
      </c>
      <c r="G244" s="23"/>
      <c r="H244" s="24" t="str">
        <f>H131</f>
        <v>2019-20</v>
      </c>
      <c r="I244" s="22"/>
      <c r="J244" s="130"/>
      <c r="K244" s="24" t="s">
        <v>271</v>
      </c>
    </row>
    <row r="245" spans="1:11">
      <c r="A245" s="21" t="s">
        <v>9</v>
      </c>
      <c r="E245" s="21" t="s">
        <v>9</v>
      </c>
      <c r="G245" s="23"/>
      <c r="H245" s="24" t="s">
        <v>12</v>
      </c>
      <c r="I245" s="22"/>
      <c r="J245" s="130"/>
      <c r="K245" s="24" t="str">
        <f>K132</f>
        <v>Estimate</v>
      </c>
    </row>
    <row r="246" spans="1:11">
      <c r="A246" s="18" t="s">
        <v>6</v>
      </c>
      <c r="B246" s="18" t="s">
        <v>6</v>
      </c>
      <c r="C246" s="18" t="s">
        <v>6</v>
      </c>
      <c r="D246" s="18" t="s">
        <v>6</v>
      </c>
      <c r="E246" s="18" t="s">
        <v>6</v>
      </c>
      <c r="F246" s="18" t="s">
        <v>6</v>
      </c>
      <c r="G246" s="19" t="s">
        <v>6</v>
      </c>
      <c r="H246" s="20" t="s">
        <v>6</v>
      </c>
      <c r="I246" s="18" t="s">
        <v>6</v>
      </c>
      <c r="J246" s="19" t="s">
        <v>6</v>
      </c>
      <c r="K246" s="19" t="s">
        <v>6</v>
      </c>
    </row>
    <row r="247" spans="1:11">
      <c r="A247" s="7">
        <v>1</v>
      </c>
      <c r="C247" s="8" t="s">
        <v>69</v>
      </c>
      <c r="E247" s="7">
        <v>1</v>
      </c>
      <c r="G247" s="13"/>
      <c r="H247" s="29"/>
      <c r="J247" s="130"/>
      <c r="K247" s="130"/>
    </row>
    <row r="248" spans="1:11">
      <c r="A248" s="26" t="s">
        <v>70</v>
      </c>
      <c r="C248" s="8" t="s">
        <v>71</v>
      </c>
      <c r="E248" s="26" t="s">
        <v>70</v>
      </c>
      <c r="F248" s="56"/>
      <c r="G248" s="90"/>
      <c r="H248" s="91">
        <v>7099.3156028368794</v>
      </c>
      <c r="I248" s="90"/>
      <c r="J248" s="130"/>
      <c r="K248" s="91">
        <v>6997.2816666666668</v>
      </c>
    </row>
    <row r="249" spans="1:11">
      <c r="A249" s="26" t="s">
        <v>72</v>
      </c>
      <c r="C249" s="8" t="s">
        <v>73</v>
      </c>
      <c r="E249" s="26" t="s">
        <v>72</v>
      </c>
      <c r="F249" s="56"/>
      <c r="G249" s="90"/>
      <c r="H249" s="92">
        <v>817.28439716312096</v>
      </c>
      <c r="I249" s="90"/>
      <c r="J249" s="130"/>
      <c r="K249" s="92">
        <v>496.71833333333325</v>
      </c>
    </row>
    <row r="250" spans="1:11">
      <c r="A250" s="26" t="s">
        <v>74</v>
      </c>
      <c r="C250" s="8" t="s">
        <v>75</v>
      </c>
      <c r="E250" s="26" t="s">
        <v>74</v>
      </c>
      <c r="F250" s="56"/>
      <c r="G250" s="90"/>
      <c r="H250" s="91">
        <v>7916.6</v>
      </c>
      <c r="I250" s="90"/>
      <c r="J250" s="130"/>
      <c r="K250" s="91">
        <v>7494</v>
      </c>
    </row>
    <row r="251" spans="1:11">
      <c r="A251" s="7">
        <v>3</v>
      </c>
      <c r="C251" s="8" t="s">
        <v>76</v>
      </c>
      <c r="E251" s="7">
        <v>3</v>
      </c>
      <c r="F251" s="56"/>
      <c r="G251" s="90"/>
      <c r="H251" s="91">
        <v>2099.69</v>
      </c>
      <c r="I251" s="90"/>
      <c r="J251" s="130"/>
      <c r="K251" s="91">
        <v>1974</v>
      </c>
    </row>
    <row r="252" spans="1:11">
      <c r="A252" s="7">
        <v>4</v>
      </c>
      <c r="C252" s="8" t="s">
        <v>77</v>
      </c>
      <c r="E252" s="7">
        <v>4</v>
      </c>
      <c r="F252" s="56"/>
      <c r="G252" s="90"/>
      <c r="H252" s="91">
        <f>SUM(H250:H251)</f>
        <v>10016.290000000001</v>
      </c>
      <c r="I252" s="90"/>
      <c r="J252" s="130"/>
      <c r="K252" s="91">
        <f>SUM(K250:K251)</f>
        <v>9468</v>
      </c>
    </row>
    <row r="253" spans="1:11">
      <c r="A253" s="7">
        <v>5</v>
      </c>
      <c r="E253" s="7">
        <v>5</v>
      </c>
      <c r="F253" s="56"/>
      <c r="G253" s="90"/>
      <c r="H253" s="91"/>
      <c r="I253" s="90"/>
      <c r="J253" s="130"/>
      <c r="K253" s="91"/>
    </row>
    <row r="254" spans="1:11">
      <c r="A254" s="7">
        <v>6</v>
      </c>
      <c r="C254" s="8" t="s">
        <v>78</v>
      </c>
      <c r="E254" s="7">
        <v>6</v>
      </c>
      <c r="F254" s="56"/>
      <c r="G254" s="90"/>
      <c r="H254" s="91">
        <v>1317.17</v>
      </c>
      <c r="I254" s="90"/>
      <c r="J254" s="130"/>
      <c r="K254" s="91">
        <v>881</v>
      </c>
    </row>
    <row r="255" spans="1:11">
      <c r="A255" s="7">
        <v>7</v>
      </c>
      <c r="C255" s="8" t="s">
        <v>79</v>
      </c>
      <c r="E255" s="7">
        <v>7</v>
      </c>
      <c r="F255" s="56"/>
      <c r="G255" s="90"/>
      <c r="H255" s="91">
        <v>420.82</v>
      </c>
      <c r="I255" s="90"/>
      <c r="J255" s="130"/>
      <c r="K255" s="91">
        <v>252</v>
      </c>
    </row>
    <row r="256" spans="1:11">
      <c r="A256" s="7">
        <v>8</v>
      </c>
      <c r="C256" s="8" t="s">
        <v>80</v>
      </c>
      <c r="E256" s="7">
        <v>8</v>
      </c>
      <c r="F256" s="56"/>
      <c r="G256" s="90"/>
      <c r="H256" s="91">
        <f>SUM(H254:H255)</f>
        <v>1737.99</v>
      </c>
      <c r="I256" s="90"/>
      <c r="J256" s="130"/>
      <c r="K256" s="91">
        <f>SUM(K254:K255)</f>
        <v>1133</v>
      </c>
    </row>
    <row r="257" spans="1:11">
      <c r="A257" s="7">
        <v>9</v>
      </c>
      <c r="E257" s="7">
        <v>9</v>
      </c>
      <c r="F257" s="56"/>
      <c r="G257" s="90"/>
      <c r="H257" s="91"/>
      <c r="I257" s="90"/>
      <c r="J257" s="130"/>
      <c r="K257" s="91"/>
    </row>
    <row r="258" spans="1:11">
      <c r="A258" s="7">
        <v>10</v>
      </c>
      <c r="C258" s="8" t="s">
        <v>81</v>
      </c>
      <c r="E258" s="7">
        <v>10</v>
      </c>
      <c r="F258" s="56"/>
      <c r="G258" s="90"/>
      <c r="H258" s="91">
        <f>H250+H254</f>
        <v>9233.77</v>
      </c>
      <c r="I258" s="90"/>
      <c r="J258" s="130"/>
      <c r="K258" s="91">
        <f>K250+K254</f>
        <v>8375</v>
      </c>
    </row>
    <row r="259" spans="1:11">
      <c r="A259" s="7">
        <v>11</v>
      </c>
      <c r="C259" s="8" t="s">
        <v>82</v>
      </c>
      <c r="E259" s="7">
        <v>11</v>
      </c>
      <c r="F259" s="56"/>
      <c r="G259" s="90"/>
      <c r="H259" s="91">
        <f>H251+H255</f>
        <v>2520.5100000000002</v>
      </c>
      <c r="I259" s="90"/>
      <c r="J259" s="130"/>
      <c r="K259" s="91">
        <f>K251+K255</f>
        <v>2226</v>
      </c>
    </row>
    <row r="260" spans="1:11">
      <c r="A260" s="7">
        <v>12</v>
      </c>
      <c r="C260" s="8" t="s">
        <v>83</v>
      </c>
      <c r="E260" s="7">
        <v>12</v>
      </c>
      <c r="F260" s="56"/>
      <c r="G260" s="90"/>
      <c r="H260" s="91">
        <f>H258+H259</f>
        <v>11754.28</v>
      </c>
      <c r="I260" s="90"/>
      <c r="J260" s="130"/>
      <c r="K260" s="91">
        <f>K258+K259</f>
        <v>10601</v>
      </c>
    </row>
    <row r="261" spans="1:11">
      <c r="A261" s="7">
        <v>13</v>
      </c>
      <c r="E261" s="7">
        <v>13</v>
      </c>
      <c r="G261" s="90"/>
      <c r="H261" s="93"/>
      <c r="I261" s="94"/>
      <c r="J261" s="130"/>
      <c r="K261" s="93"/>
    </row>
    <row r="262" spans="1:11" s="35" customFormat="1">
      <c r="A262" s="7">
        <v>15</v>
      </c>
      <c r="B262" s="130"/>
      <c r="C262" s="8" t="s">
        <v>84</v>
      </c>
      <c r="D262" s="130"/>
      <c r="E262" s="7">
        <v>15</v>
      </c>
      <c r="F262" s="130"/>
      <c r="G262" s="90"/>
      <c r="H262" s="95"/>
      <c r="I262" s="94"/>
      <c r="J262" s="130"/>
      <c r="K262" s="95"/>
    </row>
    <row r="263" spans="1:11" s="35" customFormat="1">
      <c r="A263" s="7">
        <v>16</v>
      </c>
      <c r="B263" s="130"/>
      <c r="C263" s="8" t="s">
        <v>85</v>
      </c>
      <c r="D263" s="130"/>
      <c r="E263" s="7">
        <v>16</v>
      </c>
      <c r="F263" s="130"/>
      <c r="G263" s="90"/>
      <c r="H263" s="266">
        <f>(H119-H411)/H260</f>
        <v>18140.809812255622</v>
      </c>
      <c r="I263" s="96"/>
      <c r="J263" s="130"/>
      <c r="K263" s="93"/>
    </row>
    <row r="264" spans="1:11">
      <c r="A264" s="7">
        <v>17</v>
      </c>
      <c r="C264" s="8" t="s">
        <v>86</v>
      </c>
      <c r="E264" s="7">
        <v>17</v>
      </c>
      <c r="G264" s="90"/>
      <c r="H264" s="138"/>
      <c r="I264" s="94"/>
      <c r="J264" s="130"/>
      <c r="K264" s="94"/>
    </row>
    <row r="265" spans="1:11">
      <c r="A265" s="7">
        <v>18</v>
      </c>
      <c r="E265" s="7">
        <v>18</v>
      </c>
      <c r="G265" s="90"/>
      <c r="H265" s="94"/>
      <c r="I265" s="94"/>
      <c r="J265" s="130"/>
      <c r="K265" s="94"/>
    </row>
    <row r="266" spans="1:11">
      <c r="A266" s="130">
        <v>19</v>
      </c>
      <c r="C266" s="8" t="s">
        <v>87</v>
      </c>
      <c r="E266" s="130">
        <v>19</v>
      </c>
      <c r="G266" s="90"/>
      <c r="H266" s="94"/>
      <c r="I266" s="94"/>
      <c r="J266" s="130"/>
      <c r="K266" s="94"/>
    </row>
    <row r="267" spans="1:11" ht="21" customHeight="1">
      <c r="A267" s="7">
        <v>20</v>
      </c>
      <c r="C267" s="8" t="s">
        <v>88</v>
      </c>
      <c r="E267" s="7">
        <v>20</v>
      </c>
      <c r="F267" s="9"/>
      <c r="G267" s="97"/>
      <c r="H267" s="98">
        <f>G548+G587</f>
        <v>926.91126627477308</v>
      </c>
      <c r="I267" s="97"/>
      <c r="J267" s="130"/>
      <c r="K267" s="98"/>
    </row>
    <row r="268" spans="1:11">
      <c r="A268" s="7">
        <v>21</v>
      </c>
      <c r="C268" s="8" t="s">
        <v>89</v>
      </c>
      <c r="E268" s="7">
        <v>21</v>
      </c>
      <c r="F268" s="9"/>
      <c r="G268" s="97"/>
      <c r="H268" s="98">
        <f>G544+G583</f>
        <v>661.55577545385268</v>
      </c>
      <c r="I268" s="97"/>
      <c r="J268" s="130"/>
      <c r="K268" s="98"/>
    </row>
    <row r="269" spans="1:11">
      <c r="A269" s="7">
        <v>22</v>
      </c>
      <c r="C269" s="8" t="s">
        <v>90</v>
      </c>
      <c r="E269" s="7">
        <v>22</v>
      </c>
      <c r="F269" s="9"/>
      <c r="G269" s="97"/>
      <c r="H269" s="98">
        <f>G546+G585</f>
        <v>265.35549082092041</v>
      </c>
      <c r="I269" s="97"/>
      <c r="J269" s="130"/>
      <c r="K269" s="98"/>
    </row>
    <row r="270" spans="1:11">
      <c r="A270" s="7">
        <v>23</v>
      </c>
      <c r="E270" s="7">
        <v>23</v>
      </c>
      <c r="F270" s="9"/>
      <c r="G270" s="97"/>
      <c r="H270" s="98"/>
      <c r="I270" s="97"/>
      <c r="J270" s="130"/>
      <c r="K270" s="98"/>
    </row>
    <row r="271" spans="1:11">
      <c r="A271" s="7">
        <v>24</v>
      </c>
      <c r="C271" s="8" t="s">
        <v>91</v>
      </c>
      <c r="E271" s="7">
        <v>24</v>
      </c>
      <c r="F271" s="9"/>
      <c r="G271" s="97"/>
      <c r="H271" s="97"/>
      <c r="I271" s="97"/>
      <c r="K271" s="97"/>
    </row>
    <row r="272" spans="1:11" ht="15">
      <c r="A272" s="7">
        <v>25</v>
      </c>
      <c r="C272" s="8" t="s">
        <v>92</v>
      </c>
      <c r="E272" s="7">
        <v>25</v>
      </c>
      <c r="G272" s="90"/>
      <c r="H272" s="129">
        <f>IF(OR(G548&gt;0,G587&gt;0),(H587+H548)/(G587+G548),0)</f>
        <v>93332.140924870953</v>
      </c>
      <c r="I272" s="94"/>
      <c r="K272" s="129"/>
    </row>
    <row r="273" spans="1:11">
      <c r="A273" s="7">
        <v>26</v>
      </c>
      <c r="C273" s="8" t="s">
        <v>93</v>
      </c>
      <c r="E273" s="7">
        <v>26</v>
      </c>
      <c r="G273" s="90"/>
      <c r="H273" s="94">
        <f>IF(H268=0,0,(H544+H545+H583+H584)/H268)</f>
        <v>114430.53939259489</v>
      </c>
      <c r="I273" s="94"/>
      <c r="J273" s="130"/>
      <c r="K273" s="94"/>
    </row>
    <row r="274" spans="1:11">
      <c r="A274" s="7">
        <v>27</v>
      </c>
      <c r="C274" s="8" t="s">
        <v>94</v>
      </c>
      <c r="E274" s="7">
        <v>27</v>
      </c>
      <c r="G274" s="90"/>
      <c r="H274" s="94">
        <f>IF(H269=0,0,(H546+H547+H585+H586)/H269)</f>
        <v>40731.882622437246</v>
      </c>
      <c r="I274" s="94"/>
      <c r="J274" s="130"/>
      <c r="K274" s="94"/>
    </row>
    <row r="275" spans="1:11">
      <c r="A275" s="7">
        <v>28</v>
      </c>
      <c r="E275" s="7">
        <v>28</v>
      </c>
      <c r="G275" s="90"/>
      <c r="H275" s="94"/>
      <c r="I275" s="94"/>
      <c r="J275" s="130"/>
      <c r="K275" s="94"/>
    </row>
    <row r="276" spans="1:11">
      <c r="A276" s="7">
        <v>29</v>
      </c>
      <c r="C276" s="8" t="s">
        <v>95</v>
      </c>
      <c r="E276" s="7">
        <v>29</v>
      </c>
      <c r="F276" s="57"/>
      <c r="G276" s="90"/>
      <c r="H276" s="91">
        <f>G101</f>
        <v>1635.3359117386822</v>
      </c>
      <c r="I276" s="90"/>
      <c r="J276" s="130"/>
      <c r="K276" s="91"/>
    </row>
    <row r="277" spans="1:11">
      <c r="A277" s="8"/>
      <c r="H277" s="39"/>
      <c r="J277" s="130"/>
      <c r="K277" s="130"/>
    </row>
    <row r="278" spans="1:11">
      <c r="A278" s="8"/>
      <c r="H278" s="39"/>
      <c r="K278" s="39"/>
    </row>
    <row r="279" spans="1:11">
      <c r="A279" s="8"/>
      <c r="C279" s="295" t="s">
        <v>96</v>
      </c>
      <c r="D279" s="295"/>
      <c r="E279" s="295"/>
      <c r="F279" s="295"/>
      <c r="G279" s="295"/>
      <c r="H279" s="295"/>
      <c r="I279" s="295"/>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30"/>
      <c r="H284" s="130"/>
      <c r="I284" s="30" t="s">
        <v>97</v>
      </c>
      <c r="J284" s="130"/>
      <c r="K284" s="130"/>
    </row>
    <row r="285" spans="1:11">
      <c r="A285" s="171"/>
      <c r="B285" s="296" t="s">
        <v>98</v>
      </c>
      <c r="C285" s="296"/>
      <c r="D285" s="296"/>
      <c r="E285" s="296"/>
      <c r="F285" s="296"/>
      <c r="G285" s="296"/>
      <c r="H285" s="296"/>
      <c r="I285" s="296"/>
      <c r="J285" s="296"/>
      <c r="K285" s="296"/>
    </row>
    <row r="286" spans="1:11">
      <c r="A286" s="15" t="str">
        <f>$A$42</f>
        <v xml:space="preserve">NAME: </v>
      </c>
      <c r="C286" s="130" t="str">
        <f>$D$20</f>
        <v>University of Colorado</v>
      </c>
      <c r="G286" s="130"/>
      <c r="H286" s="130"/>
      <c r="I286" s="17" t="str">
        <f>$K$3</f>
        <v>Due Date: October 12, 2020</v>
      </c>
      <c r="J286" s="130"/>
      <c r="K286" s="130"/>
    </row>
    <row r="287" spans="1:11">
      <c r="A287" s="18"/>
      <c r="C287" s="18" t="s">
        <v>6</v>
      </c>
      <c r="D287" s="18" t="s">
        <v>6</v>
      </c>
      <c r="E287" s="18" t="s">
        <v>6</v>
      </c>
      <c r="F287" s="18" t="s">
        <v>6</v>
      </c>
      <c r="G287" s="18" t="s">
        <v>6</v>
      </c>
      <c r="H287" s="18" t="s">
        <v>6</v>
      </c>
      <c r="I287" s="18" t="s">
        <v>6</v>
      </c>
      <c r="J287" s="18" t="s">
        <v>6</v>
      </c>
      <c r="K287" s="130"/>
    </row>
    <row r="288" spans="1:11">
      <c r="A288" s="21"/>
      <c r="D288" s="25" t="s">
        <v>262</v>
      </c>
      <c r="G288" s="130"/>
      <c r="H288" s="130"/>
      <c r="J288" s="130"/>
      <c r="K288" s="130"/>
    </row>
    <row r="289" spans="1:11">
      <c r="A289" s="21"/>
      <c r="D289" s="25" t="s">
        <v>12</v>
      </c>
      <c r="G289" s="130"/>
      <c r="H289" s="130"/>
      <c r="J289" s="130"/>
      <c r="K289" s="130"/>
    </row>
    <row r="290" spans="1:11">
      <c r="A290" s="18"/>
      <c r="D290" s="25" t="s">
        <v>99</v>
      </c>
      <c r="E290" s="25" t="s">
        <v>99</v>
      </c>
      <c r="F290" s="25" t="s">
        <v>100</v>
      </c>
      <c r="G290" s="25"/>
      <c r="H290" s="130"/>
      <c r="J290" s="130"/>
      <c r="K290" s="130"/>
    </row>
    <row r="291" spans="1:11">
      <c r="A291" s="8"/>
      <c r="C291" s="25" t="s">
        <v>101</v>
      </c>
      <c r="D291" s="25" t="s">
        <v>102</v>
      </c>
      <c r="E291" s="25" t="s">
        <v>103</v>
      </c>
      <c r="F291" s="25" t="s">
        <v>104</v>
      </c>
      <c r="G291" s="25"/>
      <c r="H291" s="130"/>
      <c r="J291" s="130"/>
      <c r="K291" s="130"/>
    </row>
    <row r="292" spans="1:11">
      <c r="A292" s="8"/>
      <c r="C292" s="18" t="s">
        <v>6</v>
      </c>
      <c r="D292" s="18" t="s">
        <v>6</v>
      </c>
      <c r="E292" s="18" t="s">
        <v>6</v>
      </c>
      <c r="F292" s="18" t="s">
        <v>6</v>
      </c>
      <c r="G292" s="18" t="s">
        <v>6</v>
      </c>
      <c r="H292" s="130"/>
      <c r="J292" s="130"/>
      <c r="K292" s="130"/>
    </row>
    <row r="293" spans="1:11">
      <c r="A293" s="8"/>
      <c r="G293" s="130"/>
      <c r="H293" s="130"/>
      <c r="J293" s="130"/>
      <c r="K293" s="130"/>
    </row>
    <row r="294" spans="1:11">
      <c r="A294" s="8"/>
      <c r="C294" s="8" t="s">
        <v>105</v>
      </c>
      <c r="D294" s="134">
        <v>0</v>
      </c>
      <c r="E294" s="134">
        <v>0</v>
      </c>
      <c r="F294" s="91" t="e">
        <f>D294/E294</f>
        <v>#DIV/0!</v>
      </c>
      <c r="G294" s="130"/>
      <c r="H294" s="130"/>
      <c r="J294" s="130"/>
      <c r="K294" s="130"/>
    </row>
    <row r="295" spans="1:11">
      <c r="A295" s="8"/>
      <c r="D295" s="99"/>
      <c r="E295" s="99"/>
      <c r="F295" s="99"/>
      <c r="G295" s="130"/>
      <c r="H295" s="130"/>
      <c r="J295" s="130"/>
      <c r="K295" s="130"/>
    </row>
    <row r="296" spans="1:11">
      <c r="A296" s="8"/>
      <c r="C296" s="8" t="s">
        <v>106</v>
      </c>
      <c r="D296" s="134">
        <v>4532.3282040000004</v>
      </c>
      <c r="E296" s="134">
        <v>190.125001770202</v>
      </c>
      <c r="F296" s="91">
        <f>D296/E296</f>
        <v>23.838675407235922</v>
      </c>
      <c r="G296" s="7"/>
      <c r="H296" s="130"/>
      <c r="J296" s="130"/>
      <c r="K296" s="130"/>
    </row>
    <row r="297" spans="1:11">
      <c r="A297" s="8"/>
      <c r="D297" s="93"/>
      <c r="E297" s="93"/>
      <c r="F297" s="93"/>
      <c r="G297" s="130"/>
      <c r="H297" s="130"/>
      <c r="J297" s="130"/>
      <c r="K297" s="130"/>
    </row>
    <row r="298" spans="1:11">
      <c r="A298" s="8"/>
      <c r="C298" s="8" t="s">
        <v>107</v>
      </c>
      <c r="D298" s="134">
        <v>4755.9144560000004</v>
      </c>
      <c r="E298" s="134">
        <v>281.075001577205</v>
      </c>
      <c r="F298" s="91">
        <f>D298/E298</f>
        <v>16.920446248556392</v>
      </c>
      <c r="G298" s="7"/>
      <c r="H298" s="130"/>
      <c r="J298" s="130"/>
      <c r="K298" s="130"/>
    </row>
    <row r="299" spans="1:11">
      <c r="A299" s="8"/>
      <c r="D299" s="93"/>
      <c r="E299" s="93"/>
      <c r="F299" s="93"/>
      <c r="G299" s="130"/>
      <c r="H299" s="130"/>
      <c r="J299" s="130"/>
      <c r="K299" s="130"/>
    </row>
    <row r="300" spans="1:11" ht="36" customHeight="1">
      <c r="A300" s="8"/>
      <c r="C300" s="8" t="s">
        <v>108</v>
      </c>
      <c r="D300" s="91">
        <f>SUM(D294:D298)</f>
        <v>9288.2426599999999</v>
      </c>
      <c r="E300" s="91">
        <f>SUM(E294:E298)</f>
        <v>471.20000334740701</v>
      </c>
      <c r="F300" s="91">
        <f>D300/E300</f>
        <v>19.71189005521282</v>
      </c>
      <c r="G300" s="28"/>
      <c r="H300" s="59"/>
      <c r="J300" s="130"/>
      <c r="K300" s="130"/>
    </row>
    <row r="301" spans="1:11">
      <c r="A301" s="8"/>
      <c r="D301" s="60"/>
      <c r="E301" s="60"/>
      <c r="F301" s="60"/>
      <c r="G301" s="130"/>
      <c r="H301" s="130"/>
      <c r="J301" s="130"/>
      <c r="K301" s="130"/>
    </row>
    <row r="302" spans="1:11">
      <c r="A302" s="8"/>
      <c r="D302" s="60"/>
      <c r="E302" s="60"/>
      <c r="F302" s="60"/>
      <c r="G302" s="130"/>
      <c r="H302" s="130"/>
      <c r="J302" s="130"/>
      <c r="K302" s="130"/>
    </row>
    <row r="303" spans="1:11">
      <c r="A303" s="8"/>
      <c r="C303" s="8" t="s">
        <v>109</v>
      </c>
      <c r="D303" s="134">
        <v>2196.9662589999998</v>
      </c>
      <c r="E303" s="134">
        <v>202.79482779438899</v>
      </c>
      <c r="F303" s="91">
        <f>D303/E303</f>
        <v>10.833443253431863</v>
      </c>
      <c r="G303" s="7"/>
      <c r="H303" s="130"/>
      <c r="J303" s="130"/>
      <c r="K303" s="130"/>
    </row>
    <row r="304" spans="1:11" s="35" customFormat="1">
      <c r="A304" s="8"/>
      <c r="B304" s="130"/>
      <c r="C304" s="130"/>
      <c r="D304" s="93"/>
      <c r="E304" s="93"/>
      <c r="F304" s="91"/>
      <c r="G304" s="130"/>
      <c r="H304" s="130"/>
      <c r="I304" s="130"/>
      <c r="J304" s="130"/>
      <c r="K304" s="130"/>
    </row>
    <row r="305" spans="1:11" s="35" customFormat="1">
      <c r="A305" s="8"/>
      <c r="B305" s="8" t="s">
        <v>38</v>
      </c>
      <c r="C305" s="8" t="s">
        <v>110</v>
      </c>
      <c r="D305" s="134">
        <v>269.18286699999999</v>
      </c>
      <c r="E305" s="134">
        <v>66.5603388925839</v>
      </c>
      <c r="F305" s="91">
        <f>D305/E305</f>
        <v>4.044193155843324</v>
      </c>
      <c r="G305" s="7"/>
      <c r="H305" s="130"/>
      <c r="I305" s="130"/>
      <c r="J305" s="130"/>
      <c r="K305" s="130"/>
    </row>
    <row r="306" spans="1:11">
      <c r="A306" s="8"/>
      <c r="D306" s="99"/>
      <c r="E306" s="99"/>
      <c r="F306" s="91"/>
      <c r="G306" s="130"/>
      <c r="H306" s="130"/>
      <c r="J306" s="130"/>
      <c r="K306" s="130"/>
    </row>
    <row r="307" spans="1:11">
      <c r="A307" s="8"/>
      <c r="C307" s="8" t="s">
        <v>111</v>
      </c>
      <c r="D307" s="93">
        <f>SUM(D303:D305)</f>
        <v>2466.1491259999998</v>
      </c>
      <c r="E307" s="93">
        <f>SUM(E303:E305)</f>
        <v>269.35516668697289</v>
      </c>
      <c r="F307" s="91">
        <f>D307/E307</f>
        <v>9.1557520738631251</v>
      </c>
      <c r="G307" s="7"/>
      <c r="H307" s="130"/>
      <c r="J307" s="130"/>
      <c r="K307" s="130"/>
    </row>
    <row r="308" spans="1:11">
      <c r="A308" s="8"/>
      <c r="D308" s="81"/>
      <c r="E308" s="81"/>
      <c r="F308" s="91"/>
      <c r="G308" s="130"/>
      <c r="H308" s="130"/>
      <c r="J308" s="130"/>
      <c r="K308" s="130"/>
    </row>
    <row r="309" spans="1:11">
      <c r="A309" s="8"/>
      <c r="C309" s="8" t="s">
        <v>112</v>
      </c>
      <c r="D309" s="84">
        <f>SUM(D300,D307)</f>
        <v>11754.391786</v>
      </c>
      <c r="E309" s="84">
        <f>SUM(E300,E307)</f>
        <v>740.5551700343799</v>
      </c>
      <c r="F309" s="91">
        <f>D309/E309</f>
        <v>15.872405273268578</v>
      </c>
      <c r="G309" s="7"/>
      <c r="H309" s="130"/>
      <c r="J309" s="130"/>
      <c r="K309" s="130"/>
    </row>
    <row r="310" spans="1:11">
      <c r="A310" s="8"/>
      <c r="G310" s="130"/>
      <c r="H310" s="130"/>
      <c r="J310" s="130"/>
      <c r="K310" s="130"/>
    </row>
    <row r="311" spans="1:11">
      <c r="A311" s="8"/>
      <c r="G311" s="130"/>
      <c r="H311" s="130"/>
      <c r="J311" s="130"/>
      <c r="K311" s="130"/>
    </row>
    <row r="312" spans="1:11">
      <c r="A312" s="8"/>
      <c r="G312" s="130"/>
      <c r="H312" s="130"/>
      <c r="J312" s="130"/>
      <c r="K312" s="130"/>
    </row>
    <row r="313" spans="1:11">
      <c r="A313" s="8"/>
      <c r="G313" s="130"/>
      <c r="H313" s="130"/>
      <c r="J313" s="130"/>
      <c r="K313" s="130"/>
    </row>
    <row r="314" spans="1:11">
      <c r="A314" s="8"/>
      <c r="C314" s="8" t="s">
        <v>113</v>
      </c>
      <c r="G314" s="130"/>
      <c r="H314" s="130"/>
      <c r="J314" s="130"/>
      <c r="K314" s="130"/>
    </row>
    <row r="315" spans="1:11">
      <c r="A315" s="8"/>
      <c r="C315" s="8" t="s">
        <v>114</v>
      </c>
      <c r="G315" s="130"/>
      <c r="H315" s="130"/>
      <c r="J315" s="130"/>
      <c r="K315" s="130"/>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37"/>
      <c r="K319" s="14" t="s">
        <v>115</v>
      </c>
    </row>
    <row r="320" spans="1:11">
      <c r="A320" s="35"/>
      <c r="B320" s="35"/>
      <c r="C320" s="35"/>
      <c r="D320" s="35"/>
      <c r="E320" s="36" t="s">
        <v>116</v>
      </c>
      <c r="F320" s="35"/>
      <c r="G320" s="37"/>
      <c r="H320" s="38"/>
      <c r="I320" s="35"/>
      <c r="J320" s="37"/>
      <c r="K320" s="38"/>
    </row>
    <row r="321" spans="1:11">
      <c r="A321" s="15" t="str">
        <f>$A$42</f>
        <v xml:space="preserve">NAME: </v>
      </c>
      <c r="C321" s="130" t="str">
        <f>$D$20</f>
        <v>University of Colorado</v>
      </c>
      <c r="F321" s="31"/>
      <c r="G321" s="61"/>
      <c r="H321" s="62"/>
      <c r="J321" s="13"/>
      <c r="K321" s="17" t="str">
        <f>$K$3</f>
        <v>Due Date: October 12, 2020</v>
      </c>
    </row>
    <row r="322" spans="1:11">
      <c r="A322" s="18" t="s">
        <v>6</v>
      </c>
      <c r="B322" s="18" t="s">
        <v>6</v>
      </c>
      <c r="C322" s="18" t="s">
        <v>6</v>
      </c>
      <c r="D322" s="18" t="s">
        <v>6</v>
      </c>
      <c r="E322" s="18" t="s">
        <v>6</v>
      </c>
      <c r="F322" s="18" t="s">
        <v>6</v>
      </c>
      <c r="G322" s="19" t="s">
        <v>6</v>
      </c>
      <c r="H322" s="20" t="s">
        <v>6</v>
      </c>
      <c r="I322" s="18"/>
      <c r="J322" s="130"/>
      <c r="K322" s="20"/>
    </row>
    <row r="323" spans="1:11" s="35" customFormat="1">
      <c r="A323" s="21" t="s">
        <v>7</v>
      </c>
      <c r="B323" s="130"/>
      <c r="C323" s="130"/>
      <c r="D323" s="130"/>
      <c r="E323" s="21" t="s">
        <v>7</v>
      </c>
      <c r="F323" s="22"/>
      <c r="G323" s="23"/>
      <c r="H323" s="24" t="str">
        <f>H244</f>
        <v>2019-20</v>
      </c>
      <c r="I323" s="22"/>
      <c r="J323" s="130"/>
      <c r="K323" s="24"/>
    </row>
    <row r="324" spans="1:11" s="35" customFormat="1">
      <c r="A324" s="21" t="s">
        <v>9</v>
      </c>
      <c r="B324" s="130"/>
      <c r="C324" s="25" t="s">
        <v>51</v>
      </c>
      <c r="D324" s="63" t="s">
        <v>234</v>
      </c>
      <c r="E324" s="21" t="s">
        <v>9</v>
      </c>
      <c r="F324" s="22"/>
      <c r="G324" s="23" t="s">
        <v>11</v>
      </c>
      <c r="H324" s="24" t="s">
        <v>12</v>
      </c>
      <c r="I324" s="22"/>
      <c r="J324" s="130"/>
      <c r="K324" s="22"/>
    </row>
    <row r="325" spans="1:11">
      <c r="A325" s="18" t="s">
        <v>6</v>
      </c>
      <c r="B325" s="18" t="s">
        <v>6</v>
      </c>
      <c r="C325" s="18" t="s">
        <v>6</v>
      </c>
      <c r="D325" s="18" t="s">
        <v>6</v>
      </c>
      <c r="E325" s="18" t="s">
        <v>6</v>
      </c>
      <c r="F325" s="18" t="s">
        <v>6</v>
      </c>
      <c r="G325" s="19" t="s">
        <v>6</v>
      </c>
      <c r="H325" s="20" t="s">
        <v>6</v>
      </c>
      <c r="I325" s="18"/>
      <c r="J325" s="130"/>
      <c r="K325" s="18"/>
    </row>
    <row r="326" spans="1:11">
      <c r="A326" s="7">
        <v>1</v>
      </c>
      <c r="C326" s="8" t="s">
        <v>117</v>
      </c>
      <c r="E326" s="7">
        <v>1</v>
      </c>
      <c r="G326" s="13"/>
      <c r="H326" s="39"/>
      <c r="J326" s="130"/>
      <c r="K326" s="130"/>
    </row>
    <row r="327" spans="1:11">
      <c r="A327" s="7">
        <f>(A326+1)</f>
        <v>2</v>
      </c>
      <c r="C327" s="8" t="s">
        <v>118</v>
      </c>
      <c r="D327" s="8" t="s">
        <v>119</v>
      </c>
      <c r="E327" s="7">
        <f>(E326+1)</f>
        <v>2</v>
      </c>
      <c r="F327" s="9"/>
      <c r="G327" s="137">
        <v>315.5</v>
      </c>
      <c r="H327" s="137">
        <v>3953306</v>
      </c>
      <c r="I327" s="97"/>
      <c r="J327" s="130"/>
      <c r="K327" s="130"/>
    </row>
    <row r="328" spans="1:11">
      <c r="A328" s="7">
        <f>(A327+1)</f>
        <v>3</v>
      </c>
      <c r="D328" s="8" t="s">
        <v>120</v>
      </c>
      <c r="E328" s="7">
        <f>(E327+1)</f>
        <v>3</v>
      </c>
      <c r="F328" s="9"/>
      <c r="G328" s="137">
        <v>618.9</v>
      </c>
      <c r="H328" s="137">
        <v>9287287</v>
      </c>
      <c r="I328" s="97"/>
      <c r="J328" s="130"/>
      <c r="K328" s="130"/>
    </row>
    <row r="329" spans="1:11">
      <c r="A329" s="7">
        <v>4</v>
      </c>
      <c r="C329" s="8" t="s">
        <v>121</v>
      </c>
      <c r="D329" s="8" t="s">
        <v>122</v>
      </c>
      <c r="E329" s="7">
        <v>4</v>
      </c>
      <c r="F329" s="9"/>
      <c r="G329" s="137">
        <v>40.29</v>
      </c>
      <c r="H329" s="137">
        <v>1138440</v>
      </c>
      <c r="I329" s="97"/>
      <c r="J329" s="130"/>
      <c r="K329" s="130"/>
    </row>
    <row r="330" spans="1:11">
      <c r="A330" s="7">
        <f>(A329+1)</f>
        <v>5</v>
      </c>
      <c r="D330" s="8" t="s">
        <v>123</v>
      </c>
      <c r="E330" s="7">
        <f>(E329+1)</f>
        <v>5</v>
      </c>
      <c r="F330" s="9"/>
      <c r="G330" s="137">
        <v>114.77</v>
      </c>
      <c r="H330" s="137">
        <v>3665448</v>
      </c>
      <c r="I330" s="97"/>
      <c r="J330" s="130"/>
      <c r="K330" s="130"/>
    </row>
    <row r="331" spans="1:11">
      <c r="A331" s="7">
        <f>(A330+1)</f>
        <v>6</v>
      </c>
      <c r="C331" s="8" t="s">
        <v>124</v>
      </c>
      <c r="E331" s="7">
        <f>(E330+1)</f>
        <v>6</v>
      </c>
      <c r="G331" s="94">
        <f>SUM(G327:G330)</f>
        <v>1089.46</v>
      </c>
      <c r="H331" s="94">
        <f>SUM(H327:H330)</f>
        <v>18044481</v>
      </c>
      <c r="I331" s="94"/>
      <c r="J331" s="130"/>
      <c r="K331" s="130"/>
    </row>
    <row r="332" spans="1:11">
      <c r="A332" s="7">
        <f>(A331+1)</f>
        <v>7</v>
      </c>
      <c r="C332" s="8" t="s">
        <v>125</v>
      </c>
      <c r="E332" s="7">
        <f>(E331+1)</f>
        <v>7</v>
      </c>
      <c r="G332" s="91"/>
      <c r="H332" s="90"/>
      <c r="I332" s="94"/>
      <c r="J332" s="130"/>
      <c r="K332" s="130"/>
    </row>
    <row r="333" spans="1:11">
      <c r="A333" s="7">
        <f>(A332+1)</f>
        <v>8</v>
      </c>
      <c r="C333" s="8" t="s">
        <v>118</v>
      </c>
      <c r="D333" s="8" t="s">
        <v>119</v>
      </c>
      <c r="E333" s="7">
        <f>(E332+1)</f>
        <v>8</v>
      </c>
      <c r="F333" s="9"/>
      <c r="G333" s="137">
        <v>885.9</v>
      </c>
      <c r="H333" s="137">
        <v>9993721</v>
      </c>
      <c r="I333" s="97"/>
      <c r="J333" s="130"/>
      <c r="K333" s="130"/>
    </row>
    <row r="334" spans="1:11">
      <c r="A334" s="7">
        <v>9</v>
      </c>
      <c r="D334" s="8" t="s">
        <v>120</v>
      </c>
      <c r="E334" s="7">
        <v>9</v>
      </c>
      <c r="F334" s="9"/>
      <c r="G334" s="137">
        <v>3797.07</v>
      </c>
      <c r="H334" s="137">
        <v>49140590</v>
      </c>
      <c r="I334" s="97"/>
      <c r="J334" s="130"/>
      <c r="K334" s="130"/>
    </row>
    <row r="335" spans="1:11">
      <c r="A335" s="7">
        <v>10</v>
      </c>
      <c r="C335" s="8" t="s">
        <v>121</v>
      </c>
      <c r="D335" s="8" t="s">
        <v>122</v>
      </c>
      <c r="E335" s="7">
        <v>10</v>
      </c>
      <c r="F335" s="9"/>
      <c r="G335" s="137">
        <v>191.38</v>
      </c>
      <c r="H335" s="137">
        <v>5519056</v>
      </c>
      <c r="I335" s="97"/>
      <c r="J335" s="130"/>
      <c r="K335" s="130"/>
    </row>
    <row r="336" spans="1:11">
      <c r="A336" s="7">
        <f>(A335+1)</f>
        <v>11</v>
      </c>
      <c r="D336" s="8" t="s">
        <v>123</v>
      </c>
      <c r="E336" s="7">
        <f>(E335+1)</f>
        <v>11</v>
      </c>
      <c r="F336" s="9"/>
      <c r="G336" s="137">
        <v>626.16999999999996</v>
      </c>
      <c r="H336" s="137">
        <v>17110784</v>
      </c>
      <c r="I336" s="97"/>
      <c r="J336" s="130"/>
      <c r="K336" s="130"/>
    </row>
    <row r="337" spans="1:11">
      <c r="A337" s="7">
        <f>(A336+1)</f>
        <v>12</v>
      </c>
      <c r="C337" s="8" t="s">
        <v>126</v>
      </c>
      <c r="E337" s="7">
        <f>(E336+1)</f>
        <v>12</v>
      </c>
      <c r="G337" s="93">
        <f>SUM(G333:G336)</f>
        <v>5500.52</v>
      </c>
      <c r="H337" s="94">
        <f>SUM(H333:H336)</f>
        <v>81764151</v>
      </c>
      <c r="I337" s="94"/>
      <c r="J337" s="130"/>
      <c r="K337" s="130"/>
    </row>
    <row r="338" spans="1:11">
      <c r="A338" s="7">
        <f>(A337+1)</f>
        <v>13</v>
      </c>
      <c r="C338" s="8" t="s">
        <v>127</v>
      </c>
      <c r="E338" s="7">
        <f>(E337+1)</f>
        <v>13</v>
      </c>
      <c r="G338" s="91"/>
      <c r="H338" s="90"/>
      <c r="I338" s="94"/>
      <c r="J338" s="130"/>
      <c r="K338" s="130"/>
    </row>
    <row r="339" spans="1:11">
      <c r="A339" s="7">
        <f>(A338+1)</f>
        <v>14</v>
      </c>
      <c r="C339" s="8" t="s">
        <v>118</v>
      </c>
      <c r="D339" s="8" t="s">
        <v>119</v>
      </c>
      <c r="E339" s="7">
        <f>(E338+1)</f>
        <v>14</v>
      </c>
      <c r="F339" s="9"/>
      <c r="G339" s="137"/>
      <c r="H339" s="137">
        <v>0</v>
      </c>
      <c r="I339" s="97"/>
      <c r="J339" s="130"/>
      <c r="K339" s="130"/>
    </row>
    <row r="340" spans="1:11">
      <c r="A340" s="7">
        <v>15</v>
      </c>
      <c r="C340" s="8"/>
      <c r="D340" s="8" t="s">
        <v>120</v>
      </c>
      <c r="E340" s="7">
        <v>15</v>
      </c>
      <c r="F340" s="9"/>
      <c r="G340" s="137"/>
      <c r="H340" s="137">
        <v>0</v>
      </c>
      <c r="I340" s="97"/>
      <c r="J340" s="130"/>
      <c r="K340" s="130"/>
    </row>
    <row r="341" spans="1:11">
      <c r="A341" s="7">
        <v>16</v>
      </c>
      <c r="C341" s="8" t="s">
        <v>121</v>
      </c>
      <c r="D341" s="8" t="s">
        <v>122</v>
      </c>
      <c r="E341" s="7">
        <v>16</v>
      </c>
      <c r="F341" s="9"/>
      <c r="G341" s="137"/>
      <c r="H341" s="137">
        <v>0</v>
      </c>
      <c r="I341" s="97"/>
      <c r="J341" s="130"/>
      <c r="K341" s="130"/>
    </row>
    <row r="342" spans="1:11">
      <c r="A342" s="7">
        <v>17</v>
      </c>
      <c r="C342" s="8"/>
      <c r="D342" s="8" t="s">
        <v>123</v>
      </c>
      <c r="E342" s="7">
        <v>17</v>
      </c>
      <c r="G342" s="138"/>
      <c r="H342" s="138">
        <v>0</v>
      </c>
      <c r="I342" s="94"/>
      <c r="J342" s="130"/>
      <c r="K342" s="130"/>
    </row>
    <row r="343" spans="1:11">
      <c r="A343" s="7">
        <v>18</v>
      </c>
      <c r="C343" s="8" t="s">
        <v>128</v>
      </c>
      <c r="D343" s="8"/>
      <c r="E343" s="7">
        <v>18</v>
      </c>
      <c r="G343" s="93">
        <f>SUM(G339:G342)</f>
        <v>0</v>
      </c>
      <c r="H343" s="94">
        <f>SUM(H339:H342)</f>
        <v>0</v>
      </c>
      <c r="I343" s="94"/>
      <c r="J343" s="130"/>
      <c r="K343" s="130"/>
    </row>
    <row r="344" spans="1:11">
      <c r="A344" s="7">
        <v>19</v>
      </c>
      <c r="C344" s="8" t="s">
        <v>129</v>
      </c>
      <c r="D344" s="8"/>
      <c r="E344" s="7">
        <v>19</v>
      </c>
      <c r="G344" s="93"/>
      <c r="H344" s="94"/>
      <c r="I344" s="94"/>
      <c r="J344" s="130"/>
      <c r="K344" s="130"/>
    </row>
    <row r="345" spans="1:11">
      <c r="A345" s="7">
        <v>20</v>
      </c>
      <c r="C345" s="8" t="s">
        <v>118</v>
      </c>
      <c r="D345" s="8" t="s">
        <v>119</v>
      </c>
      <c r="E345" s="7">
        <v>20</v>
      </c>
      <c r="F345" s="64"/>
      <c r="G345" s="137">
        <v>898.29</v>
      </c>
      <c r="H345" s="137">
        <v>10271966</v>
      </c>
      <c r="I345" s="97"/>
      <c r="J345" s="130"/>
      <c r="K345" s="130"/>
    </row>
    <row r="346" spans="1:11">
      <c r="A346" s="7">
        <v>21</v>
      </c>
      <c r="C346" s="8"/>
      <c r="D346" s="8" t="s">
        <v>120</v>
      </c>
      <c r="E346" s="7">
        <v>21</v>
      </c>
      <c r="F346" s="64"/>
      <c r="G346" s="137">
        <v>3500.63</v>
      </c>
      <c r="H346" s="137">
        <v>45558839</v>
      </c>
      <c r="I346" s="97"/>
      <c r="J346" s="130"/>
      <c r="K346" s="130"/>
    </row>
    <row r="347" spans="1:11">
      <c r="A347" s="7">
        <v>22</v>
      </c>
      <c r="C347" s="8" t="s">
        <v>121</v>
      </c>
      <c r="D347" s="8" t="s">
        <v>122</v>
      </c>
      <c r="E347" s="7">
        <v>22</v>
      </c>
      <c r="F347" s="64"/>
      <c r="G347" s="137">
        <v>189.15</v>
      </c>
      <c r="H347" s="137">
        <v>5459627</v>
      </c>
      <c r="I347" s="97"/>
      <c r="J347" s="130"/>
      <c r="K347" s="130"/>
    </row>
    <row r="348" spans="1:11">
      <c r="A348" s="7">
        <v>23</v>
      </c>
      <c r="D348" s="8" t="s">
        <v>123</v>
      </c>
      <c r="E348" s="7">
        <v>23</v>
      </c>
      <c r="F348" s="64"/>
      <c r="G348" s="137">
        <v>576.23</v>
      </c>
      <c r="H348" s="137">
        <v>15676711</v>
      </c>
      <c r="I348" s="97"/>
      <c r="J348" s="130"/>
      <c r="K348" s="130"/>
    </row>
    <row r="349" spans="1:11">
      <c r="A349" s="7">
        <v>24</v>
      </c>
      <c r="C349" s="8" t="s">
        <v>130</v>
      </c>
      <c r="E349" s="7">
        <v>24</v>
      </c>
      <c r="F349" s="53"/>
      <c r="G349" s="91">
        <f>SUM(G345:G348)</f>
        <v>5164.2999999999993</v>
      </c>
      <c r="H349" s="90">
        <f>SUM(H345:H348)</f>
        <v>76967143</v>
      </c>
      <c r="I349" s="90"/>
      <c r="J349" s="130"/>
      <c r="K349" s="130"/>
    </row>
    <row r="350" spans="1:11">
      <c r="A350" s="7">
        <v>25</v>
      </c>
      <c r="C350" s="8" t="s">
        <v>131</v>
      </c>
      <c r="E350" s="7">
        <v>25</v>
      </c>
      <c r="G350" s="93"/>
      <c r="H350" s="94"/>
      <c r="I350" s="94"/>
      <c r="J350" s="130"/>
      <c r="K350" s="130"/>
    </row>
    <row r="351" spans="1:11">
      <c r="A351" s="7">
        <v>26</v>
      </c>
      <c r="C351" s="8" t="s">
        <v>118</v>
      </c>
      <c r="D351" s="8" t="s">
        <v>119</v>
      </c>
      <c r="E351" s="7">
        <v>26</v>
      </c>
      <c r="G351" s="93">
        <f t="shared" ref="G351:H354" si="12">G327+G333+G339+G345</f>
        <v>2099.69</v>
      </c>
      <c r="H351" s="94">
        <f t="shared" si="12"/>
        <v>24218993</v>
      </c>
      <c r="I351" s="94"/>
      <c r="J351" s="130"/>
      <c r="K351" s="93"/>
    </row>
    <row r="352" spans="1:11">
      <c r="A352" s="7">
        <v>27</v>
      </c>
      <c r="C352" s="8"/>
      <c r="D352" s="8" t="s">
        <v>120</v>
      </c>
      <c r="E352" s="7">
        <v>27</v>
      </c>
      <c r="G352" s="93">
        <f t="shared" si="12"/>
        <v>7916.6</v>
      </c>
      <c r="H352" s="94">
        <f t="shared" si="12"/>
        <v>103986716</v>
      </c>
      <c r="I352" s="94"/>
      <c r="J352" s="130"/>
      <c r="K352" s="93"/>
    </row>
    <row r="353" spans="1:11">
      <c r="A353" s="7">
        <v>28</v>
      </c>
      <c r="C353" s="8" t="s">
        <v>121</v>
      </c>
      <c r="D353" s="8" t="s">
        <v>122</v>
      </c>
      <c r="E353" s="7">
        <v>28</v>
      </c>
      <c r="G353" s="93">
        <f t="shared" si="12"/>
        <v>420.82</v>
      </c>
      <c r="H353" s="94">
        <f t="shared" si="12"/>
        <v>12117123</v>
      </c>
      <c r="I353" s="94"/>
      <c r="J353" s="130"/>
      <c r="K353" s="93"/>
    </row>
    <row r="354" spans="1:11">
      <c r="A354" s="7">
        <v>29</v>
      </c>
      <c r="D354" s="8" t="s">
        <v>123</v>
      </c>
      <c r="E354" s="7">
        <v>29</v>
      </c>
      <c r="G354" s="93">
        <f t="shared" si="12"/>
        <v>1317.17</v>
      </c>
      <c r="H354" s="94">
        <f t="shared" si="12"/>
        <v>36452943</v>
      </c>
      <c r="I354" s="94"/>
      <c r="J354" s="130"/>
      <c r="K354" s="93"/>
    </row>
    <row r="355" spans="1:11">
      <c r="A355" s="7">
        <v>30</v>
      </c>
      <c r="E355" s="7">
        <v>30</v>
      </c>
      <c r="G355" s="91"/>
      <c r="H355" s="90"/>
      <c r="I355" s="94"/>
      <c r="J355" s="130"/>
      <c r="K355" s="91"/>
    </row>
    <row r="356" spans="1:11">
      <c r="A356" s="7">
        <v>31</v>
      </c>
      <c r="C356" s="8" t="s">
        <v>132</v>
      </c>
      <c r="E356" s="7">
        <v>31</v>
      </c>
      <c r="G356" s="93">
        <f>SUM(G351:G352)</f>
        <v>10016.290000000001</v>
      </c>
      <c r="H356" s="94">
        <f>SUM(H351:H352)</f>
        <v>128205709</v>
      </c>
      <c r="I356" s="94"/>
      <c r="J356" s="130"/>
      <c r="K356" s="93"/>
    </row>
    <row r="357" spans="1:11">
      <c r="A357" s="7">
        <v>32</v>
      </c>
      <c r="C357" s="8" t="s">
        <v>133</v>
      </c>
      <c r="E357" s="7">
        <v>32</v>
      </c>
      <c r="G357" s="93">
        <f>SUM(G353:G354)</f>
        <v>1737.99</v>
      </c>
      <c r="H357" s="94">
        <f>SUM(H353:H354)</f>
        <v>48570066</v>
      </c>
      <c r="I357" s="94"/>
      <c r="J357" s="130"/>
      <c r="K357" s="93"/>
    </row>
    <row r="358" spans="1:11">
      <c r="A358" s="7">
        <v>33</v>
      </c>
      <c r="C358" s="8" t="s">
        <v>134</v>
      </c>
      <c r="E358" s="7">
        <v>33</v>
      </c>
      <c r="F358" s="53"/>
      <c r="G358" s="91">
        <f>SUM(G351,G353)</f>
        <v>2520.5100000000002</v>
      </c>
      <c r="H358" s="90">
        <f>SUM(H351,H353)</f>
        <v>36336116</v>
      </c>
      <c r="I358" s="90"/>
      <c r="J358" s="130"/>
      <c r="K358" s="91"/>
    </row>
    <row r="359" spans="1:11">
      <c r="A359" s="7">
        <v>34</v>
      </c>
      <c r="C359" s="8" t="s">
        <v>135</v>
      </c>
      <c r="E359" s="7">
        <v>34</v>
      </c>
      <c r="F359" s="53"/>
      <c r="G359" s="91">
        <f>SUM(G352,G354)</f>
        <v>9233.77</v>
      </c>
      <c r="H359" s="90">
        <f>SUM(H352,H354)</f>
        <v>140439659</v>
      </c>
      <c r="I359" s="90"/>
      <c r="J359" s="130"/>
      <c r="K359" s="91"/>
    </row>
    <row r="360" spans="1:11">
      <c r="A360" s="8"/>
      <c r="C360" s="18" t="s">
        <v>6</v>
      </c>
      <c r="D360" s="18" t="s">
        <v>6</v>
      </c>
      <c r="E360" s="18" t="s">
        <v>6</v>
      </c>
      <c r="F360" s="18" t="s">
        <v>6</v>
      </c>
      <c r="G360" s="18" t="s">
        <v>6</v>
      </c>
      <c r="H360" s="18" t="s">
        <v>6</v>
      </c>
      <c r="I360" s="18"/>
      <c r="J360" s="18"/>
      <c r="K360" s="18"/>
    </row>
    <row r="361" spans="1:11">
      <c r="A361" s="7">
        <v>35</v>
      </c>
      <c r="C361" s="130" t="s">
        <v>136</v>
      </c>
      <c r="E361" s="7">
        <v>35</v>
      </c>
      <c r="G361" s="93">
        <f>SUM(G358:G359)</f>
        <v>11754.28</v>
      </c>
      <c r="H361" s="94">
        <f>SUM(H358:H359)</f>
        <v>176775775</v>
      </c>
      <c r="I361" s="94"/>
      <c r="J361" s="94"/>
      <c r="K361" s="93"/>
    </row>
    <row r="362" spans="1:11">
      <c r="C362" s="8" t="s">
        <v>237</v>
      </c>
      <c r="F362" s="65" t="s">
        <v>6</v>
      </c>
      <c r="G362" s="19"/>
      <c r="H362" s="20"/>
      <c r="I362" s="65"/>
      <c r="J362" s="65"/>
      <c r="K362" s="19"/>
    </row>
    <row r="363" spans="1:11">
      <c r="C363" s="8"/>
      <c r="F363" s="65"/>
      <c r="G363" s="19"/>
      <c r="H363" s="20"/>
      <c r="I363" s="65"/>
      <c r="J363" s="130"/>
      <c r="K363" s="130"/>
    </row>
    <row r="364" spans="1:11">
      <c r="J364" s="130"/>
      <c r="K364" s="130"/>
    </row>
    <row r="365" spans="1:11">
      <c r="A365" s="130">
        <v>36</v>
      </c>
      <c r="B365" s="32"/>
      <c r="C365" s="286" t="s">
        <v>232</v>
      </c>
      <c r="D365" s="286"/>
      <c r="E365" s="286"/>
      <c r="F365" s="286"/>
      <c r="G365" s="286"/>
      <c r="H365" s="286"/>
      <c r="I365" s="286"/>
      <c r="J365" s="286"/>
      <c r="K365" s="130"/>
    </row>
    <row r="366" spans="1:11">
      <c r="C366" s="130" t="s">
        <v>137</v>
      </c>
      <c r="F366" s="65"/>
      <c r="G366" s="19"/>
      <c r="H366" s="39"/>
      <c r="I366" s="65"/>
      <c r="J366" s="19"/>
      <c r="K366" s="39"/>
    </row>
    <row r="367" spans="1:11">
      <c r="C367" s="130" t="s">
        <v>2</v>
      </c>
      <c r="F367" s="65"/>
      <c r="G367" s="19"/>
      <c r="H367" s="39"/>
      <c r="I367" s="65"/>
      <c r="J367" s="19"/>
      <c r="K367" s="39"/>
    </row>
    <row r="368" spans="1:11">
      <c r="A368" s="8"/>
    </row>
    <row r="369" spans="1:11">
      <c r="A369" s="15" t="str">
        <f>$A$83</f>
        <v xml:space="preserve">Institution No.: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30" t="str">
        <f>$D$20</f>
        <v>University of Colorado</v>
      </c>
      <c r="F371" s="67"/>
      <c r="G371" s="61"/>
      <c r="H371" s="62"/>
      <c r="J371" s="13"/>
      <c r="K371" s="17" t="str">
        <f>$K$3</f>
        <v>Due Date: October 12, 2020</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2" t="s">
        <v>7</v>
      </c>
      <c r="B373" s="70"/>
      <c r="C373" s="70"/>
      <c r="D373" s="70"/>
      <c r="E373" s="152" t="s">
        <v>7</v>
      </c>
      <c r="F373" s="70"/>
      <c r="G373" s="153"/>
      <c r="H373" s="154" t="str">
        <f>H323</f>
        <v>2019-20</v>
      </c>
      <c r="I373" s="155"/>
      <c r="J373" s="153"/>
      <c r="K373" s="154" t="s">
        <v>271</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30"/>
      <c r="C377" s="8"/>
      <c r="D377" s="130"/>
      <c r="E377" s="68">
        <v>2</v>
      </c>
      <c r="F377" s="130"/>
      <c r="G377" s="13"/>
      <c r="H377" s="139">
        <v>0</v>
      </c>
      <c r="I377" s="130"/>
      <c r="J377" s="13"/>
      <c r="K377" s="139">
        <v>0</v>
      </c>
    </row>
    <row r="378" spans="1:11" ht="12.75" customHeight="1">
      <c r="A378" s="130">
        <v>3</v>
      </c>
      <c r="C378" s="130" t="s">
        <v>247</v>
      </c>
      <c r="E378" s="130">
        <v>3</v>
      </c>
      <c r="F378" s="39"/>
      <c r="G378" s="39"/>
      <c r="H378" s="39" t="s">
        <v>226</v>
      </c>
      <c r="I378" s="39"/>
      <c r="J378" s="39"/>
      <c r="K378" s="39" t="s">
        <v>226</v>
      </c>
    </row>
    <row r="379" spans="1:11">
      <c r="A379" s="68">
        <v>4</v>
      </c>
      <c r="C379" s="130" t="s">
        <v>139</v>
      </c>
      <c r="E379" s="68">
        <v>4</v>
      </c>
      <c r="F379" s="39"/>
      <c r="G379" s="39"/>
      <c r="H379" s="139"/>
      <c r="I379" s="39"/>
      <c r="J379" s="39"/>
      <c r="K379" s="139"/>
    </row>
    <row r="380" spans="1:11">
      <c r="A380" s="68">
        <v>5</v>
      </c>
      <c r="C380" s="130" t="s">
        <v>140</v>
      </c>
      <c r="E380" s="68">
        <v>5</v>
      </c>
      <c r="F380" s="39"/>
      <c r="G380" s="39"/>
      <c r="H380" s="139"/>
      <c r="I380" s="39"/>
      <c r="J380" s="39"/>
      <c r="K380" s="139"/>
    </row>
    <row r="381" spans="1:11">
      <c r="A381" s="68">
        <v>6</v>
      </c>
      <c r="E381" s="68">
        <v>6</v>
      </c>
      <c r="F381" s="39"/>
      <c r="G381" s="39"/>
      <c r="H381" s="139"/>
      <c r="I381" s="39"/>
      <c r="J381" s="39"/>
      <c r="K381" s="139"/>
    </row>
    <row r="382" spans="1:11">
      <c r="A382" s="68">
        <v>7</v>
      </c>
      <c r="E382" s="68">
        <v>7</v>
      </c>
      <c r="F382" s="39"/>
      <c r="G382" s="39"/>
      <c r="H382" s="139"/>
      <c r="I382" s="39"/>
      <c r="J382" s="39"/>
      <c r="K382" s="139"/>
    </row>
    <row r="383" spans="1:11">
      <c r="A383" s="68">
        <v>8</v>
      </c>
      <c r="E383" s="68">
        <v>8</v>
      </c>
      <c r="F383" s="39"/>
      <c r="G383" s="39"/>
      <c r="H383" s="139"/>
      <c r="I383" s="39"/>
      <c r="J383" s="39"/>
      <c r="K383" s="139"/>
    </row>
    <row r="384" spans="1:11">
      <c r="A384" s="68">
        <v>9</v>
      </c>
      <c r="E384" s="68">
        <v>9</v>
      </c>
      <c r="F384" s="39"/>
      <c r="G384" s="39"/>
      <c r="H384" s="139"/>
      <c r="I384" s="39"/>
      <c r="J384" s="39"/>
      <c r="K384" s="139"/>
    </row>
    <row r="385" spans="1:11">
      <c r="A385" s="68">
        <v>10</v>
      </c>
      <c r="E385" s="68">
        <v>10</v>
      </c>
      <c r="F385" s="39"/>
      <c r="G385" s="39"/>
      <c r="H385" s="139"/>
      <c r="I385" s="39"/>
      <c r="J385" s="39"/>
      <c r="K385" s="139"/>
    </row>
    <row r="386" spans="1:11">
      <c r="A386" s="68">
        <v>11</v>
      </c>
      <c r="E386" s="68">
        <v>11</v>
      </c>
      <c r="F386" s="39"/>
      <c r="G386" s="39"/>
      <c r="H386" s="139"/>
      <c r="I386" s="39"/>
      <c r="J386" s="39"/>
      <c r="K386" s="139"/>
    </row>
    <row r="387" spans="1:11">
      <c r="A387" s="68">
        <v>12</v>
      </c>
      <c r="E387" s="68">
        <v>12</v>
      </c>
      <c r="F387" s="39"/>
      <c r="G387" s="39"/>
      <c r="H387" s="139"/>
      <c r="I387" s="39"/>
      <c r="J387" s="39"/>
      <c r="K387" s="139"/>
    </row>
    <row r="388" spans="1:11">
      <c r="A388" s="68">
        <v>13</v>
      </c>
      <c r="E388" s="68">
        <v>13</v>
      </c>
      <c r="F388" s="39"/>
      <c r="G388" s="39"/>
      <c r="H388" s="139"/>
      <c r="I388" s="39"/>
      <c r="J388" s="39"/>
      <c r="K388" s="139"/>
    </row>
    <row r="389" spans="1:11">
      <c r="A389" s="68">
        <v>14</v>
      </c>
      <c r="C389" s="69" t="s">
        <v>38</v>
      </c>
      <c r="D389" s="70"/>
      <c r="E389" s="68">
        <v>14</v>
      </c>
      <c r="F389" s="39"/>
      <c r="G389" s="39"/>
      <c r="H389" s="139"/>
      <c r="I389" s="39"/>
      <c r="J389" s="39"/>
      <c r="K389" s="139"/>
    </row>
    <row r="390" spans="1:11">
      <c r="A390" s="68">
        <v>15</v>
      </c>
      <c r="C390" s="69"/>
      <c r="D390" s="70"/>
      <c r="E390" s="68">
        <v>15</v>
      </c>
      <c r="F390" s="39"/>
      <c r="G390" s="39"/>
      <c r="H390" s="139"/>
      <c r="I390" s="39"/>
      <c r="J390" s="39"/>
      <c r="K390" s="139"/>
    </row>
    <row r="391" spans="1:11">
      <c r="A391" s="68">
        <v>16</v>
      </c>
      <c r="E391" s="68">
        <v>16</v>
      </c>
      <c r="F391" s="39"/>
      <c r="G391" s="39"/>
      <c r="H391" s="139"/>
      <c r="I391" s="39"/>
      <c r="J391" s="39"/>
      <c r="K391" s="139"/>
    </row>
    <row r="392" spans="1:11">
      <c r="A392" s="68">
        <v>17</v>
      </c>
      <c r="C392" s="8" t="s">
        <v>38</v>
      </c>
      <c r="E392" s="68">
        <v>17</v>
      </c>
      <c r="F392" s="39"/>
      <c r="G392" s="39"/>
      <c r="H392" s="139"/>
      <c r="I392" s="39"/>
      <c r="J392" s="39"/>
      <c r="K392" s="139"/>
    </row>
    <row r="393" spans="1:11">
      <c r="A393" s="68">
        <v>18</v>
      </c>
      <c r="E393" s="68">
        <v>18</v>
      </c>
      <c r="F393" s="39"/>
      <c r="G393" s="39"/>
      <c r="H393" s="139"/>
      <c r="I393" s="39"/>
      <c r="J393" s="39" t="s">
        <v>38</v>
      </c>
      <c r="K393" s="139"/>
    </row>
    <row r="394" spans="1:11">
      <c r="A394" s="68">
        <v>19</v>
      </c>
      <c r="E394" s="68">
        <v>19</v>
      </c>
      <c r="F394" s="39"/>
      <c r="G394" s="39"/>
      <c r="H394" s="139"/>
      <c r="I394" s="39"/>
      <c r="J394" s="39"/>
      <c r="K394" s="139"/>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0</v>
      </c>
      <c r="I396" s="94"/>
      <c r="J396" s="90"/>
      <c r="K396" s="94">
        <f>SUM(K376:K394)</f>
        <v>0</v>
      </c>
    </row>
    <row r="397" spans="1:11">
      <c r="A397" s="71"/>
      <c r="C397" s="8"/>
      <c r="E397" s="34"/>
      <c r="F397" s="65" t="s">
        <v>6</v>
      </c>
      <c r="G397" s="19" t="s">
        <v>6</v>
      </c>
      <c r="H397" s="20" t="s">
        <v>6</v>
      </c>
      <c r="I397" s="65" t="s">
        <v>6</v>
      </c>
      <c r="J397" s="19" t="s">
        <v>6</v>
      </c>
      <c r="K397" s="20" t="s">
        <v>6</v>
      </c>
    </row>
    <row r="398" spans="1:11" ht="13.5">
      <c r="C398" s="130" t="s">
        <v>253</v>
      </c>
      <c r="F398" s="65"/>
      <c r="G398" s="19"/>
      <c r="H398" s="39"/>
      <c r="I398" s="65"/>
      <c r="J398" s="19"/>
      <c r="K398" s="39"/>
    </row>
    <row r="399" spans="1:11" ht="13.5">
      <c r="C399" s="130" t="s">
        <v>252</v>
      </c>
      <c r="F399" s="65"/>
      <c r="G399" s="19"/>
      <c r="H399" s="39"/>
      <c r="I399" s="65"/>
      <c r="J399" s="19"/>
      <c r="K399" s="39"/>
    </row>
    <row r="400" spans="1:11" ht="13.5">
      <c r="A400" s="8"/>
      <c r="C400" s="130" t="s">
        <v>254</v>
      </c>
    </row>
    <row r="401" spans="1:11">
      <c r="A401" s="8"/>
      <c r="C401" s="130" t="s">
        <v>239</v>
      </c>
    </row>
    <row r="402" spans="1:11">
      <c r="A402" s="15" t="str">
        <f>$A$83</f>
        <v xml:space="preserve">Institution No.:  </v>
      </c>
      <c r="B402" s="35"/>
      <c r="C402" s="35"/>
      <c r="D402" s="35"/>
      <c r="E402" s="36"/>
      <c r="F402" s="35"/>
      <c r="G402" s="37"/>
      <c r="H402" s="38"/>
      <c r="I402" s="35"/>
      <c r="J402" s="37"/>
      <c r="K402" s="14" t="s">
        <v>142</v>
      </c>
    </row>
    <row r="403" spans="1:11" ht="14.25">
      <c r="A403" s="35"/>
      <c r="B403" s="35"/>
      <c r="C403" s="35"/>
      <c r="D403" s="54" t="s">
        <v>240</v>
      </c>
      <c r="E403" s="36"/>
      <c r="F403" s="35"/>
      <c r="G403" s="37"/>
      <c r="H403" s="38"/>
      <c r="I403" s="35"/>
      <c r="J403" s="37"/>
      <c r="K403" s="38"/>
    </row>
    <row r="404" spans="1:11">
      <c r="A404" s="15" t="str">
        <f>$A$42</f>
        <v xml:space="preserve">NAME: </v>
      </c>
      <c r="C404" s="130" t="str">
        <f>$D$20</f>
        <v>University of Colorado</v>
      </c>
      <c r="F404" s="67"/>
      <c r="G404" s="61"/>
      <c r="H404" s="39"/>
      <c r="J404" s="13"/>
      <c r="K404" s="17" t="str">
        <f>$K$3</f>
        <v>Due Date: October 12, 2020</v>
      </c>
    </row>
    <row r="405" spans="1:11">
      <c r="A405" s="18" t="s">
        <v>6</v>
      </c>
      <c r="B405" s="18" t="s">
        <v>6</v>
      </c>
      <c r="C405" s="18" t="s">
        <v>6</v>
      </c>
      <c r="D405" s="18" t="s">
        <v>6</v>
      </c>
      <c r="E405" s="18" t="s">
        <v>6</v>
      </c>
      <c r="F405" s="18" t="s">
        <v>6</v>
      </c>
      <c r="G405" s="19" t="s">
        <v>6</v>
      </c>
      <c r="H405" s="20" t="s">
        <v>6</v>
      </c>
      <c r="I405" s="18" t="s">
        <v>6</v>
      </c>
      <c r="J405" s="19" t="s">
        <v>6</v>
      </c>
      <c r="K405" s="20" t="s">
        <v>6</v>
      </c>
    </row>
    <row r="406" spans="1:11">
      <c r="A406" s="21" t="s">
        <v>7</v>
      </c>
      <c r="E406" s="21" t="s">
        <v>7</v>
      </c>
      <c r="G406" s="23"/>
      <c r="H406" s="24" t="str">
        <f>H373</f>
        <v>2019-20</v>
      </c>
      <c r="I406" s="22"/>
      <c r="J406" s="23"/>
      <c r="K406" s="24" t="s">
        <v>271</v>
      </c>
    </row>
    <row r="407" spans="1:11">
      <c r="A407" s="21" t="s">
        <v>9</v>
      </c>
      <c r="C407" s="25" t="s">
        <v>51</v>
      </c>
      <c r="E407" s="21" t="s">
        <v>9</v>
      </c>
      <c r="G407" s="13"/>
      <c r="H407" s="24" t="s">
        <v>12</v>
      </c>
      <c r="J407" s="13"/>
      <c r="K407" s="24" t="s">
        <v>13</v>
      </c>
    </row>
    <row r="408" spans="1:11">
      <c r="A408" s="18" t="s">
        <v>6</v>
      </c>
      <c r="B408" s="18" t="s">
        <v>6</v>
      </c>
      <c r="C408" s="18" t="s">
        <v>6</v>
      </c>
      <c r="D408" s="18" t="s">
        <v>6</v>
      </c>
      <c r="E408" s="18" t="s">
        <v>6</v>
      </c>
      <c r="F408" s="18" t="s">
        <v>6</v>
      </c>
      <c r="G408" s="19" t="s">
        <v>6</v>
      </c>
      <c r="H408" s="20" t="s">
        <v>6</v>
      </c>
      <c r="I408" s="18" t="s">
        <v>6</v>
      </c>
      <c r="J408" s="19" t="s">
        <v>6</v>
      </c>
      <c r="K408" s="20" t="s">
        <v>6</v>
      </c>
    </row>
    <row r="409" spans="1:11">
      <c r="A409" s="68"/>
      <c r="C409" s="30" t="s">
        <v>143</v>
      </c>
      <c r="E409" s="68"/>
      <c r="G409" s="90"/>
      <c r="H409" s="90"/>
      <c r="I409" s="94"/>
      <c r="J409" s="90"/>
      <c r="K409" s="90"/>
    </row>
    <row r="410" spans="1:11" ht="13.5">
      <c r="A410" s="68">
        <v>1</v>
      </c>
      <c r="C410" s="8" t="s">
        <v>249</v>
      </c>
      <c r="E410" s="68">
        <v>1</v>
      </c>
      <c r="G410" s="90"/>
      <c r="H410" s="140">
        <v>15836758.93395819</v>
      </c>
      <c r="I410" s="94"/>
      <c r="J410" s="90"/>
      <c r="K410" s="140">
        <v>12871383.398089904</v>
      </c>
    </row>
    <row r="411" spans="1:11">
      <c r="A411" s="68">
        <v>2</v>
      </c>
      <c r="C411" s="9" t="s">
        <v>144</v>
      </c>
      <c r="E411" s="68">
        <v>2</v>
      </c>
      <c r="F411" s="9"/>
      <c r="G411" s="97"/>
      <c r="H411" s="140">
        <v>3912061.04</v>
      </c>
      <c r="I411" s="94"/>
      <c r="J411" s="90"/>
      <c r="K411" s="140">
        <v>3357082</v>
      </c>
    </row>
    <row r="412" spans="1:11">
      <c r="A412" s="68">
        <v>3</v>
      </c>
      <c r="C412" s="9" t="s">
        <v>145</v>
      </c>
      <c r="E412" s="68">
        <v>3</v>
      </c>
      <c r="F412" s="9"/>
      <c r="G412" s="97"/>
      <c r="H412" s="140">
        <v>2184349.7082498195</v>
      </c>
      <c r="I412" s="94"/>
      <c r="J412" s="90"/>
      <c r="K412" s="140">
        <v>871970.89986733021</v>
      </c>
    </row>
    <row r="413" spans="1:11" ht="13.5">
      <c r="A413" s="68">
        <v>4</v>
      </c>
      <c r="C413" s="9" t="s">
        <v>251</v>
      </c>
      <c r="E413" s="68">
        <v>4</v>
      </c>
      <c r="F413" s="9"/>
      <c r="G413" s="97"/>
      <c r="H413" s="140"/>
      <c r="I413" s="94"/>
      <c r="J413" s="90"/>
      <c r="K413" s="140"/>
    </row>
    <row r="414" spans="1:11">
      <c r="A414" s="68">
        <v>5</v>
      </c>
      <c r="C414" s="9" t="s">
        <v>146</v>
      </c>
      <c r="E414" s="68">
        <v>5</v>
      </c>
      <c r="F414" s="9"/>
      <c r="G414" s="97"/>
      <c r="H414" s="140"/>
      <c r="I414" s="94"/>
      <c r="J414" s="90"/>
      <c r="K414" s="140"/>
    </row>
    <row r="415" spans="1:11" s="35" customFormat="1">
      <c r="A415" s="68">
        <v>6</v>
      </c>
      <c r="B415" s="130"/>
      <c r="C415" s="9" t="s">
        <v>147</v>
      </c>
      <c r="D415" s="130"/>
      <c r="E415" s="68">
        <v>6</v>
      </c>
      <c r="F415" s="9"/>
      <c r="G415" s="97"/>
      <c r="H415" s="140"/>
      <c r="I415" s="94"/>
      <c r="J415" s="90"/>
      <c r="K415" s="140"/>
    </row>
    <row r="416" spans="1:11" s="35" customFormat="1">
      <c r="A416" s="68">
        <v>7</v>
      </c>
      <c r="B416" s="130"/>
      <c r="C416" s="9" t="s">
        <v>148</v>
      </c>
      <c r="D416" s="130"/>
      <c r="E416" s="68">
        <v>7</v>
      </c>
      <c r="F416" s="9"/>
      <c r="G416" s="97"/>
      <c r="H416" s="140"/>
      <c r="I416" s="94"/>
      <c r="J416" s="90"/>
      <c r="K416" s="140"/>
    </row>
    <row r="417" spans="1:11">
      <c r="A417" s="68">
        <v>8</v>
      </c>
      <c r="C417" s="9" t="s">
        <v>149</v>
      </c>
      <c r="E417" s="68">
        <v>8</v>
      </c>
      <c r="F417" s="65"/>
      <c r="G417" s="19"/>
      <c r="H417" s="140"/>
      <c r="I417" s="94"/>
      <c r="J417" s="90"/>
      <c r="K417" s="140"/>
    </row>
    <row r="418" spans="1:11" ht="13.5">
      <c r="A418" s="68">
        <v>9</v>
      </c>
      <c r="C418" s="130" t="s">
        <v>250</v>
      </c>
      <c r="E418" s="68">
        <v>9</v>
      </c>
      <c r="F418" s="65"/>
      <c r="G418" s="19"/>
      <c r="H418" s="140"/>
      <c r="I418" s="94"/>
      <c r="J418" s="90"/>
      <c r="K418" s="140"/>
    </row>
    <row r="419" spans="1:11">
      <c r="A419" s="68">
        <v>10</v>
      </c>
      <c r="C419" s="9"/>
      <c r="E419" s="68">
        <v>10</v>
      </c>
      <c r="F419" s="65"/>
      <c r="G419" s="19"/>
      <c r="H419" s="147"/>
      <c r="I419" s="151"/>
      <c r="J419" s="151"/>
      <c r="K419" s="147"/>
    </row>
    <row r="420" spans="1:11">
      <c r="A420" s="68">
        <v>11</v>
      </c>
      <c r="C420" s="9"/>
      <c r="E420" s="68">
        <v>11</v>
      </c>
      <c r="F420" s="65"/>
      <c r="G420" s="19"/>
      <c r="H420" s="150"/>
      <c r="I420" s="65"/>
      <c r="J420" s="19"/>
      <c r="K420" s="141"/>
    </row>
    <row r="421" spans="1:11">
      <c r="A421" s="68">
        <v>12</v>
      </c>
      <c r="C421" s="9"/>
      <c r="E421" s="68">
        <v>12</v>
      </c>
      <c r="F421" s="65"/>
      <c r="G421" s="19"/>
      <c r="H421" s="141"/>
      <c r="I421" s="65"/>
      <c r="J421" s="19"/>
      <c r="K421" s="141"/>
    </row>
    <row r="422" spans="1:11">
      <c r="A422" s="68">
        <v>13</v>
      </c>
      <c r="C422" s="9"/>
      <c r="E422" s="68">
        <v>13</v>
      </c>
      <c r="F422" s="65"/>
      <c r="G422" s="19"/>
      <c r="H422" s="141"/>
      <c r="I422" s="65"/>
      <c r="J422" s="19"/>
      <c r="K422" s="141"/>
    </row>
    <row r="423" spans="1:11">
      <c r="A423" s="68">
        <v>14</v>
      </c>
      <c r="C423" s="9"/>
      <c r="E423" s="68">
        <v>14</v>
      </c>
      <c r="F423" s="65"/>
      <c r="G423" s="19"/>
      <c r="H423" s="141"/>
      <c r="I423" s="65"/>
      <c r="J423" s="19"/>
      <c r="K423" s="141"/>
    </row>
    <row r="424" spans="1:11">
      <c r="A424" s="68">
        <v>15</v>
      </c>
      <c r="E424" s="68">
        <v>15</v>
      </c>
      <c r="F424" s="9"/>
      <c r="G424" s="97"/>
      <c r="H424" s="137"/>
      <c r="I424" s="97"/>
      <c r="J424" s="97"/>
      <c r="K424" s="137"/>
    </row>
    <row r="425" spans="1:11">
      <c r="A425" s="68"/>
      <c r="C425" s="9"/>
      <c r="E425" s="68"/>
      <c r="F425" s="9"/>
      <c r="G425" s="97"/>
      <c r="H425" s="137"/>
      <c r="I425" s="97"/>
      <c r="J425" s="97"/>
      <c r="K425" s="137"/>
    </row>
    <row r="426" spans="1:11">
      <c r="A426" s="68">
        <v>16</v>
      </c>
      <c r="C426" s="9" t="s">
        <v>150</v>
      </c>
      <c r="E426" s="68">
        <v>16</v>
      </c>
      <c r="F426" s="9"/>
      <c r="G426" s="97"/>
      <c r="H426" s="137">
        <v>5500</v>
      </c>
      <c r="I426" s="97"/>
      <c r="J426" s="97"/>
      <c r="K426" s="137"/>
    </row>
    <row r="427" spans="1:11">
      <c r="A427" s="68">
        <v>17</v>
      </c>
      <c r="C427" s="9" t="s">
        <v>151</v>
      </c>
      <c r="E427" s="68">
        <v>17</v>
      </c>
      <c r="F427" s="9"/>
      <c r="G427" s="97"/>
      <c r="H427" s="137"/>
      <c r="I427" s="97"/>
      <c r="J427" s="97"/>
      <c r="K427" s="137"/>
    </row>
    <row r="428" spans="1:11">
      <c r="A428" s="68">
        <v>18</v>
      </c>
      <c r="C428" s="9" t="s">
        <v>152</v>
      </c>
      <c r="E428" s="68">
        <v>18</v>
      </c>
      <c r="F428" s="9"/>
      <c r="G428" s="97"/>
      <c r="H428" s="137"/>
      <c r="I428" s="97"/>
      <c r="J428" s="97"/>
      <c r="K428" s="137"/>
    </row>
    <row r="429" spans="1:11">
      <c r="A429" s="68">
        <v>19</v>
      </c>
      <c r="C429" s="9" t="s">
        <v>38</v>
      </c>
      <c r="E429" s="68">
        <v>19</v>
      </c>
      <c r="F429" s="9"/>
      <c r="G429" s="97"/>
      <c r="H429" s="137"/>
      <c r="I429" s="97"/>
      <c r="J429" s="97"/>
      <c r="K429" s="137"/>
    </row>
    <row r="430" spans="1:11">
      <c r="A430" s="130">
        <v>20</v>
      </c>
      <c r="C430" s="9"/>
      <c r="E430" s="130">
        <v>20</v>
      </c>
      <c r="F430" s="65"/>
      <c r="G430" s="19"/>
      <c r="H430" s="141"/>
      <c r="I430" s="65"/>
      <c r="J430" s="19"/>
      <c r="K430" s="141"/>
    </row>
    <row r="431" spans="1:11">
      <c r="A431" s="130">
        <v>21</v>
      </c>
      <c r="C431" s="9"/>
      <c r="E431" s="130">
        <v>21</v>
      </c>
      <c r="F431" s="65"/>
      <c r="G431" s="19"/>
      <c r="H431" s="141"/>
      <c r="I431" s="65"/>
      <c r="J431" s="19"/>
      <c r="K431" s="141"/>
    </row>
    <row r="432" spans="1:11">
      <c r="A432" s="130">
        <v>22</v>
      </c>
      <c r="C432" s="9"/>
      <c r="E432" s="130">
        <v>22</v>
      </c>
      <c r="F432" s="65"/>
      <c r="G432" s="19"/>
      <c r="H432" s="141"/>
      <c r="I432" s="65"/>
      <c r="J432" s="19"/>
      <c r="K432" s="141"/>
    </row>
    <row r="433" spans="1:11">
      <c r="A433" s="130">
        <v>23</v>
      </c>
      <c r="C433" s="9"/>
      <c r="E433" s="130">
        <v>23</v>
      </c>
      <c r="F433" s="65"/>
      <c r="G433" s="19"/>
      <c r="H433" s="141"/>
      <c r="I433" s="65"/>
      <c r="J433" s="19"/>
      <c r="K433" s="141"/>
    </row>
    <row r="434" spans="1:11">
      <c r="A434" s="130">
        <v>24</v>
      </c>
      <c r="C434" s="9"/>
      <c r="E434" s="130">
        <v>24</v>
      </c>
      <c r="F434" s="65"/>
      <c r="G434" s="19"/>
      <c r="H434" s="141"/>
      <c r="I434" s="65"/>
      <c r="J434" s="19"/>
      <c r="K434" s="141"/>
    </row>
    <row r="435" spans="1:11">
      <c r="A435" s="68"/>
      <c r="C435" s="9"/>
      <c r="E435" s="68"/>
      <c r="F435" s="65" t="s">
        <v>6</v>
      </c>
      <c r="G435" s="19" t="s">
        <v>6</v>
      </c>
      <c r="H435" s="20"/>
      <c r="I435" s="65"/>
      <c r="J435" s="19"/>
      <c r="K435" s="20"/>
    </row>
    <row r="436" spans="1:11">
      <c r="A436" s="68">
        <v>25</v>
      </c>
      <c r="C436" s="8" t="s">
        <v>153</v>
      </c>
      <c r="E436" s="68">
        <v>25</v>
      </c>
      <c r="G436" s="90"/>
      <c r="H436" s="94">
        <f>SUM(H410:H434)</f>
        <v>21938669.682208009</v>
      </c>
      <c r="I436" s="94"/>
      <c r="J436" s="90"/>
      <c r="K436" s="94">
        <f>SUM(K410:K434)</f>
        <v>17100436.297957234</v>
      </c>
    </row>
    <row r="437" spans="1:11">
      <c r="A437" s="68"/>
      <c r="C437" s="8"/>
      <c r="E437" s="68"/>
      <c r="F437" s="65" t="s">
        <v>6</v>
      </c>
      <c r="G437" s="19" t="s">
        <v>6</v>
      </c>
      <c r="H437" s="20"/>
      <c r="I437" s="65"/>
      <c r="J437" s="19"/>
      <c r="K437" s="20"/>
    </row>
    <row r="438" spans="1:11" ht="13.5">
      <c r="A438" s="68">
        <v>26</v>
      </c>
      <c r="C438" s="8" t="s">
        <v>244</v>
      </c>
      <c r="E438" s="68">
        <v>26</v>
      </c>
      <c r="G438" s="90"/>
      <c r="H438" s="90">
        <v>-157499</v>
      </c>
      <c r="I438" s="94"/>
      <c r="J438" s="90"/>
      <c r="K438" s="90">
        <v>0</v>
      </c>
    </row>
    <row r="439" spans="1:11">
      <c r="A439" s="68">
        <v>27</v>
      </c>
      <c r="E439" s="68">
        <v>27</v>
      </c>
      <c r="G439" s="90"/>
      <c r="H439" s="90"/>
      <c r="I439" s="94"/>
      <c r="J439" s="90"/>
      <c r="K439" s="90"/>
    </row>
    <row r="440" spans="1:11">
      <c r="A440" s="68">
        <v>28</v>
      </c>
      <c r="E440" s="68">
        <v>28</v>
      </c>
      <c r="G440" s="94"/>
      <c r="H440" s="94"/>
      <c r="I440" s="94"/>
      <c r="J440" s="94"/>
      <c r="K440" s="94"/>
    </row>
    <row r="441" spans="1:11" ht="12" customHeight="1">
      <c r="A441" s="68">
        <v>29</v>
      </c>
      <c r="C441" s="130" t="s">
        <v>38</v>
      </c>
      <c r="E441" s="68">
        <v>29</v>
      </c>
      <c r="G441" s="94"/>
      <c r="H441" s="94"/>
      <c r="I441" s="94"/>
      <c r="J441" s="94"/>
      <c r="K441" s="94"/>
    </row>
    <row r="442" spans="1:11" s="76" customFormat="1" ht="12" customHeight="1">
      <c r="A442" s="68"/>
      <c r="B442" s="130"/>
      <c r="C442" s="69"/>
      <c r="D442" s="130"/>
      <c r="E442" s="68"/>
      <c r="F442" s="65" t="s">
        <v>6</v>
      </c>
      <c r="G442" s="19" t="s">
        <v>6</v>
      </c>
      <c r="H442" s="20"/>
      <c r="I442" s="65"/>
      <c r="J442" s="19"/>
      <c r="K442" s="20"/>
    </row>
    <row r="443" spans="1:11">
      <c r="A443" s="68">
        <v>30</v>
      </c>
      <c r="C443" s="69" t="s">
        <v>154</v>
      </c>
      <c r="E443" s="68">
        <v>30</v>
      </c>
      <c r="G443" s="90"/>
      <c r="H443" s="94">
        <f>SUM(H436:H441)</f>
        <v>21781170.682208009</v>
      </c>
      <c r="I443" s="94"/>
      <c r="J443" s="90"/>
      <c r="K443" s="94">
        <f>SUM(K436:K441)</f>
        <v>17100436.297957234</v>
      </c>
    </row>
    <row r="444" spans="1:11">
      <c r="A444" s="71"/>
      <c r="C444" s="8"/>
      <c r="E444" s="34"/>
      <c r="F444" s="65" t="s">
        <v>6</v>
      </c>
      <c r="G444" s="19" t="s">
        <v>6</v>
      </c>
      <c r="H444" s="20" t="s">
        <v>6</v>
      </c>
      <c r="I444" s="65" t="s">
        <v>6</v>
      </c>
      <c r="J444" s="19" t="s">
        <v>6</v>
      </c>
      <c r="K444" s="20" t="s">
        <v>6</v>
      </c>
    </row>
    <row r="445" spans="1:11" ht="13.5">
      <c r="C445" s="130" t="s">
        <v>253</v>
      </c>
      <c r="F445" s="65"/>
      <c r="G445" s="19"/>
      <c r="H445" s="39"/>
      <c r="I445" s="65"/>
      <c r="J445" s="19"/>
      <c r="K445" s="39"/>
    </row>
    <row r="446" spans="1:11" ht="13.5">
      <c r="C446" s="130" t="s">
        <v>252</v>
      </c>
      <c r="F446" s="65"/>
      <c r="G446" s="19"/>
      <c r="H446" s="39"/>
      <c r="I446" s="65"/>
      <c r="J446" s="19"/>
      <c r="K446" s="39"/>
    </row>
    <row r="447" spans="1:11" ht="13.5">
      <c r="C447" s="130" t="s">
        <v>241</v>
      </c>
      <c r="F447" s="65"/>
      <c r="G447" s="19"/>
      <c r="H447" s="39"/>
      <c r="I447" s="65"/>
      <c r="J447" s="19"/>
      <c r="K447" s="39"/>
    </row>
    <row r="448" spans="1:11">
      <c r="C448" s="130" t="s">
        <v>155</v>
      </c>
      <c r="F448" s="65"/>
      <c r="G448" s="19"/>
      <c r="H448" s="39"/>
      <c r="I448" s="65"/>
      <c r="J448" s="19"/>
      <c r="K448" s="39"/>
    </row>
    <row r="449" spans="1:11" ht="13.5">
      <c r="C449" s="130" t="s">
        <v>242</v>
      </c>
      <c r="F449" s="65"/>
      <c r="G449" s="19"/>
      <c r="H449" s="39"/>
      <c r="I449" s="65"/>
      <c r="J449" s="19"/>
      <c r="K449" s="39"/>
    </row>
    <row r="450" spans="1:11" ht="20.25" customHeight="1">
      <c r="C450" s="130" t="s">
        <v>156</v>
      </c>
      <c r="F450" s="65"/>
      <c r="G450" s="19"/>
      <c r="H450" s="39"/>
      <c r="I450" s="65"/>
      <c r="J450" s="19"/>
      <c r="K450" s="39"/>
    </row>
    <row r="451" spans="1:11" ht="13.5">
      <c r="C451" s="130" t="s">
        <v>243</v>
      </c>
      <c r="F451" s="65"/>
      <c r="G451" s="19"/>
      <c r="H451" s="39"/>
      <c r="I451" s="65"/>
      <c r="J451" s="19"/>
      <c r="K451" s="39"/>
    </row>
    <row r="452" spans="1:11">
      <c r="A452" s="71"/>
      <c r="C452" s="130" t="s">
        <v>239</v>
      </c>
      <c r="E452" s="34"/>
      <c r="F452" s="65"/>
      <c r="G452" s="19"/>
      <c r="H452" s="20"/>
      <c r="I452" s="65"/>
      <c r="J452" s="19"/>
      <c r="K452" s="20"/>
    </row>
    <row r="454" spans="1:11" s="35" customFormat="1">
      <c r="A454" s="15" t="str">
        <f>$A$83</f>
        <v xml:space="preserve">Institution No.:  </v>
      </c>
      <c r="E454" s="36"/>
      <c r="G454" s="37"/>
      <c r="H454" s="38"/>
      <c r="J454" s="37"/>
      <c r="K454" s="14" t="s">
        <v>257</v>
      </c>
    </row>
    <row r="455" spans="1:11" s="35" customFormat="1">
      <c r="D455" s="54" t="s">
        <v>260</v>
      </c>
      <c r="E455" s="36"/>
      <c r="G455" s="37"/>
      <c r="H455" s="38"/>
      <c r="J455" s="37"/>
      <c r="K455" s="38"/>
    </row>
    <row r="456" spans="1:11">
      <c r="A456" s="15" t="str">
        <f>$A$42</f>
        <v xml:space="preserve">NAME: </v>
      </c>
      <c r="C456" s="130" t="str">
        <f>$D$20</f>
        <v>University of Colorado</v>
      </c>
      <c r="F456" s="67"/>
      <c r="G456" s="61"/>
      <c r="H456" s="39"/>
      <c r="J456" s="13"/>
      <c r="K456" s="17" t="str">
        <f>$K$3</f>
        <v>Due Date: October 12, 2020</v>
      </c>
    </row>
    <row r="457" spans="1:11">
      <c r="A457" s="18" t="s">
        <v>6</v>
      </c>
      <c r="B457" s="18" t="s">
        <v>6</v>
      </c>
      <c r="C457" s="18" t="s">
        <v>6</v>
      </c>
      <c r="D457" s="18" t="s">
        <v>6</v>
      </c>
      <c r="E457" s="18" t="s">
        <v>6</v>
      </c>
      <c r="F457" s="18" t="s">
        <v>6</v>
      </c>
      <c r="G457" s="19" t="s">
        <v>6</v>
      </c>
      <c r="H457" s="20" t="s">
        <v>6</v>
      </c>
      <c r="I457" s="18" t="s">
        <v>6</v>
      </c>
      <c r="J457" s="19" t="s">
        <v>6</v>
      </c>
      <c r="K457" s="20" t="s">
        <v>6</v>
      </c>
    </row>
    <row r="458" spans="1:11">
      <c r="A458" s="21" t="s">
        <v>7</v>
      </c>
      <c r="E458" s="21" t="s">
        <v>7</v>
      </c>
      <c r="G458" s="23"/>
      <c r="H458" s="24" t="str">
        <f>H406</f>
        <v>2019-20</v>
      </c>
      <c r="I458" s="22"/>
      <c r="J458" s="23"/>
      <c r="K458" s="24" t="s">
        <v>271</v>
      </c>
    </row>
    <row r="459" spans="1:11">
      <c r="A459" s="21" t="s">
        <v>9</v>
      </c>
      <c r="C459" s="25" t="s">
        <v>51</v>
      </c>
      <c r="E459" s="21" t="s">
        <v>9</v>
      </c>
      <c r="G459" s="13"/>
      <c r="H459" s="24" t="s">
        <v>12</v>
      </c>
      <c r="J459" s="13"/>
      <c r="K459" s="24" t="s">
        <v>13</v>
      </c>
    </row>
    <row r="460" spans="1:11">
      <c r="A460" s="18" t="s">
        <v>6</v>
      </c>
      <c r="B460" s="18" t="s">
        <v>6</v>
      </c>
      <c r="C460" s="18" t="s">
        <v>6</v>
      </c>
      <c r="D460" s="18" t="s">
        <v>6</v>
      </c>
      <c r="E460" s="18" t="s">
        <v>6</v>
      </c>
      <c r="F460" s="18" t="s">
        <v>6</v>
      </c>
      <c r="G460" s="19" t="s">
        <v>6</v>
      </c>
      <c r="H460" s="20" t="s">
        <v>6</v>
      </c>
      <c r="I460" s="18" t="s">
        <v>6</v>
      </c>
      <c r="J460" s="19" t="s">
        <v>6</v>
      </c>
      <c r="K460" s="20" t="s">
        <v>6</v>
      </c>
    </row>
    <row r="461" spans="1:11">
      <c r="A461" s="68"/>
      <c r="C461" s="30" t="s">
        <v>259</v>
      </c>
      <c r="E461" s="68"/>
      <c r="G461" s="90"/>
      <c r="H461" s="90"/>
      <c r="I461" s="94"/>
      <c r="J461" s="90"/>
      <c r="K461" s="90"/>
    </row>
    <row r="462" spans="1:11">
      <c r="A462" s="68">
        <v>1</v>
      </c>
      <c r="C462" s="8" t="s">
        <v>258</v>
      </c>
      <c r="E462" s="68">
        <v>1</v>
      </c>
      <c r="G462" s="90"/>
      <c r="H462" s="140"/>
      <c r="I462" s="94"/>
      <c r="J462" s="90"/>
      <c r="K462" s="140"/>
    </row>
    <row r="463" spans="1:11">
      <c r="A463" s="68">
        <v>2</v>
      </c>
      <c r="C463" s="9"/>
      <c r="E463" s="68">
        <v>2</v>
      </c>
      <c r="F463" s="9"/>
      <c r="G463" s="97"/>
      <c r="H463" s="137"/>
      <c r="I463" s="97"/>
      <c r="J463" s="97"/>
      <c r="K463" s="137"/>
    </row>
    <row r="464" spans="1:11">
      <c r="A464" s="68">
        <v>3</v>
      </c>
      <c r="C464" s="9"/>
      <c r="E464" s="68">
        <v>3</v>
      </c>
      <c r="F464" s="9"/>
      <c r="G464" s="97"/>
      <c r="H464" s="137"/>
      <c r="I464" s="97"/>
      <c r="J464" s="97"/>
      <c r="K464" s="137"/>
    </row>
    <row r="465" spans="1:11">
      <c r="A465" s="68">
        <v>4</v>
      </c>
      <c r="C465" s="9"/>
      <c r="E465" s="68">
        <v>4</v>
      </c>
      <c r="F465" s="9"/>
      <c r="G465" s="97"/>
      <c r="H465" s="137"/>
      <c r="I465" s="97"/>
      <c r="J465" s="97"/>
      <c r="K465" s="137"/>
    </row>
    <row r="466" spans="1:11">
      <c r="A466" s="68">
        <v>5</v>
      </c>
      <c r="C466" s="9"/>
      <c r="E466" s="68">
        <v>5</v>
      </c>
      <c r="F466" s="9"/>
      <c r="G466" s="97"/>
      <c r="H466" s="137"/>
      <c r="I466" s="97"/>
      <c r="J466" s="97"/>
      <c r="K466" s="137"/>
    </row>
    <row r="467" spans="1:11">
      <c r="A467" s="68">
        <v>6</v>
      </c>
      <c r="C467" s="9"/>
      <c r="E467" s="68">
        <v>6</v>
      </c>
      <c r="F467" s="9"/>
      <c r="G467" s="97"/>
      <c r="H467" s="137"/>
      <c r="I467" s="97"/>
      <c r="J467" s="97"/>
      <c r="K467" s="137"/>
    </row>
    <row r="468" spans="1:11">
      <c r="A468" s="68">
        <v>7</v>
      </c>
      <c r="C468" s="9"/>
      <c r="E468" s="68">
        <v>7</v>
      </c>
      <c r="F468" s="9"/>
      <c r="G468" s="97"/>
      <c r="H468" s="137"/>
      <c r="I468" s="97"/>
      <c r="J468" s="97"/>
      <c r="K468" s="137"/>
    </row>
    <row r="469" spans="1:11" ht="12.75" customHeight="1">
      <c r="A469" s="68">
        <v>8</v>
      </c>
      <c r="C469" s="9"/>
      <c r="E469" s="68">
        <v>8</v>
      </c>
      <c r="F469" s="65"/>
      <c r="G469" s="19"/>
      <c r="H469" s="141"/>
      <c r="I469" s="65"/>
      <c r="J469" s="19"/>
      <c r="K469" s="141"/>
    </row>
    <row r="470" spans="1:11">
      <c r="A470" s="68">
        <v>9</v>
      </c>
      <c r="E470" s="68">
        <v>9</v>
      </c>
      <c r="F470" s="65"/>
      <c r="G470" s="19"/>
      <c r="H470" s="141"/>
      <c r="I470" s="65"/>
      <c r="J470" s="19"/>
      <c r="K470" s="141"/>
    </row>
    <row r="471" spans="1:11">
      <c r="A471" s="68">
        <v>10</v>
      </c>
      <c r="C471" s="9"/>
      <c r="E471" s="68">
        <v>10</v>
      </c>
      <c r="F471" s="65"/>
      <c r="G471" s="19"/>
      <c r="H471" s="141"/>
      <c r="I471" s="65"/>
      <c r="J471" s="19"/>
      <c r="K471" s="141"/>
    </row>
    <row r="472" spans="1:11">
      <c r="A472" s="68">
        <v>11</v>
      </c>
      <c r="C472" s="9"/>
      <c r="E472" s="68">
        <v>11</v>
      </c>
      <c r="F472" s="65"/>
      <c r="G472" s="19"/>
      <c r="H472" s="141"/>
      <c r="I472" s="65"/>
      <c r="J472" s="19"/>
      <c r="K472" s="141"/>
    </row>
    <row r="473" spans="1:11">
      <c r="A473" s="68">
        <v>12</v>
      </c>
      <c r="C473" s="9"/>
      <c r="E473" s="68">
        <v>12</v>
      </c>
      <c r="F473" s="65"/>
      <c r="G473" s="19"/>
      <c r="H473" s="141"/>
      <c r="I473" s="65"/>
      <c r="J473" s="19"/>
      <c r="K473" s="141"/>
    </row>
    <row r="474" spans="1:11">
      <c r="A474" s="68">
        <v>13</v>
      </c>
      <c r="C474" s="9"/>
      <c r="E474" s="68">
        <v>13</v>
      </c>
      <c r="F474" s="65"/>
      <c r="G474" s="19"/>
      <c r="H474" s="141"/>
      <c r="I474" s="65"/>
      <c r="J474" s="19"/>
      <c r="K474" s="141"/>
    </row>
    <row r="475" spans="1:11">
      <c r="A475" s="68">
        <v>14</v>
      </c>
      <c r="C475" s="9"/>
      <c r="E475" s="68">
        <v>14</v>
      </c>
      <c r="F475" s="65"/>
      <c r="G475" s="19"/>
      <c r="H475" s="141"/>
      <c r="I475" s="65"/>
      <c r="J475" s="19"/>
      <c r="K475" s="141"/>
    </row>
    <row r="476" spans="1:11">
      <c r="A476" s="68">
        <v>15</v>
      </c>
      <c r="E476" s="68">
        <v>15</v>
      </c>
      <c r="F476" s="9"/>
      <c r="G476" s="97"/>
      <c r="H476" s="137"/>
      <c r="I476" s="97"/>
      <c r="J476" s="97"/>
      <c r="K476" s="137"/>
    </row>
    <row r="477" spans="1:11">
      <c r="A477" s="68"/>
      <c r="C477" s="9"/>
      <c r="E477" s="68"/>
      <c r="F477" s="9"/>
      <c r="G477" s="97"/>
      <c r="H477" s="137"/>
      <c r="I477" s="97"/>
      <c r="J477" s="97"/>
      <c r="K477" s="137"/>
    </row>
    <row r="478" spans="1:11">
      <c r="A478" s="68">
        <v>16</v>
      </c>
      <c r="C478" s="9"/>
      <c r="E478" s="68">
        <v>16</v>
      </c>
      <c r="F478" s="9"/>
      <c r="G478" s="97"/>
      <c r="H478" s="137"/>
      <c r="I478" s="97"/>
      <c r="J478" s="97"/>
      <c r="K478" s="137"/>
    </row>
    <row r="479" spans="1:11">
      <c r="A479" s="68">
        <v>17</v>
      </c>
      <c r="C479" s="9"/>
      <c r="E479" s="68">
        <v>17</v>
      </c>
      <c r="F479" s="9"/>
      <c r="G479" s="97"/>
      <c r="H479" s="137"/>
      <c r="I479" s="97"/>
      <c r="J479" s="97"/>
      <c r="K479" s="137"/>
    </row>
    <row r="480" spans="1:11" ht="12" customHeight="1">
      <c r="A480" s="68">
        <v>18</v>
      </c>
      <c r="C480" s="9"/>
      <c r="E480" s="68">
        <v>18</v>
      </c>
      <c r="F480" s="9"/>
      <c r="G480" s="97"/>
      <c r="H480" s="137"/>
      <c r="I480" s="97"/>
      <c r="J480" s="97"/>
      <c r="K480" s="137"/>
    </row>
    <row r="481" spans="1:11" s="76" customFormat="1" ht="12" customHeight="1">
      <c r="A481" s="68">
        <v>19</v>
      </c>
      <c r="B481" s="130"/>
      <c r="C481" s="9" t="s">
        <v>38</v>
      </c>
      <c r="D481" s="130"/>
      <c r="E481" s="68">
        <v>19</v>
      </c>
      <c r="F481" s="9"/>
      <c r="G481" s="97"/>
      <c r="H481" s="137"/>
      <c r="I481" s="97"/>
      <c r="J481" s="97"/>
      <c r="K481" s="137"/>
    </row>
    <row r="482" spans="1:11">
      <c r="A482" s="130">
        <v>20</v>
      </c>
      <c r="C482" s="9"/>
      <c r="E482" s="130">
        <v>20</v>
      </c>
      <c r="F482" s="65"/>
      <c r="G482" s="19"/>
      <c r="H482" s="141"/>
      <c r="I482" s="65"/>
      <c r="J482" s="19"/>
      <c r="K482" s="141"/>
    </row>
    <row r="483" spans="1:11">
      <c r="A483" s="130">
        <v>21</v>
      </c>
      <c r="C483" s="9"/>
      <c r="E483" s="130">
        <v>21</v>
      </c>
      <c r="F483" s="65"/>
      <c r="G483" s="19"/>
      <c r="H483" s="141"/>
      <c r="I483" s="65"/>
      <c r="J483" s="19"/>
      <c r="K483" s="141"/>
    </row>
    <row r="484" spans="1:11">
      <c r="A484" s="130">
        <v>22</v>
      </c>
      <c r="C484" s="9"/>
      <c r="E484" s="130">
        <v>22</v>
      </c>
      <c r="F484" s="65"/>
      <c r="G484" s="19"/>
      <c r="H484" s="141"/>
      <c r="I484" s="65"/>
      <c r="J484" s="19"/>
      <c r="K484" s="141"/>
    </row>
    <row r="485" spans="1:11">
      <c r="A485" s="130">
        <v>23</v>
      </c>
      <c r="C485" s="9"/>
      <c r="E485" s="130">
        <v>23</v>
      </c>
      <c r="F485" s="65"/>
      <c r="G485" s="19"/>
      <c r="H485" s="141"/>
      <c r="I485" s="65"/>
      <c r="J485" s="19"/>
      <c r="K485" s="141"/>
    </row>
    <row r="486" spans="1:11">
      <c r="A486" s="130">
        <v>24</v>
      </c>
      <c r="C486" s="9"/>
      <c r="E486" s="130">
        <v>24</v>
      </c>
      <c r="F486" s="65"/>
      <c r="G486" s="19"/>
      <c r="H486" s="141"/>
      <c r="I486" s="65"/>
      <c r="J486" s="19"/>
      <c r="K486" s="141"/>
    </row>
    <row r="487" spans="1:11">
      <c r="A487" s="68"/>
      <c r="C487" s="9"/>
      <c r="E487" s="68"/>
      <c r="F487" s="65" t="s">
        <v>6</v>
      </c>
      <c r="G487" s="19" t="s">
        <v>6</v>
      </c>
      <c r="H487" s="20"/>
      <c r="I487" s="65"/>
      <c r="J487" s="19"/>
      <c r="K487" s="20"/>
    </row>
    <row r="488" spans="1:11">
      <c r="A488" s="68">
        <v>25</v>
      </c>
      <c r="C488" s="8"/>
      <c r="E488" s="68">
        <v>25</v>
      </c>
      <c r="G488" s="90"/>
      <c r="H488" s="94">
        <f>SUM(H462:H486)</f>
        <v>0</v>
      </c>
      <c r="I488" s="94"/>
      <c r="J488" s="90"/>
      <c r="K488" s="94">
        <f>SUM(K462:K486)</f>
        <v>0</v>
      </c>
    </row>
    <row r="489" spans="1:11">
      <c r="A489" s="68"/>
      <c r="C489" s="8"/>
      <c r="E489" s="68"/>
      <c r="F489" s="65" t="s">
        <v>6</v>
      </c>
      <c r="G489" s="19" t="s">
        <v>6</v>
      </c>
      <c r="H489" s="20"/>
      <c r="I489" s="65"/>
      <c r="J489" s="19"/>
      <c r="K489" s="20"/>
    </row>
    <row r="490" spans="1:11">
      <c r="A490" s="68">
        <v>26</v>
      </c>
      <c r="C490" s="8"/>
      <c r="E490" s="68">
        <v>26</v>
      </c>
      <c r="G490" s="90"/>
      <c r="H490" s="90">
        <v>0</v>
      </c>
      <c r="I490" s="94"/>
      <c r="J490" s="90"/>
      <c r="K490" s="90">
        <v>0</v>
      </c>
    </row>
    <row r="491" spans="1:11" s="35" customFormat="1">
      <c r="A491" s="68">
        <v>27</v>
      </c>
      <c r="B491" s="130"/>
      <c r="C491" s="130"/>
      <c r="D491" s="130"/>
      <c r="E491" s="68">
        <v>27</v>
      </c>
      <c r="F491" s="130"/>
      <c r="G491" s="90"/>
      <c r="H491" s="90"/>
      <c r="I491" s="94"/>
      <c r="J491" s="90"/>
      <c r="K491" s="90"/>
    </row>
    <row r="492" spans="1:11" s="35" customFormat="1">
      <c r="A492" s="68">
        <v>28</v>
      </c>
      <c r="B492" s="130"/>
      <c r="C492" s="130"/>
      <c r="D492" s="130"/>
      <c r="E492" s="68">
        <v>28</v>
      </c>
      <c r="F492" s="130"/>
      <c r="G492" s="94"/>
      <c r="H492" s="94"/>
      <c r="I492" s="94"/>
      <c r="J492" s="94"/>
      <c r="K492" s="94"/>
    </row>
    <row r="493" spans="1:11">
      <c r="A493" s="68">
        <v>29</v>
      </c>
      <c r="C493" s="130" t="s">
        <v>38</v>
      </c>
      <c r="E493" s="68">
        <v>29</v>
      </c>
      <c r="G493" s="94"/>
      <c r="H493" s="94"/>
      <c r="I493" s="94"/>
      <c r="J493" s="94"/>
      <c r="K493" s="94"/>
    </row>
    <row r="494" spans="1:11">
      <c r="A494" s="68"/>
      <c r="C494" s="69"/>
      <c r="E494" s="68"/>
      <c r="F494" s="65" t="s">
        <v>6</v>
      </c>
      <c r="G494" s="19" t="s">
        <v>6</v>
      </c>
      <c r="H494" s="20"/>
      <c r="I494" s="65"/>
      <c r="J494" s="19"/>
      <c r="K494" s="20"/>
    </row>
    <row r="495" spans="1:11">
      <c r="A495" s="68">
        <v>30</v>
      </c>
      <c r="C495" s="69" t="s">
        <v>261</v>
      </c>
      <c r="E495" s="68">
        <v>30</v>
      </c>
      <c r="G495" s="90"/>
      <c r="H495" s="94"/>
      <c r="I495" s="94"/>
      <c r="J495" s="90"/>
      <c r="K495" s="94">
        <f>SUM(K488:K493)</f>
        <v>0</v>
      </c>
    </row>
    <row r="496" spans="1:11">
      <c r="A496" s="71"/>
      <c r="C496" s="8"/>
      <c r="E496" s="34"/>
      <c r="F496" s="65" t="s">
        <v>6</v>
      </c>
      <c r="G496" s="19" t="s">
        <v>6</v>
      </c>
      <c r="H496" s="20" t="s">
        <v>6</v>
      </c>
      <c r="I496" s="65" t="s">
        <v>6</v>
      </c>
      <c r="J496" s="19" t="s">
        <v>6</v>
      </c>
      <c r="K496" s="20" t="s">
        <v>6</v>
      </c>
    </row>
    <row r="498" spans="1:13">
      <c r="M498" s="130" t="s">
        <v>38</v>
      </c>
    </row>
    <row r="499" spans="1:13">
      <c r="A499" s="15" t="str">
        <f>$A$83</f>
        <v xml:space="preserve">Institution No.:  </v>
      </c>
      <c r="B499" s="35"/>
      <c r="C499" s="35"/>
      <c r="D499" s="35"/>
      <c r="E499" s="36"/>
      <c r="F499" s="35"/>
      <c r="G499" s="37"/>
      <c r="H499" s="38"/>
      <c r="I499" s="35"/>
      <c r="J499" s="37"/>
      <c r="K499" s="14" t="s">
        <v>157</v>
      </c>
    </row>
    <row r="500" spans="1:13">
      <c r="A500" s="287" t="s">
        <v>158</v>
      </c>
      <c r="B500" s="287"/>
      <c r="C500" s="287"/>
      <c r="D500" s="287"/>
      <c r="E500" s="287"/>
      <c r="F500" s="287"/>
      <c r="G500" s="287"/>
      <c r="H500" s="287"/>
      <c r="I500" s="287"/>
      <c r="J500" s="287"/>
      <c r="K500" s="287"/>
    </row>
    <row r="501" spans="1:13">
      <c r="A501" s="15" t="str">
        <f>$A$42</f>
        <v xml:space="preserve">NAME: </v>
      </c>
      <c r="C501" s="130" t="str">
        <f>$D$20</f>
        <v>University of Colorado</v>
      </c>
      <c r="H501" s="39"/>
      <c r="J501" s="13"/>
      <c r="K501" s="17" t="str">
        <f>$K$3</f>
        <v>Due Date: October 12, 2020</v>
      </c>
    </row>
    <row r="502" spans="1:13">
      <c r="A502" s="18" t="s">
        <v>6</v>
      </c>
      <c r="B502" s="18" t="s">
        <v>6</v>
      </c>
      <c r="C502" s="18" t="s">
        <v>6</v>
      </c>
      <c r="D502" s="18" t="s">
        <v>6</v>
      </c>
      <c r="E502" s="18" t="s">
        <v>6</v>
      </c>
      <c r="F502" s="18" t="s">
        <v>6</v>
      </c>
      <c r="G502" s="19" t="s">
        <v>6</v>
      </c>
      <c r="H502" s="20" t="s">
        <v>6</v>
      </c>
      <c r="I502" s="18" t="s">
        <v>6</v>
      </c>
      <c r="J502" s="19" t="s">
        <v>6</v>
      </c>
      <c r="K502" s="20" t="s">
        <v>6</v>
      </c>
    </row>
    <row r="503" spans="1:13">
      <c r="A503" s="21" t="s">
        <v>7</v>
      </c>
      <c r="E503" s="21" t="s">
        <v>7</v>
      </c>
      <c r="F503" s="22"/>
      <c r="G503" s="23"/>
      <c r="H503" s="24" t="str">
        <f>H406</f>
        <v>2019-20</v>
      </c>
      <c r="I503" s="22"/>
      <c r="J503" s="23"/>
      <c r="K503" s="24" t="s">
        <v>271</v>
      </c>
    </row>
    <row r="504" spans="1:13">
      <c r="A504" s="21" t="s">
        <v>9</v>
      </c>
      <c r="C504" s="25" t="s">
        <v>51</v>
      </c>
      <c r="E504" s="21" t="s">
        <v>9</v>
      </c>
      <c r="F504" s="22"/>
      <c r="G504" s="23"/>
      <c r="H504" s="24" t="s">
        <v>12</v>
      </c>
      <c r="I504" s="22"/>
      <c r="J504" s="23"/>
      <c r="K504" s="24" t="s">
        <v>13</v>
      </c>
    </row>
    <row r="505" spans="1:13">
      <c r="A505" s="18" t="s">
        <v>6</v>
      </c>
      <c r="B505" s="18" t="s">
        <v>6</v>
      </c>
      <c r="C505" s="18" t="s">
        <v>6</v>
      </c>
      <c r="D505" s="18" t="s">
        <v>6</v>
      </c>
      <c r="E505" s="18" t="s">
        <v>6</v>
      </c>
      <c r="F505" s="18" t="s">
        <v>6</v>
      </c>
      <c r="G505" s="19" t="s">
        <v>6</v>
      </c>
      <c r="H505" s="20" t="s">
        <v>6</v>
      </c>
      <c r="I505" s="18" t="s">
        <v>6</v>
      </c>
      <c r="J505" s="19" t="s">
        <v>6</v>
      </c>
      <c r="K505" s="20" t="s">
        <v>6</v>
      </c>
    </row>
    <row r="506" spans="1:13">
      <c r="A506" s="72">
        <v>1</v>
      </c>
      <c r="C506" s="8" t="s">
        <v>159</v>
      </c>
      <c r="E506" s="72">
        <v>1</v>
      </c>
      <c r="F506" s="9"/>
      <c r="G506" s="10"/>
      <c r="H506" s="142"/>
      <c r="I506" s="9"/>
      <c r="J506" s="10"/>
      <c r="K506" s="144"/>
    </row>
    <row r="507" spans="1:13">
      <c r="A507" s="72">
        <f t="shared" ref="A507:A529" si="13">(A506+1)</f>
        <v>2</v>
      </c>
      <c r="C507" s="8" t="s">
        <v>160</v>
      </c>
      <c r="E507" s="72">
        <f t="shared" ref="E507:E529" si="14">(E506+1)</f>
        <v>2</v>
      </c>
      <c r="F507" s="9"/>
      <c r="G507" s="100"/>
      <c r="H507" s="143"/>
      <c r="I507" s="100"/>
      <c r="J507" s="100"/>
      <c r="K507" s="143"/>
    </row>
    <row r="508" spans="1:13">
      <c r="A508" s="72">
        <f t="shared" si="13"/>
        <v>3</v>
      </c>
      <c r="C508" s="8"/>
      <c r="E508" s="72">
        <f t="shared" si="14"/>
        <v>3</v>
      </c>
      <c r="F508" s="9"/>
      <c r="G508" s="100"/>
      <c r="H508" s="143"/>
      <c r="I508" s="100"/>
      <c r="J508" s="100"/>
      <c r="K508" s="143"/>
    </row>
    <row r="509" spans="1:13">
      <c r="A509" s="72">
        <f t="shared" si="13"/>
        <v>4</v>
      </c>
      <c r="C509" s="8"/>
      <c r="E509" s="72">
        <f t="shared" si="14"/>
        <v>4</v>
      </c>
      <c r="F509" s="9"/>
      <c r="G509" s="100"/>
      <c r="H509" s="143"/>
      <c r="I509" s="100"/>
      <c r="J509" s="100"/>
      <c r="K509" s="143"/>
    </row>
    <row r="510" spans="1:13">
      <c r="A510" s="72">
        <f>(A509+1)</f>
        <v>5</v>
      </c>
      <c r="C510" s="9"/>
      <c r="E510" s="72">
        <f>(E509+1)</f>
        <v>5</v>
      </c>
      <c r="F510" s="9"/>
      <c r="G510" s="100"/>
      <c r="H510" s="143"/>
      <c r="I510" s="100"/>
      <c r="J510" s="100"/>
      <c r="K510" s="143"/>
    </row>
    <row r="511" spans="1:13">
      <c r="A511" s="72">
        <f t="shared" si="13"/>
        <v>6</v>
      </c>
      <c r="C511" s="9"/>
      <c r="E511" s="72">
        <f t="shared" si="14"/>
        <v>6</v>
      </c>
      <c r="F511" s="9"/>
      <c r="G511" s="100"/>
      <c r="H511" s="143"/>
      <c r="I511" s="100"/>
      <c r="J511" s="100"/>
      <c r="K511" s="143"/>
    </row>
    <row r="512" spans="1:13">
      <c r="A512" s="72">
        <f>(A511+1)</f>
        <v>7</v>
      </c>
      <c r="C512" s="8"/>
      <c r="E512" s="72">
        <f>(E511+1)</f>
        <v>7</v>
      </c>
      <c r="F512" s="9"/>
      <c r="G512" s="100"/>
      <c r="H512" s="143"/>
      <c r="I512" s="100"/>
      <c r="J512" s="100"/>
      <c r="K512" s="143"/>
    </row>
    <row r="513" spans="1:11">
      <c r="A513" s="72">
        <f>(A512+1)</f>
        <v>8</v>
      </c>
      <c r="C513" s="9"/>
      <c r="E513" s="72">
        <f>(E512+1)</f>
        <v>8</v>
      </c>
      <c r="F513" s="9"/>
      <c r="G513" s="100"/>
      <c r="H513" s="143"/>
      <c r="I513" s="100"/>
      <c r="J513" s="100"/>
      <c r="K513" s="143"/>
    </row>
    <row r="514" spans="1:11">
      <c r="A514" s="72">
        <f t="shared" si="13"/>
        <v>9</v>
      </c>
      <c r="C514" s="9"/>
      <c r="E514" s="72">
        <f t="shared" si="14"/>
        <v>9</v>
      </c>
      <c r="F514" s="9"/>
      <c r="G514" s="100"/>
      <c r="H514" s="143"/>
      <c r="I514" s="100"/>
      <c r="J514" s="100"/>
      <c r="K514" s="143"/>
    </row>
    <row r="515" spans="1:11">
      <c r="A515" s="72">
        <f t="shared" si="13"/>
        <v>10</v>
      </c>
      <c r="E515" s="72">
        <f t="shared" si="14"/>
        <v>10</v>
      </c>
      <c r="F515" s="9"/>
      <c r="G515" s="100"/>
      <c r="H515" s="143"/>
      <c r="I515" s="100"/>
      <c r="J515" s="100"/>
      <c r="K515" s="143"/>
    </row>
    <row r="516" spans="1:11">
      <c r="A516" s="72">
        <f t="shared" si="13"/>
        <v>11</v>
      </c>
      <c r="E516" s="72">
        <f t="shared" si="14"/>
        <v>11</v>
      </c>
      <c r="F516" s="9"/>
      <c r="G516" s="100"/>
      <c r="H516" s="143"/>
      <c r="I516" s="100"/>
      <c r="J516" s="100"/>
      <c r="K516" s="143"/>
    </row>
    <row r="517" spans="1:11">
      <c r="A517" s="72">
        <f t="shared" si="13"/>
        <v>12</v>
      </c>
      <c r="E517" s="72">
        <f t="shared" si="14"/>
        <v>12</v>
      </c>
      <c r="F517" s="9"/>
      <c r="G517" s="100"/>
      <c r="H517" s="143"/>
      <c r="I517" s="100"/>
      <c r="J517" s="100"/>
      <c r="K517" s="143"/>
    </row>
    <row r="518" spans="1:11">
      <c r="A518" s="72">
        <f t="shared" si="13"/>
        <v>13</v>
      </c>
      <c r="C518" s="9"/>
      <c r="E518" s="72">
        <f t="shared" si="14"/>
        <v>13</v>
      </c>
      <c r="F518" s="9"/>
      <c r="G518" s="100"/>
      <c r="H518" s="143"/>
      <c r="I518" s="100"/>
      <c r="J518" s="100"/>
      <c r="K518" s="143"/>
    </row>
    <row r="519" spans="1:11">
      <c r="A519" s="72">
        <f t="shared" si="13"/>
        <v>14</v>
      </c>
      <c r="C519" s="9" t="s">
        <v>161</v>
      </c>
      <c r="E519" s="72">
        <f t="shared" si="14"/>
        <v>14</v>
      </c>
      <c r="F519" s="9"/>
      <c r="G519" s="100"/>
      <c r="H519" s="143"/>
      <c r="I519" s="100"/>
      <c r="J519" s="100"/>
      <c r="K519" s="143"/>
    </row>
    <row r="520" spans="1:11" s="35" customFormat="1">
      <c r="A520" s="72">
        <f t="shared" si="13"/>
        <v>15</v>
      </c>
      <c r="B520" s="130"/>
      <c r="C520" s="9"/>
      <c r="D520" s="130"/>
      <c r="E520" s="72">
        <f t="shared" si="14"/>
        <v>15</v>
      </c>
      <c r="F520" s="9"/>
      <c r="G520" s="100"/>
      <c r="H520" s="143"/>
      <c r="I520" s="100"/>
      <c r="J520" s="100"/>
      <c r="K520" s="143"/>
    </row>
    <row r="521" spans="1:11" s="35" customFormat="1">
      <c r="A521" s="72">
        <f t="shared" si="13"/>
        <v>16</v>
      </c>
      <c r="B521" s="130"/>
      <c r="C521" s="9"/>
      <c r="D521" s="130"/>
      <c r="E521" s="72">
        <f t="shared" si="14"/>
        <v>16</v>
      </c>
      <c r="F521" s="9"/>
      <c r="G521" s="100"/>
      <c r="H521" s="143"/>
      <c r="I521" s="100"/>
      <c r="J521" s="100"/>
      <c r="K521" s="143"/>
    </row>
    <row r="522" spans="1:11">
      <c r="A522" s="72">
        <f t="shared" si="13"/>
        <v>17</v>
      </c>
      <c r="C522" s="9"/>
      <c r="E522" s="72">
        <f t="shared" si="14"/>
        <v>17</v>
      </c>
      <c r="F522" s="9"/>
      <c r="G522" s="100"/>
      <c r="H522" s="143"/>
      <c r="I522" s="100"/>
      <c r="J522" s="100"/>
      <c r="K522" s="143"/>
    </row>
    <row r="523" spans="1:11">
      <c r="A523" s="72">
        <f t="shared" si="13"/>
        <v>18</v>
      </c>
      <c r="C523" s="9"/>
      <c r="E523" s="72">
        <f t="shared" si="14"/>
        <v>18</v>
      </c>
      <c r="F523" s="9"/>
      <c r="G523" s="100"/>
      <c r="H523" s="143"/>
      <c r="I523" s="100"/>
      <c r="J523" s="100"/>
      <c r="K523" s="143"/>
    </row>
    <row r="524" spans="1:11">
      <c r="A524" s="72">
        <f t="shared" si="13"/>
        <v>19</v>
      </c>
      <c r="C524" s="9"/>
      <c r="E524" s="72">
        <f t="shared" si="14"/>
        <v>19</v>
      </c>
      <c r="F524" s="9"/>
      <c r="G524" s="100"/>
      <c r="H524" s="143"/>
      <c r="I524" s="100"/>
      <c r="J524" s="100"/>
      <c r="K524" s="143"/>
    </row>
    <row r="525" spans="1:11">
      <c r="A525" s="72">
        <f t="shared" si="13"/>
        <v>20</v>
      </c>
      <c r="C525" s="9"/>
      <c r="E525" s="72">
        <f t="shared" si="14"/>
        <v>20</v>
      </c>
      <c r="F525" s="9"/>
      <c r="G525" s="100"/>
      <c r="H525" s="143"/>
      <c r="I525" s="100"/>
      <c r="J525" s="100"/>
      <c r="K525" s="143"/>
    </row>
    <row r="526" spans="1:11">
      <c r="A526" s="72">
        <f t="shared" si="13"/>
        <v>21</v>
      </c>
      <c r="C526" s="9"/>
      <c r="E526" s="72">
        <f t="shared" si="14"/>
        <v>21</v>
      </c>
      <c r="F526" s="9"/>
      <c r="G526" s="100"/>
      <c r="H526" s="143"/>
      <c r="I526" s="100"/>
      <c r="J526" s="100"/>
      <c r="K526" s="143"/>
    </row>
    <row r="527" spans="1:11">
      <c r="A527" s="72">
        <f t="shared" si="13"/>
        <v>22</v>
      </c>
      <c r="C527" s="9"/>
      <c r="E527" s="72">
        <f t="shared" si="14"/>
        <v>22</v>
      </c>
      <c r="F527" s="9"/>
      <c r="G527" s="100"/>
      <c r="H527" s="143"/>
      <c r="I527" s="100"/>
      <c r="J527" s="100"/>
      <c r="K527" s="143"/>
    </row>
    <row r="528" spans="1:11">
      <c r="A528" s="72">
        <f t="shared" si="13"/>
        <v>23</v>
      </c>
      <c r="C528" s="9"/>
      <c r="E528" s="72">
        <f t="shared" si="14"/>
        <v>23</v>
      </c>
      <c r="F528" s="9"/>
      <c r="G528" s="100"/>
      <c r="H528" s="143"/>
      <c r="I528" s="100"/>
      <c r="J528" s="100"/>
      <c r="K528" s="143"/>
    </row>
    <row r="529" spans="1:11">
      <c r="A529" s="72">
        <f t="shared" si="13"/>
        <v>24</v>
      </c>
      <c r="C529" s="9"/>
      <c r="E529" s="72">
        <f t="shared" si="14"/>
        <v>24</v>
      </c>
      <c r="F529" s="9"/>
      <c r="G529" s="100"/>
      <c r="H529" s="143"/>
      <c r="I529" s="100"/>
      <c r="J529" s="100"/>
      <c r="K529" s="143"/>
    </row>
    <row r="530" spans="1:11">
      <c r="A530" s="73"/>
      <c r="E530" s="73"/>
      <c r="F530" s="65" t="s">
        <v>6</v>
      </c>
      <c r="G530" s="19" t="s">
        <v>6</v>
      </c>
      <c r="H530" s="20"/>
      <c r="I530" s="65"/>
      <c r="J530" s="19"/>
      <c r="K530" s="20"/>
    </row>
    <row r="531" spans="1:11">
      <c r="A531" s="72">
        <f>(A529+1)</f>
        <v>25</v>
      </c>
      <c r="C531" s="8" t="s">
        <v>162</v>
      </c>
      <c r="E531" s="72">
        <f>(E529+1)</f>
        <v>25</v>
      </c>
      <c r="G531" s="101"/>
      <c r="H531" s="102">
        <f>SUM(H506:H529)</f>
        <v>0</v>
      </c>
      <c r="I531" s="102"/>
      <c r="J531" s="101"/>
      <c r="K531" s="102">
        <f>SUM(K506:K529)</f>
        <v>0</v>
      </c>
    </row>
    <row r="532" spans="1:11">
      <c r="A532" s="72"/>
      <c r="C532" s="8"/>
      <c r="E532" s="72"/>
      <c r="F532" s="65" t="s">
        <v>6</v>
      </c>
      <c r="G532" s="19" t="s">
        <v>6</v>
      </c>
      <c r="H532" s="20"/>
      <c r="I532" s="65"/>
      <c r="J532" s="19"/>
      <c r="K532" s="20"/>
    </row>
    <row r="533" spans="1:11">
      <c r="E533" s="34"/>
    </row>
    <row r="534" spans="1:11">
      <c r="E534" s="34"/>
    </row>
    <row r="536" spans="1:11">
      <c r="E536" s="34"/>
      <c r="G536" s="13"/>
      <c r="H536" s="39"/>
      <c r="J536" s="13"/>
      <c r="K536" s="39"/>
    </row>
    <row r="537" spans="1:11">
      <c r="A537" s="15" t="str">
        <f>$A$83</f>
        <v xml:space="preserve">Institution No.:  </v>
      </c>
      <c r="B537" s="35"/>
      <c r="C537" s="35"/>
      <c r="D537" s="35"/>
      <c r="E537" s="36"/>
      <c r="F537" s="35"/>
      <c r="G537" s="37"/>
      <c r="H537" s="38"/>
      <c r="I537" s="35"/>
      <c r="J537" s="37"/>
      <c r="K537" s="14" t="s">
        <v>163</v>
      </c>
    </row>
    <row r="538" spans="1:11">
      <c r="A538" s="294" t="s">
        <v>164</v>
      </c>
      <c r="B538" s="294"/>
      <c r="C538" s="294"/>
      <c r="D538" s="294"/>
      <c r="E538" s="294"/>
      <c r="F538" s="294"/>
      <c r="G538" s="294"/>
      <c r="H538" s="294"/>
      <c r="I538" s="294"/>
      <c r="J538" s="294"/>
      <c r="K538" s="294"/>
    </row>
    <row r="539" spans="1:11">
      <c r="A539" s="15" t="str">
        <f>$A$42</f>
        <v xml:space="preserve">NAME: </v>
      </c>
      <c r="C539" s="130" t="str">
        <f>$D$20</f>
        <v>University of Colorado</v>
      </c>
      <c r="G539" s="74"/>
      <c r="H539" s="39"/>
      <c r="J539" s="13"/>
      <c r="K539" s="17" t="str">
        <f>$K$3</f>
        <v>Due Date: October 12, 2020</v>
      </c>
    </row>
    <row r="540" spans="1:11">
      <c r="A540" s="18" t="s">
        <v>6</v>
      </c>
      <c r="B540" s="18" t="s">
        <v>6</v>
      </c>
      <c r="C540" s="18" t="s">
        <v>6</v>
      </c>
      <c r="D540" s="18" t="s">
        <v>6</v>
      </c>
      <c r="E540" s="18" t="s">
        <v>6</v>
      </c>
      <c r="F540" s="18" t="s">
        <v>6</v>
      </c>
      <c r="G540" s="19" t="s">
        <v>6</v>
      </c>
      <c r="H540" s="20" t="s">
        <v>6</v>
      </c>
      <c r="I540" s="18" t="s">
        <v>6</v>
      </c>
      <c r="J540" s="19" t="s">
        <v>6</v>
      </c>
      <c r="K540" s="20" t="s">
        <v>6</v>
      </c>
    </row>
    <row r="541" spans="1:11">
      <c r="A541" s="21" t="s">
        <v>7</v>
      </c>
      <c r="E541" s="21" t="s">
        <v>7</v>
      </c>
      <c r="F541" s="22"/>
      <c r="G541" s="23"/>
      <c r="H541" s="24" t="str">
        <f>H503</f>
        <v>2019-20</v>
      </c>
      <c r="I541" s="22"/>
      <c r="J541" s="23"/>
      <c r="K541" s="24" t="s">
        <v>271</v>
      </c>
    </row>
    <row r="542" spans="1:11">
      <c r="A542" s="21" t="s">
        <v>9</v>
      </c>
      <c r="C542" s="25" t="s">
        <v>51</v>
      </c>
      <c r="E542" s="21" t="s">
        <v>9</v>
      </c>
      <c r="F542" s="22"/>
      <c r="G542" s="23" t="s">
        <v>11</v>
      </c>
      <c r="H542" s="24" t="s">
        <v>12</v>
      </c>
      <c r="I542" s="22"/>
      <c r="J542" s="23" t="s">
        <v>11</v>
      </c>
      <c r="K542" s="24" t="s">
        <v>13</v>
      </c>
    </row>
    <row r="543" spans="1:11">
      <c r="A543" s="18" t="s">
        <v>6</v>
      </c>
      <c r="B543" s="18" t="s">
        <v>6</v>
      </c>
      <c r="C543" s="18" t="s">
        <v>6</v>
      </c>
      <c r="D543" s="18" t="s">
        <v>6</v>
      </c>
      <c r="E543" s="18" t="s">
        <v>6</v>
      </c>
      <c r="F543" s="18" t="s">
        <v>6</v>
      </c>
      <c r="G543" s="19" t="s">
        <v>6</v>
      </c>
      <c r="H543" s="20" t="s">
        <v>6</v>
      </c>
      <c r="I543" s="18" t="s">
        <v>6</v>
      </c>
      <c r="J543" s="19" t="s">
        <v>6</v>
      </c>
      <c r="K543" s="20" t="s">
        <v>6</v>
      </c>
    </row>
    <row r="544" spans="1:11">
      <c r="A544" s="7">
        <v>1</v>
      </c>
      <c r="B544" s="18"/>
      <c r="C544" s="8" t="s">
        <v>165</v>
      </c>
      <c r="D544" s="18"/>
      <c r="E544" s="7">
        <v>1</v>
      </c>
      <c r="F544" s="18"/>
      <c r="G544" s="145">
        <v>661.55577545385268</v>
      </c>
      <c r="H544" s="156">
        <v>57782117.266516693</v>
      </c>
      <c r="I544" s="103"/>
      <c r="J544" s="145">
        <v>619.08426504804368</v>
      </c>
      <c r="K544" s="156">
        <v>32201188.994146593</v>
      </c>
    </row>
    <row r="545" spans="1:12">
      <c r="A545" s="7">
        <v>2</v>
      </c>
      <c r="B545" s="18"/>
      <c r="C545" s="8" t="s">
        <v>166</v>
      </c>
      <c r="D545" s="18"/>
      <c r="E545" s="7">
        <v>2</v>
      </c>
      <c r="F545" s="18"/>
      <c r="G545" s="19"/>
      <c r="H545" s="156">
        <v>17920066.956954047</v>
      </c>
      <c r="I545" s="18"/>
      <c r="J545" s="19"/>
      <c r="K545" s="159">
        <v>14802440.273646589</v>
      </c>
    </row>
    <row r="546" spans="1:12">
      <c r="A546" s="7">
        <v>3</v>
      </c>
      <c r="C546" s="8" t="s">
        <v>167</v>
      </c>
      <c r="E546" s="7">
        <v>3</v>
      </c>
      <c r="F546" s="9"/>
      <c r="G546" s="145">
        <v>265.35549082092041</v>
      </c>
      <c r="H546" s="156">
        <v>9968506.8118878584</v>
      </c>
      <c r="I546" s="104"/>
      <c r="J546" s="146">
        <v>192.2460020234434</v>
      </c>
      <c r="K546" s="156">
        <v>7222031</v>
      </c>
    </row>
    <row r="547" spans="1:12">
      <c r="A547" s="7">
        <v>4</v>
      </c>
      <c r="C547" s="8" t="s">
        <v>168</v>
      </c>
      <c r="E547" s="7">
        <v>4</v>
      </c>
      <c r="F547" s="9"/>
      <c r="G547" s="103"/>
      <c r="H547" s="156">
        <v>839921.89344909682</v>
      </c>
      <c r="I547" s="104"/>
      <c r="J547" s="103"/>
      <c r="K547" s="156">
        <v>641120</v>
      </c>
    </row>
    <row r="548" spans="1:12">
      <c r="A548" s="7">
        <v>5</v>
      </c>
      <c r="C548" s="8" t="s">
        <v>169</v>
      </c>
      <c r="E548" s="7">
        <v>5</v>
      </c>
      <c r="F548" s="9"/>
      <c r="G548" s="103">
        <f>G544+G546</f>
        <v>926.91126627477308</v>
      </c>
      <c r="H548" s="157">
        <f>SUM(H544:H547)</f>
        <v>86510612.928807706</v>
      </c>
      <c r="I548" s="104"/>
      <c r="J548" s="103">
        <f>SUM(J544:J547)</f>
        <v>811.33026707148701</v>
      </c>
      <c r="K548" s="157">
        <f>SUM(K544:K547)</f>
        <v>54866780.267793179</v>
      </c>
    </row>
    <row r="549" spans="1:12">
      <c r="A549" s="7">
        <v>6</v>
      </c>
      <c r="C549" s="8" t="s">
        <v>170</v>
      </c>
      <c r="E549" s="7">
        <v>6</v>
      </c>
      <c r="F549" s="9"/>
      <c r="G549" s="145">
        <v>85.304916928978486</v>
      </c>
      <c r="H549" s="156">
        <v>6986323.1669088295</v>
      </c>
      <c r="I549" s="104"/>
      <c r="J549" s="103">
        <v>100.55711465831473</v>
      </c>
      <c r="K549" s="157">
        <v>7858638.7716338439</v>
      </c>
    </row>
    <row r="550" spans="1:12">
      <c r="A550" s="7">
        <v>7</v>
      </c>
      <c r="C550" s="8" t="s">
        <v>171</v>
      </c>
      <c r="E550" s="7">
        <v>7</v>
      </c>
      <c r="F550" s="9"/>
      <c r="G550" s="103"/>
      <c r="H550" s="156">
        <v>2635963.7140721106</v>
      </c>
      <c r="I550" s="104"/>
      <c r="J550" s="103"/>
      <c r="K550" s="157">
        <v>2680910.7856518356</v>
      </c>
    </row>
    <row r="551" spans="1:12">
      <c r="A551" s="7">
        <v>8</v>
      </c>
      <c r="C551" s="8" t="s">
        <v>172</v>
      </c>
      <c r="E551" s="7">
        <v>8</v>
      </c>
      <c r="F551" s="9"/>
      <c r="G551" s="103">
        <f>G548+G549+G550</f>
        <v>1012.2161832037516</v>
      </c>
      <c r="H551" s="157">
        <f>H548+H549+H550</f>
        <v>96132899.809788644</v>
      </c>
      <c r="I551" s="103"/>
      <c r="J551" s="103">
        <f>J548+J549+J550</f>
        <v>911.88738172980175</v>
      </c>
      <c r="K551" s="157">
        <f>K548+K549+K550</f>
        <v>65406329.825078852</v>
      </c>
    </row>
    <row r="552" spans="1:12">
      <c r="A552" s="7">
        <v>9</v>
      </c>
      <c r="E552" s="7">
        <v>9</v>
      </c>
      <c r="F552" s="9"/>
      <c r="G552" s="103"/>
      <c r="H552" s="157"/>
      <c r="I552" s="102"/>
      <c r="J552" s="103"/>
      <c r="K552" s="157"/>
    </row>
    <row r="553" spans="1:12">
      <c r="A553" s="7">
        <v>10</v>
      </c>
      <c r="C553" s="8" t="s">
        <v>173</v>
      </c>
      <c r="E553" s="7">
        <v>10</v>
      </c>
      <c r="F553" s="9"/>
      <c r="G553" s="145">
        <v>0</v>
      </c>
      <c r="H553" s="156">
        <v>0</v>
      </c>
      <c r="I553" s="104"/>
      <c r="J553" s="145">
        <v>0</v>
      </c>
      <c r="K553" s="156">
        <v>0</v>
      </c>
    </row>
    <row r="554" spans="1:12">
      <c r="A554" s="7">
        <v>11</v>
      </c>
      <c r="C554" s="8" t="s">
        <v>174</v>
      </c>
      <c r="E554" s="7">
        <v>11</v>
      </c>
      <c r="F554" s="9"/>
      <c r="G554" s="145">
        <v>41.522692110719461</v>
      </c>
      <c r="H554" s="156">
        <v>2360507.1529655736</v>
      </c>
      <c r="I554" s="104"/>
      <c r="J554" s="145">
        <v>42.651553048228479</v>
      </c>
      <c r="K554" s="156">
        <v>2399030.9890845069</v>
      </c>
    </row>
    <row r="555" spans="1:12">
      <c r="A555" s="7">
        <v>12</v>
      </c>
      <c r="C555" s="8" t="s">
        <v>175</v>
      </c>
      <c r="E555" s="7">
        <v>12</v>
      </c>
      <c r="F555" s="9"/>
      <c r="G555" s="103"/>
      <c r="H555" s="156">
        <v>1061545.9440195356</v>
      </c>
      <c r="I555" s="104"/>
      <c r="J555" s="103"/>
      <c r="K555" s="156">
        <v>957252.6819703225</v>
      </c>
    </row>
    <row r="556" spans="1:12">
      <c r="A556" s="7">
        <v>13</v>
      </c>
      <c r="C556" s="8" t="s">
        <v>176</v>
      </c>
      <c r="E556" s="7">
        <v>13</v>
      </c>
      <c r="F556" s="9"/>
      <c r="G556" s="103">
        <f>SUM(G553:G555)</f>
        <v>41.522692110719461</v>
      </c>
      <c r="H556" s="157">
        <f>SUM(H553:H555)</f>
        <v>3422053.0969851092</v>
      </c>
      <c r="I556" s="101"/>
      <c r="J556" s="103">
        <f>SUM(J553:J555)</f>
        <v>42.651553048228479</v>
      </c>
      <c r="K556" s="157">
        <f>SUM(K553:K555)</f>
        <v>3356283.6710548294</v>
      </c>
      <c r="L556" s="130" t="s">
        <v>38</v>
      </c>
    </row>
    <row r="557" spans="1:12" s="35" customFormat="1">
      <c r="A557" s="7">
        <v>14</v>
      </c>
      <c r="B557" s="130"/>
      <c r="C557" s="130"/>
      <c r="D557" s="130"/>
      <c r="E557" s="7">
        <v>14</v>
      </c>
      <c r="F557" s="9"/>
      <c r="G557" s="105"/>
      <c r="H557" s="157"/>
      <c r="I557" s="102"/>
      <c r="J557" s="105"/>
      <c r="K557" s="157"/>
    </row>
    <row r="558" spans="1:12" s="35" customFormat="1">
      <c r="A558" s="7">
        <v>15</v>
      </c>
      <c r="B558" s="130"/>
      <c r="C558" s="8" t="s">
        <v>177</v>
      </c>
      <c r="D558" s="130"/>
      <c r="E558" s="7">
        <v>15</v>
      </c>
      <c r="F558" s="130"/>
      <c r="G558" s="106">
        <f>SUM(G551+G556)</f>
        <v>1053.738875314471</v>
      </c>
      <c r="H558" s="158">
        <f>SUM(H551+H556)</f>
        <v>99554952.906773746</v>
      </c>
      <c r="I558" s="102"/>
      <c r="J558" s="106">
        <f>SUM(J551+J556)</f>
        <v>954.53893477803024</v>
      </c>
      <c r="K558" s="158">
        <f>SUM(K551+K556)</f>
        <v>68762613.496133685</v>
      </c>
    </row>
    <row r="559" spans="1:12">
      <c r="A559" s="7">
        <v>16</v>
      </c>
      <c r="E559" s="7">
        <v>16</v>
      </c>
      <c r="G559" s="106"/>
      <c r="H559" s="158"/>
      <c r="I559" s="102"/>
      <c r="J559" s="106"/>
      <c r="K559" s="158"/>
    </row>
    <row r="560" spans="1:12">
      <c r="A560" s="7">
        <v>17</v>
      </c>
      <c r="C560" s="8" t="s">
        <v>178</v>
      </c>
      <c r="E560" s="7">
        <v>17</v>
      </c>
      <c r="F560" s="9"/>
      <c r="G560" s="103"/>
      <c r="H560" s="156">
        <v>935074.84623152926</v>
      </c>
      <c r="I560" s="104"/>
      <c r="J560" s="103"/>
      <c r="K560" s="156">
        <v>598319</v>
      </c>
    </row>
    <row r="561" spans="1:11">
      <c r="A561" s="7">
        <v>18</v>
      </c>
      <c r="E561" s="7">
        <v>18</v>
      </c>
      <c r="F561" s="9"/>
      <c r="G561" s="103"/>
      <c r="H561" s="157"/>
      <c r="I561" s="104"/>
      <c r="J561" s="103"/>
      <c r="K561" s="157"/>
    </row>
    <row r="562" spans="1:11">
      <c r="A562" s="7">
        <v>19</v>
      </c>
      <c r="C562" s="8" t="s">
        <v>179</v>
      </c>
      <c r="E562" s="7">
        <v>19</v>
      </c>
      <c r="F562" s="9"/>
      <c r="G562" s="103"/>
      <c r="H562" s="156">
        <v>726161.77483796328</v>
      </c>
      <c r="I562" s="104"/>
      <c r="J562" s="103"/>
      <c r="K562" s="156">
        <v>234822</v>
      </c>
    </row>
    <row r="563" spans="1:11">
      <c r="A563" s="7">
        <v>20</v>
      </c>
      <c r="C563" s="75" t="s">
        <v>180</v>
      </c>
      <c r="E563" s="7">
        <v>20</v>
      </c>
      <c r="F563" s="9"/>
      <c r="G563" s="103"/>
      <c r="H563" s="156">
        <v>6983595.8660042696</v>
      </c>
      <c r="I563" s="104"/>
      <c r="J563" s="103"/>
      <c r="K563" s="156">
        <v>8614381.6778778266</v>
      </c>
    </row>
    <row r="564" spans="1:11">
      <c r="A564" s="7">
        <v>21</v>
      </c>
      <c r="C564" s="75"/>
      <c r="E564" s="7">
        <v>21</v>
      </c>
      <c r="F564" s="9"/>
      <c r="G564" s="103"/>
      <c r="H564" s="157"/>
      <c r="I564" s="104"/>
      <c r="J564" s="103"/>
      <c r="K564" s="157"/>
    </row>
    <row r="565" spans="1:11">
      <c r="A565" s="7">
        <v>22</v>
      </c>
      <c r="C565" s="8"/>
      <c r="E565" s="7">
        <v>22</v>
      </c>
      <c r="G565" s="103"/>
      <c r="H565" s="157"/>
      <c r="I565" s="104"/>
      <c r="J565" s="103"/>
      <c r="K565" s="157"/>
    </row>
    <row r="566" spans="1:11">
      <c r="A566" s="7">
        <v>23</v>
      </c>
      <c r="C566" s="8" t="s">
        <v>181</v>
      </c>
      <c r="E566" s="7">
        <v>23</v>
      </c>
      <c r="G566" s="103"/>
      <c r="H566" s="156">
        <v>502137.62999999995</v>
      </c>
      <c r="I566" s="104"/>
      <c r="J566" s="103"/>
      <c r="K566" s="156">
        <v>0</v>
      </c>
    </row>
    <row r="567" spans="1:11">
      <c r="A567" s="7">
        <v>24</v>
      </c>
      <c r="C567" s="8"/>
      <c r="E567" s="7">
        <v>24</v>
      </c>
      <c r="G567" s="103"/>
      <c r="H567" s="157"/>
      <c r="I567" s="104"/>
      <c r="J567" s="103"/>
      <c r="K567" s="157"/>
    </row>
    <row r="568" spans="1:11">
      <c r="A568" s="7"/>
      <c r="E568" s="7"/>
      <c r="F568" s="65" t="s">
        <v>6</v>
      </c>
      <c r="G568" s="77"/>
      <c r="H568" s="45"/>
      <c r="I568" s="65"/>
      <c r="J568" s="77"/>
      <c r="K568" s="45"/>
    </row>
    <row r="569" spans="1:11">
      <c r="A569" s="7">
        <v>25</v>
      </c>
      <c r="C569" s="8" t="s">
        <v>182</v>
      </c>
      <c r="E569" s="7">
        <v>25</v>
      </c>
      <c r="G569" s="102">
        <f>SUM(G558:G567)</f>
        <v>1053.738875314471</v>
      </c>
      <c r="H569" s="158">
        <f>SUM(H558:H567)</f>
        <v>108701923.02384751</v>
      </c>
      <c r="I569" s="107"/>
      <c r="J569" s="102">
        <f>SUM(J558:J567)</f>
        <v>954.53893477803024</v>
      </c>
      <c r="K569" s="158">
        <f>SUM(K558:K567)</f>
        <v>78210136.174011514</v>
      </c>
    </row>
    <row r="570" spans="1:11">
      <c r="F570" s="65" t="s">
        <v>6</v>
      </c>
      <c r="G570" s="19"/>
      <c r="H570" s="20"/>
      <c r="I570" s="65"/>
      <c r="J570" s="19"/>
      <c r="K570" s="20"/>
    </row>
    <row r="571" spans="1:11">
      <c r="F571" s="65"/>
      <c r="G571" s="19"/>
      <c r="H571" s="20"/>
      <c r="I571" s="65"/>
      <c r="J571" s="19"/>
      <c r="K571" s="20"/>
    </row>
    <row r="572" spans="1:11" ht="15.75">
      <c r="C572" s="78"/>
      <c r="D572" s="78"/>
      <c r="E572" s="78"/>
      <c r="F572" s="65"/>
      <c r="G572" s="19"/>
      <c r="H572" s="20"/>
      <c r="I572" s="65"/>
      <c r="J572" s="19"/>
      <c r="K572" s="20"/>
    </row>
    <row r="573" spans="1:11">
      <c r="C573" s="130" t="s">
        <v>49</v>
      </c>
      <c r="F573" s="65"/>
      <c r="G573" s="19"/>
      <c r="H573" s="20"/>
      <c r="I573" s="65"/>
      <c r="J573" s="19"/>
      <c r="K573" s="20"/>
    </row>
    <row r="574" spans="1:11">
      <c r="A574" s="8"/>
    </row>
    <row r="575" spans="1:11">
      <c r="E575" s="34"/>
      <c r="G575" s="13"/>
      <c r="H575" s="39"/>
      <c r="J575" s="13"/>
      <c r="K575" s="39"/>
    </row>
    <row r="576" spans="1:11">
      <c r="A576" s="15" t="str">
        <f>$A$83</f>
        <v xml:space="preserve">Institution No.:  </v>
      </c>
      <c r="B576" s="35"/>
      <c r="C576" s="35"/>
      <c r="D576" s="35"/>
      <c r="E576" s="36"/>
      <c r="F576" s="35"/>
      <c r="G576" s="37"/>
      <c r="H576" s="38"/>
      <c r="I576" s="35"/>
      <c r="J576" s="37"/>
      <c r="K576" s="14" t="s">
        <v>183</v>
      </c>
    </row>
    <row r="577" spans="1:11">
      <c r="A577" s="294" t="s">
        <v>184</v>
      </c>
      <c r="B577" s="294"/>
      <c r="C577" s="294"/>
      <c r="D577" s="294"/>
      <c r="E577" s="294"/>
      <c r="F577" s="294"/>
      <c r="G577" s="294"/>
      <c r="H577" s="294"/>
      <c r="I577" s="294"/>
      <c r="J577" s="294"/>
      <c r="K577" s="294"/>
    </row>
    <row r="578" spans="1:11">
      <c r="A578" s="15" t="str">
        <f>$A$42</f>
        <v xml:space="preserve">NAME: </v>
      </c>
      <c r="C578" s="130" t="str">
        <f>$D$20</f>
        <v>University of Colorado</v>
      </c>
      <c r="G578" s="74"/>
      <c r="H578" s="39"/>
      <c r="J578" s="13"/>
      <c r="K578" s="17" t="str">
        <f>$K$3</f>
        <v>Due Date: October 12, 2020</v>
      </c>
    </row>
    <row r="579" spans="1:11">
      <c r="A579" s="18" t="s">
        <v>6</v>
      </c>
      <c r="B579" s="18" t="s">
        <v>6</v>
      </c>
      <c r="C579" s="18" t="s">
        <v>6</v>
      </c>
      <c r="D579" s="18" t="s">
        <v>6</v>
      </c>
      <c r="E579" s="18" t="s">
        <v>6</v>
      </c>
      <c r="F579" s="18" t="s">
        <v>6</v>
      </c>
      <c r="G579" s="19" t="s">
        <v>6</v>
      </c>
      <c r="H579" s="20" t="s">
        <v>6</v>
      </c>
      <c r="I579" s="18" t="s">
        <v>6</v>
      </c>
      <c r="J579" s="19" t="s">
        <v>6</v>
      </c>
      <c r="K579" s="20" t="s">
        <v>6</v>
      </c>
    </row>
    <row r="580" spans="1:11">
      <c r="A580" s="21" t="s">
        <v>7</v>
      </c>
      <c r="E580" s="21" t="s">
        <v>7</v>
      </c>
      <c r="F580" s="22"/>
      <c r="G580" s="23"/>
      <c r="H580" s="24" t="str">
        <f>H541</f>
        <v>2019-20</v>
      </c>
      <c r="I580" s="22"/>
      <c r="J580" s="23"/>
      <c r="K580" s="24" t="s">
        <v>271</v>
      </c>
    </row>
    <row r="581" spans="1:11">
      <c r="A581" s="21" t="s">
        <v>9</v>
      </c>
      <c r="C581" s="25" t="s">
        <v>51</v>
      </c>
      <c r="E581" s="21" t="s">
        <v>9</v>
      </c>
      <c r="F581" s="22"/>
      <c r="G581" s="23" t="s">
        <v>11</v>
      </c>
      <c r="H581" s="24" t="s">
        <v>12</v>
      </c>
      <c r="I581" s="22"/>
      <c r="J581" s="23" t="s">
        <v>11</v>
      </c>
      <c r="K581" s="24" t="s">
        <v>13</v>
      </c>
    </row>
    <row r="582" spans="1:11">
      <c r="A582" s="18" t="s">
        <v>6</v>
      </c>
      <c r="B582" s="18" t="s">
        <v>6</v>
      </c>
      <c r="C582" s="18" t="s">
        <v>6</v>
      </c>
      <c r="D582" s="18" t="s">
        <v>6</v>
      </c>
      <c r="E582" s="18" t="s">
        <v>6</v>
      </c>
      <c r="F582" s="18" t="s">
        <v>6</v>
      </c>
      <c r="G582" s="19" t="s">
        <v>6</v>
      </c>
      <c r="H582" s="20" t="s">
        <v>6</v>
      </c>
      <c r="I582" s="18" t="s">
        <v>6</v>
      </c>
      <c r="J582" s="19" t="s">
        <v>6</v>
      </c>
      <c r="K582" s="20" t="s">
        <v>6</v>
      </c>
    </row>
    <row r="583" spans="1:11">
      <c r="A583" s="7">
        <v>1</v>
      </c>
      <c r="B583" s="18"/>
      <c r="C583" s="8" t="s">
        <v>165</v>
      </c>
      <c r="D583" s="18"/>
      <c r="E583" s="7">
        <v>1</v>
      </c>
      <c r="F583" s="18"/>
      <c r="G583" s="145">
        <v>0</v>
      </c>
      <c r="H583" s="156">
        <v>0</v>
      </c>
      <c r="I583" s="18"/>
      <c r="J583" s="145">
        <v>0</v>
      </c>
      <c r="K583" s="159">
        <v>0</v>
      </c>
    </row>
    <row r="584" spans="1:11">
      <c r="A584" s="7">
        <v>2</v>
      </c>
      <c r="B584" s="18"/>
      <c r="C584" s="8" t="s">
        <v>166</v>
      </c>
      <c r="D584" s="18"/>
      <c r="E584" s="7">
        <v>2</v>
      </c>
      <c r="F584" s="18"/>
      <c r="G584" s="103"/>
      <c r="H584" s="156">
        <v>0</v>
      </c>
      <c r="I584" s="103"/>
      <c r="J584" s="103"/>
      <c r="K584" s="159">
        <v>0</v>
      </c>
    </row>
    <row r="585" spans="1:11">
      <c r="A585" s="7">
        <v>3</v>
      </c>
      <c r="C585" s="8" t="s">
        <v>167</v>
      </c>
      <c r="E585" s="7">
        <v>3</v>
      </c>
      <c r="F585" s="9"/>
      <c r="G585" s="145"/>
      <c r="H585" s="156">
        <v>0</v>
      </c>
      <c r="I585" s="104"/>
      <c r="J585" s="145">
        <v>0</v>
      </c>
      <c r="K585" s="156"/>
    </row>
    <row r="586" spans="1:11">
      <c r="A586" s="7">
        <v>4</v>
      </c>
      <c r="C586" s="8" t="s">
        <v>168</v>
      </c>
      <c r="E586" s="7">
        <v>4</v>
      </c>
      <c r="F586" s="9"/>
      <c r="G586" s="103"/>
      <c r="H586" s="156">
        <v>0</v>
      </c>
      <c r="I586" s="104"/>
      <c r="J586" s="103"/>
      <c r="K586" s="156"/>
    </row>
    <row r="587" spans="1:11">
      <c r="A587" s="7">
        <v>5</v>
      </c>
      <c r="C587" s="8" t="s">
        <v>169</v>
      </c>
      <c r="E587" s="7">
        <v>5</v>
      </c>
      <c r="F587" s="9"/>
      <c r="G587" s="103">
        <f>SUM(G583:G586)</f>
        <v>0</v>
      </c>
      <c r="H587" s="157">
        <f>SUM(H583:H586)</f>
        <v>0</v>
      </c>
      <c r="I587" s="104"/>
      <c r="J587" s="103">
        <f>SUM(J583:J586)</f>
        <v>0</v>
      </c>
      <c r="K587" s="157">
        <f>SUM(K583:K586)</f>
        <v>0</v>
      </c>
    </row>
    <row r="588" spans="1:11">
      <c r="A588" s="7">
        <v>6</v>
      </c>
      <c r="C588" s="8" t="s">
        <v>170</v>
      </c>
      <c r="E588" s="7">
        <v>6</v>
      </c>
      <c r="F588" s="9"/>
      <c r="G588" s="103"/>
      <c r="H588" s="157"/>
      <c r="I588" s="104"/>
      <c r="J588" s="103"/>
      <c r="K588" s="157"/>
    </row>
    <row r="589" spans="1:11">
      <c r="A589" s="7">
        <v>7</v>
      </c>
      <c r="C589" s="8" t="s">
        <v>171</v>
      </c>
      <c r="E589" s="7">
        <v>7</v>
      </c>
      <c r="F589" s="9"/>
      <c r="G589" s="103"/>
      <c r="H589" s="157"/>
      <c r="I589" s="104"/>
      <c r="J589" s="103"/>
      <c r="K589" s="157"/>
    </row>
    <row r="590" spans="1:11">
      <c r="A590" s="7">
        <v>8</v>
      </c>
      <c r="C590" s="8" t="s">
        <v>185</v>
      </c>
      <c r="E590" s="7">
        <v>8</v>
      </c>
      <c r="F590" s="9"/>
      <c r="G590" s="103">
        <f>G587+G588+G589</f>
        <v>0</v>
      </c>
      <c r="H590" s="157">
        <f>H587+H588+H589</f>
        <v>0</v>
      </c>
      <c r="I590" s="103"/>
      <c r="J590" s="103">
        <f>J587+J588+J589</f>
        <v>0</v>
      </c>
      <c r="K590" s="157">
        <f>K587+K588+K589</f>
        <v>0</v>
      </c>
    </row>
    <row r="591" spans="1:11">
      <c r="A591" s="7">
        <v>9</v>
      </c>
      <c r="E591" s="7">
        <v>9</v>
      </c>
      <c r="F591" s="9"/>
      <c r="G591" s="103"/>
      <c r="H591" s="157"/>
      <c r="I591" s="102"/>
      <c r="J591" s="103"/>
      <c r="K591" s="157"/>
    </row>
    <row r="592" spans="1:11">
      <c r="A592" s="7">
        <v>10</v>
      </c>
      <c r="C592" s="8" t="s">
        <v>173</v>
      </c>
      <c r="E592" s="7">
        <v>10</v>
      </c>
      <c r="F592" s="9"/>
      <c r="G592" s="145">
        <v>0</v>
      </c>
      <c r="H592" s="156">
        <v>0</v>
      </c>
      <c r="I592" s="104"/>
      <c r="J592" s="145">
        <v>0</v>
      </c>
      <c r="K592" s="156">
        <v>0</v>
      </c>
    </row>
    <row r="593" spans="1:11">
      <c r="A593" s="7">
        <v>11</v>
      </c>
      <c r="C593" s="8" t="s">
        <v>174</v>
      </c>
      <c r="E593" s="7">
        <v>11</v>
      </c>
      <c r="F593" s="9"/>
      <c r="G593" s="145">
        <v>0</v>
      </c>
      <c r="H593" s="156">
        <v>0</v>
      </c>
      <c r="I593" s="104"/>
      <c r="J593" s="145">
        <v>0</v>
      </c>
      <c r="K593" s="156"/>
    </row>
    <row r="594" spans="1:11" s="35" customFormat="1">
      <c r="A594" s="7">
        <v>12</v>
      </c>
      <c r="B594" s="130"/>
      <c r="C594" s="8" t="s">
        <v>175</v>
      </c>
      <c r="D594" s="130"/>
      <c r="E594" s="7">
        <v>12</v>
      </c>
      <c r="F594" s="9"/>
      <c r="G594" s="103"/>
      <c r="H594" s="156">
        <v>0</v>
      </c>
      <c r="I594" s="104"/>
      <c r="J594" s="103"/>
      <c r="K594" s="156"/>
    </row>
    <row r="595" spans="1:11" s="35" customFormat="1">
      <c r="A595" s="7">
        <v>13</v>
      </c>
      <c r="B595" s="130"/>
      <c r="C595" s="8" t="s">
        <v>186</v>
      </c>
      <c r="D595" s="130"/>
      <c r="E595" s="7">
        <v>13</v>
      </c>
      <c r="F595" s="9"/>
      <c r="G595" s="103">
        <f>SUM(G592:G594)</f>
        <v>0</v>
      </c>
      <c r="H595" s="157">
        <f>SUM(H592:H594)</f>
        <v>0</v>
      </c>
      <c r="I595" s="101"/>
      <c r="J595" s="103">
        <f>SUM(J592:J594)</f>
        <v>0</v>
      </c>
      <c r="K595" s="157">
        <f>SUM(K592:K594)</f>
        <v>0</v>
      </c>
    </row>
    <row r="596" spans="1:11">
      <c r="A596" s="7">
        <v>14</v>
      </c>
      <c r="E596" s="7">
        <v>14</v>
      </c>
      <c r="F596" s="9"/>
      <c r="G596" s="105"/>
      <c r="H596" s="157"/>
      <c r="I596" s="102"/>
      <c r="J596" s="105"/>
      <c r="K596" s="157"/>
    </row>
    <row r="597" spans="1:11">
      <c r="A597" s="7">
        <v>15</v>
      </c>
      <c r="C597" s="8" t="s">
        <v>177</v>
      </c>
      <c r="E597" s="7">
        <v>15</v>
      </c>
      <c r="G597" s="106">
        <f>SUM(G590+G595)</f>
        <v>0</v>
      </c>
      <c r="H597" s="158">
        <f>SUM(H590+H595)</f>
        <v>0</v>
      </c>
      <c r="I597" s="102"/>
      <c r="J597" s="106">
        <f>SUM(J590+J595)</f>
        <v>0</v>
      </c>
      <c r="K597" s="158">
        <f>SUM(K590+K595)</f>
        <v>0</v>
      </c>
    </row>
    <row r="598" spans="1:11">
      <c r="A598" s="7">
        <v>16</v>
      </c>
      <c r="E598" s="7">
        <v>16</v>
      </c>
      <c r="G598" s="106"/>
      <c r="H598" s="158"/>
      <c r="I598" s="102"/>
      <c r="J598" s="106"/>
      <c r="K598" s="158"/>
    </row>
    <row r="599" spans="1:11">
      <c r="A599" s="7">
        <v>17</v>
      </c>
      <c r="C599" s="8" t="s">
        <v>178</v>
      </c>
      <c r="E599" s="7">
        <v>17</v>
      </c>
      <c r="F599" s="9"/>
      <c r="G599" s="103"/>
      <c r="H599" s="156">
        <v>0</v>
      </c>
      <c r="I599" s="104"/>
      <c r="J599" s="103"/>
      <c r="K599" s="156"/>
    </row>
    <row r="600" spans="1:11">
      <c r="A600" s="7">
        <v>18</v>
      </c>
      <c r="E600" s="7">
        <v>18</v>
      </c>
      <c r="F600" s="9"/>
      <c r="G600" s="103"/>
      <c r="H600" s="157"/>
      <c r="I600" s="104"/>
      <c r="J600" s="103"/>
      <c r="K600" s="157"/>
    </row>
    <row r="601" spans="1:11">
      <c r="A601" s="7">
        <v>19</v>
      </c>
      <c r="C601" s="8" t="s">
        <v>179</v>
      </c>
      <c r="E601" s="7">
        <v>19</v>
      </c>
      <c r="F601" s="9"/>
      <c r="G601" s="103"/>
      <c r="H601" s="156">
        <v>0</v>
      </c>
      <c r="I601" s="104"/>
      <c r="J601" s="103"/>
      <c r="K601" s="156"/>
    </row>
    <row r="602" spans="1:11">
      <c r="A602" s="7">
        <v>20</v>
      </c>
      <c r="C602" s="75" t="s">
        <v>180</v>
      </c>
      <c r="E602" s="7">
        <v>20</v>
      </c>
      <c r="F602" s="9"/>
      <c r="G602" s="103"/>
      <c r="H602" s="156">
        <v>43498</v>
      </c>
      <c r="I602" s="104"/>
      <c r="J602" s="103"/>
      <c r="K602" s="156">
        <v>43514</v>
      </c>
    </row>
    <row r="603" spans="1:11">
      <c r="A603" s="7">
        <v>21</v>
      </c>
      <c r="C603" s="75"/>
      <c r="E603" s="7">
        <v>21</v>
      </c>
      <c r="F603" s="9"/>
      <c r="G603" s="103"/>
      <c r="H603" s="157"/>
      <c r="I603" s="104"/>
      <c r="J603" s="103"/>
      <c r="K603" s="157"/>
    </row>
    <row r="604" spans="1:11">
      <c r="A604" s="7">
        <v>22</v>
      </c>
      <c r="C604" s="8"/>
      <c r="E604" s="7">
        <v>22</v>
      </c>
      <c r="G604" s="103"/>
      <c r="H604" s="157"/>
      <c r="I604" s="104"/>
      <c r="J604" s="103"/>
      <c r="K604" s="157"/>
    </row>
    <row r="605" spans="1:11">
      <c r="A605" s="7">
        <v>23</v>
      </c>
      <c r="C605" s="8" t="s">
        <v>181</v>
      </c>
      <c r="E605" s="7">
        <v>23</v>
      </c>
      <c r="G605" s="103"/>
      <c r="H605" s="156">
        <v>0</v>
      </c>
      <c r="I605" s="104"/>
      <c r="J605" s="103"/>
      <c r="K605" s="156">
        <v>0</v>
      </c>
    </row>
    <row r="606" spans="1:11">
      <c r="A606" s="7">
        <v>24</v>
      </c>
      <c r="C606" s="8"/>
      <c r="E606" s="7">
        <v>24</v>
      </c>
      <c r="G606" s="103"/>
      <c r="H606" s="157"/>
      <c r="I606" s="104"/>
      <c r="J606" s="103"/>
      <c r="K606" s="157"/>
    </row>
    <row r="607" spans="1:11">
      <c r="A607" s="7"/>
      <c r="E607" s="7"/>
      <c r="F607" s="65" t="s">
        <v>6</v>
      </c>
      <c r="G607" s="77"/>
      <c r="H607" s="45"/>
      <c r="I607" s="65"/>
      <c r="J607" s="77"/>
      <c r="K607" s="45"/>
    </row>
    <row r="608" spans="1:11">
      <c r="A608" s="7">
        <v>25</v>
      </c>
      <c r="C608" s="8" t="s">
        <v>187</v>
      </c>
      <c r="E608" s="7">
        <v>25</v>
      </c>
      <c r="G608" s="102">
        <f>SUM(G597:G606)</f>
        <v>0</v>
      </c>
      <c r="H608" s="158">
        <f>SUM(H597:H606)</f>
        <v>43498</v>
      </c>
      <c r="I608" s="107"/>
      <c r="J608" s="102">
        <f>SUM(J597:J606)</f>
        <v>0</v>
      </c>
      <c r="K608" s="158">
        <f>SUM(K597:K606)</f>
        <v>43514</v>
      </c>
    </row>
    <row r="609" spans="1:11">
      <c r="F609" s="65" t="s">
        <v>6</v>
      </c>
      <c r="G609" s="19"/>
      <c r="H609" s="20"/>
      <c r="I609" s="65"/>
      <c r="J609" s="19"/>
      <c r="K609" s="20"/>
    </row>
    <row r="610" spans="1:11">
      <c r="C610" s="130" t="s">
        <v>49</v>
      </c>
      <c r="F610" s="65"/>
      <c r="G610" s="19"/>
      <c r="H610" s="20"/>
      <c r="I610" s="65"/>
      <c r="J610" s="19"/>
      <c r="K610" s="20"/>
    </row>
    <row r="611" spans="1:11">
      <c r="A611" s="8"/>
    </row>
    <row r="612" spans="1:11">
      <c r="H612" s="39"/>
      <c r="K612" s="39"/>
    </row>
    <row r="613" spans="1:11">
      <c r="A613" s="15" t="str">
        <f>$A$83</f>
        <v xml:space="preserve">Institution No.:  </v>
      </c>
      <c r="B613" s="35"/>
      <c r="C613" s="35"/>
      <c r="D613" s="35"/>
      <c r="E613" s="36"/>
      <c r="F613" s="35"/>
      <c r="G613" s="37"/>
      <c r="H613" s="38"/>
      <c r="I613" s="35"/>
      <c r="J613" s="37"/>
      <c r="K613" s="14" t="s">
        <v>188</v>
      </c>
    </row>
    <row r="614" spans="1:11">
      <c r="A614" s="294" t="s">
        <v>189</v>
      </c>
      <c r="B614" s="294"/>
      <c r="C614" s="294"/>
      <c r="D614" s="294"/>
      <c r="E614" s="294"/>
      <c r="F614" s="294"/>
      <c r="G614" s="294"/>
      <c r="H614" s="294"/>
      <c r="I614" s="294"/>
      <c r="J614" s="294"/>
      <c r="K614" s="294"/>
    </row>
    <row r="615" spans="1:11">
      <c r="A615" s="15" t="str">
        <f>$A$42</f>
        <v xml:space="preserve">NAME: </v>
      </c>
      <c r="C615" s="130" t="str">
        <f>$D$20</f>
        <v>University of Colorado</v>
      </c>
      <c r="G615" s="74"/>
      <c r="H615" s="62"/>
      <c r="J615" s="13"/>
      <c r="K615" s="17" t="str">
        <f>$K$3</f>
        <v>Due Date: October 12, 2020</v>
      </c>
    </row>
    <row r="616" spans="1:11">
      <c r="A616" s="18" t="s">
        <v>6</v>
      </c>
      <c r="B616" s="18" t="s">
        <v>6</v>
      </c>
      <c r="C616" s="18" t="s">
        <v>6</v>
      </c>
      <c r="D616" s="18" t="s">
        <v>6</v>
      </c>
      <c r="E616" s="18" t="s">
        <v>6</v>
      </c>
      <c r="F616" s="18" t="s">
        <v>6</v>
      </c>
      <c r="G616" s="19" t="s">
        <v>6</v>
      </c>
      <c r="H616" s="20" t="s">
        <v>6</v>
      </c>
      <c r="I616" s="18" t="s">
        <v>6</v>
      </c>
      <c r="J616" s="19" t="s">
        <v>6</v>
      </c>
      <c r="K616" s="20" t="s">
        <v>6</v>
      </c>
    </row>
    <row r="617" spans="1:11">
      <c r="A617" s="21" t="s">
        <v>7</v>
      </c>
      <c r="E617" s="21" t="s">
        <v>7</v>
      </c>
      <c r="F617" s="22"/>
      <c r="G617" s="23"/>
      <c r="H617" s="24" t="str">
        <f>H580</f>
        <v>2019-20</v>
      </c>
      <c r="I617" s="22"/>
      <c r="J617" s="23"/>
      <c r="K617" s="24" t="s">
        <v>271</v>
      </c>
    </row>
    <row r="618" spans="1:11">
      <c r="A618" s="21" t="s">
        <v>9</v>
      </c>
      <c r="C618" s="25" t="s">
        <v>51</v>
      </c>
      <c r="E618" s="21" t="s">
        <v>9</v>
      </c>
      <c r="F618" s="22"/>
      <c r="G618" s="23" t="s">
        <v>11</v>
      </c>
      <c r="H618" s="24" t="s">
        <v>12</v>
      </c>
      <c r="I618" s="22"/>
      <c r="J618" s="23" t="s">
        <v>11</v>
      </c>
      <c r="K618" s="24" t="s">
        <v>13</v>
      </c>
    </row>
    <row r="619" spans="1:11">
      <c r="A619" s="18" t="s">
        <v>6</v>
      </c>
      <c r="B619" s="18" t="s">
        <v>6</v>
      </c>
      <c r="C619" s="18" t="s">
        <v>6</v>
      </c>
      <c r="D619" s="18" t="s">
        <v>6</v>
      </c>
      <c r="E619" s="18" t="s">
        <v>6</v>
      </c>
      <c r="F619" s="18" t="s">
        <v>6</v>
      </c>
      <c r="G619" s="19" t="s">
        <v>6</v>
      </c>
      <c r="H619" s="20" t="s">
        <v>6</v>
      </c>
      <c r="I619" s="18" t="s">
        <v>6</v>
      </c>
      <c r="J619" s="19" t="s">
        <v>6</v>
      </c>
      <c r="K619" s="20" t="s">
        <v>6</v>
      </c>
    </row>
    <row r="620" spans="1:11">
      <c r="A620" s="111">
        <v>1</v>
      </c>
      <c r="B620" s="112"/>
      <c r="C620" s="112" t="s">
        <v>227</v>
      </c>
      <c r="D620" s="112"/>
      <c r="E620" s="111">
        <v>1</v>
      </c>
      <c r="F620" s="113"/>
      <c r="G620" s="114"/>
      <c r="H620" s="115"/>
      <c r="I620" s="116"/>
      <c r="J620" s="117"/>
      <c r="K620" s="118"/>
    </row>
    <row r="621" spans="1:11">
      <c r="A621" s="111">
        <v>2</v>
      </c>
      <c r="B621" s="112"/>
      <c r="C621" s="112" t="s">
        <v>227</v>
      </c>
      <c r="D621" s="112"/>
      <c r="E621" s="111">
        <v>2</v>
      </c>
      <c r="F621" s="113"/>
      <c r="G621" s="114"/>
      <c r="H621" s="115"/>
      <c r="I621" s="116"/>
      <c r="J621" s="117"/>
      <c r="K621" s="115"/>
    </row>
    <row r="622" spans="1:11">
      <c r="A622" s="111">
        <v>3</v>
      </c>
      <c r="B622" s="112"/>
      <c r="C622" s="112" t="s">
        <v>227</v>
      </c>
      <c r="D622" s="112"/>
      <c r="E622" s="111">
        <v>3</v>
      </c>
      <c r="F622" s="113"/>
      <c r="G622" s="114"/>
      <c r="H622" s="115"/>
      <c r="I622" s="116"/>
      <c r="J622" s="117"/>
      <c r="K622" s="115"/>
    </row>
    <row r="623" spans="1:11">
      <c r="A623" s="111">
        <v>4</v>
      </c>
      <c r="B623" s="112"/>
      <c r="C623" s="112" t="s">
        <v>227</v>
      </c>
      <c r="D623" s="112"/>
      <c r="E623" s="111">
        <v>4</v>
      </c>
      <c r="F623" s="113"/>
      <c r="G623" s="114"/>
      <c r="H623" s="115"/>
      <c r="I623" s="119"/>
      <c r="J623" s="117"/>
      <c r="K623" s="115"/>
    </row>
    <row r="624" spans="1:11">
      <c r="A624" s="111">
        <v>5</v>
      </c>
      <c r="B624" s="112"/>
      <c r="C624" s="112" t="s">
        <v>227</v>
      </c>
      <c r="D624" s="112"/>
      <c r="E624" s="111">
        <v>5</v>
      </c>
      <c r="F624" s="113"/>
      <c r="G624" s="114"/>
      <c r="H624" s="115"/>
      <c r="I624" s="119"/>
      <c r="J624" s="117"/>
      <c r="K624" s="115"/>
    </row>
    <row r="625" spans="1:11">
      <c r="A625" s="7">
        <v>6</v>
      </c>
      <c r="C625" s="8" t="s">
        <v>190</v>
      </c>
      <c r="E625" s="7">
        <v>6</v>
      </c>
      <c r="F625" s="9"/>
      <c r="G625" s="149"/>
      <c r="H625" s="160"/>
      <c r="I625" s="29"/>
      <c r="J625" s="136"/>
      <c r="K625" s="160"/>
    </row>
    <row r="626" spans="1:11">
      <c r="A626" s="7">
        <v>7</v>
      </c>
      <c r="C626" s="8" t="s">
        <v>191</v>
      </c>
      <c r="E626" s="7">
        <v>7</v>
      </c>
      <c r="F626" s="9"/>
      <c r="G626" s="108"/>
      <c r="H626" s="160"/>
      <c r="I626" s="79"/>
      <c r="J626" s="98"/>
      <c r="K626" s="160"/>
    </row>
    <row r="627" spans="1:11">
      <c r="A627" s="7">
        <v>8</v>
      </c>
      <c r="C627" s="8" t="s">
        <v>192</v>
      </c>
      <c r="E627" s="7">
        <v>8</v>
      </c>
      <c r="F627" s="9"/>
      <c r="G627" s="108">
        <f>SUM(G625:G626)</f>
        <v>0</v>
      </c>
      <c r="H627" s="161">
        <f>SUM(H625:H626)</f>
        <v>0</v>
      </c>
      <c r="I627" s="79"/>
      <c r="J627" s="108">
        <f>SUM(J625:J626)</f>
        <v>0</v>
      </c>
      <c r="K627" s="161">
        <f>SUM(K625:K626)</f>
        <v>0</v>
      </c>
    </row>
    <row r="628" spans="1:11">
      <c r="A628" s="7">
        <v>9</v>
      </c>
      <c r="C628" s="8"/>
      <c r="E628" s="7">
        <v>9</v>
      </c>
      <c r="F628" s="9"/>
      <c r="G628" s="108"/>
      <c r="H628" s="161"/>
      <c r="I628" s="28"/>
      <c r="J628" s="98"/>
      <c r="K628" s="161"/>
    </row>
    <row r="629" spans="1:11">
      <c r="A629" s="7">
        <v>10</v>
      </c>
      <c r="C629" s="8"/>
      <c r="E629" s="7">
        <v>10</v>
      </c>
      <c r="F629" s="9"/>
      <c r="G629" s="108"/>
      <c r="H629" s="161"/>
      <c r="I629" s="29"/>
      <c r="J629" s="98"/>
      <c r="K629" s="161"/>
    </row>
    <row r="630" spans="1:11">
      <c r="A630" s="7">
        <v>11</v>
      </c>
      <c r="C630" s="8" t="s">
        <v>174</v>
      </c>
      <c r="E630" s="7">
        <v>11</v>
      </c>
      <c r="G630" s="135"/>
      <c r="H630" s="162"/>
      <c r="I630" s="28"/>
      <c r="J630" s="135"/>
      <c r="K630" s="162"/>
    </row>
    <row r="631" spans="1:11" s="35" customFormat="1">
      <c r="A631" s="7">
        <v>12</v>
      </c>
      <c r="B631" s="130"/>
      <c r="C631" s="8" t="s">
        <v>175</v>
      </c>
      <c r="D631" s="130"/>
      <c r="E631" s="7">
        <v>12</v>
      </c>
      <c r="F631" s="130"/>
      <c r="G631" s="109"/>
      <c r="H631" s="162"/>
      <c r="I631" s="29"/>
      <c r="J631" s="93"/>
      <c r="K631" s="162"/>
    </row>
    <row r="632" spans="1:11" s="35" customFormat="1">
      <c r="A632" s="7">
        <v>13</v>
      </c>
      <c r="B632" s="130"/>
      <c r="C632" s="8" t="s">
        <v>193</v>
      </c>
      <c r="D632" s="130"/>
      <c r="E632" s="7">
        <v>13</v>
      </c>
      <c r="F632" s="9"/>
      <c r="G632" s="108">
        <f>SUM(G630:G631)</f>
        <v>0</v>
      </c>
      <c r="H632" s="161">
        <f>SUM(H630:H631)</f>
        <v>0</v>
      </c>
      <c r="I632" s="79"/>
      <c r="J632" s="108">
        <f>SUM(J630:J631)</f>
        <v>0</v>
      </c>
      <c r="K632" s="161">
        <f>SUM(K630:K631)</f>
        <v>0</v>
      </c>
    </row>
    <row r="633" spans="1:11">
      <c r="A633" s="7">
        <v>14</v>
      </c>
      <c r="E633" s="7">
        <v>14</v>
      </c>
      <c r="F633" s="9"/>
      <c r="G633" s="108"/>
      <c r="H633" s="161"/>
      <c r="I633" s="79"/>
      <c r="J633" s="98"/>
      <c r="K633" s="161"/>
    </row>
    <row r="634" spans="1:11">
      <c r="A634" s="7">
        <v>15</v>
      </c>
      <c r="C634" s="8" t="s">
        <v>177</v>
      </c>
      <c r="E634" s="7">
        <v>15</v>
      </c>
      <c r="F634" s="9"/>
      <c r="G634" s="108">
        <f>G627+G632</f>
        <v>0</v>
      </c>
      <c r="H634" s="161">
        <f>H627+H632</f>
        <v>0</v>
      </c>
      <c r="I634" s="79"/>
      <c r="J634" s="108">
        <f>J627+J632</f>
        <v>0</v>
      </c>
      <c r="K634" s="161">
        <f>K627+K632</f>
        <v>0</v>
      </c>
    </row>
    <row r="635" spans="1:11">
      <c r="A635" s="7">
        <v>16</v>
      </c>
      <c r="E635" s="7">
        <v>16</v>
      </c>
      <c r="F635" s="9"/>
      <c r="G635" s="108"/>
      <c r="H635" s="161"/>
      <c r="I635" s="79"/>
      <c r="J635" s="98"/>
      <c r="K635" s="161"/>
    </row>
    <row r="636" spans="1:11">
      <c r="A636" s="7">
        <v>17</v>
      </c>
      <c r="C636" s="8" t="s">
        <v>178</v>
      </c>
      <c r="E636" s="7">
        <v>17</v>
      </c>
      <c r="F636" s="9"/>
      <c r="G636" s="149"/>
      <c r="H636" s="160"/>
      <c r="I636" s="79"/>
      <c r="J636" s="136"/>
      <c r="K636" s="160"/>
    </row>
    <row r="637" spans="1:11">
      <c r="A637" s="7">
        <v>18</v>
      </c>
      <c r="C637" s="8"/>
      <c r="E637" s="7">
        <v>18</v>
      </c>
      <c r="F637" s="9"/>
      <c r="G637" s="108"/>
      <c r="H637" s="161"/>
      <c r="I637" s="79"/>
      <c r="J637" s="98"/>
      <c r="K637" s="161"/>
    </row>
    <row r="638" spans="1:11">
      <c r="A638" s="7">
        <v>19</v>
      </c>
      <c r="C638" s="8" t="s">
        <v>179</v>
      </c>
      <c r="E638" s="7">
        <v>19</v>
      </c>
      <c r="F638" s="9"/>
      <c r="G638" s="149"/>
      <c r="H638" s="160"/>
      <c r="I638" s="79"/>
      <c r="J638" s="136"/>
      <c r="K638" s="160"/>
    </row>
    <row r="639" spans="1:11">
      <c r="A639" s="7">
        <v>20</v>
      </c>
      <c r="C639" s="8" t="s">
        <v>180</v>
      </c>
      <c r="E639" s="7">
        <v>20</v>
      </c>
      <c r="F639" s="9"/>
      <c r="G639" s="149"/>
      <c r="H639" s="160">
        <v>16984.8</v>
      </c>
      <c r="I639" s="79"/>
      <c r="J639" s="136"/>
      <c r="K639" s="160">
        <v>17018</v>
      </c>
    </row>
    <row r="640" spans="1:11">
      <c r="A640" s="7">
        <v>21</v>
      </c>
      <c r="C640" s="8"/>
      <c r="E640" s="7">
        <v>21</v>
      </c>
      <c r="F640" s="9"/>
      <c r="G640" s="108"/>
      <c r="H640" s="161"/>
      <c r="I640" s="79"/>
      <c r="J640" s="98"/>
      <c r="K640" s="161"/>
    </row>
    <row r="641" spans="1:11">
      <c r="A641" s="7">
        <v>22</v>
      </c>
      <c r="C641" s="8"/>
      <c r="E641" s="7">
        <v>22</v>
      </c>
      <c r="F641" s="9"/>
      <c r="G641" s="108"/>
      <c r="H641" s="161"/>
      <c r="I641" s="79"/>
      <c r="J641" s="98"/>
      <c r="K641" s="161"/>
    </row>
    <row r="642" spans="1:11">
      <c r="A642" s="7">
        <v>23</v>
      </c>
      <c r="C642" s="8" t="s">
        <v>194</v>
      </c>
      <c r="E642" s="7">
        <v>23</v>
      </c>
      <c r="F642" s="9"/>
      <c r="G642" s="149"/>
      <c r="H642" s="160"/>
      <c r="I642" s="79"/>
      <c r="J642" s="136"/>
      <c r="K642" s="160"/>
    </row>
    <row r="643" spans="1:11">
      <c r="A643" s="7">
        <v>24</v>
      </c>
      <c r="C643" s="8"/>
      <c r="E643" s="7">
        <v>24</v>
      </c>
      <c r="F643" s="9"/>
      <c r="G643" s="108"/>
      <c r="H643" s="161"/>
      <c r="I643" s="79"/>
      <c r="J643" s="98"/>
      <c r="K643" s="161"/>
    </row>
    <row r="644" spans="1:11">
      <c r="E644" s="34"/>
      <c r="F644" s="65" t="s">
        <v>6</v>
      </c>
      <c r="G644" s="20" t="s">
        <v>6</v>
      </c>
      <c r="H644" s="20" t="s">
        <v>6</v>
      </c>
      <c r="I644" s="65" t="s">
        <v>6</v>
      </c>
      <c r="J644" s="20" t="s">
        <v>6</v>
      </c>
      <c r="K644" s="20" t="s">
        <v>6</v>
      </c>
    </row>
    <row r="645" spans="1:11">
      <c r="A645" s="7">
        <v>25</v>
      </c>
      <c r="C645" s="8" t="s">
        <v>195</v>
      </c>
      <c r="E645" s="7">
        <v>25</v>
      </c>
      <c r="G645" s="93">
        <f>SUM(G634:G644)</f>
        <v>0</v>
      </c>
      <c r="H645" s="93">
        <f>SUM(H634:H644)</f>
        <v>16984.8</v>
      </c>
      <c r="I645" s="94"/>
      <c r="J645" s="93">
        <f>SUM(J634:J644)</f>
        <v>0</v>
      </c>
      <c r="K645" s="93">
        <f>SUM(K634:K644)</f>
        <v>17018</v>
      </c>
    </row>
    <row r="646" spans="1:11">
      <c r="E646" s="34"/>
      <c r="F646" s="65" t="s">
        <v>6</v>
      </c>
      <c r="G646" s="19" t="s">
        <v>6</v>
      </c>
      <c r="H646" s="20" t="s">
        <v>6</v>
      </c>
      <c r="I646" s="65" t="s">
        <v>6</v>
      </c>
      <c r="J646" s="19" t="s">
        <v>6</v>
      </c>
      <c r="K646" s="20" t="s">
        <v>6</v>
      </c>
    </row>
    <row r="647" spans="1:11">
      <c r="C647" s="130" t="s">
        <v>49</v>
      </c>
      <c r="E647" s="34"/>
      <c r="F647" s="65"/>
      <c r="G647" s="19"/>
      <c r="H647" s="20"/>
      <c r="I647" s="65"/>
      <c r="J647" s="19"/>
      <c r="K647" s="20"/>
    </row>
    <row r="648" spans="1:11">
      <c r="A648" s="8"/>
      <c r="H648" s="39"/>
      <c r="K648" s="39"/>
    </row>
    <row r="649" spans="1:11">
      <c r="H649" s="39"/>
      <c r="K649" s="39"/>
    </row>
    <row r="650" spans="1:11">
      <c r="A650" s="15" t="str">
        <f>$A$83</f>
        <v xml:space="preserve">Institution No.:  </v>
      </c>
      <c r="B650" s="35"/>
      <c r="C650" s="35"/>
      <c r="D650" s="35"/>
      <c r="E650" s="36"/>
      <c r="F650" s="35"/>
      <c r="G650" s="37"/>
      <c r="H650" s="38"/>
      <c r="I650" s="35"/>
      <c r="J650" s="37"/>
      <c r="K650" s="14" t="s">
        <v>196</v>
      </c>
    </row>
    <row r="651" spans="1:11">
      <c r="A651" s="294" t="s">
        <v>197</v>
      </c>
      <c r="B651" s="294"/>
      <c r="C651" s="294"/>
      <c r="D651" s="294"/>
      <c r="E651" s="294"/>
      <c r="F651" s="294"/>
      <c r="G651" s="294"/>
      <c r="H651" s="294"/>
      <c r="I651" s="294"/>
      <c r="J651" s="294"/>
      <c r="K651" s="294"/>
    </row>
    <row r="652" spans="1:11">
      <c r="A652" s="15" t="str">
        <f>$A$42</f>
        <v xml:space="preserve">NAME: </v>
      </c>
      <c r="B652" s="15"/>
      <c r="C652" s="130" t="str">
        <f>$D$20</f>
        <v>University of Colorado</v>
      </c>
      <c r="G652" s="74"/>
      <c r="H652" s="62"/>
      <c r="J652" s="13"/>
      <c r="K652" s="17" t="str">
        <f>$K$3</f>
        <v>Due Date: October 12, 2020</v>
      </c>
    </row>
    <row r="653" spans="1:11">
      <c r="A653" s="18" t="s">
        <v>6</v>
      </c>
      <c r="B653" s="18" t="s">
        <v>6</v>
      </c>
      <c r="C653" s="18" t="s">
        <v>6</v>
      </c>
      <c r="D653" s="18" t="s">
        <v>6</v>
      </c>
      <c r="E653" s="18" t="s">
        <v>6</v>
      </c>
      <c r="F653" s="18" t="s">
        <v>6</v>
      </c>
      <c r="G653" s="19" t="s">
        <v>6</v>
      </c>
      <c r="H653" s="20" t="s">
        <v>6</v>
      </c>
      <c r="I653" s="18" t="s">
        <v>6</v>
      </c>
      <c r="J653" s="19" t="s">
        <v>6</v>
      </c>
      <c r="K653" s="20" t="s">
        <v>6</v>
      </c>
    </row>
    <row r="654" spans="1:11">
      <c r="A654" s="21" t="s">
        <v>7</v>
      </c>
      <c r="E654" s="21" t="s">
        <v>7</v>
      </c>
      <c r="F654" s="22"/>
      <c r="G654" s="23"/>
      <c r="H654" s="24" t="str">
        <f>+H617</f>
        <v>2019-20</v>
      </c>
      <c r="I654" s="22"/>
      <c r="J654" s="23"/>
      <c r="K654" s="24" t="s">
        <v>271</v>
      </c>
    </row>
    <row r="655" spans="1:11">
      <c r="A655" s="21" t="s">
        <v>9</v>
      </c>
      <c r="C655" s="25" t="s">
        <v>51</v>
      </c>
      <c r="E655" s="21" t="s">
        <v>9</v>
      </c>
      <c r="F655" s="22"/>
      <c r="G655" s="23" t="s">
        <v>11</v>
      </c>
      <c r="H655" s="24" t="s">
        <v>12</v>
      </c>
      <c r="I655" s="22"/>
      <c r="J655" s="23" t="s">
        <v>11</v>
      </c>
      <c r="K655" s="24" t="s">
        <v>13</v>
      </c>
    </row>
    <row r="656" spans="1:11">
      <c r="A656" s="18" t="s">
        <v>6</v>
      </c>
      <c r="B656" s="18" t="s">
        <v>6</v>
      </c>
      <c r="C656" s="18" t="s">
        <v>6</v>
      </c>
      <c r="D656" s="18" t="s">
        <v>6</v>
      </c>
      <c r="E656" s="18" t="s">
        <v>6</v>
      </c>
      <c r="F656" s="18" t="s">
        <v>6</v>
      </c>
      <c r="G656" s="19" t="s">
        <v>6</v>
      </c>
      <c r="H656" s="20" t="s">
        <v>6</v>
      </c>
      <c r="I656" s="18" t="s">
        <v>6</v>
      </c>
      <c r="J656" s="80" t="s">
        <v>6</v>
      </c>
      <c r="K656" s="20" t="s">
        <v>6</v>
      </c>
    </row>
    <row r="657" spans="1:11">
      <c r="A657" s="111">
        <v>1</v>
      </c>
      <c r="B657" s="112"/>
      <c r="C657" s="112" t="s">
        <v>227</v>
      </c>
      <c r="D657" s="112"/>
      <c r="E657" s="111">
        <v>1</v>
      </c>
      <c r="F657" s="113"/>
      <c r="G657" s="114"/>
      <c r="H657" s="115"/>
      <c r="I657" s="116"/>
      <c r="J657" s="117"/>
      <c r="K657" s="118"/>
    </row>
    <row r="658" spans="1:11">
      <c r="A658" s="111">
        <v>2</v>
      </c>
      <c r="B658" s="112"/>
      <c r="C658" s="112" t="s">
        <v>227</v>
      </c>
      <c r="D658" s="112"/>
      <c r="E658" s="111">
        <v>2</v>
      </c>
      <c r="F658" s="113"/>
      <c r="G658" s="114"/>
      <c r="H658" s="115"/>
      <c r="I658" s="116"/>
      <c r="J658" s="117"/>
      <c r="K658" s="115"/>
    </row>
    <row r="659" spans="1:11">
      <c r="A659" s="111">
        <v>3</v>
      </c>
      <c r="B659" s="112"/>
      <c r="C659" s="112" t="s">
        <v>227</v>
      </c>
      <c r="D659" s="112"/>
      <c r="E659" s="111">
        <v>3</v>
      </c>
      <c r="F659" s="113"/>
      <c r="G659" s="114"/>
      <c r="H659" s="115"/>
      <c r="I659" s="116"/>
      <c r="J659" s="117"/>
      <c r="K659" s="115"/>
    </row>
    <row r="660" spans="1:11">
      <c r="A660" s="111">
        <v>4</v>
      </c>
      <c r="B660" s="112"/>
      <c r="C660" s="112" t="s">
        <v>227</v>
      </c>
      <c r="D660" s="112"/>
      <c r="E660" s="111">
        <v>4</v>
      </c>
      <c r="F660" s="113"/>
      <c r="G660" s="114"/>
      <c r="H660" s="115"/>
      <c r="I660" s="119"/>
      <c r="J660" s="117"/>
      <c r="K660" s="115"/>
    </row>
    <row r="661" spans="1:11">
      <c r="A661" s="111">
        <v>5</v>
      </c>
      <c r="B661" s="112"/>
      <c r="C661" s="112" t="s">
        <v>227</v>
      </c>
      <c r="D661" s="112"/>
      <c r="E661" s="111">
        <v>5</v>
      </c>
      <c r="F661" s="113"/>
      <c r="G661" s="117"/>
      <c r="H661" s="115"/>
      <c r="I661" s="119"/>
      <c r="J661" s="117"/>
      <c r="K661" s="115"/>
    </row>
    <row r="662" spans="1:11">
      <c r="A662" s="7">
        <v>6</v>
      </c>
      <c r="C662" s="8" t="s">
        <v>190</v>
      </c>
      <c r="E662" s="7">
        <v>6</v>
      </c>
      <c r="F662" s="9"/>
      <c r="G662" s="136">
        <v>238.22502658065025</v>
      </c>
      <c r="H662" s="160">
        <v>19510212.096255992</v>
      </c>
      <c r="I662" s="29"/>
      <c r="J662" s="136">
        <v>189.71781644745511</v>
      </c>
      <c r="K662" s="160">
        <v>14826636.514678519</v>
      </c>
    </row>
    <row r="663" spans="1:11">
      <c r="A663" s="7">
        <v>7</v>
      </c>
      <c r="C663" s="8" t="s">
        <v>191</v>
      </c>
      <c r="E663" s="7">
        <v>7</v>
      </c>
      <c r="F663" s="9"/>
      <c r="G663" s="98"/>
      <c r="H663" s="160">
        <v>6723270.7652042629</v>
      </c>
      <c r="I663" s="79"/>
      <c r="J663" s="98"/>
      <c r="K663" s="160">
        <v>4818476.8169982461</v>
      </c>
    </row>
    <row r="664" spans="1:11">
      <c r="A664" s="7">
        <v>8</v>
      </c>
      <c r="C664" s="8" t="s">
        <v>192</v>
      </c>
      <c r="E664" s="7">
        <v>8</v>
      </c>
      <c r="F664" s="9"/>
      <c r="G664" s="98">
        <f>SUM(G662:G663)</f>
        <v>238.22502658065025</v>
      </c>
      <c r="H664" s="161">
        <f>SUM(H662:H663)</f>
        <v>26233482.861460254</v>
      </c>
      <c r="I664" s="79"/>
      <c r="J664" s="108">
        <f>SUM(J662:J663)</f>
        <v>189.71781644745511</v>
      </c>
      <c r="K664" s="161">
        <f>SUM(K662:K663)</f>
        <v>19645113.331676766</v>
      </c>
    </row>
    <row r="665" spans="1:11">
      <c r="A665" s="7">
        <v>9</v>
      </c>
      <c r="C665" s="8"/>
      <c r="E665" s="7">
        <v>9</v>
      </c>
      <c r="F665" s="9"/>
      <c r="G665" s="98"/>
      <c r="H665" s="161"/>
      <c r="I665" s="28"/>
      <c r="J665" s="98"/>
      <c r="K665" s="161"/>
    </row>
    <row r="666" spans="1:11">
      <c r="A666" s="7">
        <v>10</v>
      </c>
      <c r="C666" s="8"/>
      <c r="E666" s="7">
        <v>10</v>
      </c>
      <c r="F666" s="9"/>
      <c r="G666" s="98"/>
      <c r="H666" s="161"/>
      <c r="I666" s="29"/>
      <c r="J666" s="98"/>
      <c r="K666" s="161"/>
    </row>
    <row r="667" spans="1:11">
      <c r="A667" s="7">
        <v>11</v>
      </c>
      <c r="C667" s="8" t="s">
        <v>174</v>
      </c>
      <c r="E667" s="7">
        <v>11</v>
      </c>
      <c r="G667" s="135">
        <v>23.870887530251597</v>
      </c>
      <c r="H667" s="162">
        <v>1357026.6738135945</v>
      </c>
      <c r="I667" s="28"/>
      <c r="J667" s="135">
        <v>22.640568963636834</v>
      </c>
      <c r="K667" s="162">
        <v>1273468.9049388706</v>
      </c>
    </row>
    <row r="668" spans="1:11" s="35" customFormat="1">
      <c r="A668" s="7">
        <v>12</v>
      </c>
      <c r="B668" s="130"/>
      <c r="C668" s="8" t="s">
        <v>175</v>
      </c>
      <c r="D668" s="130"/>
      <c r="E668" s="7">
        <v>12</v>
      </c>
      <c r="F668" s="130"/>
      <c r="G668" s="93"/>
      <c r="H668" s="162">
        <v>574584.50716097711</v>
      </c>
      <c r="I668" s="29"/>
      <c r="J668" s="93"/>
      <c r="K668" s="162">
        <v>530870.21092702402</v>
      </c>
    </row>
    <row r="669" spans="1:11" s="35" customFormat="1">
      <c r="A669" s="7">
        <v>13</v>
      </c>
      <c r="B669" s="130"/>
      <c r="C669" s="8" t="s">
        <v>193</v>
      </c>
      <c r="D669" s="130"/>
      <c r="E669" s="7">
        <v>13</v>
      </c>
      <c r="F669" s="9"/>
      <c r="G669" s="98">
        <f>SUM(G667:G668)</f>
        <v>23.870887530251597</v>
      </c>
      <c r="H669" s="161">
        <f>SUM(H667:H668)</f>
        <v>1931611.1809745715</v>
      </c>
      <c r="I669" s="79"/>
      <c r="J669" s="108">
        <f>SUM(J667:J668)</f>
        <v>22.640568963636834</v>
      </c>
      <c r="K669" s="161">
        <f>SUM(K667:K668)</f>
        <v>1804339.1158658946</v>
      </c>
    </row>
    <row r="670" spans="1:11">
      <c r="A670" s="7">
        <v>14</v>
      </c>
      <c r="E670" s="7">
        <v>14</v>
      </c>
      <c r="F670" s="9"/>
      <c r="G670" s="98"/>
      <c r="H670" s="161"/>
      <c r="I670" s="79"/>
      <c r="J670" s="98"/>
      <c r="K670" s="161"/>
    </row>
    <row r="671" spans="1:11">
      <c r="A671" s="7">
        <v>15</v>
      </c>
      <c r="C671" s="8" t="s">
        <v>177</v>
      </c>
      <c r="E671" s="7">
        <v>15</v>
      </c>
      <c r="F671" s="9"/>
      <c r="G671" s="98">
        <f>G664+G669</f>
        <v>262.09591411090184</v>
      </c>
      <c r="H671" s="161">
        <f>H664+H669</f>
        <v>28165094.042434826</v>
      </c>
      <c r="I671" s="79"/>
      <c r="J671" s="108">
        <f>J664+J669</f>
        <v>212.35838541109194</v>
      </c>
      <c r="K671" s="161">
        <f>K664+K669</f>
        <v>21449452.44754266</v>
      </c>
    </row>
    <row r="672" spans="1:11">
      <c r="A672" s="7">
        <v>16</v>
      </c>
      <c r="E672" s="7">
        <v>16</v>
      </c>
      <c r="F672" s="9"/>
      <c r="G672" s="98"/>
      <c r="H672" s="161"/>
      <c r="I672" s="79"/>
      <c r="J672" s="98"/>
      <c r="K672" s="161"/>
    </row>
    <row r="673" spans="1:11">
      <c r="A673" s="7">
        <v>17</v>
      </c>
      <c r="C673" s="8" t="s">
        <v>178</v>
      </c>
      <c r="E673" s="7">
        <v>17</v>
      </c>
      <c r="F673" s="9"/>
      <c r="G673" s="149"/>
      <c r="H673" s="160">
        <v>1078225.4745516691</v>
      </c>
      <c r="I673" s="79"/>
      <c r="J673" s="136"/>
      <c r="K673" s="160">
        <v>720249.94962091791</v>
      </c>
    </row>
    <row r="674" spans="1:11">
      <c r="A674" s="7">
        <v>18</v>
      </c>
      <c r="C674" s="8"/>
      <c r="E674" s="7">
        <v>18</v>
      </c>
      <c r="F674" s="9"/>
      <c r="G674" s="108"/>
      <c r="H674" s="161"/>
      <c r="I674" s="79"/>
      <c r="J674" s="98"/>
      <c r="K674" s="161"/>
    </row>
    <row r="675" spans="1:11">
      <c r="A675" s="7">
        <v>19</v>
      </c>
      <c r="C675" s="8" t="s">
        <v>179</v>
      </c>
      <c r="E675" s="7">
        <v>19</v>
      </c>
      <c r="F675" s="9"/>
      <c r="G675" s="108"/>
      <c r="H675" s="160">
        <v>202938.29361024473</v>
      </c>
      <c r="I675" s="79"/>
      <c r="J675" s="98"/>
      <c r="K675" s="160">
        <v>53098</v>
      </c>
    </row>
    <row r="676" spans="1:11">
      <c r="A676" s="7">
        <v>20</v>
      </c>
      <c r="C676" s="8" t="s">
        <v>180</v>
      </c>
      <c r="E676" s="7">
        <v>20</v>
      </c>
      <c r="F676" s="9"/>
      <c r="G676" s="108"/>
      <c r="H676" s="160">
        <v>5657616.2305506784</v>
      </c>
      <c r="I676" s="79"/>
      <c r="J676" s="98"/>
      <c r="K676" s="160">
        <v>5255227.611217685</v>
      </c>
    </row>
    <row r="677" spans="1:11">
      <c r="A677" s="7">
        <v>21</v>
      </c>
      <c r="C677" s="8"/>
      <c r="E677" s="7">
        <v>21</v>
      </c>
      <c r="F677" s="9"/>
      <c r="G677" s="108"/>
      <c r="H677" s="161"/>
      <c r="I677" s="79"/>
      <c r="J677" s="98"/>
      <c r="K677" s="161"/>
    </row>
    <row r="678" spans="1:11">
      <c r="A678" s="7">
        <v>22</v>
      </c>
      <c r="C678" s="8"/>
      <c r="E678" s="7">
        <v>22</v>
      </c>
      <c r="F678" s="9"/>
      <c r="G678" s="108"/>
      <c r="H678" s="161"/>
      <c r="I678" s="79"/>
      <c r="J678" s="98"/>
      <c r="K678" s="161"/>
    </row>
    <row r="679" spans="1:11">
      <c r="A679" s="7">
        <v>23</v>
      </c>
      <c r="C679" s="8" t="s">
        <v>194</v>
      </c>
      <c r="E679" s="7">
        <v>23</v>
      </c>
      <c r="F679" s="9"/>
      <c r="G679" s="108"/>
      <c r="H679" s="160">
        <v>121205.2</v>
      </c>
      <c r="I679" s="79"/>
      <c r="J679" s="98"/>
      <c r="K679" s="160">
        <v>30000</v>
      </c>
    </row>
    <row r="680" spans="1:11">
      <c r="A680" s="7">
        <v>24</v>
      </c>
      <c r="C680" s="8"/>
      <c r="E680" s="7">
        <v>24</v>
      </c>
      <c r="F680" s="9"/>
      <c r="G680" s="108"/>
      <c r="H680" s="161"/>
      <c r="I680" s="79"/>
      <c r="J680" s="98"/>
      <c r="K680" s="161"/>
    </row>
    <row r="681" spans="1:11">
      <c r="E681" s="34"/>
      <c r="F681" s="65" t="s">
        <v>6</v>
      </c>
      <c r="G681" s="20" t="s">
        <v>6</v>
      </c>
      <c r="H681" s="20" t="s">
        <v>6</v>
      </c>
      <c r="I681" s="65" t="s">
        <v>6</v>
      </c>
      <c r="J681" s="20" t="s">
        <v>6</v>
      </c>
      <c r="K681" s="20" t="s">
        <v>6</v>
      </c>
    </row>
    <row r="682" spans="1:11">
      <c r="A682" s="7">
        <v>25</v>
      </c>
      <c r="C682" s="8" t="s">
        <v>198</v>
      </c>
      <c r="E682" s="7">
        <v>25</v>
      </c>
      <c r="G682" s="93">
        <f>SUM(G671:G681)</f>
        <v>262.09591411090184</v>
      </c>
      <c r="H682" s="93">
        <f>SUM(H671:H681)</f>
        <v>35225079.241147421</v>
      </c>
      <c r="I682" s="94"/>
      <c r="J682" s="93">
        <f>SUM(J671:J681)</f>
        <v>212.35838541109194</v>
      </c>
      <c r="K682" s="93">
        <f>SUM(K671:K681)</f>
        <v>27508028.008381262</v>
      </c>
    </row>
    <row r="683" spans="1:11">
      <c r="A683" s="7"/>
      <c r="C683" s="8"/>
      <c r="E683" s="7"/>
      <c r="F683" s="65" t="s">
        <v>6</v>
      </c>
      <c r="G683" s="19" t="s">
        <v>6</v>
      </c>
      <c r="H683" s="20" t="s">
        <v>6</v>
      </c>
      <c r="I683" s="65" t="s">
        <v>6</v>
      </c>
      <c r="J683" s="19" t="s">
        <v>6</v>
      </c>
      <c r="K683" s="20" t="s">
        <v>6</v>
      </c>
    </row>
    <row r="684" spans="1:11">
      <c r="A684" s="7"/>
      <c r="C684" s="130" t="s">
        <v>49</v>
      </c>
      <c r="E684" s="7"/>
      <c r="G684" s="93"/>
      <c r="H684" s="93"/>
      <c r="I684" s="94"/>
      <c r="J684" s="93"/>
      <c r="K684" s="93"/>
    </row>
    <row r="685" spans="1:11">
      <c r="E685" s="34"/>
      <c r="F685" s="65"/>
      <c r="G685" s="19"/>
      <c r="H685" s="20"/>
      <c r="I685" s="65"/>
      <c r="J685" s="19"/>
      <c r="K685" s="20"/>
    </row>
    <row r="686" spans="1:11">
      <c r="A686" s="8"/>
      <c r="H686" s="39"/>
      <c r="K686" s="39"/>
    </row>
    <row r="687" spans="1:11">
      <c r="A687" s="15" t="str">
        <f>$A$83</f>
        <v xml:space="preserve">Institution No.:  </v>
      </c>
      <c r="B687" s="35"/>
      <c r="C687" s="35"/>
      <c r="D687" s="35"/>
      <c r="E687" s="36"/>
      <c r="F687" s="35"/>
      <c r="G687" s="37"/>
      <c r="H687" s="38"/>
      <c r="I687" s="35"/>
      <c r="J687" s="37"/>
      <c r="K687" s="14" t="s">
        <v>199</v>
      </c>
    </row>
    <row r="688" spans="1:11">
      <c r="A688" s="294" t="s">
        <v>200</v>
      </c>
      <c r="B688" s="294"/>
      <c r="C688" s="294"/>
      <c r="D688" s="294"/>
      <c r="E688" s="294"/>
      <c r="F688" s="294"/>
      <c r="G688" s="294"/>
      <c r="H688" s="294"/>
      <c r="I688" s="294"/>
      <c r="J688" s="294"/>
      <c r="K688" s="294"/>
    </row>
    <row r="689" spans="1:11">
      <c r="A689" s="15" t="str">
        <f>$A$42</f>
        <v xml:space="preserve">NAME: </v>
      </c>
      <c r="C689" s="130" t="str">
        <f>$D$20</f>
        <v>University of Colorado</v>
      </c>
      <c r="G689" s="74"/>
      <c r="H689" s="62"/>
      <c r="J689" s="13"/>
      <c r="K689" s="17" t="str">
        <f>$K$3</f>
        <v>Due Date: October 12, 2020</v>
      </c>
    </row>
    <row r="690" spans="1:11">
      <c r="A690" s="18" t="s">
        <v>6</v>
      </c>
      <c r="B690" s="18" t="s">
        <v>6</v>
      </c>
      <c r="C690" s="18" t="s">
        <v>6</v>
      </c>
      <c r="D690" s="18" t="s">
        <v>6</v>
      </c>
      <c r="E690" s="18" t="s">
        <v>6</v>
      </c>
      <c r="F690" s="18" t="s">
        <v>6</v>
      </c>
      <c r="G690" s="19" t="s">
        <v>6</v>
      </c>
      <c r="H690" s="20" t="s">
        <v>6</v>
      </c>
      <c r="I690" s="18" t="s">
        <v>6</v>
      </c>
      <c r="J690" s="19" t="s">
        <v>6</v>
      </c>
      <c r="K690" s="20" t="s">
        <v>6</v>
      </c>
    </row>
    <row r="691" spans="1:11">
      <c r="A691" s="21" t="s">
        <v>7</v>
      </c>
      <c r="E691" s="21" t="s">
        <v>7</v>
      </c>
      <c r="F691" s="22"/>
      <c r="G691" s="23"/>
      <c r="H691" s="24" t="str">
        <f>+H654</f>
        <v>2019-20</v>
      </c>
      <c r="I691" s="22"/>
      <c r="J691" s="23"/>
      <c r="K691" s="24" t="s">
        <v>271</v>
      </c>
    </row>
    <row r="692" spans="1:11">
      <c r="A692" s="21" t="s">
        <v>9</v>
      </c>
      <c r="C692" s="25" t="s">
        <v>51</v>
      </c>
      <c r="E692" s="21" t="s">
        <v>9</v>
      </c>
      <c r="F692" s="22"/>
      <c r="G692" s="23" t="s">
        <v>11</v>
      </c>
      <c r="H692" s="24" t="s">
        <v>12</v>
      </c>
      <c r="I692" s="22"/>
      <c r="J692" s="23" t="s">
        <v>11</v>
      </c>
      <c r="K692" s="24" t="s">
        <v>13</v>
      </c>
    </row>
    <row r="693" spans="1:11">
      <c r="A693" s="18" t="s">
        <v>6</v>
      </c>
      <c r="B693" s="18" t="s">
        <v>6</v>
      </c>
      <c r="C693" s="18" t="s">
        <v>6</v>
      </c>
      <c r="D693" s="18" t="s">
        <v>6</v>
      </c>
      <c r="E693" s="18" t="s">
        <v>6</v>
      </c>
      <c r="F693" s="18" t="s">
        <v>6</v>
      </c>
      <c r="G693" s="19" t="s">
        <v>6</v>
      </c>
      <c r="H693" s="20" t="s">
        <v>6</v>
      </c>
      <c r="I693" s="18" t="s">
        <v>6</v>
      </c>
      <c r="J693" s="19" t="s">
        <v>6</v>
      </c>
      <c r="K693" s="20" t="s">
        <v>6</v>
      </c>
    </row>
    <row r="694" spans="1:11">
      <c r="A694" s="111">
        <v>1</v>
      </c>
      <c r="B694" s="112"/>
      <c r="C694" s="112" t="s">
        <v>227</v>
      </c>
      <c r="D694" s="112"/>
      <c r="E694" s="111">
        <v>1</v>
      </c>
      <c r="F694" s="113"/>
      <c r="G694" s="114"/>
      <c r="H694" s="115"/>
      <c r="I694" s="116"/>
      <c r="J694" s="117"/>
      <c r="K694" s="118"/>
    </row>
    <row r="695" spans="1:11">
      <c r="A695" s="111">
        <v>2</v>
      </c>
      <c r="B695" s="112"/>
      <c r="C695" s="112" t="s">
        <v>227</v>
      </c>
      <c r="D695" s="112"/>
      <c r="E695" s="111">
        <v>2</v>
      </c>
      <c r="F695" s="113"/>
      <c r="G695" s="114"/>
      <c r="H695" s="115"/>
      <c r="I695" s="116"/>
      <c r="J695" s="117"/>
      <c r="K695" s="115"/>
    </row>
    <row r="696" spans="1:11">
      <c r="A696" s="111">
        <v>3</v>
      </c>
      <c r="B696" s="112"/>
      <c r="C696" s="112" t="s">
        <v>227</v>
      </c>
      <c r="D696" s="112"/>
      <c r="E696" s="111">
        <v>3</v>
      </c>
      <c r="F696" s="113"/>
      <c r="G696" s="114"/>
      <c r="H696" s="115"/>
      <c r="I696" s="116"/>
      <c r="J696" s="117"/>
      <c r="K696" s="115"/>
    </row>
    <row r="697" spans="1:11">
      <c r="A697" s="111">
        <v>4</v>
      </c>
      <c r="B697" s="112"/>
      <c r="C697" s="112" t="s">
        <v>227</v>
      </c>
      <c r="D697" s="112"/>
      <c r="E697" s="111">
        <v>4</v>
      </c>
      <c r="F697" s="113"/>
      <c r="G697" s="114"/>
      <c r="H697" s="115"/>
      <c r="I697" s="119"/>
      <c r="J697" s="117"/>
      <c r="K697" s="115"/>
    </row>
    <row r="698" spans="1:11">
      <c r="A698" s="111">
        <v>5</v>
      </c>
      <c r="B698" s="112"/>
      <c r="C698" s="112" t="s">
        <v>227</v>
      </c>
      <c r="D698" s="112"/>
      <c r="E698" s="111">
        <v>5</v>
      </c>
      <c r="F698" s="113"/>
      <c r="G698" s="114"/>
      <c r="H698" s="115"/>
      <c r="I698" s="119"/>
      <c r="J698" s="117"/>
      <c r="K698" s="115"/>
    </row>
    <row r="699" spans="1:11">
      <c r="A699" s="7">
        <v>6</v>
      </c>
      <c r="C699" s="8" t="s">
        <v>190</v>
      </c>
      <c r="E699" s="7">
        <v>6</v>
      </c>
      <c r="F699" s="9"/>
      <c r="G699" s="136">
        <v>66.815284780138455</v>
      </c>
      <c r="H699" s="160">
        <v>5472054.7040884625</v>
      </c>
      <c r="I699" s="29"/>
      <c r="J699" s="136">
        <v>76.78354190910008</v>
      </c>
      <c r="K699" s="160">
        <v>6000710.357696523</v>
      </c>
    </row>
    <row r="700" spans="1:11">
      <c r="A700" s="7">
        <v>7</v>
      </c>
      <c r="C700" s="8" t="s">
        <v>191</v>
      </c>
      <c r="E700" s="7">
        <v>7</v>
      </c>
      <c r="F700" s="9"/>
      <c r="G700" s="98"/>
      <c r="H700" s="160">
        <v>2007984.7681025576</v>
      </c>
      <c r="I700" s="79"/>
      <c r="J700" s="98"/>
      <c r="K700" s="160">
        <v>2355970.194689068</v>
      </c>
    </row>
    <row r="701" spans="1:11">
      <c r="A701" s="7">
        <v>8</v>
      </c>
      <c r="C701" s="8" t="s">
        <v>192</v>
      </c>
      <c r="E701" s="7">
        <v>8</v>
      </c>
      <c r="F701" s="9"/>
      <c r="G701" s="98">
        <f>SUM(G699:G700)</f>
        <v>66.815284780138455</v>
      </c>
      <c r="H701" s="161">
        <f>SUM(H699:H700)</f>
        <v>7480039.4721910199</v>
      </c>
      <c r="I701" s="79"/>
      <c r="J701" s="108">
        <f>SUM(J699:J700)</f>
        <v>76.78354190910008</v>
      </c>
      <c r="K701" s="161">
        <f>SUM(K699:K700)</f>
        <v>8356680.552385591</v>
      </c>
    </row>
    <row r="702" spans="1:11">
      <c r="A702" s="7">
        <v>9</v>
      </c>
      <c r="C702" s="8"/>
      <c r="E702" s="7">
        <v>9</v>
      </c>
      <c r="F702" s="9"/>
      <c r="G702" s="98"/>
      <c r="H702" s="161"/>
      <c r="I702" s="28"/>
      <c r="J702" s="98"/>
      <c r="K702" s="161"/>
    </row>
    <row r="703" spans="1:11" ht="24.75" customHeight="1">
      <c r="A703" s="7">
        <v>10</v>
      </c>
      <c r="C703" s="8"/>
      <c r="E703" s="7">
        <v>10</v>
      </c>
      <c r="F703" s="9"/>
      <c r="G703" s="98"/>
      <c r="H703" s="161"/>
      <c r="I703" s="29"/>
      <c r="J703" s="98"/>
      <c r="K703" s="161"/>
    </row>
    <row r="704" spans="1:11" s="76" customFormat="1">
      <c r="A704" s="7">
        <v>11</v>
      </c>
      <c r="B704" s="130"/>
      <c r="C704" s="8" t="s">
        <v>174</v>
      </c>
      <c r="D704" s="130"/>
      <c r="E704" s="7">
        <v>11</v>
      </c>
      <c r="F704" s="130"/>
      <c r="G704" s="135">
        <v>10.072985092135042</v>
      </c>
      <c r="H704" s="162">
        <v>572635.15810339316</v>
      </c>
      <c r="I704" s="28"/>
      <c r="J704" s="135">
        <v>9.8186213009641694</v>
      </c>
      <c r="K704" s="162">
        <v>552270.08368166885</v>
      </c>
    </row>
    <row r="705" spans="1:11">
      <c r="A705" s="7">
        <v>12</v>
      </c>
      <c r="C705" s="8" t="s">
        <v>175</v>
      </c>
      <c r="E705" s="7">
        <v>12</v>
      </c>
      <c r="G705" s="93"/>
      <c r="H705" s="162">
        <v>231038.10295861773</v>
      </c>
      <c r="I705" s="29"/>
      <c r="J705" s="93"/>
      <c r="K705" s="162">
        <v>232796.7765512763</v>
      </c>
    </row>
    <row r="706" spans="1:11">
      <c r="A706" s="7">
        <v>13</v>
      </c>
      <c r="C706" s="8" t="s">
        <v>193</v>
      </c>
      <c r="E706" s="7">
        <v>13</v>
      </c>
      <c r="F706" s="9"/>
      <c r="G706" s="98">
        <f>SUM(G704:G705)</f>
        <v>10.072985092135042</v>
      </c>
      <c r="H706" s="161">
        <f>SUM(H704:H705)</f>
        <v>803673.26106201089</v>
      </c>
      <c r="I706" s="79"/>
      <c r="J706" s="108">
        <f>SUM(J704:J705)</f>
        <v>9.8186213009641694</v>
      </c>
      <c r="K706" s="161">
        <f>SUM(K704:K705)</f>
        <v>785066.86023294518</v>
      </c>
    </row>
    <row r="707" spans="1:11" s="35" customFormat="1">
      <c r="A707" s="7">
        <v>14</v>
      </c>
      <c r="B707" s="130"/>
      <c r="C707" s="130"/>
      <c r="D707" s="130"/>
      <c r="E707" s="7">
        <v>14</v>
      </c>
      <c r="F707" s="9"/>
      <c r="G707" s="98"/>
      <c r="H707" s="161"/>
      <c r="I707" s="79"/>
      <c r="J707" s="98"/>
      <c r="K707" s="161"/>
    </row>
    <row r="708" spans="1:11" s="35" customFormat="1">
      <c r="A708" s="7">
        <v>15</v>
      </c>
      <c r="B708" s="130"/>
      <c r="C708" s="8" t="s">
        <v>177</v>
      </c>
      <c r="D708" s="130"/>
      <c r="E708" s="7">
        <v>15</v>
      </c>
      <c r="F708" s="9"/>
      <c r="G708" s="98">
        <f>G701+G706</f>
        <v>76.888269872273497</v>
      </c>
      <c r="H708" s="161">
        <f>H701+H706</f>
        <v>8283712.733253031</v>
      </c>
      <c r="I708" s="79"/>
      <c r="J708" s="108">
        <f>J701+J706</f>
        <v>86.602163210064248</v>
      </c>
      <c r="K708" s="161">
        <f>K701+K706</f>
        <v>9141747.4126185365</v>
      </c>
    </row>
    <row r="709" spans="1:11">
      <c r="A709" s="7">
        <v>16</v>
      </c>
      <c r="E709" s="7">
        <v>16</v>
      </c>
      <c r="F709" s="9"/>
      <c r="G709" s="98"/>
      <c r="H709" s="161"/>
      <c r="I709" s="79"/>
      <c r="J709" s="98"/>
      <c r="K709" s="161"/>
    </row>
    <row r="710" spans="1:11">
      <c r="A710" s="7">
        <v>17</v>
      </c>
      <c r="C710" s="8" t="s">
        <v>178</v>
      </c>
      <c r="E710" s="7">
        <v>17</v>
      </c>
      <c r="F710" s="9"/>
      <c r="G710" s="98"/>
      <c r="H710" s="160">
        <v>279743.81371189473</v>
      </c>
      <c r="I710" s="79"/>
      <c r="J710" s="98"/>
      <c r="K710" s="160">
        <v>230855.18076917873</v>
      </c>
    </row>
    <row r="711" spans="1:11">
      <c r="A711" s="7">
        <v>18</v>
      </c>
      <c r="C711" s="8"/>
      <c r="E711" s="7">
        <v>18</v>
      </c>
      <c r="F711" s="9"/>
      <c r="G711" s="98"/>
      <c r="H711" s="161"/>
      <c r="I711" s="79"/>
      <c r="J711" s="98"/>
      <c r="K711" s="161"/>
    </row>
    <row r="712" spans="1:11">
      <c r="A712" s="7">
        <v>19</v>
      </c>
      <c r="C712" s="8" t="s">
        <v>179</v>
      </c>
      <c r="E712" s="7">
        <v>19</v>
      </c>
      <c r="F712" s="9"/>
      <c r="G712" s="98"/>
      <c r="H712" s="160">
        <v>70682.691476945736</v>
      </c>
      <c r="I712" s="79"/>
      <c r="J712" s="98"/>
      <c r="K712" s="160">
        <v>2000</v>
      </c>
    </row>
    <row r="713" spans="1:11">
      <c r="A713" s="7">
        <v>20</v>
      </c>
      <c r="C713" s="8" t="s">
        <v>180</v>
      </c>
      <c r="E713" s="7">
        <v>20</v>
      </c>
      <c r="F713" s="9"/>
      <c r="G713" s="98"/>
      <c r="H713" s="160">
        <v>2244057.6835830342</v>
      </c>
      <c r="I713" s="79"/>
      <c r="J713" s="98"/>
      <c r="K713" s="160">
        <v>2475148.1564330449</v>
      </c>
    </row>
    <row r="714" spans="1:11">
      <c r="A714" s="7">
        <v>21</v>
      </c>
      <c r="C714" s="8"/>
      <c r="E714" s="7">
        <v>21</v>
      </c>
      <c r="F714" s="9"/>
      <c r="G714" s="98"/>
      <c r="H714" s="161"/>
      <c r="I714" s="79"/>
      <c r="J714" s="98"/>
      <c r="K714" s="161"/>
    </row>
    <row r="715" spans="1:11">
      <c r="A715" s="7">
        <v>22</v>
      </c>
      <c r="C715" s="8"/>
      <c r="E715" s="7">
        <v>22</v>
      </c>
      <c r="F715" s="9"/>
      <c r="G715" s="108"/>
      <c r="H715" s="161"/>
      <c r="I715" s="79"/>
      <c r="J715" s="98"/>
      <c r="K715" s="161"/>
    </row>
    <row r="716" spans="1:11">
      <c r="A716" s="7">
        <v>23</v>
      </c>
      <c r="C716" s="8" t="s">
        <v>194</v>
      </c>
      <c r="E716" s="7">
        <v>23</v>
      </c>
      <c r="F716" s="9"/>
      <c r="G716" s="108"/>
      <c r="H716" s="160"/>
      <c r="I716" s="79"/>
      <c r="J716" s="98"/>
      <c r="K716" s="160"/>
    </row>
    <row r="717" spans="1:11">
      <c r="A717" s="7">
        <v>24</v>
      </c>
      <c r="C717" s="8"/>
      <c r="E717" s="7">
        <v>24</v>
      </c>
      <c r="F717" s="9"/>
      <c r="G717" s="108"/>
      <c r="H717" s="161"/>
      <c r="I717" s="79"/>
      <c r="J717" s="98"/>
      <c r="K717" s="97"/>
    </row>
    <row r="718" spans="1:11">
      <c r="E718" s="34"/>
      <c r="F718" s="65" t="s">
        <v>6</v>
      </c>
      <c r="G718" s="20" t="s">
        <v>6</v>
      </c>
      <c r="H718" s="20" t="s">
        <v>6</v>
      </c>
      <c r="I718" s="65" t="s">
        <v>6</v>
      </c>
      <c r="J718" s="20" t="s">
        <v>6</v>
      </c>
      <c r="K718" s="20" t="s">
        <v>6</v>
      </c>
    </row>
    <row r="719" spans="1:11">
      <c r="A719" s="7">
        <v>25</v>
      </c>
      <c r="C719" s="8" t="s">
        <v>201</v>
      </c>
      <c r="E719" s="7">
        <v>25</v>
      </c>
      <c r="G719" s="93">
        <f>SUM(G708:G718)</f>
        <v>76.888269872273497</v>
      </c>
      <c r="H719" s="93">
        <f>SUM(H708:H718)</f>
        <v>10878196.922024906</v>
      </c>
      <c r="I719" s="94"/>
      <c r="J719" s="93">
        <f>SUM(J708:J718)</f>
        <v>86.602163210064248</v>
      </c>
      <c r="K719" s="93">
        <f>SUM(K708:K718)</f>
        <v>11849750.749820761</v>
      </c>
    </row>
    <row r="720" spans="1:11">
      <c r="E720" s="34"/>
      <c r="F720" s="65" t="s">
        <v>6</v>
      </c>
      <c r="G720" s="19" t="s">
        <v>6</v>
      </c>
      <c r="H720" s="20" t="s">
        <v>6</v>
      </c>
      <c r="I720" s="65" t="s">
        <v>6</v>
      </c>
      <c r="J720" s="19" t="s">
        <v>6</v>
      </c>
      <c r="K720" s="20" t="s">
        <v>6</v>
      </c>
    </row>
    <row r="721" spans="1:16">
      <c r="C721" s="130" t="s">
        <v>49</v>
      </c>
      <c r="E721" s="34"/>
      <c r="F721" s="65"/>
      <c r="G721" s="19"/>
      <c r="H721" s="20"/>
      <c r="I721" s="65"/>
      <c r="J721" s="19"/>
      <c r="K721" s="20"/>
    </row>
    <row r="723" spans="1:16">
      <c r="A723" s="8"/>
    </row>
    <row r="724" spans="1:16">
      <c r="A724" s="15" t="str">
        <f>$A$83</f>
        <v xml:space="preserve">Institution No.:  </v>
      </c>
      <c r="B724" s="35"/>
      <c r="C724" s="35"/>
      <c r="D724" s="35"/>
      <c r="E724" s="36"/>
      <c r="F724" s="35"/>
      <c r="G724" s="37"/>
      <c r="H724" s="38"/>
      <c r="I724" s="35"/>
      <c r="J724" s="37"/>
      <c r="K724" s="14" t="s">
        <v>202</v>
      </c>
    </row>
    <row r="725" spans="1:16">
      <c r="A725" s="294" t="s">
        <v>203</v>
      </c>
      <c r="B725" s="294"/>
      <c r="C725" s="294"/>
      <c r="D725" s="294"/>
      <c r="E725" s="294"/>
      <c r="F725" s="294"/>
      <c r="G725" s="294"/>
      <c r="H725" s="294"/>
      <c r="I725" s="294"/>
      <c r="J725" s="294"/>
      <c r="K725" s="294"/>
    </row>
    <row r="726" spans="1:16">
      <c r="A726" s="15" t="str">
        <f>$A$42</f>
        <v xml:space="preserve">NAME: </v>
      </c>
      <c r="C726" s="130" t="str">
        <f>$D$20</f>
        <v>University of Colorado</v>
      </c>
      <c r="F726" s="67"/>
      <c r="G726" s="61"/>
      <c r="H726" s="39"/>
      <c r="J726" s="13"/>
      <c r="K726" s="17" t="str">
        <f>$K$3</f>
        <v>Due Date: October 12, 2020</v>
      </c>
    </row>
    <row r="727" spans="1:16">
      <c r="A727" s="18" t="s">
        <v>6</v>
      </c>
      <c r="B727" s="18" t="s">
        <v>6</v>
      </c>
      <c r="C727" s="18" t="s">
        <v>6</v>
      </c>
      <c r="D727" s="18" t="s">
        <v>6</v>
      </c>
      <c r="E727" s="18" t="s">
        <v>6</v>
      </c>
      <c r="F727" s="18" t="s">
        <v>6</v>
      </c>
      <c r="G727" s="19" t="s">
        <v>6</v>
      </c>
      <c r="H727" s="20" t="s">
        <v>6</v>
      </c>
      <c r="I727" s="18" t="s">
        <v>6</v>
      </c>
      <c r="J727" s="19" t="s">
        <v>6</v>
      </c>
      <c r="K727" s="20" t="s">
        <v>6</v>
      </c>
    </row>
    <row r="728" spans="1:16">
      <c r="A728" s="21" t="s">
        <v>7</v>
      </c>
      <c r="E728" s="21" t="s">
        <v>7</v>
      </c>
      <c r="F728" s="22"/>
      <c r="G728" s="23"/>
      <c r="H728" s="24" t="str">
        <f>H691</f>
        <v>2019-20</v>
      </c>
      <c r="I728" s="22"/>
      <c r="J728" s="23"/>
      <c r="K728" s="24" t="s">
        <v>271</v>
      </c>
      <c r="P728" s="130" t="s">
        <v>38</v>
      </c>
    </row>
    <row r="729" spans="1:16">
      <c r="A729" s="21" t="s">
        <v>9</v>
      </c>
      <c r="C729" s="25" t="s">
        <v>51</v>
      </c>
      <c r="E729" s="21" t="s">
        <v>9</v>
      </c>
      <c r="F729" s="22"/>
      <c r="G729" s="23" t="s">
        <v>11</v>
      </c>
      <c r="H729" s="24" t="s">
        <v>12</v>
      </c>
      <c r="I729" s="22"/>
      <c r="J729" s="23" t="s">
        <v>11</v>
      </c>
      <c r="K729" s="24" t="s">
        <v>13</v>
      </c>
    </row>
    <row r="730" spans="1:16">
      <c r="A730" s="18" t="s">
        <v>6</v>
      </c>
      <c r="B730" s="18" t="s">
        <v>6</v>
      </c>
      <c r="C730" s="18" t="s">
        <v>6</v>
      </c>
      <c r="D730" s="18" t="s">
        <v>6</v>
      </c>
      <c r="E730" s="18" t="s">
        <v>6</v>
      </c>
      <c r="F730" s="18" t="s">
        <v>6</v>
      </c>
      <c r="G730" s="19" t="s">
        <v>6</v>
      </c>
      <c r="H730" s="20" t="s">
        <v>6</v>
      </c>
      <c r="I730" s="18" t="s">
        <v>6</v>
      </c>
      <c r="J730" s="19" t="s">
        <v>6</v>
      </c>
      <c r="K730" s="20" t="s">
        <v>6</v>
      </c>
    </row>
    <row r="731" spans="1:16">
      <c r="A731" s="111">
        <v>1</v>
      </c>
      <c r="B731" s="112"/>
      <c r="C731" s="112" t="s">
        <v>227</v>
      </c>
      <c r="D731" s="112"/>
      <c r="E731" s="111">
        <v>1</v>
      </c>
      <c r="F731" s="113"/>
      <c r="G731" s="114"/>
      <c r="H731" s="115"/>
      <c r="I731" s="116"/>
      <c r="J731" s="117"/>
      <c r="K731" s="118"/>
    </row>
    <row r="732" spans="1:16">
      <c r="A732" s="111">
        <v>2</v>
      </c>
      <c r="B732" s="112"/>
      <c r="C732" s="112" t="s">
        <v>227</v>
      </c>
      <c r="D732" s="112"/>
      <c r="E732" s="111">
        <v>2</v>
      </c>
      <c r="F732" s="113"/>
      <c r="G732" s="114"/>
      <c r="H732" s="115"/>
      <c r="I732" s="116"/>
      <c r="J732" s="117"/>
      <c r="K732" s="115"/>
    </row>
    <row r="733" spans="1:16">
      <c r="A733" s="111">
        <v>3</v>
      </c>
      <c r="B733" s="112"/>
      <c r="C733" s="112" t="s">
        <v>227</v>
      </c>
      <c r="D733" s="112"/>
      <c r="E733" s="111">
        <v>3</v>
      </c>
      <c r="F733" s="113"/>
      <c r="G733" s="114"/>
      <c r="H733" s="115"/>
      <c r="I733" s="116"/>
      <c r="J733" s="117"/>
      <c r="K733" s="115"/>
    </row>
    <row r="734" spans="1:16">
      <c r="A734" s="111">
        <v>4</v>
      </c>
      <c r="B734" s="112"/>
      <c r="C734" s="112" t="s">
        <v>227</v>
      </c>
      <c r="D734" s="112"/>
      <c r="E734" s="111">
        <v>4</v>
      </c>
      <c r="F734" s="113"/>
      <c r="G734" s="114"/>
      <c r="H734" s="115"/>
      <c r="I734" s="119"/>
      <c r="J734" s="117"/>
      <c r="K734" s="115"/>
    </row>
    <row r="735" spans="1:16">
      <c r="A735" s="111">
        <v>5</v>
      </c>
      <c r="B735" s="112"/>
      <c r="C735" s="112" t="s">
        <v>227</v>
      </c>
      <c r="D735" s="112"/>
      <c r="E735" s="111">
        <v>5</v>
      </c>
      <c r="F735" s="113"/>
      <c r="G735" s="117"/>
      <c r="H735" s="115"/>
      <c r="I735" s="119"/>
      <c r="J735" s="117"/>
      <c r="K735" s="115"/>
    </row>
    <row r="736" spans="1:16">
      <c r="A736" s="7">
        <v>6</v>
      </c>
      <c r="C736" s="8" t="s">
        <v>190</v>
      </c>
      <c r="E736" s="7">
        <v>6</v>
      </c>
      <c r="F736" s="9"/>
      <c r="G736" s="136">
        <v>209.43880709168954</v>
      </c>
      <c r="H736" s="160">
        <v>17152671.178996969</v>
      </c>
      <c r="I736" s="29"/>
      <c r="J736" s="136">
        <v>205.06854783376949</v>
      </c>
      <c r="K736" s="160">
        <v>16026311.478059657</v>
      </c>
    </row>
    <row r="737" spans="1:11">
      <c r="A737" s="7">
        <v>7</v>
      </c>
      <c r="C737" s="8" t="s">
        <v>191</v>
      </c>
      <c r="E737" s="7">
        <v>7</v>
      </c>
      <c r="F737" s="9"/>
      <c r="G737" s="98"/>
      <c r="H737" s="160">
        <v>5484240.2204432376</v>
      </c>
      <c r="I737" s="79"/>
      <c r="J737" s="98"/>
      <c r="K737" s="160">
        <v>5357480.9691183232</v>
      </c>
    </row>
    <row r="738" spans="1:11">
      <c r="A738" s="7">
        <v>8</v>
      </c>
      <c r="C738" s="8" t="s">
        <v>192</v>
      </c>
      <c r="E738" s="7">
        <v>8</v>
      </c>
      <c r="F738" s="9"/>
      <c r="G738" s="98">
        <f>SUM(G736:G737)</f>
        <v>209.43880709168954</v>
      </c>
      <c r="H738" s="161">
        <f>SUM(H736:H737)</f>
        <v>22636911.399440207</v>
      </c>
      <c r="I738" s="79"/>
      <c r="J738" s="108">
        <f>SUM(J736:J737)</f>
        <v>205.06854783376949</v>
      </c>
      <c r="K738" s="161">
        <f>SUM(K736:K737)</f>
        <v>21383792.44717798</v>
      </c>
    </row>
    <row r="739" spans="1:11">
      <c r="A739" s="7">
        <v>9</v>
      </c>
      <c r="C739" s="8"/>
      <c r="E739" s="7">
        <v>9</v>
      </c>
      <c r="F739" s="9"/>
      <c r="G739" s="108"/>
      <c r="H739" s="161"/>
      <c r="I739" s="28"/>
      <c r="J739" s="98"/>
      <c r="K739" s="161"/>
    </row>
    <row r="740" spans="1:11">
      <c r="A740" s="7">
        <v>10</v>
      </c>
      <c r="C740" s="8"/>
      <c r="E740" s="7">
        <v>10</v>
      </c>
      <c r="F740" s="9"/>
      <c r="G740" s="108"/>
      <c r="H740" s="161"/>
      <c r="I740" s="29"/>
      <c r="J740" s="98"/>
      <c r="K740" s="161"/>
    </row>
    <row r="741" spans="1:11">
      <c r="A741" s="7">
        <v>11</v>
      </c>
      <c r="C741" s="8" t="s">
        <v>174</v>
      </c>
      <c r="E741" s="7">
        <v>11</v>
      </c>
      <c r="G741" s="135">
        <v>13.45963421421361</v>
      </c>
      <c r="H741" s="162">
        <v>765161.43881598848</v>
      </c>
      <c r="I741" s="28"/>
      <c r="J741" s="135">
        <v>13.576956629791336</v>
      </c>
      <c r="K741" s="162">
        <v>763665.97144763556</v>
      </c>
    </row>
    <row r="742" spans="1:11">
      <c r="A742" s="7">
        <v>12</v>
      </c>
      <c r="C742" s="8" t="s">
        <v>175</v>
      </c>
      <c r="E742" s="7">
        <v>12</v>
      </c>
      <c r="G742" s="109"/>
      <c r="H742" s="162">
        <v>2026562.0101443909</v>
      </c>
      <c r="I742" s="29"/>
      <c r="J742" s="93"/>
      <c r="K742" s="162">
        <v>1418103.0783994703</v>
      </c>
    </row>
    <row r="743" spans="1:11">
      <c r="A743" s="7">
        <v>13</v>
      </c>
      <c r="C743" s="8" t="s">
        <v>193</v>
      </c>
      <c r="E743" s="7">
        <v>13</v>
      </c>
      <c r="F743" s="9"/>
      <c r="G743" s="98">
        <f>SUM(G741:G742)</f>
        <v>13.45963421421361</v>
      </c>
      <c r="H743" s="161">
        <f>SUM(H741:H742)</f>
        <v>2791723.4489603792</v>
      </c>
      <c r="I743" s="79"/>
      <c r="J743" s="108">
        <f>SUM(J741:J742)</f>
        <v>13.576956629791336</v>
      </c>
      <c r="K743" s="161">
        <f>SUM(K741:K742)</f>
        <v>2181769.049847106</v>
      </c>
    </row>
    <row r="744" spans="1:11">
      <c r="A744" s="7">
        <v>14</v>
      </c>
      <c r="E744" s="7">
        <v>14</v>
      </c>
      <c r="F744" s="9"/>
      <c r="G744" s="98"/>
      <c r="H744" s="161"/>
      <c r="I744" s="79"/>
      <c r="J744" s="98"/>
      <c r="K744" s="161"/>
    </row>
    <row r="745" spans="1:11">
      <c r="A745" s="7">
        <v>15</v>
      </c>
      <c r="C745" s="8" t="s">
        <v>177</v>
      </c>
      <c r="E745" s="7">
        <v>15</v>
      </c>
      <c r="F745" s="9"/>
      <c r="G745" s="98">
        <f>G738+G743</f>
        <v>222.89844130590316</v>
      </c>
      <c r="H745" s="161">
        <f>H738+H743</f>
        <v>25428634.848400585</v>
      </c>
      <c r="I745" s="79"/>
      <c r="J745" s="108">
        <f>J738+J743</f>
        <v>218.64550446356083</v>
      </c>
      <c r="K745" s="161">
        <f>K738+K743</f>
        <v>23565561.497025087</v>
      </c>
    </row>
    <row r="746" spans="1:11">
      <c r="A746" s="7">
        <v>16</v>
      </c>
      <c r="E746" s="7">
        <v>16</v>
      </c>
      <c r="F746" s="9"/>
      <c r="G746" s="108"/>
      <c r="H746" s="161"/>
      <c r="I746" s="79"/>
      <c r="J746" s="98"/>
      <c r="K746" s="161"/>
    </row>
    <row r="747" spans="1:11">
      <c r="A747" s="7">
        <v>17</v>
      </c>
      <c r="C747" s="8" t="s">
        <v>178</v>
      </c>
      <c r="E747" s="7">
        <v>17</v>
      </c>
      <c r="F747" s="9"/>
      <c r="G747" s="108"/>
      <c r="H747" s="160">
        <v>216396.59409836747</v>
      </c>
      <c r="I747" s="79"/>
      <c r="J747" s="98"/>
      <c r="K747" s="160">
        <v>235757.00659944207</v>
      </c>
    </row>
    <row r="748" spans="1:11">
      <c r="A748" s="7">
        <v>18</v>
      </c>
      <c r="C748" s="8"/>
      <c r="E748" s="7">
        <v>18</v>
      </c>
      <c r="F748" s="9"/>
      <c r="G748" s="108"/>
      <c r="H748" s="161"/>
      <c r="I748" s="79"/>
      <c r="J748" s="98"/>
      <c r="K748" s="161"/>
    </row>
    <row r="749" spans="1:11">
      <c r="A749" s="7">
        <v>19</v>
      </c>
      <c r="C749" s="8" t="s">
        <v>179</v>
      </c>
      <c r="E749" s="7">
        <v>19</v>
      </c>
      <c r="F749" s="9"/>
      <c r="G749" s="108"/>
      <c r="H749" s="160">
        <v>72722.953380212391</v>
      </c>
      <c r="I749" s="79"/>
      <c r="J749" s="98"/>
      <c r="K749" s="160">
        <v>0</v>
      </c>
    </row>
    <row r="750" spans="1:11">
      <c r="A750" s="7">
        <v>20</v>
      </c>
      <c r="C750" s="8" t="s">
        <v>180</v>
      </c>
      <c r="E750" s="7">
        <v>20</v>
      </c>
      <c r="F750" s="9"/>
      <c r="G750" s="108"/>
      <c r="H750" s="160">
        <v>7170037.7377683027</v>
      </c>
      <c r="I750" s="79"/>
      <c r="J750" s="98"/>
      <c r="K750" s="160">
        <v>5642881.6849165419</v>
      </c>
    </row>
    <row r="751" spans="1:11">
      <c r="A751" s="7">
        <v>21</v>
      </c>
      <c r="C751" s="8"/>
      <c r="E751" s="7">
        <v>21</v>
      </c>
      <c r="F751" s="9"/>
      <c r="G751" s="108"/>
      <c r="H751" s="161"/>
      <c r="I751" s="79"/>
      <c r="J751" s="98"/>
      <c r="K751" s="161"/>
    </row>
    <row r="752" spans="1:11">
      <c r="A752" s="7">
        <v>22</v>
      </c>
      <c r="C752" s="8"/>
      <c r="E752" s="7">
        <v>22</v>
      </c>
      <c r="F752" s="9"/>
      <c r="G752" s="108"/>
      <c r="H752" s="161"/>
      <c r="I752" s="79"/>
      <c r="J752" s="98"/>
      <c r="K752" s="161"/>
    </row>
    <row r="753" spans="1:11">
      <c r="A753" s="7">
        <v>23</v>
      </c>
      <c r="C753" s="8" t="s">
        <v>194</v>
      </c>
      <c r="E753" s="7">
        <v>23</v>
      </c>
      <c r="F753" s="9"/>
      <c r="G753" s="108"/>
      <c r="H753" s="160">
        <v>67842.343843029012</v>
      </c>
      <c r="I753" s="79"/>
      <c r="J753" s="98"/>
      <c r="K753" s="160">
        <v>0</v>
      </c>
    </row>
    <row r="754" spans="1:11">
      <c r="A754" s="7">
        <v>24</v>
      </c>
      <c r="C754" s="8"/>
      <c r="E754" s="7">
        <v>24</v>
      </c>
      <c r="F754" s="9"/>
      <c r="G754" s="108"/>
      <c r="H754" s="161"/>
      <c r="I754" s="79"/>
      <c r="J754" s="98"/>
      <c r="K754" s="161"/>
    </row>
    <row r="755" spans="1:11">
      <c r="E755" s="34"/>
      <c r="F755" s="65" t="s">
        <v>6</v>
      </c>
      <c r="G755" s="20" t="s">
        <v>6</v>
      </c>
      <c r="H755" s="20" t="s">
        <v>6</v>
      </c>
      <c r="I755" s="65" t="s">
        <v>6</v>
      </c>
      <c r="J755" s="20" t="s">
        <v>6</v>
      </c>
      <c r="K755" s="20" t="s">
        <v>6</v>
      </c>
    </row>
    <row r="756" spans="1:11">
      <c r="A756" s="7">
        <v>25</v>
      </c>
      <c r="C756" s="8" t="s">
        <v>204</v>
      </c>
      <c r="E756" s="7">
        <v>25</v>
      </c>
      <c r="G756" s="93">
        <f>SUM(G745:G755)</f>
        <v>222.89844130590316</v>
      </c>
      <c r="H756" s="93">
        <f>SUM(H745:H755)</f>
        <v>32955634.477490496</v>
      </c>
      <c r="I756" s="94"/>
      <c r="J756" s="93">
        <f>SUM(J745:J755)</f>
        <v>218.64550446356083</v>
      </c>
      <c r="K756" s="93">
        <f>SUM(K745:K755)</f>
        <v>29444200.18854107</v>
      </c>
    </row>
    <row r="757" spans="1:11">
      <c r="E757" s="34"/>
      <c r="F757" s="65" t="s">
        <v>6</v>
      </c>
      <c r="G757" s="19" t="s">
        <v>6</v>
      </c>
      <c r="H757" s="20" t="s">
        <v>6</v>
      </c>
      <c r="I757" s="65" t="s">
        <v>6</v>
      </c>
      <c r="J757" s="19" t="s">
        <v>6</v>
      </c>
      <c r="K757" s="20" t="s">
        <v>6</v>
      </c>
    </row>
    <row r="758" spans="1:11">
      <c r="C758" s="130" t="s">
        <v>49</v>
      </c>
    </row>
    <row r="761" spans="1:11">
      <c r="A761" s="15" t="str">
        <f>$A$83</f>
        <v xml:space="preserve">Institution No.:  </v>
      </c>
      <c r="B761" s="35"/>
      <c r="C761" s="35"/>
      <c r="D761" s="35"/>
      <c r="E761" s="36"/>
      <c r="F761" s="35"/>
      <c r="G761" s="37"/>
      <c r="H761" s="38"/>
      <c r="I761" s="35"/>
      <c r="J761" s="37"/>
      <c r="K761" s="14" t="s">
        <v>205</v>
      </c>
    </row>
    <row r="762" spans="1:11">
      <c r="A762" s="294" t="s">
        <v>206</v>
      </c>
      <c r="B762" s="294"/>
      <c r="C762" s="294"/>
      <c r="D762" s="294"/>
      <c r="E762" s="294"/>
      <c r="F762" s="294"/>
      <c r="G762" s="294"/>
      <c r="H762" s="294"/>
      <c r="I762" s="294"/>
      <c r="J762" s="294"/>
      <c r="K762" s="294"/>
    </row>
    <row r="763" spans="1:11">
      <c r="A763" s="15" t="str">
        <f>$A$42</f>
        <v xml:space="preserve">NAME: </v>
      </c>
      <c r="C763" s="130" t="str">
        <f>$D$20</f>
        <v>University of Colorado</v>
      </c>
      <c r="F763" s="67"/>
      <c r="G763" s="61"/>
      <c r="H763" s="62"/>
      <c r="J763" s="13"/>
      <c r="K763" s="17" t="str">
        <f>$K$3</f>
        <v>Due Date: October 12, 2020</v>
      </c>
    </row>
    <row r="764" spans="1:11">
      <c r="A764" s="18" t="s">
        <v>6</v>
      </c>
      <c r="B764" s="18" t="s">
        <v>6</v>
      </c>
      <c r="C764" s="18" t="s">
        <v>6</v>
      </c>
      <c r="D764" s="18" t="s">
        <v>6</v>
      </c>
      <c r="E764" s="18" t="s">
        <v>6</v>
      </c>
      <c r="F764" s="18" t="s">
        <v>6</v>
      </c>
      <c r="G764" s="19" t="s">
        <v>6</v>
      </c>
      <c r="H764" s="20" t="s">
        <v>6</v>
      </c>
      <c r="I764" s="18" t="s">
        <v>6</v>
      </c>
      <c r="J764" s="19" t="s">
        <v>6</v>
      </c>
      <c r="K764" s="20" t="s">
        <v>6</v>
      </c>
    </row>
    <row r="765" spans="1:11">
      <c r="A765" s="21" t="s">
        <v>7</v>
      </c>
      <c r="E765" s="21" t="s">
        <v>7</v>
      </c>
      <c r="F765" s="22"/>
      <c r="G765" s="23"/>
      <c r="H765" s="24" t="str">
        <f>H728</f>
        <v>2019-20</v>
      </c>
      <c r="I765" s="22"/>
      <c r="J765" s="23"/>
      <c r="K765" s="24" t="s">
        <v>271</v>
      </c>
    </row>
    <row r="766" spans="1:11">
      <c r="A766" s="21" t="s">
        <v>9</v>
      </c>
      <c r="C766" s="25" t="s">
        <v>51</v>
      </c>
      <c r="E766" s="21" t="s">
        <v>9</v>
      </c>
      <c r="F766" s="22"/>
      <c r="G766" s="23" t="s">
        <v>11</v>
      </c>
      <c r="H766" s="24" t="s">
        <v>12</v>
      </c>
      <c r="I766" s="22"/>
      <c r="J766" s="23" t="s">
        <v>11</v>
      </c>
      <c r="K766" s="24" t="s">
        <v>13</v>
      </c>
    </row>
    <row r="767" spans="1:11">
      <c r="A767" s="18" t="s">
        <v>6</v>
      </c>
      <c r="B767" s="18" t="s">
        <v>6</v>
      </c>
      <c r="C767" s="18" t="s">
        <v>6</v>
      </c>
      <c r="D767" s="18" t="s">
        <v>6</v>
      </c>
      <c r="E767" s="18" t="s">
        <v>6</v>
      </c>
      <c r="F767" s="18" t="s">
        <v>6</v>
      </c>
      <c r="G767" s="19"/>
      <c r="H767" s="20"/>
      <c r="I767" s="18"/>
      <c r="J767" s="19"/>
      <c r="K767" s="20"/>
    </row>
    <row r="768" spans="1:11">
      <c r="A768" s="111">
        <v>1</v>
      </c>
      <c r="B768" s="112"/>
      <c r="C768" s="112" t="s">
        <v>227</v>
      </c>
      <c r="D768" s="112"/>
      <c r="E768" s="111">
        <v>1</v>
      </c>
      <c r="F768" s="113"/>
      <c r="G768" s="114"/>
      <c r="H768" s="115"/>
      <c r="I768" s="116"/>
      <c r="J768" s="117"/>
      <c r="K768" s="118"/>
    </row>
    <row r="769" spans="1:11">
      <c r="A769" s="111">
        <v>2</v>
      </c>
      <c r="B769" s="112"/>
      <c r="C769" s="112" t="s">
        <v>227</v>
      </c>
      <c r="D769" s="112"/>
      <c r="E769" s="111">
        <v>2</v>
      </c>
      <c r="F769" s="113"/>
      <c r="G769" s="114"/>
      <c r="H769" s="115"/>
      <c r="I769" s="116"/>
      <c r="J769" s="117"/>
      <c r="K769" s="115"/>
    </row>
    <row r="770" spans="1:11">
      <c r="A770" s="111">
        <v>3</v>
      </c>
      <c r="B770" s="112"/>
      <c r="C770" s="112" t="s">
        <v>227</v>
      </c>
      <c r="D770" s="112"/>
      <c r="E770" s="111">
        <v>3</v>
      </c>
      <c r="F770" s="113"/>
      <c r="G770" s="114"/>
      <c r="H770" s="115"/>
      <c r="I770" s="116"/>
      <c r="J770" s="117"/>
      <c r="K770" s="115"/>
    </row>
    <row r="771" spans="1:11">
      <c r="A771" s="111">
        <v>4</v>
      </c>
      <c r="B771" s="112"/>
      <c r="C771" s="112" t="s">
        <v>227</v>
      </c>
      <c r="D771" s="112"/>
      <c r="E771" s="111">
        <v>4</v>
      </c>
      <c r="F771" s="113"/>
      <c r="G771" s="114"/>
      <c r="H771" s="115"/>
      <c r="I771" s="119"/>
      <c r="J771" s="117"/>
      <c r="K771" s="115"/>
    </row>
    <row r="772" spans="1:11">
      <c r="A772" s="111">
        <v>5</v>
      </c>
      <c r="B772" s="112"/>
      <c r="C772" s="112" t="s">
        <v>227</v>
      </c>
      <c r="D772" s="112"/>
      <c r="E772" s="111">
        <v>5</v>
      </c>
      <c r="F772" s="113"/>
      <c r="G772" s="114"/>
      <c r="H772" s="115"/>
      <c r="I772" s="119"/>
      <c r="J772" s="117"/>
      <c r="K772" s="115"/>
    </row>
    <row r="773" spans="1:11">
      <c r="A773" s="7">
        <v>6</v>
      </c>
      <c r="C773" s="8" t="s">
        <v>190</v>
      </c>
      <c r="E773" s="7">
        <v>6</v>
      </c>
      <c r="F773" s="9"/>
      <c r="G773" s="149">
        <v>8.4036410950570115</v>
      </c>
      <c r="H773" s="160">
        <v>688243.47508202808</v>
      </c>
      <c r="I773" s="29"/>
      <c r="J773" s="136">
        <v>10.128936320521181</v>
      </c>
      <c r="K773" s="160">
        <v>791586.47256667458</v>
      </c>
    </row>
    <row r="774" spans="1:11">
      <c r="A774" s="7">
        <v>7</v>
      </c>
      <c r="C774" s="8" t="s">
        <v>191</v>
      </c>
      <c r="E774" s="7">
        <v>7</v>
      </c>
      <c r="F774" s="9"/>
      <c r="G774" s="108"/>
      <c r="H774" s="160">
        <v>255378.67585724744</v>
      </c>
      <c r="I774" s="79"/>
      <c r="J774" s="98"/>
      <c r="K774" s="160">
        <v>281705.63780950557</v>
      </c>
    </row>
    <row r="775" spans="1:11">
      <c r="A775" s="7">
        <v>8</v>
      </c>
      <c r="C775" s="8" t="s">
        <v>192</v>
      </c>
      <c r="E775" s="7">
        <v>8</v>
      </c>
      <c r="F775" s="9"/>
      <c r="G775" s="108">
        <f>SUM(G773:G774)</f>
        <v>8.4036410950570115</v>
      </c>
      <c r="H775" s="161">
        <f>SUM(H773:H774)</f>
        <v>943622.15093927551</v>
      </c>
      <c r="I775" s="79"/>
      <c r="J775" s="108">
        <f>SUM(J773:J774)</f>
        <v>10.128936320521181</v>
      </c>
      <c r="K775" s="161">
        <f>SUM(K773:K774)</f>
        <v>1073292.1103761801</v>
      </c>
    </row>
    <row r="776" spans="1:11">
      <c r="A776" s="7">
        <v>9</v>
      </c>
      <c r="C776" s="8"/>
      <c r="E776" s="7">
        <v>9</v>
      </c>
      <c r="F776" s="9"/>
      <c r="G776" s="108"/>
      <c r="H776" s="161"/>
      <c r="I776" s="28"/>
      <c r="J776" s="98"/>
      <c r="K776" s="161"/>
    </row>
    <row r="777" spans="1:11">
      <c r="A777" s="7">
        <v>10</v>
      </c>
      <c r="C777" s="8"/>
      <c r="E777" s="7">
        <v>10</v>
      </c>
      <c r="F777" s="9"/>
      <c r="G777" s="108"/>
      <c r="H777" s="161"/>
      <c r="I777" s="29"/>
      <c r="J777" s="98"/>
      <c r="K777" s="161"/>
    </row>
    <row r="778" spans="1:11">
      <c r="A778" s="7">
        <v>11</v>
      </c>
      <c r="C778" s="8" t="s">
        <v>174</v>
      </c>
      <c r="E778" s="7">
        <v>11</v>
      </c>
      <c r="G778" s="135">
        <v>11.310770040075701</v>
      </c>
      <c r="H778" s="162">
        <v>643001.50659679342</v>
      </c>
      <c r="I778" s="28"/>
      <c r="J778" s="135">
        <v>14.066881955638507</v>
      </c>
      <c r="K778" s="162">
        <v>791222.90560465585</v>
      </c>
    </row>
    <row r="779" spans="1:11">
      <c r="A779" s="7">
        <v>12</v>
      </c>
      <c r="C779" s="8" t="s">
        <v>175</v>
      </c>
      <c r="E779" s="7">
        <v>12</v>
      </c>
      <c r="G779" s="109"/>
      <c r="H779" s="162">
        <v>341059.06709642953</v>
      </c>
      <c r="I779" s="29"/>
      <c r="J779" s="93"/>
      <c r="K779" s="162">
        <v>440773.72193616594</v>
      </c>
    </row>
    <row r="780" spans="1:11">
      <c r="A780" s="7">
        <v>13</v>
      </c>
      <c r="C780" s="8" t="s">
        <v>193</v>
      </c>
      <c r="E780" s="7">
        <v>13</v>
      </c>
      <c r="F780" s="9"/>
      <c r="G780" s="108">
        <f>SUM(G778:G779)</f>
        <v>11.310770040075701</v>
      </c>
      <c r="H780" s="161">
        <f>SUM(H778:H779)</f>
        <v>984060.57369322295</v>
      </c>
      <c r="I780" s="79"/>
      <c r="J780" s="108">
        <f>SUM(J778:J779)</f>
        <v>14.066881955638507</v>
      </c>
      <c r="K780" s="161">
        <f>SUM(K778:K779)</f>
        <v>1231996.6275408217</v>
      </c>
    </row>
    <row r="781" spans="1:11">
      <c r="A781" s="7">
        <v>14</v>
      </c>
      <c r="E781" s="7">
        <v>14</v>
      </c>
      <c r="F781" s="9"/>
      <c r="G781" s="108"/>
      <c r="H781" s="161"/>
      <c r="I781" s="79"/>
      <c r="J781" s="98"/>
      <c r="K781" s="161"/>
    </row>
    <row r="782" spans="1:11">
      <c r="A782" s="7">
        <v>15</v>
      </c>
      <c r="C782" s="8" t="s">
        <v>177</v>
      </c>
      <c r="E782" s="7">
        <v>15</v>
      </c>
      <c r="F782" s="9"/>
      <c r="G782" s="108">
        <f>G775+G780</f>
        <v>19.714411135132714</v>
      </c>
      <c r="H782" s="161">
        <f>H775+H780</f>
        <v>1927682.7246324983</v>
      </c>
      <c r="I782" s="79"/>
      <c r="J782" s="108">
        <f>J775+J780</f>
        <v>24.195818276159688</v>
      </c>
      <c r="K782" s="161">
        <f>K775+K780</f>
        <v>2305288.7379170018</v>
      </c>
    </row>
    <row r="783" spans="1:11">
      <c r="A783" s="7">
        <v>16</v>
      </c>
      <c r="E783" s="7">
        <v>16</v>
      </c>
      <c r="F783" s="9"/>
      <c r="G783" s="108"/>
      <c r="H783" s="161"/>
      <c r="I783" s="79"/>
      <c r="J783" s="98"/>
      <c r="K783" s="161"/>
    </row>
    <row r="784" spans="1:11">
      <c r="A784" s="7">
        <v>17</v>
      </c>
      <c r="C784" s="8" t="s">
        <v>178</v>
      </c>
      <c r="E784" s="7">
        <v>17</v>
      </c>
      <c r="F784" s="9"/>
      <c r="G784" s="108"/>
      <c r="H784" s="160">
        <v>14917.495585534311</v>
      </c>
      <c r="I784" s="79"/>
      <c r="J784" s="98"/>
      <c r="K784" s="160">
        <v>1051.6330221334445</v>
      </c>
    </row>
    <row r="785" spans="1:11">
      <c r="A785" s="7">
        <v>18</v>
      </c>
      <c r="C785" s="8"/>
      <c r="E785" s="7">
        <v>18</v>
      </c>
      <c r="F785" s="9"/>
      <c r="G785" s="108"/>
      <c r="H785" s="161"/>
      <c r="I785" s="79"/>
      <c r="J785" s="98"/>
      <c r="K785" s="161"/>
    </row>
    <row r="786" spans="1:11">
      <c r="A786" s="7">
        <v>19</v>
      </c>
      <c r="C786" s="8" t="s">
        <v>179</v>
      </c>
      <c r="E786" s="7">
        <v>19</v>
      </c>
      <c r="F786" s="9"/>
      <c r="G786" s="108"/>
      <c r="H786" s="160">
        <v>8901.3495857495691</v>
      </c>
      <c r="I786" s="79"/>
      <c r="J786" s="98"/>
      <c r="K786" s="160">
        <v>0</v>
      </c>
    </row>
    <row r="787" spans="1:11">
      <c r="A787" s="7">
        <v>20</v>
      </c>
      <c r="C787" s="8" t="s">
        <v>180</v>
      </c>
      <c r="E787" s="7">
        <v>20</v>
      </c>
      <c r="F787" s="9"/>
      <c r="G787" s="108"/>
      <c r="H787" s="160">
        <v>9738614.6070334539</v>
      </c>
      <c r="I787" s="79"/>
      <c r="J787" s="98"/>
      <c r="K787" s="160">
        <v>9660599.2772237789</v>
      </c>
    </row>
    <row r="788" spans="1:11">
      <c r="A788" s="7">
        <v>21</v>
      </c>
      <c r="C788" s="8" t="s">
        <v>225</v>
      </c>
      <c r="E788" s="7">
        <v>21</v>
      </c>
      <c r="F788" s="9"/>
      <c r="G788" s="108"/>
      <c r="H788" s="160">
        <v>780834.6</v>
      </c>
      <c r="I788" s="79"/>
      <c r="J788" s="98"/>
      <c r="K788" s="160">
        <v>862110</v>
      </c>
    </row>
    <row r="789" spans="1:11">
      <c r="A789" s="7">
        <v>22</v>
      </c>
      <c r="C789" s="8"/>
      <c r="E789" s="7">
        <v>22</v>
      </c>
      <c r="F789" s="9"/>
      <c r="G789" s="108"/>
      <c r="H789" s="161"/>
      <c r="I789" s="79"/>
      <c r="J789" s="98"/>
      <c r="K789" s="161"/>
    </row>
    <row r="790" spans="1:11">
      <c r="A790" s="7">
        <v>23</v>
      </c>
      <c r="C790" s="8" t="s">
        <v>194</v>
      </c>
      <c r="E790" s="7">
        <v>23</v>
      </c>
      <c r="F790" s="9"/>
      <c r="G790" s="108"/>
      <c r="H790" s="160">
        <v>0</v>
      </c>
      <c r="I790" s="79"/>
      <c r="J790" s="98"/>
      <c r="K790" s="160"/>
    </row>
    <row r="791" spans="1:11">
      <c r="A791" s="7">
        <v>24</v>
      </c>
      <c r="C791" s="8"/>
      <c r="E791" s="7">
        <v>24</v>
      </c>
      <c r="F791" s="9"/>
      <c r="G791" s="108"/>
      <c r="H791" s="161"/>
      <c r="I791" s="79"/>
      <c r="J791" s="98"/>
      <c r="K791" s="161"/>
    </row>
    <row r="792" spans="1:11">
      <c r="E792" s="34"/>
      <c r="F792" s="65" t="s">
        <v>6</v>
      </c>
      <c r="G792" s="20" t="s">
        <v>6</v>
      </c>
      <c r="H792" s="20" t="s">
        <v>6</v>
      </c>
      <c r="I792" s="65" t="s">
        <v>6</v>
      </c>
      <c r="J792" s="20" t="s">
        <v>6</v>
      </c>
      <c r="K792" s="20" t="s">
        <v>6</v>
      </c>
    </row>
    <row r="793" spans="1:11">
      <c r="A793" s="7">
        <v>25</v>
      </c>
      <c r="C793" s="8" t="s">
        <v>207</v>
      </c>
      <c r="E793" s="7">
        <v>25</v>
      </c>
      <c r="G793" s="93">
        <f>SUM(G782:G792)</f>
        <v>19.714411135132714</v>
      </c>
      <c r="H793" s="93">
        <f>SUM(H782:H792)</f>
        <v>12470950.776837235</v>
      </c>
      <c r="I793" s="94"/>
      <c r="J793" s="93">
        <f>SUM(J782:J792)</f>
        <v>24.195818276159688</v>
      </c>
      <c r="K793" s="93">
        <f>SUM(K782:K792)</f>
        <v>12829049.648162914</v>
      </c>
    </row>
    <row r="794" spans="1:11">
      <c r="E794" s="34"/>
      <c r="F794" s="65" t="s">
        <v>6</v>
      </c>
      <c r="G794" s="19" t="s">
        <v>6</v>
      </c>
      <c r="H794" s="20" t="s">
        <v>6</v>
      </c>
      <c r="I794" s="65" t="s">
        <v>6</v>
      </c>
      <c r="J794" s="19" t="s">
        <v>6</v>
      </c>
      <c r="K794" s="20" t="s">
        <v>6</v>
      </c>
    </row>
    <row r="795" spans="1:11">
      <c r="C795" s="130" t="s">
        <v>49</v>
      </c>
      <c r="E795" s="34"/>
      <c r="F795" s="65"/>
      <c r="G795" s="19"/>
      <c r="H795" s="20"/>
      <c r="I795" s="65"/>
      <c r="J795" s="19"/>
      <c r="K795" s="20"/>
    </row>
    <row r="797" spans="1:11">
      <c r="A797" s="8"/>
    </row>
    <row r="798" spans="1:11">
      <c r="A798" s="15" t="str">
        <f>$A$83</f>
        <v xml:space="preserve">Institution No.:  </v>
      </c>
      <c r="B798" s="35"/>
      <c r="C798" s="35"/>
      <c r="D798" s="35"/>
      <c r="E798" s="36"/>
      <c r="F798" s="35"/>
      <c r="G798" s="37"/>
      <c r="H798" s="38"/>
      <c r="I798" s="35"/>
      <c r="J798" s="37"/>
      <c r="K798" s="14" t="s">
        <v>208</v>
      </c>
    </row>
    <row r="799" spans="1:11">
      <c r="A799" s="294" t="s">
        <v>209</v>
      </c>
      <c r="B799" s="294"/>
      <c r="C799" s="294"/>
      <c r="D799" s="294"/>
      <c r="E799" s="294"/>
      <c r="F799" s="294"/>
      <c r="G799" s="294"/>
      <c r="H799" s="294"/>
      <c r="I799" s="294"/>
      <c r="J799" s="294"/>
      <c r="K799" s="294"/>
    </row>
    <row r="800" spans="1:11">
      <c r="A800" s="15" t="str">
        <f>$A$42</f>
        <v xml:space="preserve">NAME: </v>
      </c>
      <c r="C800" s="130" t="str">
        <f>$D$20</f>
        <v>University of Colorado</v>
      </c>
      <c r="F800" s="67"/>
      <c r="G800" s="61"/>
      <c r="H800" s="62"/>
      <c r="J800" s="13"/>
      <c r="K800" s="17" t="str">
        <f>$K$3</f>
        <v>Due Date: October 12, 2020</v>
      </c>
    </row>
    <row r="801" spans="1:11">
      <c r="A801" s="18" t="s">
        <v>6</v>
      </c>
      <c r="B801" s="18" t="s">
        <v>6</v>
      </c>
      <c r="C801" s="18" t="s">
        <v>6</v>
      </c>
      <c r="D801" s="18" t="s">
        <v>6</v>
      </c>
      <c r="E801" s="18" t="s">
        <v>6</v>
      </c>
      <c r="F801" s="18" t="s">
        <v>6</v>
      </c>
      <c r="G801" s="19" t="s">
        <v>6</v>
      </c>
      <c r="H801" s="20" t="s">
        <v>6</v>
      </c>
      <c r="I801" s="18" t="s">
        <v>6</v>
      </c>
      <c r="J801" s="19" t="s">
        <v>6</v>
      </c>
      <c r="K801" s="20" t="s">
        <v>6</v>
      </c>
    </row>
    <row r="802" spans="1:11">
      <c r="A802" s="21" t="s">
        <v>7</v>
      </c>
      <c r="E802" s="21" t="s">
        <v>7</v>
      </c>
      <c r="F802" s="22"/>
      <c r="G802" s="23"/>
      <c r="H802" s="24" t="str">
        <f>+H765</f>
        <v>2019-20</v>
      </c>
      <c r="I802" s="22"/>
      <c r="J802" s="23"/>
      <c r="K802" s="24" t="s">
        <v>271</v>
      </c>
    </row>
    <row r="803" spans="1:11">
      <c r="A803" s="21" t="s">
        <v>9</v>
      </c>
      <c r="C803" s="25" t="s">
        <v>51</v>
      </c>
      <c r="E803" s="21" t="s">
        <v>9</v>
      </c>
      <c r="G803" s="13"/>
      <c r="H803" s="24" t="s">
        <v>12</v>
      </c>
      <c r="J803" s="13"/>
      <c r="K803" s="24" t="s">
        <v>13</v>
      </c>
    </row>
    <row r="804" spans="1:11">
      <c r="A804" s="18" t="s">
        <v>6</v>
      </c>
      <c r="B804" s="18" t="s">
        <v>6</v>
      </c>
      <c r="C804" s="18" t="s">
        <v>6</v>
      </c>
      <c r="D804" s="18" t="s">
        <v>6</v>
      </c>
      <c r="E804" s="18" t="s">
        <v>6</v>
      </c>
      <c r="F804" s="18" t="s">
        <v>6</v>
      </c>
      <c r="G804" s="19" t="s">
        <v>6</v>
      </c>
      <c r="H804" s="20" t="s">
        <v>6</v>
      </c>
      <c r="I804" s="18" t="s">
        <v>6</v>
      </c>
      <c r="J804" s="19" t="s">
        <v>6</v>
      </c>
      <c r="K804" s="20" t="s">
        <v>6</v>
      </c>
    </row>
    <row r="805" spans="1:11">
      <c r="A805" s="7">
        <v>1</v>
      </c>
      <c r="C805" s="8" t="s">
        <v>210</v>
      </c>
      <c r="E805" s="7">
        <v>1</v>
      </c>
      <c r="F805" s="9"/>
      <c r="G805" s="104"/>
      <c r="H805" s="148">
        <v>15286935.830000002</v>
      </c>
      <c r="I805" s="104"/>
      <c r="J805" s="104"/>
      <c r="K805" s="148">
        <v>13308409</v>
      </c>
    </row>
    <row r="806" spans="1:11">
      <c r="A806" s="7">
        <f t="shared" ref="A806:A823" si="15">(A805+1)</f>
        <v>2</v>
      </c>
      <c r="C806" s="9"/>
      <c r="E806" s="7">
        <f t="shared" ref="E806:E823" si="16">(E805+1)</f>
        <v>2</v>
      </c>
      <c r="F806" s="9"/>
      <c r="G806" s="10"/>
      <c r="H806" s="11"/>
      <c r="I806" s="9"/>
      <c r="J806" s="10"/>
      <c r="K806" s="11"/>
    </row>
    <row r="807" spans="1:11">
      <c r="A807" s="7">
        <f t="shared" si="15"/>
        <v>3</v>
      </c>
      <c r="C807" s="9"/>
      <c r="E807" s="7">
        <f t="shared" si="16"/>
        <v>3</v>
      </c>
      <c r="F807" s="9"/>
      <c r="G807" s="10"/>
      <c r="H807" s="11"/>
      <c r="I807" s="9"/>
      <c r="J807" s="10"/>
      <c r="K807" s="11"/>
    </row>
    <row r="808" spans="1:11">
      <c r="A808" s="7">
        <f t="shared" si="15"/>
        <v>4</v>
      </c>
      <c r="C808" s="9"/>
      <c r="E808" s="7">
        <f t="shared" si="16"/>
        <v>4</v>
      </c>
      <c r="F808" s="9"/>
      <c r="G808" s="10"/>
      <c r="H808" s="11"/>
      <c r="I808" s="9"/>
      <c r="J808" s="10"/>
      <c r="K808" s="11"/>
    </row>
    <row r="809" spans="1:11">
      <c r="A809" s="7">
        <f t="shared" si="15"/>
        <v>5</v>
      </c>
      <c r="C809" s="9"/>
      <c r="E809" s="7">
        <f t="shared" si="16"/>
        <v>5</v>
      </c>
      <c r="F809" s="9"/>
      <c r="G809" s="10"/>
      <c r="H809" s="11"/>
      <c r="I809" s="9"/>
      <c r="J809" s="10"/>
      <c r="K809" s="11"/>
    </row>
    <row r="810" spans="1:11">
      <c r="A810" s="7">
        <f t="shared" si="15"/>
        <v>6</v>
      </c>
      <c r="C810" s="9"/>
      <c r="E810" s="7">
        <f t="shared" si="16"/>
        <v>6</v>
      </c>
      <c r="F810" s="9"/>
      <c r="G810" s="10"/>
      <c r="H810" s="11"/>
      <c r="I810" s="9"/>
      <c r="J810" s="10"/>
      <c r="K810" s="11"/>
    </row>
    <row r="811" spans="1:11">
      <c r="A811" s="7">
        <f t="shared" si="15"/>
        <v>7</v>
      </c>
      <c r="C811" s="9"/>
      <c r="E811" s="7">
        <f t="shared" si="16"/>
        <v>7</v>
      </c>
      <c r="F811" s="9"/>
      <c r="G811" s="10"/>
      <c r="H811" s="11"/>
      <c r="I811" s="9"/>
      <c r="J811" s="10"/>
      <c r="K811" s="11"/>
    </row>
    <row r="812" spans="1:11">
      <c r="A812" s="7">
        <f t="shared" si="15"/>
        <v>8</v>
      </c>
      <c r="C812" s="9"/>
      <c r="E812" s="7">
        <f t="shared" si="16"/>
        <v>8</v>
      </c>
      <c r="F812" s="9"/>
      <c r="G812" s="10"/>
      <c r="H812" s="11"/>
      <c r="I812" s="9"/>
      <c r="J812" s="10"/>
      <c r="K812" s="11"/>
    </row>
    <row r="813" spans="1:11">
      <c r="A813" s="7">
        <f t="shared" si="15"/>
        <v>9</v>
      </c>
      <c r="C813" s="9"/>
      <c r="E813" s="7">
        <f t="shared" si="16"/>
        <v>9</v>
      </c>
      <c r="F813" s="9"/>
      <c r="G813" s="10"/>
      <c r="H813" s="11"/>
      <c r="I813" s="9"/>
      <c r="J813" s="10"/>
      <c r="K813" s="11"/>
    </row>
    <row r="814" spans="1:11">
      <c r="A814" s="7">
        <f t="shared" si="15"/>
        <v>10</v>
      </c>
      <c r="C814" s="9"/>
      <c r="E814" s="7">
        <f t="shared" si="16"/>
        <v>10</v>
      </c>
      <c r="F814" s="9"/>
      <c r="G814" s="10"/>
      <c r="H814" s="11"/>
      <c r="I814" s="9"/>
      <c r="J814" s="10"/>
      <c r="K814" s="11"/>
    </row>
    <row r="815" spans="1:11">
      <c r="A815" s="7">
        <f t="shared" si="15"/>
        <v>11</v>
      </c>
      <c r="C815" s="9"/>
      <c r="E815" s="7">
        <f t="shared" si="16"/>
        <v>11</v>
      </c>
      <c r="G815" s="10"/>
      <c r="H815" s="11"/>
      <c r="I815" s="9"/>
      <c r="J815" s="10"/>
      <c r="K815" s="11"/>
    </row>
    <row r="816" spans="1:11">
      <c r="A816" s="7">
        <f t="shared" si="15"/>
        <v>12</v>
      </c>
      <c r="C816" s="9"/>
      <c r="E816" s="7">
        <f t="shared" si="16"/>
        <v>12</v>
      </c>
      <c r="G816" s="10"/>
      <c r="H816" s="11"/>
      <c r="I816" s="9"/>
      <c r="J816" s="10"/>
      <c r="K816" s="11"/>
    </row>
    <row r="817" spans="1:11">
      <c r="A817" s="7">
        <f t="shared" si="15"/>
        <v>13</v>
      </c>
      <c r="C817" s="9"/>
      <c r="E817" s="7">
        <f t="shared" si="16"/>
        <v>13</v>
      </c>
      <c r="F817" s="9"/>
      <c r="G817" s="10"/>
      <c r="H817" s="11"/>
      <c r="I817" s="9"/>
      <c r="J817" s="10"/>
      <c r="K817" s="11"/>
    </row>
    <row r="818" spans="1:11">
      <c r="A818" s="7">
        <f t="shared" si="15"/>
        <v>14</v>
      </c>
      <c r="C818" s="9"/>
      <c r="E818" s="7">
        <f t="shared" si="16"/>
        <v>14</v>
      </c>
      <c r="F818" s="9"/>
      <c r="G818" s="10"/>
      <c r="H818" s="11"/>
      <c r="I818" s="9"/>
      <c r="J818" s="10"/>
      <c r="K818" s="11"/>
    </row>
    <row r="819" spans="1:11">
      <c r="A819" s="7">
        <f t="shared" si="15"/>
        <v>15</v>
      </c>
      <c r="C819" s="9"/>
      <c r="E819" s="7">
        <f t="shared" si="16"/>
        <v>15</v>
      </c>
      <c r="F819" s="9"/>
      <c r="G819" s="10"/>
      <c r="H819" s="11"/>
      <c r="I819" s="9"/>
      <c r="J819" s="10"/>
      <c r="K819" s="11"/>
    </row>
    <row r="820" spans="1:11">
      <c r="A820" s="7">
        <f t="shared" si="15"/>
        <v>16</v>
      </c>
      <c r="C820" s="9"/>
      <c r="E820" s="7">
        <f t="shared" si="16"/>
        <v>16</v>
      </c>
      <c r="F820" s="9"/>
      <c r="G820" s="10"/>
      <c r="H820" s="11"/>
      <c r="I820" s="9"/>
      <c r="J820" s="10"/>
      <c r="K820" s="11"/>
    </row>
    <row r="821" spans="1:11">
      <c r="A821" s="7">
        <f t="shared" si="15"/>
        <v>17</v>
      </c>
      <c r="C821" s="9"/>
      <c r="E821" s="7">
        <f t="shared" si="16"/>
        <v>17</v>
      </c>
      <c r="F821" s="9"/>
      <c r="G821" s="10"/>
      <c r="H821" s="11"/>
      <c r="I821" s="9"/>
      <c r="J821" s="10"/>
      <c r="K821" s="11"/>
    </row>
    <row r="822" spans="1:11">
      <c r="A822" s="7">
        <f t="shared" si="15"/>
        <v>18</v>
      </c>
      <c r="C822" s="9"/>
      <c r="E822" s="7">
        <f t="shared" si="16"/>
        <v>18</v>
      </c>
      <c r="F822" s="9"/>
      <c r="G822" s="10"/>
      <c r="H822" s="11"/>
      <c r="I822" s="9"/>
      <c r="J822" s="10"/>
      <c r="K822" s="11"/>
    </row>
    <row r="823" spans="1:11">
      <c r="A823" s="7">
        <f t="shared" si="15"/>
        <v>19</v>
      </c>
      <c r="C823" s="9"/>
      <c r="E823" s="7">
        <f t="shared" si="16"/>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9"/>
      <c r="K829" s="20"/>
    </row>
    <row r="830" spans="1:11">
      <c r="A830" s="7">
        <v>25</v>
      </c>
      <c r="C830" s="8" t="s">
        <v>211</v>
      </c>
      <c r="E830" s="7">
        <v>25</v>
      </c>
      <c r="G830" s="101"/>
      <c r="H830" s="102">
        <f>SUM(H805:H828)</f>
        <v>15286935.830000002</v>
      </c>
      <c r="I830" s="102"/>
      <c r="J830" s="101"/>
      <c r="K830" s="102">
        <f>SUM(K805:K828)</f>
        <v>13308409</v>
      </c>
    </row>
    <row r="831" spans="1:11">
      <c r="D831" s="81"/>
      <c r="F831" s="65" t="s">
        <v>6</v>
      </c>
      <c r="G831" s="19" t="s">
        <v>6</v>
      </c>
      <c r="H831" s="20"/>
      <c r="I831" s="65"/>
      <c r="J831" s="19"/>
      <c r="K831" s="20"/>
    </row>
    <row r="832" spans="1:11">
      <c r="F832" s="65"/>
      <c r="G832" s="19"/>
      <c r="H832" s="20"/>
      <c r="I832" s="65"/>
      <c r="J832" s="19"/>
      <c r="K832" s="20"/>
    </row>
    <row r="833" spans="1:11">
      <c r="C833" s="286" t="s">
        <v>235</v>
      </c>
      <c r="D833" s="286"/>
      <c r="E833" s="286"/>
      <c r="F833" s="286"/>
      <c r="G833" s="286"/>
      <c r="H833" s="286"/>
      <c r="I833" s="286"/>
      <c r="J833" s="286"/>
      <c r="K833" s="52"/>
    </row>
    <row r="834" spans="1:11">
      <c r="G834" s="13"/>
      <c r="H834" s="39"/>
      <c r="J834" s="13"/>
      <c r="K834" s="39"/>
    </row>
    <row r="835" spans="1:11">
      <c r="A835" s="8"/>
    </row>
    <row r="836" spans="1:11">
      <c r="A836" s="15" t="str">
        <f>$A$83</f>
        <v xml:space="preserve">Institution No.:  </v>
      </c>
      <c r="B836" s="35"/>
      <c r="C836" s="35"/>
      <c r="D836" s="35"/>
      <c r="E836" s="36"/>
      <c r="F836" s="35"/>
      <c r="G836" s="37"/>
      <c r="H836" s="38"/>
      <c r="I836" s="35"/>
      <c r="J836" s="37"/>
      <c r="K836" s="14" t="s">
        <v>212</v>
      </c>
    </row>
    <row r="837" spans="1:11">
      <c r="A837" s="294" t="s">
        <v>213</v>
      </c>
      <c r="B837" s="294"/>
      <c r="C837" s="294"/>
      <c r="D837" s="294"/>
      <c r="E837" s="294"/>
      <c r="F837" s="294"/>
      <c r="G837" s="294"/>
      <c r="H837" s="294"/>
      <c r="I837" s="294"/>
      <c r="J837" s="294"/>
      <c r="K837" s="294"/>
    </row>
    <row r="838" spans="1:11">
      <c r="A838" s="15" t="str">
        <f>$A$42</f>
        <v xml:space="preserve">NAME: </v>
      </c>
      <c r="C838" s="130" t="str">
        <f>$D$20</f>
        <v>University of Colorado</v>
      </c>
      <c r="G838" s="74"/>
      <c r="H838" s="39"/>
      <c r="J838" s="13"/>
      <c r="K838" s="17" t="str">
        <f>$K$3</f>
        <v>Due Date: October 12, 2020</v>
      </c>
    </row>
    <row r="839" spans="1:11">
      <c r="A839" s="18" t="s">
        <v>6</v>
      </c>
      <c r="B839" s="18" t="s">
        <v>6</v>
      </c>
      <c r="C839" s="18" t="s">
        <v>6</v>
      </c>
      <c r="D839" s="18" t="s">
        <v>6</v>
      </c>
      <c r="E839" s="18" t="s">
        <v>6</v>
      </c>
      <c r="F839" s="18" t="s">
        <v>6</v>
      </c>
      <c r="G839" s="19" t="s">
        <v>6</v>
      </c>
      <c r="H839" s="20" t="s">
        <v>6</v>
      </c>
      <c r="I839" s="18" t="s">
        <v>6</v>
      </c>
      <c r="J839" s="19" t="s">
        <v>6</v>
      </c>
      <c r="K839" s="20" t="s">
        <v>6</v>
      </c>
    </row>
    <row r="840" spans="1:11">
      <c r="A840" s="21" t="s">
        <v>7</v>
      </c>
      <c r="E840" s="21" t="s">
        <v>7</v>
      </c>
      <c r="F840" s="22"/>
      <c r="G840" s="23"/>
      <c r="H840" s="24" t="str">
        <f>H802</f>
        <v>2019-20</v>
      </c>
      <c r="I840" s="22"/>
      <c r="J840" s="23"/>
      <c r="K840" s="24" t="s">
        <v>271</v>
      </c>
    </row>
    <row r="841" spans="1:11">
      <c r="A841" s="21" t="s">
        <v>9</v>
      </c>
      <c r="C841" s="25" t="s">
        <v>51</v>
      </c>
      <c r="E841" s="21" t="s">
        <v>9</v>
      </c>
      <c r="F841" s="22"/>
      <c r="G841" s="23" t="s">
        <v>11</v>
      </c>
      <c r="H841" s="24" t="s">
        <v>12</v>
      </c>
      <c r="I841" s="22"/>
      <c r="J841" s="23" t="s">
        <v>11</v>
      </c>
      <c r="K841" s="24" t="s">
        <v>13</v>
      </c>
    </row>
    <row r="842" spans="1:11">
      <c r="A842" s="18" t="s">
        <v>6</v>
      </c>
      <c r="B842" s="18" t="s">
        <v>6</v>
      </c>
      <c r="C842" s="18" t="s">
        <v>6</v>
      </c>
      <c r="D842" s="18" t="s">
        <v>6</v>
      </c>
      <c r="E842" s="18" t="s">
        <v>6</v>
      </c>
      <c r="F842" s="18" t="s">
        <v>6</v>
      </c>
      <c r="G842" s="19" t="s">
        <v>6</v>
      </c>
      <c r="H842" s="20" t="s">
        <v>6</v>
      </c>
      <c r="I842" s="18" t="s">
        <v>6</v>
      </c>
      <c r="J842" s="19" t="s">
        <v>6</v>
      </c>
      <c r="K842" s="20" t="s">
        <v>6</v>
      </c>
    </row>
    <row r="843" spans="1:11">
      <c r="A843" s="111">
        <v>1</v>
      </c>
      <c r="B843" s="120"/>
      <c r="C843" s="112" t="s">
        <v>227</v>
      </c>
      <c r="D843" s="120"/>
      <c r="E843" s="111">
        <v>1</v>
      </c>
      <c r="F843" s="120"/>
      <c r="G843" s="121"/>
      <c r="H843" s="122"/>
      <c r="I843" s="120"/>
      <c r="J843" s="121"/>
      <c r="K843" s="122"/>
    </row>
    <row r="844" spans="1:11">
      <c r="A844" s="111">
        <v>2</v>
      </c>
      <c r="B844" s="120"/>
      <c r="C844" s="112" t="s">
        <v>227</v>
      </c>
      <c r="D844" s="120"/>
      <c r="E844" s="111">
        <v>2</v>
      </c>
      <c r="F844" s="120"/>
      <c r="G844" s="121"/>
      <c r="H844" s="122"/>
      <c r="I844" s="120"/>
      <c r="J844" s="121"/>
      <c r="K844" s="122"/>
    </row>
    <row r="845" spans="1:11">
      <c r="A845" s="111">
        <v>3</v>
      </c>
      <c r="B845" s="112"/>
      <c r="C845" s="112" t="s">
        <v>227</v>
      </c>
      <c r="D845" s="112"/>
      <c r="E845" s="111">
        <v>3</v>
      </c>
      <c r="F845" s="113"/>
      <c r="G845" s="123"/>
      <c r="H845" s="118"/>
      <c r="I845" s="118"/>
      <c r="J845" s="123"/>
      <c r="K845" s="118"/>
    </row>
    <row r="846" spans="1:11">
      <c r="A846" s="111">
        <v>4</v>
      </c>
      <c r="B846" s="112"/>
      <c r="C846" s="112" t="s">
        <v>227</v>
      </c>
      <c r="D846" s="112"/>
      <c r="E846" s="111">
        <v>4</v>
      </c>
      <c r="F846" s="113"/>
      <c r="G846" s="123"/>
      <c r="H846" s="118"/>
      <c r="I846" s="118"/>
      <c r="J846" s="123"/>
      <c r="K846" s="118"/>
    </row>
    <row r="847" spans="1:11">
      <c r="A847" s="111">
        <v>5</v>
      </c>
      <c r="B847" s="112"/>
      <c r="C847" s="112" t="s">
        <v>227</v>
      </c>
      <c r="D847" s="112"/>
      <c r="E847" s="112">
        <v>5</v>
      </c>
      <c r="F847" s="112"/>
      <c r="G847" s="124"/>
      <c r="H847" s="125"/>
      <c r="I847" s="112"/>
      <c r="J847" s="124"/>
      <c r="K847" s="125"/>
    </row>
    <row r="848" spans="1:11">
      <c r="A848" s="7">
        <v>6</v>
      </c>
      <c r="C848" s="8" t="s">
        <v>170</v>
      </c>
      <c r="E848" s="7">
        <v>6</v>
      </c>
      <c r="F848" s="9"/>
      <c r="G848" s="145"/>
      <c r="H848" s="156"/>
      <c r="I848" s="104"/>
      <c r="J848" s="145"/>
      <c r="K848" s="156"/>
    </row>
    <row r="849" spans="1:11">
      <c r="A849" s="7">
        <v>7</v>
      </c>
      <c r="C849" s="8" t="s">
        <v>171</v>
      </c>
      <c r="E849" s="7">
        <v>7</v>
      </c>
      <c r="F849" s="9"/>
      <c r="G849" s="103"/>
      <c r="H849" s="156"/>
      <c r="I849" s="104"/>
      <c r="J849" s="103"/>
      <c r="K849" s="156"/>
    </row>
    <row r="850" spans="1:11">
      <c r="A850" s="7">
        <v>8</v>
      </c>
      <c r="C850" s="8" t="s">
        <v>214</v>
      </c>
      <c r="E850" s="7">
        <v>8</v>
      </c>
      <c r="F850" s="9"/>
      <c r="G850" s="145"/>
      <c r="H850" s="156"/>
      <c r="I850" s="104"/>
      <c r="J850" s="145"/>
      <c r="K850" s="156"/>
    </row>
    <row r="851" spans="1:11">
      <c r="A851" s="7">
        <v>9</v>
      </c>
      <c r="C851" s="8" t="s">
        <v>185</v>
      </c>
      <c r="E851" s="7">
        <v>9</v>
      </c>
      <c r="F851" s="9"/>
      <c r="G851" s="103">
        <f>SUM(G848:G850)</f>
        <v>0</v>
      </c>
      <c r="H851" s="157">
        <f>SUM(H848:H850)</f>
        <v>0</v>
      </c>
      <c r="I851" s="103"/>
      <c r="J851" s="103">
        <f>SUM(J848:J850)</f>
        <v>0</v>
      </c>
      <c r="K851" s="157">
        <f>SUM(K848:K850)</f>
        <v>0</v>
      </c>
    </row>
    <row r="852" spans="1:11">
      <c r="A852" s="7">
        <v>10</v>
      </c>
      <c r="C852" s="8"/>
      <c r="E852" s="7">
        <v>10</v>
      </c>
      <c r="F852" s="9"/>
      <c r="G852" s="103"/>
      <c r="H852" s="157"/>
      <c r="I852" s="104"/>
      <c r="J852" s="103"/>
      <c r="K852" s="157"/>
    </row>
    <row r="853" spans="1:11">
      <c r="A853" s="7">
        <v>11</v>
      </c>
      <c r="C853" s="8" t="s">
        <v>174</v>
      </c>
      <c r="E853" s="7">
        <v>11</v>
      </c>
      <c r="F853" s="9"/>
      <c r="G853" s="145"/>
      <c r="H853" s="156"/>
      <c r="I853" s="104"/>
      <c r="J853" s="145"/>
      <c r="K853" s="156"/>
    </row>
    <row r="854" spans="1:11">
      <c r="A854" s="7">
        <v>12</v>
      </c>
      <c r="C854" s="8" t="s">
        <v>175</v>
      </c>
      <c r="E854" s="7">
        <v>12</v>
      </c>
      <c r="F854" s="9"/>
      <c r="G854" s="103"/>
      <c r="H854" s="156"/>
      <c r="I854" s="104"/>
      <c r="J854" s="103"/>
      <c r="K854" s="156"/>
    </row>
    <row r="855" spans="1:11">
      <c r="A855" s="7">
        <v>13</v>
      </c>
      <c r="C855" s="8" t="s">
        <v>186</v>
      </c>
      <c r="E855" s="7">
        <v>13</v>
      </c>
      <c r="F855" s="9"/>
      <c r="G855" s="103">
        <f>SUM(G853:G854)</f>
        <v>0</v>
      </c>
      <c r="H855" s="157">
        <f>SUM(H853:H854)</f>
        <v>0</v>
      </c>
      <c r="I855" s="101"/>
      <c r="J855" s="103">
        <f>SUM(J853:J854)</f>
        <v>0</v>
      </c>
      <c r="K855" s="157">
        <f>SUM(K853:K854)</f>
        <v>0</v>
      </c>
    </row>
    <row r="856" spans="1:11">
      <c r="A856" s="7">
        <v>14</v>
      </c>
      <c r="E856" s="7">
        <v>14</v>
      </c>
      <c r="F856" s="9"/>
      <c r="G856" s="105"/>
      <c r="H856" s="157"/>
      <c r="I856" s="102"/>
      <c r="J856" s="105"/>
      <c r="K856" s="157"/>
    </row>
    <row r="857" spans="1:11">
      <c r="A857" s="7">
        <v>15</v>
      </c>
      <c r="C857" s="8" t="s">
        <v>177</v>
      </c>
      <c r="E857" s="7">
        <v>15</v>
      </c>
      <c r="G857" s="106">
        <f>SUM(G851+G855)</f>
        <v>0</v>
      </c>
      <c r="H857" s="158">
        <f>SUM(H851+H855)</f>
        <v>0</v>
      </c>
      <c r="I857" s="102"/>
      <c r="J857" s="106">
        <f>SUM(J851+J855)</f>
        <v>0</v>
      </c>
      <c r="K857" s="158">
        <f>SUM(K851+K855)</f>
        <v>0</v>
      </c>
    </row>
    <row r="858" spans="1:11">
      <c r="A858" s="7">
        <v>16</v>
      </c>
      <c r="E858" s="7">
        <v>16</v>
      </c>
      <c r="G858" s="106"/>
      <c r="H858" s="158"/>
      <c r="I858" s="102"/>
      <c r="J858" s="106"/>
      <c r="K858" s="158"/>
    </row>
    <row r="859" spans="1:11">
      <c r="A859" s="7">
        <v>17</v>
      </c>
      <c r="C859" s="8" t="s">
        <v>178</v>
      </c>
      <c r="E859" s="7">
        <v>17</v>
      </c>
      <c r="F859" s="9"/>
      <c r="G859" s="103"/>
      <c r="H859" s="156"/>
      <c r="I859" s="104"/>
      <c r="J859" s="103"/>
      <c r="K859" s="156"/>
    </row>
    <row r="860" spans="1:11">
      <c r="A860" s="7">
        <v>18</v>
      </c>
      <c r="E860" s="7">
        <v>18</v>
      </c>
      <c r="F860" s="9"/>
      <c r="G860" s="103"/>
      <c r="H860" s="157"/>
      <c r="I860" s="104"/>
      <c r="J860" s="103"/>
      <c r="K860" s="157"/>
    </row>
    <row r="861" spans="1:11">
      <c r="A861" s="7">
        <v>19</v>
      </c>
      <c r="C861" s="8" t="s">
        <v>179</v>
      </c>
      <c r="E861" s="7">
        <v>19</v>
      </c>
      <c r="F861" s="9"/>
      <c r="G861" s="103"/>
      <c r="H861" s="156"/>
      <c r="I861" s="104"/>
      <c r="J861" s="103"/>
      <c r="K861" s="156"/>
    </row>
    <row r="862" spans="1:11">
      <c r="A862" s="7">
        <v>20</v>
      </c>
      <c r="C862" s="75" t="s">
        <v>180</v>
      </c>
      <c r="E862" s="7">
        <v>20</v>
      </c>
      <c r="F862" s="9"/>
      <c r="G862" s="103"/>
      <c r="H862" s="156"/>
      <c r="I862" s="104"/>
      <c r="J862" s="103"/>
      <c r="K862" s="156"/>
    </row>
    <row r="863" spans="1:11">
      <c r="A863" s="7">
        <v>21</v>
      </c>
      <c r="C863" s="75"/>
      <c r="E863" s="7">
        <v>21</v>
      </c>
      <c r="F863" s="9"/>
      <c r="G863" s="103"/>
      <c r="H863" s="157"/>
      <c r="I863" s="104"/>
      <c r="J863" s="103"/>
      <c r="K863" s="157"/>
    </row>
    <row r="864" spans="1:11">
      <c r="A864" s="7">
        <v>22</v>
      </c>
      <c r="C864" s="8"/>
      <c r="E864" s="7">
        <v>22</v>
      </c>
      <c r="G864" s="103"/>
      <c r="H864" s="157"/>
      <c r="I864" s="104"/>
      <c r="J864" s="103"/>
      <c r="K864" s="157"/>
    </row>
    <row r="865" spans="1:11">
      <c r="A865" s="7">
        <v>23</v>
      </c>
      <c r="C865" s="8" t="s">
        <v>181</v>
      </c>
      <c r="E865" s="7">
        <v>23</v>
      </c>
      <c r="G865" s="103"/>
      <c r="H865" s="156"/>
      <c r="I865" s="104"/>
      <c r="J865" s="103"/>
      <c r="K865" s="156"/>
    </row>
    <row r="866" spans="1:11">
      <c r="A866" s="7">
        <v>24</v>
      </c>
      <c r="C866" s="8"/>
      <c r="E866" s="7">
        <v>24</v>
      </c>
      <c r="G866" s="103"/>
      <c r="H866" s="157"/>
      <c r="I866" s="104"/>
      <c r="J866" s="103"/>
      <c r="K866" s="157"/>
    </row>
    <row r="867" spans="1:11">
      <c r="A867" s="7"/>
      <c r="E867" s="7">
        <v>25</v>
      </c>
      <c r="F867" s="65" t="s">
        <v>6</v>
      </c>
      <c r="G867" s="77"/>
      <c r="H867" s="20"/>
      <c r="I867" s="65"/>
      <c r="J867" s="77"/>
      <c r="K867" s="20"/>
    </row>
    <row r="868" spans="1:11">
      <c r="A868" s="7">
        <v>25</v>
      </c>
      <c r="C868" s="8" t="s">
        <v>215</v>
      </c>
      <c r="E868" s="7"/>
      <c r="G868" s="102">
        <f>SUM(G857:G866)</f>
        <v>0</v>
      </c>
      <c r="H868" s="102">
        <f>SUM(H857:H866)</f>
        <v>0</v>
      </c>
      <c r="I868" s="107"/>
      <c r="J868" s="102">
        <f>SUM(J857:J866)</f>
        <v>0</v>
      </c>
      <c r="K868" s="102">
        <f>SUM(K857:K866)</f>
        <v>0</v>
      </c>
    </row>
    <row r="869" spans="1:11">
      <c r="F869" s="65" t="s">
        <v>6</v>
      </c>
      <c r="G869" s="19"/>
      <c r="H869" s="20"/>
      <c r="I869" s="65"/>
      <c r="J869" s="19"/>
      <c r="K869" s="20"/>
    </row>
    <row r="870" spans="1:11">
      <c r="A870" s="8"/>
      <c r="C870" s="130" t="s">
        <v>49</v>
      </c>
    </row>
    <row r="872" spans="1:11">
      <c r="A872" s="8"/>
      <c r="H872" s="39"/>
      <c r="K872" s="39"/>
    </row>
    <row r="873" spans="1:11">
      <c r="A873" s="15" t="str">
        <f>$A$83</f>
        <v xml:space="preserve">Institution No.:  </v>
      </c>
      <c r="B873" s="35"/>
      <c r="C873" s="35"/>
      <c r="D873" s="35"/>
      <c r="E873" s="36"/>
      <c r="F873" s="35"/>
      <c r="G873" s="37"/>
      <c r="H873" s="38"/>
      <c r="I873" s="35"/>
      <c r="J873" s="37"/>
      <c r="K873" s="14" t="s">
        <v>216</v>
      </c>
    </row>
    <row r="874" spans="1:11">
      <c r="A874" s="297" t="s">
        <v>217</v>
      </c>
      <c r="B874" s="297"/>
      <c r="C874" s="297"/>
      <c r="D874" s="297"/>
      <c r="E874" s="297"/>
      <c r="F874" s="297"/>
      <c r="G874" s="297"/>
      <c r="H874" s="297"/>
      <c r="I874" s="297"/>
      <c r="J874" s="297"/>
      <c r="K874" s="297"/>
    </row>
    <row r="875" spans="1:11">
      <c r="A875" s="15" t="str">
        <f>$A$42</f>
        <v xml:space="preserve">NAME: </v>
      </c>
      <c r="C875" s="130" t="str">
        <f>$D$20</f>
        <v>University of Colorado</v>
      </c>
      <c r="H875" s="82"/>
      <c r="J875" s="13"/>
      <c r="K875" s="17" t="str">
        <f>$K$3</f>
        <v>Due Date: October 12, 2020</v>
      </c>
    </row>
    <row r="876" spans="1:11">
      <c r="A876" s="18" t="s">
        <v>6</v>
      </c>
      <c r="B876" s="18" t="s">
        <v>6</v>
      </c>
      <c r="C876" s="18" t="s">
        <v>6</v>
      </c>
      <c r="D876" s="18" t="s">
        <v>6</v>
      </c>
      <c r="E876" s="18" t="s">
        <v>6</v>
      </c>
      <c r="F876" s="18" t="s">
        <v>6</v>
      </c>
      <c r="G876" s="19" t="s">
        <v>6</v>
      </c>
      <c r="H876" s="20" t="s">
        <v>6</v>
      </c>
      <c r="I876" s="18" t="s">
        <v>6</v>
      </c>
      <c r="J876" s="19" t="s">
        <v>6</v>
      </c>
      <c r="K876" s="20" t="s">
        <v>6</v>
      </c>
    </row>
    <row r="877" spans="1:11">
      <c r="A877" s="21" t="s">
        <v>7</v>
      </c>
      <c r="E877" s="21" t="s">
        <v>7</v>
      </c>
      <c r="F877" s="22"/>
      <c r="G877" s="23"/>
      <c r="H877" s="24" t="str">
        <f>+H840</f>
        <v>2019-20</v>
      </c>
      <c r="I877" s="22"/>
      <c r="J877" s="23"/>
      <c r="K877" s="24" t="s">
        <v>271</v>
      </c>
    </row>
    <row r="878" spans="1:11">
      <c r="A878" s="21" t="s">
        <v>9</v>
      </c>
      <c r="C878" s="25" t="s">
        <v>51</v>
      </c>
      <c r="E878" s="21" t="s">
        <v>9</v>
      </c>
      <c r="F878" s="22"/>
      <c r="G878" s="23"/>
      <c r="H878" s="24" t="s">
        <v>12</v>
      </c>
      <c r="I878" s="22"/>
      <c r="J878" s="23"/>
      <c r="K878" s="24" t="s">
        <v>13</v>
      </c>
    </row>
    <row r="879" spans="1:11">
      <c r="A879" s="18" t="s">
        <v>6</v>
      </c>
      <c r="B879" s="18" t="s">
        <v>6</v>
      </c>
      <c r="C879" s="18" t="s">
        <v>6</v>
      </c>
      <c r="D879" s="18" t="s">
        <v>6</v>
      </c>
      <c r="E879" s="18" t="s">
        <v>6</v>
      </c>
      <c r="F879" s="18" t="s">
        <v>6</v>
      </c>
      <c r="G879" s="19" t="s">
        <v>6</v>
      </c>
      <c r="H879" s="20" t="s">
        <v>6</v>
      </c>
      <c r="I879" s="18" t="s">
        <v>6</v>
      </c>
      <c r="J879" s="19" t="s">
        <v>6</v>
      </c>
      <c r="K879" s="20" t="s">
        <v>6</v>
      </c>
    </row>
    <row r="880" spans="1:11">
      <c r="A880" s="68">
        <v>1</v>
      </c>
      <c r="C880" s="130" t="s">
        <v>218</v>
      </c>
      <c r="E880" s="68">
        <v>1</v>
      </c>
      <c r="F880" s="9"/>
      <c r="G880" s="104"/>
      <c r="H880" s="148">
        <v>6597773.1699999999</v>
      </c>
      <c r="I880" s="104"/>
      <c r="J880" s="104"/>
      <c r="K880" s="148">
        <v>6675971</v>
      </c>
    </row>
    <row r="881" spans="1:11">
      <c r="A881" s="68">
        <v>2</v>
      </c>
      <c r="E881" s="68">
        <v>2</v>
      </c>
      <c r="F881" s="9"/>
      <c r="G881" s="104"/>
      <c r="H881" s="104"/>
      <c r="I881" s="104"/>
      <c r="J881" s="104"/>
      <c r="K881" s="104"/>
    </row>
    <row r="882" spans="1:11">
      <c r="A882" s="68">
        <v>3</v>
      </c>
      <c r="C882" s="9"/>
      <c r="E882" s="68">
        <v>3</v>
      </c>
      <c r="F882" s="9"/>
      <c r="G882" s="104"/>
      <c r="H882" s="104"/>
      <c r="I882" s="104"/>
      <c r="J882" s="104"/>
      <c r="K882" s="104"/>
    </row>
    <row r="883" spans="1:11">
      <c r="A883" s="68">
        <v>4</v>
      </c>
      <c r="C883" s="9"/>
      <c r="E883" s="68">
        <v>4</v>
      </c>
      <c r="F883" s="9"/>
      <c r="G883" s="104"/>
      <c r="H883" s="104"/>
      <c r="I883" s="104"/>
      <c r="J883" s="104"/>
      <c r="K883" s="104"/>
    </row>
    <row r="884" spans="1:11">
      <c r="A884" s="68">
        <v>5</v>
      </c>
      <c r="C884" s="8"/>
      <c r="E884" s="68">
        <v>5</v>
      </c>
      <c r="F884" s="9"/>
      <c r="G884" s="104"/>
      <c r="H884" s="104"/>
      <c r="I884" s="104"/>
      <c r="J884" s="104"/>
      <c r="K884" s="104"/>
    </row>
    <row r="885" spans="1:11">
      <c r="A885" s="68">
        <v>6</v>
      </c>
      <c r="C885" s="9"/>
      <c r="E885" s="68">
        <v>6</v>
      </c>
      <c r="F885" s="9"/>
      <c r="G885" s="104"/>
      <c r="H885" s="104"/>
      <c r="I885" s="104"/>
      <c r="J885" s="104"/>
      <c r="K885" s="104"/>
    </row>
    <row r="886" spans="1:11">
      <c r="A886" s="68">
        <v>7</v>
      </c>
      <c r="C886" s="9"/>
      <c r="E886" s="68">
        <v>7</v>
      </c>
      <c r="F886" s="9"/>
      <c r="G886" s="104"/>
      <c r="H886" s="104"/>
      <c r="I886" s="104"/>
      <c r="J886" s="104"/>
      <c r="K886" s="104"/>
    </row>
    <row r="887" spans="1:11">
      <c r="A887" s="68">
        <v>8</v>
      </c>
      <c r="E887" s="68">
        <v>8</v>
      </c>
      <c r="F887" s="9"/>
      <c r="G887" s="104"/>
      <c r="H887" s="104"/>
      <c r="I887" s="104"/>
      <c r="J887" s="104"/>
      <c r="K887" s="104"/>
    </row>
    <row r="888" spans="1:11">
      <c r="A888" s="68">
        <v>9</v>
      </c>
      <c r="E888" s="68">
        <v>9</v>
      </c>
      <c r="F888" s="9"/>
      <c r="G888" s="104"/>
      <c r="H888" s="104"/>
      <c r="I888" s="104"/>
      <c r="J888" s="104"/>
      <c r="K888" s="104"/>
    </row>
    <row r="889" spans="1:11">
      <c r="A889" s="71"/>
      <c r="E889" s="71"/>
      <c r="F889" s="65" t="s">
        <v>6</v>
      </c>
      <c r="G889" s="80" t="s">
        <v>6</v>
      </c>
      <c r="H889" s="80"/>
      <c r="I889" s="80"/>
      <c r="J889" s="80"/>
      <c r="K889" s="80"/>
    </row>
    <row r="890" spans="1:11">
      <c r="A890" s="68">
        <v>10</v>
      </c>
      <c r="C890" s="130" t="s">
        <v>219</v>
      </c>
      <c r="E890" s="68">
        <v>10</v>
      </c>
      <c r="G890" s="101"/>
      <c r="H890" s="104">
        <f>SUM(H880:H888)</f>
        <v>6597773.1699999999</v>
      </c>
      <c r="I890" s="102"/>
      <c r="J890" s="101"/>
      <c r="K890" s="104">
        <f>SUM(K880:K888)</f>
        <v>6675971</v>
      </c>
    </row>
    <row r="891" spans="1:11">
      <c r="A891" s="68"/>
      <c r="E891" s="68"/>
      <c r="F891" s="65" t="s">
        <v>6</v>
      </c>
      <c r="G891" s="80" t="s">
        <v>6</v>
      </c>
      <c r="H891" s="80"/>
      <c r="I891" s="80"/>
      <c r="J891" s="80"/>
      <c r="K891" s="80"/>
    </row>
    <row r="892" spans="1:11">
      <c r="A892" s="68">
        <v>11</v>
      </c>
      <c r="C892" s="9"/>
      <c r="E892" s="68">
        <v>11</v>
      </c>
      <c r="F892" s="9"/>
      <c r="G892" s="104"/>
      <c r="H892" s="104"/>
      <c r="I892" s="104"/>
      <c r="J892" s="104"/>
      <c r="K892" s="104"/>
    </row>
    <row r="893" spans="1:11">
      <c r="A893" s="68">
        <v>12</v>
      </c>
      <c r="C893" s="8" t="s">
        <v>220</v>
      </c>
      <c r="E893" s="68">
        <v>12</v>
      </c>
      <c r="F893" s="9"/>
      <c r="G893" s="104"/>
      <c r="H893" s="148">
        <v>-5032757.0461315401</v>
      </c>
      <c r="I893" s="104"/>
      <c r="J893" s="104"/>
      <c r="K893" s="148">
        <v>-15696238.274515331</v>
      </c>
    </row>
    <row r="894" spans="1:11">
      <c r="A894" s="68">
        <v>13</v>
      </c>
      <c r="C894" s="9" t="s">
        <v>221</v>
      </c>
      <c r="E894" s="68">
        <v>13</v>
      </c>
      <c r="F894" s="9"/>
      <c r="G894" s="104"/>
      <c r="H894" s="148"/>
      <c r="I894" s="104"/>
      <c r="J894" s="104"/>
      <c r="K894" s="148"/>
    </row>
    <row r="895" spans="1:11">
      <c r="A895" s="68">
        <v>14</v>
      </c>
      <c r="E895" s="68">
        <v>14</v>
      </c>
      <c r="F895" s="9"/>
      <c r="G895" s="104"/>
      <c r="H895" s="104"/>
      <c r="I895" s="104"/>
      <c r="J895" s="104"/>
      <c r="K895" s="104"/>
    </row>
    <row r="896" spans="1:11">
      <c r="A896" s="68">
        <v>15</v>
      </c>
      <c r="E896" s="68">
        <v>15</v>
      </c>
      <c r="F896" s="9"/>
      <c r="G896" s="104"/>
      <c r="H896" s="104"/>
      <c r="I896" s="104"/>
      <c r="J896" s="104"/>
      <c r="K896" s="104"/>
    </row>
    <row r="897" spans="1:11">
      <c r="A897" s="68">
        <v>16</v>
      </c>
      <c r="E897" s="68">
        <v>16</v>
      </c>
      <c r="F897" s="9"/>
      <c r="G897" s="104"/>
      <c r="H897" s="104"/>
      <c r="I897" s="104"/>
      <c r="J897" s="104"/>
      <c r="K897" s="104"/>
    </row>
    <row r="898" spans="1:11">
      <c r="A898" s="68">
        <v>17</v>
      </c>
      <c r="C898" s="69"/>
      <c r="D898" s="70"/>
      <c r="E898" s="68">
        <v>17</v>
      </c>
      <c r="F898" s="9"/>
      <c r="G898" s="104"/>
      <c r="H898" s="104"/>
      <c r="I898" s="104"/>
      <c r="J898" s="104"/>
      <c r="K898" s="104"/>
    </row>
    <row r="899" spans="1:11">
      <c r="A899" s="68">
        <v>18</v>
      </c>
      <c r="C899" s="70"/>
      <c r="D899" s="70"/>
      <c r="E899" s="68">
        <v>18</v>
      </c>
      <c r="F899" s="9"/>
      <c r="G899" s="104"/>
      <c r="H899" s="104"/>
      <c r="I899" s="104"/>
      <c r="J899" s="104"/>
      <c r="K899" s="104"/>
    </row>
    <row r="900" spans="1:11">
      <c r="A900" s="68"/>
      <c r="C900" s="83"/>
      <c r="D900" s="70"/>
      <c r="E900" s="68"/>
      <c r="F900" s="65" t="s">
        <v>6</v>
      </c>
      <c r="G900" s="19" t="s">
        <v>6</v>
      </c>
      <c r="H900" s="20"/>
      <c r="I900" s="65"/>
      <c r="J900" s="19"/>
      <c r="K900" s="20"/>
    </row>
    <row r="901" spans="1:11">
      <c r="A901" s="68">
        <v>19</v>
      </c>
      <c r="C901" s="130" t="s">
        <v>222</v>
      </c>
      <c r="D901" s="70"/>
      <c r="E901" s="68">
        <v>19</v>
      </c>
      <c r="G901" s="102"/>
      <c r="H901" s="102">
        <f>SUM(H892:H899)</f>
        <v>-5032757.0461315401</v>
      </c>
      <c r="I901" s="104"/>
      <c r="J901" s="104"/>
      <c r="K901" s="102">
        <f>SUM(K892:K899)</f>
        <v>-15696238.274515331</v>
      </c>
    </row>
    <row r="902" spans="1:11">
      <c r="A902" s="68"/>
      <c r="C902" s="83"/>
      <c r="D902" s="70"/>
      <c r="E902" s="68"/>
      <c r="F902" s="65" t="s">
        <v>6</v>
      </c>
      <c r="G902" s="19" t="s">
        <v>6</v>
      </c>
      <c r="H902" s="20"/>
      <c r="I902" s="65"/>
      <c r="J902" s="19"/>
      <c r="K902" s="20"/>
    </row>
    <row r="903" spans="1:11">
      <c r="A903" s="68"/>
      <c r="C903" s="70"/>
      <c r="D903" s="70"/>
      <c r="E903" s="68"/>
      <c r="H903" s="11"/>
    </row>
    <row r="904" spans="1:11">
      <c r="A904" s="68">
        <v>20</v>
      </c>
      <c r="C904" s="8" t="s">
        <v>223</v>
      </c>
      <c r="E904" s="68">
        <v>20</v>
      </c>
      <c r="G904" s="101"/>
      <c r="H904" s="102">
        <f>SUM(H890,H901)</f>
        <v>1565016.1238684598</v>
      </c>
      <c r="I904" s="102"/>
      <c r="J904" s="101"/>
      <c r="K904" s="102">
        <f>SUM(K890,K901)</f>
        <v>-9020267.2745153308</v>
      </c>
    </row>
    <row r="905" spans="1:11">
      <c r="C905" s="30" t="s">
        <v>224</v>
      </c>
      <c r="E905" s="34"/>
      <c r="F905" s="65" t="s">
        <v>6</v>
      </c>
      <c r="G905" s="19" t="s">
        <v>6</v>
      </c>
      <c r="H905" s="20"/>
      <c r="I905" s="65"/>
      <c r="J905" s="19"/>
      <c r="K905" s="20"/>
    </row>
    <row r="906" spans="1:11">
      <c r="C906" s="8" t="s">
        <v>38</v>
      </c>
    </row>
    <row r="907" spans="1:11">
      <c r="D907" s="8"/>
      <c r="G907" s="13"/>
      <c r="H907" s="39"/>
      <c r="I907" s="57"/>
      <c r="J907" s="13"/>
      <c r="K907" s="39"/>
    </row>
    <row r="908" spans="1:11">
      <c r="D908" s="8"/>
      <c r="G908" s="13"/>
      <c r="H908" s="39"/>
      <c r="I908" s="57"/>
      <c r="J908" s="13"/>
      <c r="K908" s="39"/>
    </row>
    <row r="909" spans="1:11">
      <c r="D909" s="8"/>
      <c r="G909" s="13"/>
      <c r="H909" s="39"/>
      <c r="I909" s="57"/>
      <c r="J909" s="13"/>
      <c r="K909" s="39"/>
    </row>
    <row r="910" spans="1:11">
      <c r="D910" s="8"/>
      <c r="G910" s="13"/>
      <c r="H910" s="39"/>
      <c r="I910" s="57"/>
      <c r="J910" s="13"/>
      <c r="K910" s="39"/>
    </row>
    <row r="911" spans="1:11">
      <c r="D911" s="8"/>
      <c r="G911" s="13"/>
      <c r="H911" s="39"/>
      <c r="I911" s="57"/>
      <c r="J911" s="13"/>
      <c r="K911" s="39"/>
    </row>
    <row r="912" spans="1:11">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80" fitToHeight="47"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1" transitionEvaluation="1">
    <tabColor rgb="FFFFFF00"/>
  </sheetPr>
  <dimension ref="A2:IT970"/>
  <sheetViews>
    <sheetView showGridLines="0" view="pageBreakPreview" zoomScaleNormal="75" zoomScaleSheetLayoutView="100" workbookViewId="0">
      <selection activeCell="E26" sqref="E26"/>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12" width="11.625" style="130" bestFit="1" customWidth="1"/>
    <col min="13" max="14" width="12.375" style="130" customWidth="1"/>
    <col min="15" max="15" width="13.125" style="130" customWidth="1"/>
    <col min="16" max="16" width="12.25" style="130" bestFit="1" customWidth="1"/>
    <col min="17" max="17" width="11.625" style="130" bestFit="1" customWidth="1"/>
    <col min="18" max="18" width="11.125" style="130" bestFit="1" customWidth="1"/>
    <col min="19"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270</v>
      </c>
    </row>
    <row r="5" spans="1:11" ht="45">
      <c r="A5" s="289" t="s">
        <v>1</v>
      </c>
      <c r="B5" s="289"/>
      <c r="C5" s="289"/>
      <c r="D5" s="289"/>
      <c r="E5" s="289"/>
      <c r="F5" s="289"/>
      <c r="G5" s="289"/>
      <c r="H5" s="289"/>
      <c r="I5" s="289"/>
      <c r="J5" s="289"/>
      <c r="K5" s="289"/>
    </row>
    <row r="8" spans="1:11" s="5" customFormat="1" ht="33">
      <c r="A8" s="290" t="s">
        <v>268</v>
      </c>
      <c r="B8" s="290"/>
      <c r="C8" s="290"/>
      <c r="D8" s="290"/>
      <c r="E8" s="290"/>
      <c r="F8" s="290"/>
      <c r="G8" s="290"/>
      <c r="H8" s="290"/>
      <c r="I8" s="290"/>
      <c r="J8" s="290"/>
      <c r="K8" s="290"/>
    </row>
    <row r="9" spans="1:11" s="5" customFormat="1" ht="33">
      <c r="A9" s="290" t="s">
        <v>269</v>
      </c>
      <c r="B9" s="290"/>
      <c r="C9" s="290"/>
      <c r="D9" s="290"/>
      <c r="E9" s="290"/>
      <c r="F9" s="290"/>
      <c r="G9" s="290"/>
      <c r="H9" s="290"/>
      <c r="I9" s="290"/>
      <c r="J9" s="290"/>
      <c r="K9" s="290"/>
    </row>
    <row r="20" spans="1:11" ht="12.75" thickBot="1">
      <c r="A20" s="291" t="s">
        <v>228</v>
      </c>
      <c r="B20" s="291"/>
      <c r="C20" s="291"/>
      <c r="D20" s="127" t="s">
        <v>275</v>
      </c>
      <c r="E20" s="6"/>
      <c r="F20" s="6"/>
      <c r="G20" s="6"/>
      <c r="H20" s="6"/>
      <c r="I20" s="6"/>
      <c r="J20" s="6"/>
      <c r="K20" s="6"/>
    </row>
    <row r="21" spans="1:11" ht="12.75" thickBot="1">
      <c r="C21" s="172" t="s">
        <v>229</v>
      </c>
      <c r="D21" s="126" t="s">
        <v>284</v>
      </c>
    </row>
    <row r="22" spans="1:11" ht="12.75" thickBot="1">
      <c r="C22" s="172" t="s">
        <v>230</v>
      </c>
      <c r="D22" s="126" t="s">
        <v>285</v>
      </c>
    </row>
    <row r="23" spans="1:11" ht="12.75" thickBot="1">
      <c r="C23" s="172" t="s">
        <v>231</v>
      </c>
      <c r="D23" s="126" t="s">
        <v>286</v>
      </c>
    </row>
    <row r="31" spans="1:11">
      <c r="C31" s="130" t="s">
        <v>2</v>
      </c>
    </row>
    <row r="36" spans="1:11" ht="30">
      <c r="A36" s="292" t="s">
        <v>236</v>
      </c>
      <c r="B36" s="292"/>
      <c r="C36" s="292"/>
      <c r="D36" s="292"/>
      <c r="E36" s="292"/>
      <c r="F36" s="292"/>
      <c r="G36" s="292"/>
      <c r="H36" s="292"/>
      <c r="I36" s="292"/>
      <c r="J36" s="292"/>
      <c r="K36" s="292"/>
    </row>
    <row r="39" spans="1:11">
      <c r="A39" s="7"/>
      <c r="C39" s="8"/>
      <c r="E39" s="7"/>
      <c r="F39" s="9"/>
      <c r="G39" s="10"/>
      <c r="H39" s="11"/>
      <c r="I39" s="9"/>
      <c r="J39" s="10"/>
      <c r="K39" s="11"/>
    </row>
    <row r="40" spans="1:11">
      <c r="A40" s="12"/>
      <c r="G40" s="13"/>
      <c r="K40" s="14" t="s">
        <v>3</v>
      </c>
    </row>
    <row r="41" spans="1:11">
      <c r="A41" s="293" t="s">
        <v>4</v>
      </c>
      <c r="B41" s="293"/>
      <c r="C41" s="293"/>
      <c r="D41" s="293"/>
      <c r="E41" s="293"/>
      <c r="F41" s="293"/>
      <c r="G41" s="293"/>
      <c r="H41" s="293"/>
      <c r="I41" s="293"/>
      <c r="J41" s="293"/>
      <c r="K41" s="293"/>
    </row>
    <row r="42" spans="1:11">
      <c r="A42" s="15" t="s">
        <v>5</v>
      </c>
      <c r="C42" s="130" t="str">
        <f>$D$20</f>
        <v>University of Colorado</v>
      </c>
      <c r="G42" s="13"/>
      <c r="I42" s="16"/>
      <c r="J42" s="13"/>
      <c r="K42" s="17" t="str">
        <f>$K$3</f>
        <v>Due Date: October 12, 2020</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267</v>
      </c>
      <c r="I44" s="22"/>
      <c r="J44" s="23"/>
      <c r="K44" s="24" t="s">
        <v>271</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6">
        <v>0</v>
      </c>
      <c r="H47" s="86">
        <v>0</v>
      </c>
      <c r="I47" s="29"/>
      <c r="J47" s="86">
        <v>0</v>
      </c>
      <c r="K47" s="86">
        <v>0</v>
      </c>
    </row>
    <row r="48" spans="1:11">
      <c r="A48" s="7">
        <v>2</v>
      </c>
      <c r="C48" s="8" t="s">
        <v>16</v>
      </c>
      <c r="D48" s="26" t="s">
        <v>17</v>
      </c>
      <c r="E48" s="7">
        <v>2</v>
      </c>
      <c r="G48" s="86">
        <v>0</v>
      </c>
      <c r="H48" s="86">
        <v>0</v>
      </c>
      <c r="I48" s="29"/>
      <c r="J48" s="86">
        <v>0</v>
      </c>
      <c r="K48" s="86">
        <v>0</v>
      </c>
    </row>
    <row r="49" spans="1:15">
      <c r="A49" s="7">
        <v>3</v>
      </c>
      <c r="C49" s="8" t="s">
        <v>18</v>
      </c>
      <c r="D49" s="26" t="s">
        <v>19</v>
      </c>
      <c r="E49" s="7">
        <v>3</v>
      </c>
      <c r="G49" s="86">
        <v>0</v>
      </c>
      <c r="H49" s="86">
        <v>0</v>
      </c>
      <c r="I49" s="29"/>
      <c r="J49" s="86">
        <v>0</v>
      </c>
      <c r="K49" s="86">
        <v>0</v>
      </c>
    </row>
    <row r="50" spans="1:15">
      <c r="A50" s="7">
        <v>4</v>
      </c>
      <c r="C50" s="8" t="s">
        <v>20</v>
      </c>
      <c r="D50" s="26" t="s">
        <v>21</v>
      </c>
      <c r="E50" s="7">
        <v>4</v>
      </c>
      <c r="G50" s="86">
        <v>0</v>
      </c>
      <c r="H50" s="86">
        <v>0</v>
      </c>
      <c r="I50" s="29"/>
      <c r="J50" s="86">
        <v>0</v>
      </c>
      <c r="K50" s="86">
        <v>0</v>
      </c>
    </row>
    <row r="51" spans="1:15">
      <c r="A51" s="7">
        <v>5</v>
      </c>
      <c r="C51" s="8" t="s">
        <v>22</v>
      </c>
      <c r="D51" s="26" t="s">
        <v>23</v>
      </c>
      <c r="E51" s="7">
        <v>5</v>
      </c>
      <c r="G51" s="86">
        <v>0</v>
      </c>
      <c r="H51" s="86">
        <v>0</v>
      </c>
      <c r="I51" s="29"/>
      <c r="J51" s="86">
        <v>0</v>
      </c>
      <c r="K51" s="86">
        <v>0</v>
      </c>
    </row>
    <row r="52" spans="1:15">
      <c r="A52" s="7">
        <v>6</v>
      </c>
      <c r="C52" s="8" t="s">
        <v>24</v>
      </c>
      <c r="D52" s="26" t="s">
        <v>25</v>
      </c>
      <c r="E52" s="7">
        <v>6</v>
      </c>
      <c r="G52" s="86">
        <v>0</v>
      </c>
      <c r="H52" s="86">
        <v>0</v>
      </c>
      <c r="I52" s="29"/>
      <c r="J52" s="86">
        <v>0</v>
      </c>
      <c r="K52" s="86">
        <v>0</v>
      </c>
    </row>
    <row r="53" spans="1:15">
      <c r="A53" s="7">
        <v>7</v>
      </c>
      <c r="C53" s="8" t="s">
        <v>26</v>
      </c>
      <c r="D53" s="26" t="s">
        <v>27</v>
      </c>
      <c r="E53" s="7">
        <v>7</v>
      </c>
      <c r="G53" s="86">
        <v>0</v>
      </c>
      <c r="H53" s="86">
        <v>0</v>
      </c>
      <c r="I53" s="29"/>
      <c r="J53" s="86">
        <v>0</v>
      </c>
      <c r="K53" s="86">
        <v>0</v>
      </c>
    </row>
    <row r="54" spans="1:15">
      <c r="A54" s="7">
        <v>8</v>
      </c>
      <c r="C54" s="8" t="s">
        <v>28</v>
      </c>
      <c r="D54" s="26" t="s">
        <v>29</v>
      </c>
      <c r="E54" s="7">
        <v>8</v>
      </c>
      <c r="G54" s="86">
        <v>0</v>
      </c>
      <c r="H54" s="86">
        <v>0</v>
      </c>
      <c r="I54" s="29"/>
      <c r="J54" s="86">
        <v>0</v>
      </c>
      <c r="K54" s="86">
        <v>0</v>
      </c>
    </row>
    <row r="55" spans="1:15">
      <c r="A55" s="7">
        <v>9</v>
      </c>
      <c r="C55" s="8" t="s">
        <v>30</v>
      </c>
      <c r="D55" s="26" t="s">
        <v>31</v>
      </c>
      <c r="E55" s="7">
        <v>9</v>
      </c>
      <c r="G55" s="87">
        <v>0</v>
      </c>
      <c r="H55" s="87">
        <v>0</v>
      </c>
      <c r="I55" s="29" t="s">
        <v>38</v>
      </c>
      <c r="J55" s="87">
        <v>0</v>
      </c>
      <c r="K55" s="87">
        <v>0</v>
      </c>
    </row>
    <row r="56" spans="1:15">
      <c r="A56" s="7">
        <v>10</v>
      </c>
      <c r="C56" s="8" t="s">
        <v>32</v>
      </c>
      <c r="D56" s="26" t="s">
        <v>33</v>
      </c>
      <c r="E56" s="7">
        <v>10</v>
      </c>
      <c r="G56" s="86">
        <v>0</v>
      </c>
      <c r="H56" s="86">
        <v>0</v>
      </c>
      <c r="I56" s="29"/>
      <c r="J56" s="86">
        <v>0</v>
      </c>
      <c r="K56" s="86">
        <v>0</v>
      </c>
    </row>
    <row r="57" spans="1:15">
      <c r="A57" s="7"/>
      <c r="C57" s="8"/>
      <c r="D57" s="26"/>
      <c r="E57" s="7"/>
      <c r="F57" s="18" t="s">
        <v>6</v>
      </c>
      <c r="G57" s="19" t="s">
        <v>6</v>
      </c>
      <c r="H57" s="45"/>
      <c r="I57" s="27"/>
      <c r="J57" s="19"/>
      <c r="K57" s="45"/>
    </row>
    <row r="58" spans="1:15" ht="15" customHeight="1">
      <c r="A58" s="130">
        <v>11</v>
      </c>
      <c r="C58" s="8" t="s">
        <v>34</v>
      </c>
      <c r="E58" s="130">
        <v>11</v>
      </c>
      <c r="G58" s="86">
        <v>0</v>
      </c>
      <c r="H58" s="87">
        <v>0</v>
      </c>
      <c r="I58" s="29"/>
      <c r="J58" s="86">
        <v>0</v>
      </c>
      <c r="K58" s="87">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6"/>
      <c r="K61" s="28"/>
    </row>
    <row r="62" spans="1:15">
      <c r="A62" s="7">
        <v>13</v>
      </c>
      <c r="C62" s="8" t="s">
        <v>36</v>
      </c>
      <c r="D62" s="26" t="s">
        <v>37</v>
      </c>
      <c r="E62" s="7">
        <v>13</v>
      </c>
      <c r="G62" s="46"/>
      <c r="H62" s="44">
        <v>0</v>
      </c>
      <c r="I62" s="29"/>
      <c r="J62" s="46"/>
      <c r="K62" s="44">
        <v>0</v>
      </c>
      <c r="O62" s="130" t="s">
        <v>38</v>
      </c>
    </row>
    <row r="63" spans="1:15">
      <c r="A63" s="7">
        <v>14</v>
      </c>
      <c r="C63" s="8" t="s">
        <v>39</v>
      </c>
      <c r="D63" s="26" t="s">
        <v>40</v>
      </c>
      <c r="E63" s="7">
        <v>14</v>
      </c>
      <c r="G63" s="46"/>
      <c r="H63" s="44">
        <v>0</v>
      </c>
      <c r="I63" s="29"/>
      <c r="J63" s="46"/>
      <c r="K63" s="44">
        <v>0</v>
      </c>
    </row>
    <row r="64" spans="1:15">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30">
        <v>26</v>
      </c>
      <c r="E75" s="130">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286" t="s">
        <v>232</v>
      </c>
      <c r="D79" s="286"/>
      <c r="E79" s="286"/>
      <c r="F79" s="286"/>
      <c r="G79" s="286"/>
      <c r="H79" s="286"/>
      <c r="I79" s="286"/>
      <c r="J79" s="286"/>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11"/>
      <c r="I82" s="9"/>
      <c r="J82" s="10"/>
      <c r="K82" s="11"/>
    </row>
    <row r="83" spans="1:15">
      <c r="A83" s="15" t="s">
        <v>58</v>
      </c>
      <c r="G83" s="13"/>
      <c r="K83" s="14" t="s">
        <v>59</v>
      </c>
    </row>
    <row r="84" spans="1:15" s="35" customFormat="1">
      <c r="A84" s="293" t="s">
        <v>60</v>
      </c>
      <c r="B84" s="293"/>
      <c r="C84" s="293"/>
      <c r="D84" s="293"/>
      <c r="E84" s="293"/>
      <c r="F84" s="293"/>
      <c r="G84" s="293"/>
      <c r="H84" s="293"/>
      <c r="I84" s="293"/>
      <c r="J84" s="293"/>
      <c r="K84" s="293"/>
    </row>
    <row r="85" spans="1:15">
      <c r="A85" s="15" t="str">
        <f>$A$42</f>
        <v xml:space="preserve">NAME: </v>
      </c>
      <c r="C85" s="130" t="str">
        <f>$D$20</f>
        <v>University of Colorado</v>
      </c>
      <c r="G85" s="13"/>
      <c r="I85" s="281" t="s">
        <v>297</v>
      </c>
      <c r="J85" s="282"/>
      <c r="K85" s="17" t="str">
        <f>$K$3</f>
        <v>Due Date: October 12, 2020</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2019-20</v>
      </c>
      <c r="I87" s="22"/>
      <c r="J87" s="23"/>
      <c r="K87" s="24" t="s">
        <v>271</v>
      </c>
    </row>
    <row r="88" spans="1:15">
      <c r="A88" s="21" t="s">
        <v>9</v>
      </c>
      <c r="C88" s="25" t="s">
        <v>10</v>
      </c>
      <c r="E88" s="21" t="s">
        <v>9</v>
      </c>
      <c r="F88" s="22"/>
      <c r="G88" s="23" t="s">
        <v>11</v>
      </c>
      <c r="H88" s="24" t="s">
        <v>12</v>
      </c>
      <c r="I88" s="22"/>
      <c r="J88" s="23" t="s">
        <v>11</v>
      </c>
      <c r="K88" s="24" t="s">
        <v>13</v>
      </c>
    </row>
    <row r="89" spans="1:15">
      <c r="A89" s="18" t="s">
        <v>6</v>
      </c>
      <c r="B89" s="18" t="s">
        <v>6</v>
      </c>
      <c r="C89" s="18" t="s">
        <v>6</v>
      </c>
      <c r="D89" s="18" t="s">
        <v>6</v>
      </c>
      <c r="E89" s="18" t="s">
        <v>6</v>
      </c>
      <c r="F89" s="18" t="s">
        <v>6</v>
      </c>
      <c r="G89" s="19" t="s">
        <v>6</v>
      </c>
      <c r="H89" s="19" t="s">
        <v>6</v>
      </c>
      <c r="I89" s="18" t="s">
        <v>6</v>
      </c>
      <c r="J89" s="19" t="s">
        <v>6</v>
      </c>
      <c r="K89" s="20" t="s">
        <v>6</v>
      </c>
    </row>
    <row r="90" spans="1:15">
      <c r="A90" s="7">
        <v>1</v>
      </c>
      <c r="C90" s="8" t="s">
        <v>14</v>
      </c>
      <c r="D90" s="26" t="s">
        <v>15</v>
      </c>
      <c r="E90" s="7">
        <v>1</v>
      </c>
      <c r="G90" s="46">
        <f>+G569</f>
        <v>534.54999999999995</v>
      </c>
      <c r="H90" s="46">
        <f>+H569</f>
        <v>69746277</v>
      </c>
      <c r="I90" s="29"/>
      <c r="J90" s="46">
        <f>+J569</f>
        <v>576.59999999999991</v>
      </c>
      <c r="K90" s="46">
        <f>+K569</f>
        <v>57129228.666950524</v>
      </c>
      <c r="L90" s="168"/>
      <c r="M90" s="182"/>
    </row>
    <row r="91" spans="1:15">
      <c r="A91" s="7">
        <v>2</v>
      </c>
      <c r="C91" s="8" t="s">
        <v>16</v>
      </c>
      <c r="D91" s="26" t="s">
        <v>17</v>
      </c>
      <c r="E91" s="7">
        <v>2</v>
      </c>
      <c r="G91" s="46">
        <f>+G608</f>
        <v>1.5</v>
      </c>
      <c r="H91" s="46">
        <f>+H608</f>
        <v>904402</v>
      </c>
      <c r="I91" s="29"/>
      <c r="J91" s="46">
        <f>+J608</f>
        <v>1.5</v>
      </c>
      <c r="K91" s="46">
        <f>+K608</f>
        <v>365357.03096570214</v>
      </c>
      <c r="L91" s="168"/>
      <c r="M91" s="182"/>
    </row>
    <row r="92" spans="1:15">
      <c r="A92" s="7">
        <v>3</v>
      </c>
      <c r="C92" s="8" t="s">
        <v>18</v>
      </c>
      <c r="D92" s="26" t="s">
        <v>19</v>
      </c>
      <c r="E92" s="7">
        <v>3</v>
      </c>
      <c r="G92" s="46">
        <f>+G645</f>
        <v>0.4</v>
      </c>
      <c r="H92" s="46">
        <f>+H645</f>
        <v>173213</v>
      </c>
      <c r="I92" s="29"/>
      <c r="J92" s="46">
        <f>+J645</f>
        <v>0.4</v>
      </c>
      <c r="K92" s="46">
        <f>+K645</f>
        <v>41104</v>
      </c>
      <c r="L92" s="168"/>
      <c r="M92" s="182"/>
    </row>
    <row r="93" spans="1:15">
      <c r="A93" s="7">
        <v>4</v>
      </c>
      <c r="C93" s="8" t="s">
        <v>20</v>
      </c>
      <c r="D93" s="26" t="s">
        <v>21</v>
      </c>
      <c r="E93" s="7">
        <v>4</v>
      </c>
      <c r="G93" s="46">
        <f>+G682</f>
        <v>131.43</v>
      </c>
      <c r="H93" s="46">
        <f>+H682</f>
        <v>19268878</v>
      </c>
      <c r="I93" s="29"/>
      <c r="J93" s="46">
        <f>+J682</f>
        <v>147.93</v>
      </c>
      <c r="K93" s="46">
        <f>+K682</f>
        <v>15374982.152464014</v>
      </c>
      <c r="L93" s="168"/>
      <c r="M93" s="182"/>
    </row>
    <row r="94" spans="1:15">
      <c r="A94" s="7">
        <v>5</v>
      </c>
      <c r="C94" s="8" t="s">
        <v>22</v>
      </c>
      <c r="D94" s="26" t="s">
        <v>23</v>
      </c>
      <c r="E94" s="7">
        <v>5</v>
      </c>
      <c r="G94" s="46">
        <f>+G719</f>
        <v>94.17</v>
      </c>
      <c r="H94" s="46">
        <f>+H719</f>
        <v>12057789</v>
      </c>
      <c r="I94" s="29"/>
      <c r="J94" s="46">
        <f>+J719</f>
        <v>110.72</v>
      </c>
      <c r="K94" s="46">
        <f>+K719</f>
        <v>10756888.706451114</v>
      </c>
      <c r="L94" s="168"/>
      <c r="M94" s="182"/>
    </row>
    <row r="95" spans="1:15">
      <c r="A95" s="7">
        <v>6</v>
      </c>
      <c r="C95" s="8" t="s">
        <v>24</v>
      </c>
      <c r="D95" s="26" t="s">
        <v>25</v>
      </c>
      <c r="E95" s="7">
        <v>6</v>
      </c>
      <c r="G95" s="46">
        <f>+G756</f>
        <v>103.42</v>
      </c>
      <c r="H95" s="46">
        <f>+H756</f>
        <v>23717017</v>
      </c>
      <c r="I95" s="29"/>
      <c r="J95" s="46">
        <f>+J756</f>
        <v>125.12000000000003</v>
      </c>
      <c r="K95" s="46">
        <f>+K756</f>
        <v>21794396.561490953</v>
      </c>
      <c r="L95" s="168"/>
      <c r="M95" s="182"/>
    </row>
    <row r="96" spans="1:15">
      <c r="A96" s="7">
        <v>7</v>
      </c>
      <c r="C96" s="8" t="s">
        <v>26</v>
      </c>
      <c r="D96" s="26" t="s">
        <v>27</v>
      </c>
      <c r="E96" s="7">
        <v>7</v>
      </c>
      <c r="G96" s="46">
        <f>+G793</f>
        <v>76.94</v>
      </c>
      <c r="H96" s="46">
        <f>+H793</f>
        <v>11039969</v>
      </c>
      <c r="I96" s="29"/>
      <c r="J96" s="46">
        <f>+J793</f>
        <v>106.36999999999999</v>
      </c>
      <c r="K96" s="46">
        <f>+K793</f>
        <v>11424119.881677696</v>
      </c>
      <c r="L96" s="168"/>
      <c r="M96" s="182"/>
      <c r="O96" s="130" t="s">
        <v>38</v>
      </c>
    </row>
    <row r="97" spans="1:254">
      <c r="A97" s="7">
        <v>8</v>
      </c>
      <c r="C97" s="8" t="s">
        <v>28</v>
      </c>
      <c r="D97" s="26" t="s">
        <v>29</v>
      </c>
      <c r="E97" s="7">
        <v>8</v>
      </c>
      <c r="G97" s="46">
        <f>+G830</f>
        <v>0</v>
      </c>
      <c r="H97" s="46">
        <f>+H830</f>
        <v>14571397</v>
      </c>
      <c r="I97" s="29"/>
      <c r="J97" s="46">
        <f>+J830</f>
        <v>0</v>
      </c>
      <c r="K97" s="46">
        <f>+K830</f>
        <v>12819697</v>
      </c>
      <c r="L97" s="168"/>
      <c r="M97" s="182"/>
    </row>
    <row r="98" spans="1:254">
      <c r="A98" s="7">
        <v>9</v>
      </c>
      <c r="C98" s="8" t="s">
        <v>30</v>
      </c>
      <c r="D98" s="26" t="s">
        <v>31</v>
      </c>
      <c r="E98" s="7">
        <v>9</v>
      </c>
      <c r="G98" s="44">
        <f>+G868</f>
        <v>0</v>
      </c>
      <c r="H98" s="44">
        <f>+H868</f>
        <v>0</v>
      </c>
      <c r="I98" s="29" t="s">
        <v>38</v>
      </c>
      <c r="J98" s="44">
        <f>+J868</f>
        <v>0</v>
      </c>
      <c r="K98" s="44">
        <f>+K868</f>
        <v>0</v>
      </c>
      <c r="M98" s="182"/>
    </row>
    <row r="99" spans="1:254">
      <c r="A99" s="7">
        <v>10</v>
      </c>
      <c r="C99" s="8" t="s">
        <v>32</v>
      </c>
      <c r="D99" s="26" t="s">
        <v>33</v>
      </c>
      <c r="E99" s="7">
        <v>10</v>
      </c>
      <c r="G99" s="46">
        <f>+G904</f>
        <v>0</v>
      </c>
      <c r="H99" s="46">
        <f>+H904</f>
        <v>17014196</v>
      </c>
      <c r="I99" s="29"/>
      <c r="J99" s="46">
        <f>+J904</f>
        <v>0</v>
      </c>
      <c r="K99" s="46">
        <f>+K904</f>
        <v>1946590</v>
      </c>
      <c r="M99" s="182"/>
    </row>
    <row r="100" spans="1:254">
      <c r="A100" s="7"/>
      <c r="C100" s="8"/>
      <c r="D100" s="26"/>
      <c r="E100" s="7"/>
      <c r="F100" s="18" t="s">
        <v>6</v>
      </c>
      <c r="G100" s="19" t="s">
        <v>6</v>
      </c>
      <c r="H100" s="45"/>
      <c r="I100" s="27"/>
      <c r="J100" s="19"/>
      <c r="K100" s="45"/>
      <c r="M100" s="168"/>
      <c r="N100" s="182"/>
    </row>
    <row r="101" spans="1:254">
      <c r="A101" s="130">
        <v>11</v>
      </c>
      <c r="C101" s="8" t="s">
        <v>61</v>
      </c>
      <c r="E101" s="130">
        <v>11</v>
      </c>
      <c r="G101" s="46">
        <f>SUM(G90:G99)</f>
        <v>942.40999999999985</v>
      </c>
      <c r="H101" s="44">
        <f>SUM(H90:H99)</f>
        <v>168493138</v>
      </c>
      <c r="I101" s="29"/>
      <c r="J101" s="46">
        <f>SUM(J90:J99)</f>
        <v>1068.6399999999999</v>
      </c>
      <c r="K101" s="44">
        <f>SUM(K90:K99)</f>
        <v>131652364.00000001</v>
      </c>
      <c r="M101" s="179"/>
      <c r="N101" s="179"/>
    </row>
    <row r="102" spans="1:254">
      <c r="A102" s="7"/>
      <c r="E102" s="7"/>
      <c r="F102" s="18" t="s">
        <v>6</v>
      </c>
      <c r="G102" s="19" t="s">
        <v>6</v>
      </c>
      <c r="H102" s="20"/>
      <c r="I102" s="27"/>
      <c r="J102" s="19"/>
      <c r="K102" s="20"/>
    </row>
    <row r="103" spans="1:254">
      <c r="A103" s="7"/>
      <c r="E103" s="7"/>
      <c r="F103" s="18"/>
      <c r="G103" s="13"/>
      <c r="H103" s="20"/>
      <c r="I103" s="27"/>
      <c r="J103" s="13"/>
      <c r="K103" s="20"/>
    </row>
    <row r="104" spans="1:254">
      <c r="A104" s="130">
        <v>12</v>
      </c>
      <c r="C104" s="8" t="s">
        <v>35</v>
      </c>
      <c r="E104" s="130">
        <v>12</v>
      </c>
      <c r="G104" s="28"/>
      <c r="H104" s="28"/>
      <c r="I104" s="29"/>
      <c r="J104" s="46"/>
      <c r="K104" s="28"/>
    </row>
    <row r="105" spans="1:254">
      <c r="A105" s="7">
        <v>13</v>
      </c>
      <c r="C105" s="8" t="s">
        <v>36</v>
      </c>
      <c r="D105" s="26" t="s">
        <v>37</v>
      </c>
      <c r="E105" s="7">
        <v>13</v>
      </c>
      <c r="G105" s="46"/>
      <c r="H105" s="44">
        <f>+H531</f>
        <v>0</v>
      </c>
      <c r="I105" s="29"/>
      <c r="J105" s="46"/>
      <c r="K105" s="44">
        <f>+K531</f>
        <v>0</v>
      </c>
    </row>
    <row r="106" spans="1:254">
      <c r="A106" s="7">
        <v>14</v>
      </c>
      <c r="C106" s="8" t="s">
        <v>39</v>
      </c>
      <c r="D106" s="26" t="s">
        <v>62</v>
      </c>
      <c r="E106" s="7">
        <v>14</v>
      </c>
      <c r="G106" s="46"/>
      <c r="H106" s="110">
        <f>H145</f>
        <v>13857412</v>
      </c>
      <c r="I106" s="29"/>
      <c r="J106" s="46"/>
      <c r="K106" s="110">
        <f>K145</f>
        <v>6089564</v>
      </c>
    </row>
    <row r="107" spans="1:254">
      <c r="A107" s="7">
        <v>15</v>
      </c>
      <c r="C107" s="8" t="s">
        <v>41</v>
      </c>
      <c r="D107" s="26"/>
      <c r="E107" s="7">
        <v>15</v>
      </c>
      <c r="G107" s="46">
        <f>H248</f>
        <v>7163.2847517730497</v>
      </c>
      <c r="H107" s="131">
        <v>20200463</v>
      </c>
      <c r="I107" s="29"/>
      <c r="J107" s="46">
        <f>K248</f>
        <v>7323.9183333333331</v>
      </c>
      <c r="K107" s="131">
        <v>8788702</v>
      </c>
      <c r="L107" s="182"/>
      <c r="M107" s="182">
        <f>H107/2820</f>
        <v>7163.2847517730497</v>
      </c>
      <c r="N107" s="130">
        <v>2820</v>
      </c>
    </row>
    <row r="108" spans="1:254">
      <c r="A108" s="7">
        <v>16</v>
      </c>
      <c r="C108" s="8" t="s">
        <v>42</v>
      </c>
      <c r="D108" s="26"/>
      <c r="E108" s="7">
        <v>16</v>
      </c>
      <c r="G108" s="46"/>
      <c r="H108" s="280">
        <f>+H352-H107</f>
        <v>76506525.300000012</v>
      </c>
      <c r="I108" s="29"/>
      <c r="J108" s="46"/>
      <c r="K108" s="131">
        <v>66062850</v>
      </c>
      <c r="L108" s="182"/>
      <c r="M108" s="182">
        <f>K107/1200</f>
        <v>7323.9183333333331</v>
      </c>
    </row>
    <row r="109" spans="1:254">
      <c r="A109" s="26">
        <v>17</v>
      </c>
      <c r="B109" s="26"/>
      <c r="C109" s="30" t="s">
        <v>63</v>
      </c>
      <c r="D109" s="26" t="s">
        <v>64</v>
      </c>
      <c r="E109" s="26">
        <v>17</v>
      </c>
      <c r="F109" s="26"/>
      <c r="G109" s="46"/>
      <c r="H109" s="280">
        <f>SUM(H107:H108)</f>
        <v>96706988.300000012</v>
      </c>
      <c r="I109" s="30"/>
      <c r="J109" s="46"/>
      <c r="K109" s="44">
        <f>SUM(K107:K108)</f>
        <v>74851552</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+H351-2</f>
        <v>14477176</v>
      </c>
      <c r="I110" s="29"/>
      <c r="J110" s="46"/>
      <c r="K110" s="131">
        <v>12079705</v>
      </c>
      <c r="L110" s="182"/>
    </row>
    <row r="111" spans="1:254">
      <c r="A111" s="7">
        <v>19</v>
      </c>
      <c r="C111" s="8" t="s">
        <v>45</v>
      </c>
      <c r="D111" s="26" t="s">
        <v>64</v>
      </c>
      <c r="E111" s="7">
        <v>19</v>
      </c>
      <c r="G111" s="46"/>
      <c r="H111" s="280">
        <f>+H357</f>
        <v>29450669.5</v>
      </c>
      <c r="I111" s="29"/>
      <c r="J111" s="46"/>
      <c r="K111" s="131">
        <v>23669760</v>
      </c>
    </row>
    <row r="112" spans="1:254">
      <c r="A112" s="7">
        <v>20</v>
      </c>
      <c r="C112" s="8" t="s">
        <v>46</v>
      </c>
      <c r="D112" s="26" t="s">
        <v>64</v>
      </c>
      <c r="E112" s="7">
        <v>20</v>
      </c>
      <c r="G112" s="46"/>
      <c r="H112" s="44">
        <f>H109+H110+H111</f>
        <v>140634833.80000001</v>
      </c>
      <c r="I112" s="29"/>
      <c r="J112" s="46"/>
      <c r="K112" s="44">
        <f>K109+K110+K111</f>
        <v>110601017</v>
      </c>
      <c r="L112" s="168"/>
      <c r="M112" s="168"/>
    </row>
    <row r="113" spans="1:17">
      <c r="A113" s="26">
        <v>21</v>
      </c>
      <c r="C113" s="8"/>
      <c r="D113" s="26"/>
      <c r="E113" s="7">
        <v>21</v>
      </c>
      <c r="G113" s="46"/>
      <c r="H113" s="44">
        <f>+H396-H377</f>
        <v>0</v>
      </c>
      <c r="I113" s="29"/>
      <c r="J113" s="46"/>
      <c r="K113" s="44">
        <f>+K396-K377</f>
        <v>0</v>
      </c>
    </row>
    <row r="114" spans="1:17">
      <c r="A114" s="26">
        <v>22</v>
      </c>
      <c r="C114" s="8"/>
      <c r="D114" s="26"/>
      <c r="E114" s="7">
        <v>22</v>
      </c>
      <c r="G114" s="46"/>
      <c r="H114" s="44">
        <f>H377</f>
        <v>0</v>
      </c>
      <c r="I114" s="29" t="s">
        <v>38</v>
      </c>
      <c r="J114" s="46"/>
      <c r="K114" s="44">
        <f>K377</f>
        <v>0</v>
      </c>
    </row>
    <row r="115" spans="1:17">
      <c r="A115" s="7">
        <v>23</v>
      </c>
      <c r="C115" s="31"/>
      <c r="E115" s="7">
        <v>23</v>
      </c>
      <c r="F115" s="18" t="s">
        <v>6</v>
      </c>
      <c r="G115" s="19"/>
      <c r="H115" s="20"/>
      <c r="I115" s="27"/>
      <c r="J115" s="19"/>
      <c r="K115" s="20"/>
    </row>
    <row r="116" spans="1:17">
      <c r="A116" s="7">
        <v>24</v>
      </c>
      <c r="C116" s="31"/>
      <c r="D116" s="8"/>
      <c r="E116" s="7">
        <v>24</v>
      </c>
    </row>
    <row r="117" spans="1:17">
      <c r="A117" s="7">
        <v>25</v>
      </c>
      <c r="C117" s="8" t="s">
        <v>238</v>
      </c>
      <c r="D117" s="26" t="s">
        <v>65</v>
      </c>
      <c r="E117" s="7">
        <v>25</v>
      </c>
      <c r="G117" s="46"/>
      <c r="H117" s="44">
        <f>+H443</f>
        <v>14000892</v>
      </c>
      <c r="I117" s="29"/>
      <c r="J117" s="46"/>
      <c r="K117" s="44">
        <f>+K443</f>
        <v>14961783</v>
      </c>
    </row>
    <row r="118" spans="1:17">
      <c r="A118" s="130">
        <v>26</v>
      </c>
      <c r="E118" s="130">
        <v>26</v>
      </c>
      <c r="F118" s="18" t="s">
        <v>6</v>
      </c>
      <c r="G118" s="19"/>
      <c r="H118" s="20"/>
      <c r="I118" s="27"/>
      <c r="J118" s="19"/>
      <c r="K118" s="20"/>
    </row>
    <row r="119" spans="1:17">
      <c r="A119" s="7">
        <v>27</v>
      </c>
      <c r="C119" s="8" t="s">
        <v>48</v>
      </c>
      <c r="E119" s="7">
        <v>27</v>
      </c>
      <c r="F119" s="16"/>
      <c r="G119" s="46"/>
      <c r="H119" s="44">
        <f>ROUND(H105+H106+H112+H113+H114+H117,0)</f>
        <v>168493138</v>
      </c>
      <c r="I119" s="28"/>
      <c r="J119" s="47"/>
      <c r="K119" s="44">
        <f>ROUND(K105+K106+K112+K113+K114+K117,0)</f>
        <v>131652364</v>
      </c>
      <c r="L119" s="85"/>
      <c r="M119" s="267"/>
      <c r="N119" s="268"/>
      <c r="O119" s="85"/>
      <c r="P119" s="85"/>
      <c r="Q119" s="85"/>
    </row>
    <row r="120" spans="1:17">
      <c r="A120" s="7"/>
      <c r="C120" s="8"/>
      <c r="E120" s="7"/>
      <c r="F120" s="48" t="s">
        <v>256</v>
      </c>
      <c r="G120" s="49"/>
      <c r="H120" s="49"/>
      <c r="I120" s="49"/>
      <c r="J120" s="50"/>
      <c r="K120" s="51"/>
    </row>
    <row r="121" spans="1:17" ht="29.25" customHeight="1">
      <c r="C121" s="286" t="s">
        <v>232</v>
      </c>
      <c r="D121" s="286"/>
      <c r="E121" s="286"/>
      <c r="F121" s="286"/>
      <c r="G121" s="286"/>
      <c r="H121" s="286"/>
      <c r="I121" s="286"/>
      <c r="J121" s="286"/>
      <c r="K121" s="52"/>
    </row>
    <row r="122" spans="1:17">
      <c r="A122" s="130" t="s">
        <v>298</v>
      </c>
      <c r="D122" s="26"/>
      <c r="F122" s="18"/>
      <c r="G122" s="19"/>
      <c r="I122" s="27"/>
      <c r="J122" s="19"/>
      <c r="K122" s="20"/>
      <c r="M122" s="130" t="s">
        <v>38</v>
      </c>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87" t="s">
        <v>248</v>
      </c>
      <c r="B128" s="287"/>
      <c r="C128" s="287"/>
      <c r="D128" s="287"/>
      <c r="E128" s="287"/>
      <c r="F128" s="287"/>
      <c r="G128" s="287"/>
      <c r="H128" s="287"/>
      <c r="I128" s="287"/>
      <c r="J128" s="287"/>
      <c r="K128" s="287"/>
    </row>
    <row r="129" spans="1:11">
      <c r="A129" s="15" t="str">
        <f>$A$42</f>
        <v xml:space="preserve">NAME: </v>
      </c>
      <c r="C129" s="130" t="str">
        <f>$D$20</f>
        <v>University of Colorado</v>
      </c>
      <c r="H129" s="39"/>
      <c r="J129" s="13"/>
      <c r="K129" s="17" t="str">
        <f>$K$3</f>
        <v>Due Date: October 12, 2020</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2019-20</v>
      </c>
      <c r="I131" s="22"/>
      <c r="J131" s="23"/>
      <c r="K131" s="24" t="s">
        <v>271</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88" t="s">
        <v>66</v>
      </c>
      <c r="D135" s="288"/>
      <c r="E135" s="40">
        <v>2</v>
      </c>
      <c r="G135" s="88"/>
      <c r="H135" s="132">
        <v>13857412</v>
      </c>
      <c r="I135" s="89"/>
      <c r="J135" s="89"/>
      <c r="K135" s="132">
        <v>6089564</v>
      </c>
    </row>
    <row r="136" spans="1:11" ht="15.75" customHeight="1">
      <c r="A136" s="130">
        <v>3</v>
      </c>
      <c r="C136" s="130" t="s">
        <v>53</v>
      </c>
      <c r="E136" s="130">
        <v>3</v>
      </c>
      <c r="G136" s="88"/>
      <c r="H136" s="133">
        <v>0</v>
      </c>
      <c r="I136" s="88"/>
      <c r="J136" s="88"/>
      <c r="K136" s="133">
        <v>0</v>
      </c>
    </row>
    <row r="137" spans="1:11">
      <c r="A137" s="130">
        <v>4</v>
      </c>
      <c r="C137" s="130" t="s">
        <v>54</v>
      </c>
      <c r="E137" s="130">
        <v>4</v>
      </c>
      <c r="G137" s="88"/>
      <c r="H137" s="133">
        <v>0</v>
      </c>
      <c r="I137" s="88"/>
      <c r="J137" s="88"/>
      <c r="K137" s="133">
        <v>0</v>
      </c>
    </row>
    <row r="138" spans="1:11">
      <c r="A138" s="130">
        <v>5</v>
      </c>
      <c r="C138" s="130" t="s">
        <v>55</v>
      </c>
      <c r="E138" s="130">
        <v>5</v>
      </c>
      <c r="G138" s="88"/>
      <c r="H138" s="133">
        <v>0</v>
      </c>
      <c r="I138" s="88"/>
      <c r="J138" s="88"/>
      <c r="K138" s="133">
        <v>0</v>
      </c>
    </row>
    <row r="139" spans="1:11" ht="47.25" customHeight="1">
      <c r="A139" s="40">
        <v>6</v>
      </c>
      <c r="C139" s="288" t="s">
        <v>56</v>
      </c>
      <c r="D139" s="288"/>
      <c r="E139" s="40">
        <v>6</v>
      </c>
      <c r="G139" s="88"/>
      <c r="H139" s="132">
        <v>0</v>
      </c>
      <c r="I139" s="89"/>
      <c r="J139" s="89"/>
      <c r="K139" s="132">
        <v>0</v>
      </c>
    </row>
    <row r="140" spans="1:11">
      <c r="A140" s="130">
        <v>7</v>
      </c>
      <c r="E140" s="130">
        <v>7</v>
      </c>
      <c r="G140" s="88"/>
      <c r="H140" s="88"/>
      <c r="I140" s="88"/>
      <c r="J140" s="88"/>
      <c r="K140" s="88"/>
    </row>
    <row r="141" spans="1:11">
      <c r="A141" s="130">
        <v>8</v>
      </c>
      <c r="E141" s="130">
        <v>8</v>
      </c>
      <c r="G141" s="88"/>
      <c r="H141" s="88"/>
      <c r="I141" s="88"/>
      <c r="J141" s="88"/>
      <c r="K141" s="88"/>
    </row>
    <row r="142" spans="1:11">
      <c r="A142" s="130">
        <v>9</v>
      </c>
      <c r="E142" s="130">
        <v>9</v>
      </c>
      <c r="G142" s="88"/>
      <c r="H142" s="88"/>
      <c r="I142" s="88"/>
      <c r="J142" s="88"/>
      <c r="K142" s="88"/>
    </row>
    <row r="143" spans="1:11">
      <c r="A143" s="130">
        <v>10</v>
      </c>
      <c r="E143" s="130">
        <v>10</v>
      </c>
      <c r="G143" s="88"/>
      <c r="H143" s="88"/>
      <c r="I143" s="88"/>
      <c r="J143" s="88"/>
      <c r="K143" s="88"/>
    </row>
    <row r="144" spans="1:11">
      <c r="A144" s="130">
        <v>11</v>
      </c>
      <c r="E144" s="130">
        <v>11</v>
      </c>
      <c r="G144" s="88"/>
      <c r="H144" s="88"/>
      <c r="I144" s="88"/>
      <c r="J144" s="88"/>
      <c r="K144" s="88"/>
    </row>
    <row r="145" spans="1:11">
      <c r="A145" s="130">
        <v>12</v>
      </c>
      <c r="C145" s="130" t="s">
        <v>57</v>
      </c>
      <c r="E145" s="130">
        <v>12</v>
      </c>
      <c r="G145" s="88"/>
      <c r="H145" s="88">
        <f>SUM(H135:H144)</f>
        <v>13857412</v>
      </c>
      <c r="I145" s="88"/>
      <c r="J145" s="88"/>
      <c r="K145" s="88">
        <f>SUM(K135:K144)</f>
        <v>6089564</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c r="E160" s="34"/>
      <c r="G160" s="13"/>
      <c r="H160" s="39"/>
      <c r="J160" s="13"/>
      <c r="K160" s="39"/>
    </row>
    <row r="161" spans="1:13">
      <c r="A161" s="15" t="str">
        <f>$A$83</f>
        <v xml:space="preserve">Institution No.:  </v>
      </c>
      <c r="B161" s="35"/>
      <c r="C161" s="35"/>
      <c r="D161" s="35"/>
      <c r="E161" s="36"/>
      <c r="F161" s="35"/>
      <c r="G161" s="37"/>
      <c r="H161" s="38"/>
      <c r="I161" s="35"/>
      <c r="J161" s="37"/>
      <c r="K161" s="14" t="s">
        <v>263</v>
      </c>
      <c r="L161" s="16"/>
      <c r="M161" s="53"/>
    </row>
    <row r="162" spans="1:13" s="35" customFormat="1">
      <c r="A162" s="294" t="s">
        <v>265</v>
      </c>
      <c r="B162" s="294"/>
      <c r="C162" s="294"/>
      <c r="D162" s="294"/>
      <c r="E162" s="294"/>
      <c r="F162" s="294"/>
      <c r="G162" s="294"/>
      <c r="H162" s="294"/>
      <c r="I162" s="294"/>
      <c r="J162" s="294"/>
      <c r="K162" s="294"/>
      <c r="L162" s="54"/>
      <c r="M162" s="55"/>
    </row>
    <row r="163" spans="1:13">
      <c r="A163" s="15" t="str">
        <f>$A$42</f>
        <v xml:space="preserve">NAME: </v>
      </c>
      <c r="C163" s="130" t="str">
        <f>$D$20</f>
        <v>University of Colorado</v>
      </c>
      <c r="G163" s="74"/>
      <c r="H163" s="39"/>
      <c r="J163" s="13"/>
      <c r="K163" s="17" t="str">
        <f>$K$3</f>
        <v>Due Date: October 12, 2020</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
        <v>262</v>
      </c>
      <c r="I165" s="22"/>
      <c r="J165" s="23"/>
      <c r="K165" s="24" t="s">
        <v>271</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45">
        <v>466.57</v>
      </c>
      <c r="H168" s="156">
        <v>40052563</v>
      </c>
      <c r="I168" s="103"/>
      <c r="J168" s="145">
        <f>J208</f>
        <v>494.54999999999984</v>
      </c>
      <c r="K168" s="156">
        <f>K208</f>
        <v>31801607</v>
      </c>
    </row>
    <row r="169" spans="1:13">
      <c r="A169" s="7">
        <v>2</v>
      </c>
      <c r="B169" s="18"/>
      <c r="C169" s="8" t="s">
        <v>166</v>
      </c>
      <c r="D169" s="18"/>
      <c r="E169" s="7">
        <v>2</v>
      </c>
      <c r="F169" s="18"/>
      <c r="G169" s="77"/>
      <c r="H169" s="156">
        <v>11869790</v>
      </c>
      <c r="I169" s="18"/>
      <c r="J169" s="77"/>
      <c r="K169" s="156">
        <f>K209</f>
        <v>10238727</v>
      </c>
    </row>
    <row r="170" spans="1:13">
      <c r="A170" s="7">
        <v>3</v>
      </c>
      <c r="C170" s="8" t="s">
        <v>167</v>
      </c>
      <c r="E170" s="7">
        <v>3</v>
      </c>
      <c r="F170" s="9"/>
      <c r="G170" s="145">
        <v>6.8000000000000007</v>
      </c>
      <c r="H170" s="156">
        <v>4016040</v>
      </c>
      <c r="I170" s="104"/>
      <c r="J170" s="145">
        <f>J210</f>
        <v>13.469999999999999</v>
      </c>
      <c r="K170" s="156">
        <f>K210</f>
        <v>4126634</v>
      </c>
    </row>
    <row r="171" spans="1:13">
      <c r="A171" s="7">
        <v>4</v>
      </c>
      <c r="C171" s="8" t="s">
        <v>168</v>
      </c>
      <c r="E171" s="7">
        <v>4</v>
      </c>
      <c r="F171" s="9"/>
      <c r="G171" s="103"/>
      <c r="H171" s="156">
        <v>576834</v>
      </c>
      <c r="I171" s="104"/>
      <c r="J171" s="103"/>
      <c r="K171" s="156">
        <f>K211</f>
        <v>1135724</v>
      </c>
    </row>
    <row r="172" spans="1:13">
      <c r="A172" s="7">
        <v>5</v>
      </c>
      <c r="C172" s="8" t="s">
        <v>169</v>
      </c>
      <c r="E172" s="7">
        <v>5</v>
      </c>
      <c r="F172" s="9"/>
      <c r="G172" s="103">
        <f>G168+G170</f>
        <v>473.37</v>
      </c>
      <c r="H172" s="157">
        <f>SUM(H168:H171)</f>
        <v>56515227</v>
      </c>
      <c r="I172" s="104"/>
      <c r="J172" s="103">
        <f>J168+J170</f>
        <v>508.01999999999987</v>
      </c>
      <c r="K172" s="157">
        <f>SUM(K168:K171)</f>
        <v>47302692</v>
      </c>
    </row>
    <row r="173" spans="1:13">
      <c r="A173" s="7">
        <v>6</v>
      </c>
      <c r="C173" s="8" t="s">
        <v>170</v>
      </c>
      <c r="E173" s="7">
        <v>6</v>
      </c>
      <c r="F173" s="9"/>
      <c r="G173" s="145">
        <v>346.07</v>
      </c>
      <c r="H173" s="156">
        <v>28888472</v>
      </c>
      <c r="I173" s="103"/>
      <c r="J173" s="145">
        <f t="shared" ref="J173:J174" si="0">J213</f>
        <v>412.96999999999997</v>
      </c>
      <c r="K173" s="156">
        <f>K213</f>
        <v>23815126</v>
      </c>
    </row>
    <row r="174" spans="1:13">
      <c r="A174" s="7">
        <v>7</v>
      </c>
      <c r="C174" s="8" t="s">
        <v>171</v>
      </c>
      <c r="E174" s="7">
        <v>7</v>
      </c>
      <c r="F174" s="9"/>
      <c r="G174" s="145">
        <f>G214</f>
        <v>0</v>
      </c>
      <c r="H174" s="156">
        <v>11503498</v>
      </c>
      <c r="I174" s="104"/>
      <c r="J174" s="145">
        <f t="shared" si="0"/>
        <v>0</v>
      </c>
      <c r="K174" s="156">
        <f>K214</f>
        <v>8170603</v>
      </c>
    </row>
    <row r="175" spans="1:13">
      <c r="A175" s="7">
        <v>8</v>
      </c>
      <c r="C175" s="8" t="s">
        <v>172</v>
      </c>
      <c r="E175" s="7">
        <v>8</v>
      </c>
      <c r="F175" s="9"/>
      <c r="G175" s="103">
        <f>G172+G173+G174</f>
        <v>819.44</v>
      </c>
      <c r="H175" s="103">
        <f>H172+H173+H174</f>
        <v>96907197</v>
      </c>
      <c r="I175" s="103"/>
      <c r="J175" s="103">
        <f>J172+J173+J174</f>
        <v>920.98999999999978</v>
      </c>
      <c r="K175" s="157">
        <f>K172+K173+K174</f>
        <v>79288421</v>
      </c>
    </row>
    <row r="176" spans="1:13">
      <c r="A176" s="7">
        <v>9</v>
      </c>
      <c r="E176" s="7">
        <v>9</v>
      </c>
      <c r="F176" s="9"/>
      <c r="G176" s="103"/>
      <c r="H176" s="157"/>
      <c r="I176" s="102"/>
      <c r="J176" s="103"/>
      <c r="K176" s="157"/>
    </row>
    <row r="177" spans="1:11">
      <c r="A177" s="7">
        <v>10</v>
      </c>
      <c r="C177" s="8" t="s">
        <v>173</v>
      </c>
      <c r="E177" s="7">
        <v>10</v>
      </c>
      <c r="F177" s="9"/>
      <c r="G177" s="145">
        <f>G217</f>
        <v>0</v>
      </c>
      <c r="H177" s="156">
        <v>1213676</v>
      </c>
      <c r="I177" s="104"/>
      <c r="J177" s="145">
        <f>J217</f>
        <v>0</v>
      </c>
      <c r="K177" s="156">
        <f>K217</f>
        <v>0</v>
      </c>
    </row>
    <row r="178" spans="1:11">
      <c r="A178" s="7">
        <v>11</v>
      </c>
      <c r="C178" s="8" t="s">
        <v>174</v>
      </c>
      <c r="E178" s="7">
        <v>11</v>
      </c>
      <c r="F178" s="9"/>
      <c r="G178" s="145">
        <v>122.97</v>
      </c>
      <c r="H178" s="156">
        <v>6429880</v>
      </c>
      <c r="I178" s="104"/>
      <c r="J178" s="145">
        <f>J218</f>
        <v>147.64999999999998</v>
      </c>
      <c r="K178" s="156">
        <f>K218</f>
        <v>19275146</v>
      </c>
    </row>
    <row r="179" spans="1:11">
      <c r="A179" s="7">
        <v>12</v>
      </c>
      <c r="C179" s="8" t="s">
        <v>175</v>
      </c>
      <c r="E179" s="7">
        <v>12</v>
      </c>
      <c r="F179" s="9"/>
      <c r="G179" s="145">
        <f>G219</f>
        <v>0</v>
      </c>
      <c r="H179" s="156">
        <v>3634220</v>
      </c>
      <c r="I179" s="104"/>
      <c r="J179" s="156">
        <f t="shared" ref="J179" si="1">J219</f>
        <v>0</v>
      </c>
      <c r="K179" s="156">
        <f>K219</f>
        <v>3259173</v>
      </c>
    </row>
    <row r="180" spans="1:11">
      <c r="A180" s="7">
        <v>13</v>
      </c>
      <c r="C180" s="8" t="s">
        <v>176</v>
      </c>
      <c r="E180" s="7">
        <v>13</v>
      </c>
      <c r="F180" s="9"/>
      <c r="G180" s="103">
        <f>SUM(G177:G179)</f>
        <v>122.97</v>
      </c>
      <c r="H180" s="157">
        <f>SUM(H177:H179)</f>
        <v>11277776</v>
      </c>
      <c r="I180" s="101"/>
      <c r="J180" s="103">
        <f>SUM(J177:J179)</f>
        <v>147.64999999999998</v>
      </c>
      <c r="K180" s="157">
        <f>SUM(K177:K179)</f>
        <v>22534319</v>
      </c>
    </row>
    <row r="181" spans="1:11">
      <c r="A181" s="7">
        <v>14</v>
      </c>
      <c r="E181" s="7">
        <v>14</v>
      </c>
      <c r="F181" s="9"/>
      <c r="G181" s="105"/>
      <c r="H181" s="157"/>
      <c r="I181" s="102"/>
      <c r="J181" s="105"/>
      <c r="K181" s="157"/>
    </row>
    <row r="182" spans="1:11">
      <c r="A182" s="7">
        <v>15</v>
      </c>
      <c r="C182" s="8" t="s">
        <v>177</v>
      </c>
      <c r="E182" s="7">
        <v>15</v>
      </c>
      <c r="G182" s="106">
        <f>SUM(G175+G180)</f>
        <v>942.41000000000008</v>
      </c>
      <c r="H182" s="158">
        <f>SUM(H175+H180)</f>
        <v>108184973</v>
      </c>
      <c r="I182" s="102"/>
      <c r="J182" s="106">
        <f>SUM(J175+J180)</f>
        <v>1068.6399999999999</v>
      </c>
      <c r="K182" s="158">
        <f>SUM(K175+K180)</f>
        <v>101822740</v>
      </c>
    </row>
    <row r="183" spans="1:11">
      <c r="A183" s="7">
        <v>16</v>
      </c>
      <c r="E183" s="7">
        <v>16</v>
      </c>
      <c r="G183" s="106"/>
      <c r="H183" s="158"/>
      <c r="I183" s="102"/>
      <c r="J183" s="106"/>
      <c r="K183" s="158"/>
    </row>
    <row r="184" spans="1:11">
      <c r="A184" s="7">
        <v>17</v>
      </c>
      <c r="C184" s="8" t="s">
        <v>178</v>
      </c>
      <c r="E184" s="7">
        <v>17</v>
      </c>
      <c r="F184" s="9"/>
      <c r="G184" s="145">
        <f>G224</f>
        <v>0</v>
      </c>
      <c r="H184" s="156">
        <v>3904813</v>
      </c>
      <c r="I184" s="104"/>
      <c r="J184" s="156">
        <f t="shared" ref="J184" si="2">J224</f>
        <v>0</v>
      </c>
      <c r="K184" s="156">
        <f>K224</f>
        <v>2057447</v>
      </c>
    </row>
    <row r="185" spans="1:11">
      <c r="A185" s="7">
        <v>18</v>
      </c>
      <c r="E185" s="7">
        <v>18</v>
      </c>
      <c r="F185" s="9"/>
      <c r="G185" s="103"/>
      <c r="H185" s="157"/>
      <c r="I185" s="104"/>
      <c r="J185" s="103"/>
      <c r="K185" s="157"/>
    </row>
    <row r="186" spans="1:11">
      <c r="A186" s="7">
        <v>19</v>
      </c>
      <c r="C186" s="8" t="s">
        <v>179</v>
      </c>
      <c r="E186" s="7">
        <v>19</v>
      </c>
      <c r="F186" s="9"/>
      <c r="G186" s="103"/>
      <c r="H186" s="157">
        <v>0</v>
      </c>
      <c r="I186" s="104"/>
      <c r="J186" s="103"/>
      <c r="K186" s="157"/>
    </row>
    <row r="187" spans="1:11">
      <c r="A187" s="7">
        <v>20</v>
      </c>
      <c r="C187" s="75" t="s">
        <v>180</v>
      </c>
      <c r="E187" s="7">
        <v>20</v>
      </c>
      <c r="F187" s="9"/>
      <c r="G187" s="103"/>
      <c r="H187" s="157">
        <v>0</v>
      </c>
      <c r="I187" s="104"/>
      <c r="J187" s="103"/>
      <c r="K187" s="157">
        <v>0</v>
      </c>
    </row>
    <row r="188" spans="1:11">
      <c r="A188" s="7">
        <v>21</v>
      </c>
      <c r="C188" s="75"/>
      <c r="E188" s="7">
        <v>21</v>
      </c>
      <c r="F188" s="9"/>
      <c r="G188" s="103"/>
      <c r="H188" s="157"/>
      <c r="I188" s="104"/>
      <c r="J188" s="103"/>
      <c r="K188" s="157"/>
    </row>
    <row r="189" spans="1:11">
      <c r="A189" s="7">
        <v>22</v>
      </c>
      <c r="C189" s="8"/>
      <c r="E189" s="7">
        <v>22</v>
      </c>
      <c r="G189" s="103"/>
      <c r="H189" s="157"/>
      <c r="I189" s="104"/>
      <c r="J189" s="103"/>
      <c r="K189" s="157"/>
    </row>
    <row r="190" spans="1:11">
      <c r="A190" s="7">
        <v>23</v>
      </c>
      <c r="C190" s="8" t="s">
        <v>181</v>
      </c>
      <c r="E190" s="7">
        <v>23</v>
      </c>
      <c r="G190" s="103"/>
      <c r="H190" s="157">
        <v>0</v>
      </c>
      <c r="I190" s="104"/>
      <c r="J190" s="103"/>
      <c r="K190" s="157">
        <v>0</v>
      </c>
    </row>
    <row r="191" spans="1:11">
      <c r="A191" s="7">
        <v>24</v>
      </c>
      <c r="C191" s="8"/>
      <c r="E191" s="7">
        <v>24</v>
      </c>
      <c r="G191" s="103"/>
      <c r="H191" s="157"/>
      <c r="I191" s="104"/>
      <c r="J191" s="103"/>
      <c r="K191" s="157"/>
    </row>
    <row r="192" spans="1:11">
      <c r="A192" s="7"/>
      <c r="E192" s="7"/>
      <c r="F192" s="65" t="s">
        <v>6</v>
      </c>
      <c r="G192" s="77"/>
      <c r="H192" s="45"/>
      <c r="I192" s="65"/>
      <c r="J192" s="77"/>
      <c r="K192" s="20"/>
    </row>
    <row r="193" spans="1:11">
      <c r="A193" s="7">
        <v>25</v>
      </c>
      <c r="C193" s="8" t="s">
        <v>182</v>
      </c>
      <c r="E193" s="7">
        <v>25</v>
      </c>
      <c r="G193" s="106">
        <f>SUM(G182:G191)</f>
        <v>942.41000000000008</v>
      </c>
      <c r="H193" s="158">
        <f>SUM(H182:H191)</f>
        <v>112089786</v>
      </c>
      <c r="I193" s="107"/>
      <c r="J193" s="106">
        <f>SUM(J182:J191)</f>
        <v>1068.6399999999999</v>
      </c>
      <c r="K193" s="102">
        <f>SUM(K182:K191)</f>
        <v>103880187</v>
      </c>
    </row>
    <row r="194" spans="1:11">
      <c r="F194" s="65" t="s">
        <v>6</v>
      </c>
      <c r="G194" s="19"/>
      <c r="H194" s="20"/>
      <c r="I194" s="65"/>
      <c r="J194" s="77"/>
      <c r="K194" s="20"/>
    </row>
    <row r="195" spans="1:11">
      <c r="F195" s="65"/>
      <c r="G195" s="19"/>
      <c r="H195" s="20"/>
      <c r="I195" s="65"/>
      <c r="J195" s="19"/>
      <c r="K195" s="20"/>
    </row>
    <row r="196" spans="1:11" ht="15.75">
      <c r="C196" s="78"/>
      <c r="D196" s="78"/>
      <c r="E196" s="78"/>
      <c r="F196" s="65"/>
      <c r="G196" s="19"/>
      <c r="H196" s="20"/>
      <c r="I196" s="65"/>
      <c r="J196" s="19"/>
      <c r="K196" s="20"/>
    </row>
    <row r="197" spans="1:11">
      <c r="C197" s="130" t="s">
        <v>49</v>
      </c>
      <c r="F197" s="65"/>
      <c r="G197" s="19"/>
      <c r="H197" s="20"/>
      <c r="I197" s="65"/>
      <c r="J197" s="19"/>
      <c r="K197" s="20"/>
    </row>
    <row r="198" spans="1:11">
      <c r="A198" s="8"/>
    </row>
    <row r="199" spans="1:11">
      <c r="E199" s="34"/>
    </row>
    <row r="200" spans="1:11" ht="30" customHeight="1">
      <c r="E200" s="34"/>
      <c r="G200" s="13"/>
      <c r="H200" s="39"/>
      <c r="J200" s="13"/>
      <c r="K200" s="39"/>
    </row>
    <row r="201" spans="1:11">
      <c r="A201" s="15" t="str">
        <f>$A$83</f>
        <v xml:space="preserve">Institution No.:  </v>
      </c>
      <c r="B201" s="35"/>
      <c r="C201" s="35"/>
      <c r="D201" s="35"/>
      <c r="E201" s="36"/>
      <c r="F201" s="35"/>
      <c r="G201" s="37"/>
      <c r="H201" s="38"/>
      <c r="I201" s="35"/>
      <c r="J201" s="37"/>
      <c r="K201" s="14" t="s">
        <v>264</v>
      </c>
    </row>
    <row r="202" spans="1:11">
      <c r="A202" s="294" t="s">
        <v>266</v>
      </c>
      <c r="B202" s="294"/>
      <c r="C202" s="294"/>
      <c r="D202" s="294"/>
      <c r="E202" s="294"/>
      <c r="F202" s="294"/>
      <c r="G202" s="294"/>
      <c r="H202" s="294"/>
      <c r="I202" s="294"/>
      <c r="J202" s="294"/>
      <c r="K202" s="294"/>
    </row>
    <row r="203" spans="1:11">
      <c r="A203" s="15" t="str">
        <f>$A$42</f>
        <v xml:space="preserve">NAME: </v>
      </c>
      <c r="C203" s="130" t="str">
        <f>$D$20</f>
        <v>University of Colorado</v>
      </c>
      <c r="G203" s="74"/>
      <c r="H203" s="39"/>
      <c r="J203" s="13"/>
      <c r="K203" s="17" t="str">
        <f>$K$3</f>
        <v>Due Date: October 12, 2020</v>
      </c>
    </row>
    <row r="204" spans="1:11">
      <c r="A204" s="18" t="s">
        <v>6</v>
      </c>
      <c r="B204" s="18" t="s">
        <v>6</v>
      </c>
      <c r="C204" s="18" t="s">
        <v>6</v>
      </c>
      <c r="D204" s="18" t="s">
        <v>6</v>
      </c>
      <c r="E204" s="18" t="s">
        <v>6</v>
      </c>
      <c r="F204" s="18" t="s">
        <v>6</v>
      </c>
      <c r="G204" s="19" t="s">
        <v>6</v>
      </c>
      <c r="H204" s="20" t="s">
        <v>6</v>
      </c>
      <c r="I204" s="18" t="s">
        <v>6</v>
      </c>
      <c r="J204" s="19" t="s">
        <v>6</v>
      </c>
      <c r="K204" s="20" t="s">
        <v>6</v>
      </c>
    </row>
    <row r="205" spans="1:11">
      <c r="A205" s="21" t="s">
        <v>7</v>
      </c>
      <c r="E205" s="21" t="s">
        <v>7</v>
      </c>
      <c r="F205" s="22"/>
      <c r="G205" s="23"/>
      <c r="H205" s="24" t="s">
        <v>262</v>
      </c>
      <c r="I205" s="22"/>
      <c r="J205" s="23"/>
      <c r="K205" s="24" t="s">
        <v>271</v>
      </c>
    </row>
    <row r="206" spans="1:11">
      <c r="A206" s="21" t="s">
        <v>9</v>
      </c>
      <c r="C206" s="25" t="s">
        <v>51</v>
      </c>
      <c r="E206" s="21" t="s">
        <v>9</v>
      </c>
      <c r="F206" s="22"/>
      <c r="G206" s="23" t="s">
        <v>11</v>
      </c>
      <c r="H206" s="24" t="s">
        <v>12</v>
      </c>
      <c r="I206" s="22"/>
      <c r="J206" s="23" t="s">
        <v>11</v>
      </c>
      <c r="K206" s="24" t="s">
        <v>13</v>
      </c>
    </row>
    <row r="207" spans="1:11">
      <c r="A207" s="18" t="s">
        <v>6</v>
      </c>
      <c r="B207" s="18" t="s">
        <v>6</v>
      </c>
      <c r="C207" s="18" t="s">
        <v>6</v>
      </c>
      <c r="D207" s="18" t="s">
        <v>6</v>
      </c>
      <c r="E207" s="18" t="s">
        <v>6</v>
      </c>
      <c r="F207" s="18" t="s">
        <v>6</v>
      </c>
      <c r="G207" s="19" t="s">
        <v>6</v>
      </c>
      <c r="H207" s="20" t="s">
        <v>6</v>
      </c>
      <c r="I207" s="18" t="s">
        <v>6</v>
      </c>
      <c r="J207" s="19" t="s">
        <v>6</v>
      </c>
      <c r="K207" s="20" t="s">
        <v>6</v>
      </c>
    </row>
    <row r="208" spans="1:11">
      <c r="A208" s="7">
        <v>1</v>
      </c>
      <c r="B208" s="18"/>
      <c r="C208" s="8" t="s">
        <v>165</v>
      </c>
      <c r="D208" s="18"/>
      <c r="E208" s="7">
        <v>1</v>
      </c>
      <c r="F208" s="18"/>
      <c r="G208" s="145">
        <f>SUM(G544+G583)</f>
        <v>466.57</v>
      </c>
      <c r="H208" s="156">
        <f>SUM(H544+H583)</f>
        <v>40052563</v>
      </c>
      <c r="I208" s="103"/>
      <c r="J208" s="145">
        <f>SUM(J544+J583)</f>
        <v>494.54999999999984</v>
      </c>
      <c r="K208" s="156">
        <f t="shared" ref="K208:K211" si="3">SUM(K544+K583)</f>
        <v>31801607</v>
      </c>
    </row>
    <row r="209" spans="1:13">
      <c r="A209" s="7">
        <v>2</v>
      </c>
      <c r="B209" s="18"/>
      <c r="C209" s="8" t="s">
        <v>166</v>
      </c>
      <c r="D209" s="18"/>
      <c r="E209" s="7">
        <v>2</v>
      </c>
      <c r="F209" s="18"/>
      <c r="G209" s="103"/>
      <c r="H209" s="156">
        <f>SUM(H545+H584)</f>
        <v>11869790</v>
      </c>
      <c r="I209" s="18"/>
      <c r="J209" s="103"/>
      <c r="K209" s="156">
        <f t="shared" si="3"/>
        <v>10238727</v>
      </c>
    </row>
    <row r="210" spans="1:13">
      <c r="A210" s="7">
        <v>3</v>
      </c>
      <c r="C210" s="8" t="s">
        <v>167</v>
      </c>
      <c r="E210" s="7">
        <v>3</v>
      </c>
      <c r="F210" s="9"/>
      <c r="G210" s="145">
        <f>SUM(G546+G585)</f>
        <v>6.8000000000000007</v>
      </c>
      <c r="H210" s="156">
        <f>SUM(H546+H585)</f>
        <v>4016040</v>
      </c>
      <c r="I210" s="104"/>
      <c r="J210" s="145">
        <f t="shared" ref="J210" si="4">SUM(J546+J585)</f>
        <v>13.469999999999999</v>
      </c>
      <c r="K210" s="156">
        <f t="shared" si="3"/>
        <v>4126634</v>
      </c>
    </row>
    <row r="211" spans="1:13">
      <c r="A211" s="7">
        <v>4</v>
      </c>
      <c r="C211" s="8" t="s">
        <v>168</v>
      </c>
      <c r="E211" s="7">
        <v>4</v>
      </c>
      <c r="F211" s="9"/>
      <c r="G211" s="103"/>
      <c r="H211" s="156">
        <f>SUM(H547+H586)</f>
        <v>576834</v>
      </c>
      <c r="I211" s="104"/>
      <c r="J211" s="103"/>
      <c r="K211" s="156">
        <f t="shared" si="3"/>
        <v>1135724</v>
      </c>
      <c r="M211" s="53"/>
    </row>
    <row r="212" spans="1:13">
      <c r="A212" s="7">
        <v>5</v>
      </c>
      <c r="C212" s="8" t="s">
        <v>169</v>
      </c>
      <c r="E212" s="7">
        <v>5</v>
      </c>
      <c r="F212" s="9"/>
      <c r="G212" s="103">
        <f>G208+G210</f>
        <v>473.37</v>
      </c>
      <c r="H212" s="157">
        <f>SUM(H208:H211)</f>
        <v>56515227</v>
      </c>
      <c r="I212" s="104"/>
      <c r="J212" s="103">
        <f>J208+J210</f>
        <v>508.01999999999987</v>
      </c>
      <c r="K212" s="157">
        <f>SUM(K208:K211)</f>
        <v>47302692</v>
      </c>
    </row>
    <row r="213" spans="1:13">
      <c r="A213" s="7">
        <v>6</v>
      </c>
      <c r="C213" s="8" t="s">
        <v>170</v>
      </c>
      <c r="E213" s="7">
        <v>6</v>
      </c>
      <c r="F213" s="9"/>
      <c r="G213" s="145">
        <f>(SUM(G549+G588+G625+G662+G699+G736+G773+G848))</f>
        <v>346.07</v>
      </c>
      <c r="H213" s="148">
        <f>(SUM(H549+H588+H625+H662+H699+H736+H773+H848))</f>
        <v>28888473</v>
      </c>
      <c r="I213" s="104"/>
      <c r="J213" s="145">
        <f t="shared" ref="J213:K214" si="5">(SUM(J549+J588+J625+J662+J699+J736+J773+J848))</f>
        <v>412.96999999999997</v>
      </c>
      <c r="K213" s="148">
        <f t="shared" si="5"/>
        <v>23815126</v>
      </c>
    </row>
    <row r="214" spans="1:13">
      <c r="A214" s="7">
        <v>7</v>
      </c>
      <c r="C214" s="8" t="s">
        <v>171</v>
      </c>
      <c r="E214" s="7">
        <v>7</v>
      </c>
      <c r="F214" s="9"/>
      <c r="G214" s="103"/>
      <c r="H214" s="156">
        <f>(SUM(H550+H589+H626+H663+H700+H737+H774+H849))</f>
        <v>11503498</v>
      </c>
      <c r="I214" s="104"/>
      <c r="J214" s="103"/>
      <c r="K214" s="156">
        <f t="shared" si="5"/>
        <v>8170603</v>
      </c>
    </row>
    <row r="215" spans="1:13">
      <c r="A215" s="7">
        <v>8</v>
      </c>
      <c r="C215" s="8" t="s">
        <v>172</v>
      </c>
      <c r="E215" s="7">
        <v>8</v>
      </c>
      <c r="F215" s="9"/>
      <c r="G215" s="103">
        <f>G212+G213+G214</f>
        <v>819.44</v>
      </c>
      <c r="H215" s="103">
        <f>H212+H213+H214</f>
        <v>96907198</v>
      </c>
      <c r="I215" s="103"/>
      <c r="J215" s="103">
        <f>J212+J213+J214</f>
        <v>920.98999999999978</v>
      </c>
      <c r="K215" s="157">
        <f>K212+K213+K214</f>
        <v>79288421</v>
      </c>
    </row>
    <row r="216" spans="1:13">
      <c r="A216" s="7">
        <v>9</v>
      </c>
      <c r="E216" s="7">
        <v>9</v>
      </c>
      <c r="F216" s="9"/>
      <c r="G216" s="103"/>
      <c r="H216" s="157"/>
      <c r="I216" s="102"/>
      <c r="J216" s="103"/>
      <c r="K216" s="157"/>
    </row>
    <row r="217" spans="1:13">
      <c r="A217" s="7">
        <v>10</v>
      </c>
      <c r="C217" s="8" t="s">
        <v>173</v>
      </c>
      <c r="E217" s="7">
        <v>10</v>
      </c>
      <c r="F217" s="9"/>
      <c r="G217" s="145">
        <f>SUM(G553+G592)</f>
        <v>0</v>
      </c>
      <c r="H217" s="156">
        <f>SUM(H553+H592)</f>
        <v>1213676</v>
      </c>
      <c r="I217" s="104"/>
      <c r="J217" s="145">
        <f t="shared" ref="J217:K217" si="6">SUM(J553+J592)</f>
        <v>0</v>
      </c>
      <c r="K217" s="156">
        <f t="shared" si="6"/>
        <v>0</v>
      </c>
    </row>
    <row r="218" spans="1:13">
      <c r="A218" s="7">
        <v>11</v>
      </c>
      <c r="C218" s="8" t="s">
        <v>174</v>
      </c>
      <c r="E218" s="7">
        <v>11</v>
      </c>
      <c r="F218" s="9"/>
      <c r="G218" s="145">
        <f>SUM(G554+G593+G630+G667+G704+G741+G778+G853)</f>
        <v>122.97</v>
      </c>
      <c r="H218" s="156">
        <f>SUM(H554+H593+H630+H667+H704+H741+H778+H853)</f>
        <v>6429880</v>
      </c>
      <c r="I218" s="104"/>
      <c r="J218" s="145">
        <f>SUM(J554+J593+J630+J667+J704+J741+J778+J853)</f>
        <v>147.64999999999998</v>
      </c>
      <c r="K218" s="156">
        <f>SUM(K554+K593+K625+K662+K704+K736+K773+K853)</f>
        <v>19275146</v>
      </c>
    </row>
    <row r="219" spans="1:13">
      <c r="A219" s="7">
        <v>12</v>
      </c>
      <c r="C219" s="8" t="s">
        <v>175</v>
      </c>
      <c r="E219" s="7">
        <v>12</v>
      </c>
      <c r="F219" s="9"/>
      <c r="G219" s="103"/>
      <c r="H219" s="156">
        <f>SUM(H555+H594+H631+H668+H705+H742+H779+H854)</f>
        <v>3634220</v>
      </c>
      <c r="I219" s="104"/>
      <c r="J219" s="103"/>
      <c r="K219" s="156">
        <f>SUM(K555+K594+K631+K668+K705+K742+K779+K854)</f>
        <v>3259173</v>
      </c>
    </row>
    <row r="220" spans="1:13">
      <c r="A220" s="7">
        <v>13</v>
      </c>
      <c r="C220" s="8" t="s">
        <v>176</v>
      </c>
      <c r="E220" s="7">
        <v>13</v>
      </c>
      <c r="F220" s="9"/>
      <c r="G220" s="103">
        <f>SUM(G217:G219)</f>
        <v>122.97</v>
      </c>
      <c r="H220" s="157">
        <f>SUM(H217:H219)</f>
        <v>11277776</v>
      </c>
      <c r="I220" s="101"/>
      <c r="J220" s="103">
        <f>SUM(J217:J219)</f>
        <v>147.64999999999998</v>
      </c>
      <c r="K220" s="157">
        <f>SUM(K217:K219)</f>
        <v>22534319</v>
      </c>
    </row>
    <row r="221" spans="1:13">
      <c r="A221" s="7">
        <v>14</v>
      </c>
      <c r="E221" s="7">
        <v>14</v>
      </c>
      <c r="F221" s="9"/>
      <c r="G221" s="105"/>
      <c r="H221" s="157"/>
      <c r="I221" s="102"/>
      <c r="J221" s="105"/>
      <c r="K221" s="157"/>
    </row>
    <row r="222" spans="1:13">
      <c r="A222" s="7">
        <v>15</v>
      </c>
      <c r="C222" s="8" t="s">
        <v>177</v>
      </c>
      <c r="E222" s="7">
        <v>15</v>
      </c>
      <c r="G222" s="106">
        <f>SUM(G558+G597+G634+G671+G708+G745+G782+G857)</f>
        <v>942.40999999999985</v>
      </c>
      <c r="H222" s="158">
        <f>SUM(H558+H597+H634+H671+H708+H745+H782+H857)</f>
        <v>108184974</v>
      </c>
      <c r="I222" s="102"/>
      <c r="J222" s="106">
        <f t="shared" ref="J222:K222" si="7">SUM(J558+J597+J634+J671+J708+J745+J782+J857)</f>
        <v>1068.6399999999999</v>
      </c>
      <c r="K222" s="158">
        <f t="shared" si="7"/>
        <v>88221048</v>
      </c>
    </row>
    <row r="223" spans="1:13">
      <c r="A223" s="7">
        <v>16</v>
      </c>
      <c r="E223" s="7">
        <v>16</v>
      </c>
      <c r="G223" s="106"/>
      <c r="H223" s="158"/>
      <c r="I223" s="102"/>
      <c r="J223" s="106"/>
      <c r="K223" s="158"/>
    </row>
    <row r="224" spans="1:13">
      <c r="A224" s="7">
        <v>17</v>
      </c>
      <c r="C224" s="8" t="s">
        <v>178</v>
      </c>
      <c r="E224" s="7">
        <v>17</v>
      </c>
      <c r="F224" s="9"/>
      <c r="G224" s="106">
        <f t="shared" ref="G224:K224" si="8">SUM(G560+G599+G636+G673+G710+G747+G784+G859)</f>
        <v>0</v>
      </c>
      <c r="H224" s="158">
        <f t="shared" si="8"/>
        <v>3904812</v>
      </c>
      <c r="I224" s="102"/>
      <c r="J224" s="106">
        <f t="shared" si="8"/>
        <v>0</v>
      </c>
      <c r="K224" s="158">
        <f t="shared" si="8"/>
        <v>2057447</v>
      </c>
    </row>
    <row r="225" spans="1:11">
      <c r="A225" s="7">
        <v>18</v>
      </c>
      <c r="E225" s="7">
        <v>18</v>
      </c>
      <c r="F225" s="9"/>
      <c r="G225" s="103"/>
      <c r="H225" s="157"/>
      <c r="I225" s="104"/>
      <c r="J225" s="103"/>
      <c r="K225" s="157"/>
    </row>
    <row r="226" spans="1:11">
      <c r="A226" s="7">
        <v>19</v>
      </c>
      <c r="C226" s="8" t="s">
        <v>179</v>
      </c>
      <c r="E226" s="7">
        <v>19</v>
      </c>
      <c r="F226" s="9"/>
      <c r="G226" s="103"/>
      <c r="H226" s="157">
        <v>0</v>
      </c>
      <c r="I226" s="104"/>
      <c r="J226" s="103"/>
      <c r="K226" s="157"/>
    </row>
    <row r="227" spans="1:11">
      <c r="A227" s="7">
        <v>20</v>
      </c>
      <c r="C227" s="75" t="s">
        <v>180</v>
      </c>
      <c r="E227" s="7">
        <v>20</v>
      </c>
      <c r="F227" s="9"/>
      <c r="G227" s="103"/>
      <c r="H227" s="157">
        <v>0</v>
      </c>
      <c r="I227" s="104"/>
      <c r="J227" s="103"/>
      <c r="K227" s="157">
        <v>0</v>
      </c>
    </row>
    <row r="228" spans="1:11">
      <c r="A228" s="7">
        <v>21</v>
      </c>
      <c r="C228" s="75"/>
      <c r="E228" s="7">
        <v>21</v>
      </c>
      <c r="F228" s="9"/>
      <c r="G228" s="103"/>
      <c r="H228" s="157"/>
      <c r="I228" s="104"/>
      <c r="J228" s="103"/>
      <c r="K228" s="157"/>
    </row>
    <row r="229" spans="1:11">
      <c r="A229" s="7">
        <v>22</v>
      </c>
      <c r="C229" s="8"/>
      <c r="E229" s="7">
        <v>22</v>
      </c>
      <c r="G229" s="103"/>
      <c r="H229" s="157"/>
      <c r="I229" s="104"/>
      <c r="J229" s="103"/>
      <c r="K229" s="157"/>
    </row>
    <row r="230" spans="1:11">
      <c r="A230" s="7">
        <v>23</v>
      </c>
      <c r="C230" s="8" t="s">
        <v>181</v>
      </c>
      <c r="E230" s="7">
        <v>23</v>
      </c>
      <c r="G230" s="103"/>
      <c r="H230" s="157">
        <v>0</v>
      </c>
      <c r="I230" s="104"/>
      <c r="J230" s="103"/>
      <c r="K230" s="157">
        <v>0</v>
      </c>
    </row>
    <row r="231" spans="1:11">
      <c r="A231" s="7">
        <v>24</v>
      </c>
      <c r="C231" s="8"/>
      <c r="E231" s="7">
        <v>24</v>
      </c>
      <c r="G231" s="103"/>
      <c r="H231" s="157"/>
      <c r="I231" s="104"/>
      <c r="J231" s="103"/>
      <c r="K231" s="157"/>
    </row>
    <row r="232" spans="1:11">
      <c r="A232" s="7"/>
      <c r="E232" s="7"/>
      <c r="F232" s="65" t="s">
        <v>6</v>
      </c>
      <c r="G232" s="77"/>
      <c r="H232" s="45"/>
      <c r="I232" s="65"/>
      <c r="J232" s="77"/>
      <c r="K232" s="45"/>
    </row>
    <row r="233" spans="1:11">
      <c r="A233" s="7">
        <v>25</v>
      </c>
      <c r="C233" s="8" t="s">
        <v>182</v>
      </c>
      <c r="E233" s="7">
        <v>25</v>
      </c>
      <c r="G233" s="106">
        <f>SUM(G222:G231)</f>
        <v>942.40999999999985</v>
      </c>
      <c r="H233" s="158">
        <f>SUM(H222:H231)</f>
        <v>112089786</v>
      </c>
      <c r="I233" s="107"/>
      <c r="J233" s="106">
        <f>SUM(J222:J231)</f>
        <v>1068.6399999999999</v>
      </c>
      <c r="K233" s="158">
        <f>SUM(K222:K231)</f>
        <v>90278495</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30" t="s">
        <v>49</v>
      </c>
      <c r="F237" s="65"/>
      <c r="G237" s="19"/>
      <c r="H237" s="20"/>
      <c r="I237" s="65"/>
      <c r="J237" s="19"/>
      <c r="K237" s="20"/>
    </row>
    <row r="238" spans="1:11">
      <c r="A238" s="8"/>
    </row>
    <row r="239" spans="1:11">
      <c r="E239" s="34"/>
    </row>
    <row r="240" spans="1:11">
      <c r="A240" s="15" t="str">
        <f>$A$83</f>
        <v xml:space="preserve">Institution No.:  </v>
      </c>
      <c r="E240" s="34"/>
      <c r="G240" s="13"/>
      <c r="H240" s="39"/>
      <c r="J240" s="13"/>
      <c r="K240" s="14" t="s">
        <v>67</v>
      </c>
    </row>
    <row r="241" spans="1:13">
      <c r="A241" s="287" t="s">
        <v>68</v>
      </c>
      <c r="B241" s="287"/>
      <c r="C241" s="287"/>
      <c r="D241" s="287"/>
      <c r="E241" s="287"/>
      <c r="F241" s="287"/>
      <c r="G241" s="287"/>
      <c r="H241" s="287"/>
      <c r="I241" s="287"/>
      <c r="J241" s="287"/>
      <c r="K241" s="287"/>
    </row>
    <row r="242" spans="1:13">
      <c r="A242" s="15" t="str">
        <f>$A$42</f>
        <v xml:space="preserve">NAME: </v>
      </c>
      <c r="C242" s="130" t="str">
        <f>$D$20</f>
        <v>University of Colorado</v>
      </c>
      <c r="H242" s="39"/>
      <c r="J242" s="13"/>
      <c r="K242" s="17" t="str">
        <f>$K$3</f>
        <v>Due Date: October 12, 2020</v>
      </c>
    </row>
    <row r="243" spans="1:13">
      <c r="A243" s="18" t="s">
        <v>6</v>
      </c>
      <c r="B243" s="18" t="s">
        <v>6</v>
      </c>
      <c r="C243" s="18" t="s">
        <v>6</v>
      </c>
      <c r="D243" s="18" t="s">
        <v>6</v>
      </c>
      <c r="E243" s="18" t="s">
        <v>6</v>
      </c>
      <c r="F243" s="18" t="s">
        <v>6</v>
      </c>
      <c r="G243" s="19" t="s">
        <v>6</v>
      </c>
      <c r="H243" s="20" t="s">
        <v>6</v>
      </c>
      <c r="I243" s="18" t="s">
        <v>6</v>
      </c>
      <c r="J243" s="19" t="s">
        <v>6</v>
      </c>
      <c r="K243" s="20" t="s">
        <v>6</v>
      </c>
    </row>
    <row r="244" spans="1:13">
      <c r="A244" s="21" t="s">
        <v>7</v>
      </c>
      <c r="E244" s="21" t="s">
        <v>7</v>
      </c>
      <c r="G244" s="23"/>
      <c r="H244" s="24" t="str">
        <f>H131</f>
        <v>2019-20</v>
      </c>
      <c r="I244" s="22"/>
      <c r="J244" s="130"/>
      <c r="K244" s="24" t="s">
        <v>271</v>
      </c>
    </row>
    <row r="245" spans="1:13">
      <c r="A245" s="21" t="s">
        <v>9</v>
      </c>
      <c r="E245" s="21" t="s">
        <v>9</v>
      </c>
      <c r="G245" s="23"/>
      <c r="H245" s="24" t="s">
        <v>12</v>
      </c>
      <c r="I245" s="22"/>
      <c r="J245" s="130"/>
      <c r="K245" s="24" t="str">
        <f>K132</f>
        <v>Estimate</v>
      </c>
    </row>
    <row r="246" spans="1:13">
      <c r="A246" s="18" t="s">
        <v>6</v>
      </c>
      <c r="B246" s="18" t="s">
        <v>6</v>
      </c>
      <c r="C246" s="18" t="s">
        <v>6</v>
      </c>
      <c r="D246" s="18" t="s">
        <v>6</v>
      </c>
      <c r="E246" s="18" t="s">
        <v>6</v>
      </c>
      <c r="F246" s="18" t="s">
        <v>6</v>
      </c>
      <c r="G246" s="19" t="s">
        <v>6</v>
      </c>
      <c r="H246" s="20" t="s">
        <v>6</v>
      </c>
      <c r="I246" s="18" t="s">
        <v>6</v>
      </c>
      <c r="J246" s="19" t="s">
        <v>6</v>
      </c>
      <c r="K246" s="19" t="s">
        <v>6</v>
      </c>
    </row>
    <row r="247" spans="1:13">
      <c r="A247" s="7">
        <v>1</v>
      </c>
      <c r="C247" s="8" t="s">
        <v>69</v>
      </c>
      <c r="E247" s="7">
        <v>1</v>
      </c>
      <c r="G247" s="13"/>
      <c r="H247" s="29"/>
      <c r="J247" s="130"/>
      <c r="K247" s="130"/>
    </row>
    <row r="248" spans="1:13">
      <c r="A248" s="26" t="s">
        <v>70</v>
      </c>
      <c r="C248" s="8" t="s">
        <v>71</v>
      </c>
      <c r="E248" s="26" t="s">
        <v>70</v>
      </c>
      <c r="F248" s="56"/>
      <c r="G248" s="90"/>
      <c r="H248" s="91">
        <v>7163.2847517730497</v>
      </c>
      <c r="I248" s="90"/>
      <c r="J248" s="130"/>
      <c r="K248" s="91">
        <v>7323.9183333333331</v>
      </c>
    </row>
    <row r="249" spans="1:13">
      <c r="A249" s="26" t="s">
        <v>72</v>
      </c>
      <c r="C249" s="8" t="s">
        <v>73</v>
      </c>
      <c r="E249" s="26" t="s">
        <v>72</v>
      </c>
      <c r="F249" s="56"/>
      <c r="G249" s="90"/>
      <c r="H249" s="92">
        <v>570.09524822695039</v>
      </c>
      <c r="I249" s="90"/>
      <c r="J249" s="130"/>
      <c r="K249" s="92"/>
    </row>
    <row r="250" spans="1:13">
      <c r="A250" s="26" t="s">
        <v>74</v>
      </c>
      <c r="C250" s="8" t="s">
        <v>75</v>
      </c>
      <c r="E250" s="26" t="s">
        <v>74</v>
      </c>
      <c r="F250" s="56"/>
      <c r="G250" s="90"/>
      <c r="H250" s="91">
        <f>SUM(H248:H249)</f>
        <v>7733.38</v>
      </c>
      <c r="I250" s="90"/>
      <c r="J250" s="130"/>
      <c r="K250" s="91">
        <f>SUM(K248:K249)</f>
        <v>7323.9183333333331</v>
      </c>
      <c r="M250" s="182"/>
    </row>
    <row r="251" spans="1:13">
      <c r="A251" s="7">
        <v>3</v>
      </c>
      <c r="C251" s="8" t="s">
        <v>76</v>
      </c>
      <c r="E251" s="7">
        <v>3</v>
      </c>
      <c r="F251" s="56"/>
      <c r="G251" s="90"/>
      <c r="H251" s="91">
        <v>1020.06</v>
      </c>
      <c r="I251" s="90"/>
      <c r="J251" s="130"/>
      <c r="K251" s="91">
        <v>844</v>
      </c>
    </row>
    <row r="252" spans="1:13">
      <c r="A252" s="7">
        <v>4</v>
      </c>
      <c r="C252" s="8" t="s">
        <v>77</v>
      </c>
      <c r="E252" s="7">
        <v>4</v>
      </c>
      <c r="F252" s="56"/>
      <c r="G252" s="90"/>
      <c r="H252" s="91">
        <f>SUM(H250:H251)</f>
        <v>8753.44</v>
      </c>
      <c r="I252" s="90"/>
      <c r="J252" s="130"/>
      <c r="K252" s="91">
        <f>SUM(K250:K251)</f>
        <v>8167.9183333333331</v>
      </c>
    </row>
    <row r="253" spans="1:13">
      <c r="A253" s="7">
        <v>5</v>
      </c>
      <c r="E253" s="7">
        <v>5</v>
      </c>
      <c r="F253" s="56"/>
      <c r="G253" s="90"/>
      <c r="H253" s="91"/>
      <c r="I253" s="90"/>
      <c r="J253" s="130"/>
      <c r="K253" s="91"/>
    </row>
    <row r="254" spans="1:13">
      <c r="A254" s="7">
        <v>6</v>
      </c>
      <c r="C254" s="8" t="s">
        <v>78</v>
      </c>
      <c r="E254" s="7">
        <v>6</v>
      </c>
      <c r="F254" s="56"/>
      <c r="G254" s="90"/>
      <c r="H254" s="91">
        <v>1180.33</v>
      </c>
      <c r="I254" s="90"/>
      <c r="J254" s="130"/>
      <c r="K254" s="91">
        <v>1005</v>
      </c>
    </row>
    <row r="255" spans="1:13">
      <c r="A255" s="7">
        <v>7</v>
      </c>
      <c r="C255" s="8" t="s">
        <v>79</v>
      </c>
      <c r="E255" s="7">
        <v>7</v>
      </c>
      <c r="F255" s="56"/>
      <c r="G255" s="90"/>
      <c r="H255" s="91">
        <v>172.75</v>
      </c>
      <c r="I255" s="90"/>
      <c r="J255" s="130"/>
      <c r="K255" s="91">
        <v>145</v>
      </c>
    </row>
    <row r="256" spans="1:13">
      <c r="A256" s="7">
        <v>8</v>
      </c>
      <c r="C256" s="8" t="s">
        <v>80</v>
      </c>
      <c r="E256" s="7">
        <v>8</v>
      </c>
      <c r="F256" s="56"/>
      <c r="G256" s="90"/>
      <c r="H256" s="91">
        <f>SUM(H254:H255)</f>
        <v>1353.08</v>
      </c>
      <c r="I256" s="90"/>
      <c r="J256" s="130"/>
      <c r="K256" s="91">
        <f>SUM(K254:K255)</f>
        <v>1150</v>
      </c>
    </row>
    <row r="257" spans="1:11">
      <c r="A257" s="7">
        <v>9</v>
      </c>
      <c r="E257" s="7">
        <v>9</v>
      </c>
      <c r="F257" s="56"/>
      <c r="G257" s="90"/>
      <c r="H257" s="91"/>
      <c r="I257" s="90"/>
      <c r="J257" s="130"/>
      <c r="K257" s="91"/>
    </row>
    <row r="258" spans="1:11">
      <c r="A258" s="7">
        <v>10</v>
      </c>
      <c r="C258" s="8" t="s">
        <v>81</v>
      </c>
      <c r="E258" s="7">
        <v>10</v>
      </c>
      <c r="F258" s="56"/>
      <c r="G258" s="90"/>
      <c r="H258" s="91">
        <f>H250+H254</f>
        <v>8913.7099999999991</v>
      </c>
      <c r="I258" s="90"/>
      <c r="J258" s="130"/>
      <c r="K258" s="91">
        <f>K250+K254</f>
        <v>8328.9183333333331</v>
      </c>
    </row>
    <row r="259" spans="1:11">
      <c r="A259" s="7">
        <v>11</v>
      </c>
      <c r="C259" s="8" t="s">
        <v>82</v>
      </c>
      <c r="E259" s="7">
        <v>11</v>
      </c>
      <c r="F259" s="56"/>
      <c r="G259" s="90"/>
      <c r="H259" s="91">
        <f>H251+H255</f>
        <v>1192.81</v>
      </c>
      <c r="I259" s="90"/>
      <c r="J259" s="130"/>
      <c r="K259" s="91">
        <f>K251+K255</f>
        <v>989</v>
      </c>
    </row>
    <row r="260" spans="1:11">
      <c r="A260" s="7">
        <v>12</v>
      </c>
      <c r="C260" s="8" t="s">
        <v>83</v>
      </c>
      <c r="E260" s="7">
        <v>12</v>
      </c>
      <c r="F260" s="56"/>
      <c r="G260" s="90"/>
      <c r="H260" s="91">
        <f>H258+H259</f>
        <v>10106.519999999999</v>
      </c>
      <c r="I260" s="90"/>
      <c r="J260" s="130"/>
      <c r="K260" s="91">
        <f>K258+K259</f>
        <v>9317.9183333333331</v>
      </c>
    </row>
    <row r="261" spans="1:11">
      <c r="A261" s="7">
        <v>13</v>
      </c>
      <c r="E261" s="7">
        <v>13</v>
      </c>
      <c r="G261" s="90"/>
      <c r="H261" s="93"/>
      <c r="I261" s="94"/>
      <c r="J261" s="130"/>
      <c r="K261" s="93"/>
    </row>
    <row r="262" spans="1:11" s="35" customFormat="1">
      <c r="A262" s="7">
        <v>15</v>
      </c>
      <c r="B262" s="130"/>
      <c r="C262" s="8" t="s">
        <v>84</v>
      </c>
      <c r="D262" s="130"/>
      <c r="E262" s="7">
        <v>15</v>
      </c>
      <c r="F262" s="130"/>
      <c r="G262" s="90"/>
      <c r="H262" s="95"/>
      <c r="I262" s="94"/>
      <c r="J262" s="130"/>
      <c r="K262" s="95"/>
    </row>
    <row r="263" spans="1:11" s="35" customFormat="1">
      <c r="A263" s="7">
        <v>16</v>
      </c>
      <c r="B263" s="130"/>
      <c r="C263" s="8" t="s">
        <v>85</v>
      </c>
      <c r="D263" s="130"/>
      <c r="E263" s="7">
        <v>16</v>
      </c>
      <c r="F263" s="130"/>
      <c r="G263" s="90"/>
      <c r="H263" s="167">
        <f>(H119-H411)/H260</f>
        <v>16530.249878296388</v>
      </c>
      <c r="I263" s="96"/>
      <c r="J263" s="130"/>
      <c r="K263" s="93"/>
    </row>
    <row r="264" spans="1:11">
      <c r="A264" s="7">
        <v>17</v>
      </c>
      <c r="C264" s="8" t="s">
        <v>86</v>
      </c>
      <c r="E264" s="7">
        <v>17</v>
      </c>
      <c r="G264" s="90"/>
      <c r="H264" s="138">
        <v>2820</v>
      </c>
      <c r="I264" s="94"/>
      <c r="J264" s="130"/>
      <c r="K264" s="94"/>
    </row>
    <row r="265" spans="1:11">
      <c r="A265" s="7">
        <v>18</v>
      </c>
      <c r="E265" s="7">
        <v>18</v>
      </c>
      <c r="G265" s="90"/>
      <c r="H265" s="94"/>
      <c r="I265" s="94"/>
      <c r="J265" s="130"/>
      <c r="K265" s="94"/>
    </row>
    <row r="266" spans="1:11">
      <c r="A266" s="130">
        <v>19</v>
      </c>
      <c r="C266" s="8" t="s">
        <v>87</v>
      </c>
      <c r="E266" s="130">
        <v>19</v>
      </c>
      <c r="G266" s="90"/>
      <c r="H266" s="94"/>
      <c r="I266" s="94"/>
      <c r="J266" s="130"/>
      <c r="K266" s="94"/>
    </row>
    <row r="267" spans="1:11" ht="21" customHeight="1">
      <c r="A267" s="7">
        <v>20</v>
      </c>
      <c r="C267" s="8" t="s">
        <v>88</v>
      </c>
      <c r="E267" s="7">
        <v>20</v>
      </c>
      <c r="F267" s="9"/>
      <c r="G267" s="97"/>
      <c r="H267" s="98">
        <f>G548+G587</f>
        <v>473.37</v>
      </c>
      <c r="I267" s="97"/>
      <c r="J267" s="130"/>
      <c r="K267" s="98"/>
    </row>
    <row r="268" spans="1:11">
      <c r="A268" s="7">
        <v>21</v>
      </c>
      <c r="C268" s="8" t="s">
        <v>89</v>
      </c>
      <c r="E268" s="7">
        <v>21</v>
      </c>
      <c r="F268" s="9"/>
      <c r="G268" s="97"/>
      <c r="H268" s="98">
        <f>G544+G583</f>
        <v>466.57</v>
      </c>
      <c r="I268" s="97"/>
      <c r="J268" s="130"/>
      <c r="K268" s="98"/>
    </row>
    <row r="269" spans="1:11">
      <c r="A269" s="7">
        <v>22</v>
      </c>
      <c r="C269" s="8" t="s">
        <v>90</v>
      </c>
      <c r="E269" s="7">
        <v>22</v>
      </c>
      <c r="F269" s="9"/>
      <c r="G269" s="97"/>
      <c r="H269" s="98">
        <f>G546+G585</f>
        <v>6.8000000000000007</v>
      </c>
      <c r="I269" s="97"/>
      <c r="J269" s="130"/>
      <c r="K269" s="98"/>
    </row>
    <row r="270" spans="1:11">
      <c r="A270" s="7">
        <v>23</v>
      </c>
      <c r="E270" s="7">
        <v>23</v>
      </c>
      <c r="F270" s="9"/>
      <c r="G270" s="97"/>
      <c r="H270" s="98"/>
      <c r="I270" s="97"/>
      <c r="J270" s="130"/>
      <c r="K270" s="98"/>
    </row>
    <row r="271" spans="1:11">
      <c r="A271" s="7">
        <v>24</v>
      </c>
      <c r="C271" s="8" t="s">
        <v>91</v>
      </c>
      <c r="E271" s="7">
        <v>24</v>
      </c>
      <c r="F271" s="9"/>
      <c r="G271" s="97"/>
      <c r="H271" s="97"/>
      <c r="I271" s="97"/>
      <c r="K271" s="97"/>
    </row>
    <row r="272" spans="1:11" ht="15">
      <c r="A272" s="7">
        <v>25</v>
      </c>
      <c r="C272" s="8" t="s">
        <v>92</v>
      </c>
      <c r="E272" s="7">
        <v>25</v>
      </c>
      <c r="G272" s="90"/>
      <c r="H272" s="129">
        <f>IF(OR(G548&gt;0,G587&gt;0),(H587+H548)/(G587+G548),0)</f>
        <v>119389.11844857088</v>
      </c>
      <c r="I272" s="94"/>
      <c r="K272" s="129"/>
    </row>
    <row r="273" spans="1:11">
      <c r="A273" s="7">
        <v>26</v>
      </c>
      <c r="C273" s="8" t="s">
        <v>93</v>
      </c>
      <c r="E273" s="7">
        <v>26</v>
      </c>
      <c r="G273" s="90"/>
      <c r="H273" s="94">
        <f>IF(H268=0,0,(H544+H545+H583+H584)/H268)</f>
        <v>111285.23694193797</v>
      </c>
      <c r="I273" s="94"/>
      <c r="J273" s="130"/>
      <c r="K273" s="94"/>
    </row>
    <row r="274" spans="1:11">
      <c r="A274" s="7">
        <v>27</v>
      </c>
      <c r="C274" s="8" t="s">
        <v>94</v>
      </c>
      <c r="E274" s="7">
        <v>27</v>
      </c>
      <c r="G274" s="90"/>
      <c r="H274" s="94">
        <f>IF(H269=0,0,(H546+H547+H585+H586)/H269)</f>
        <v>675422.6470588235</v>
      </c>
      <c r="I274" s="94"/>
      <c r="J274" s="130"/>
      <c r="K274" s="94"/>
    </row>
    <row r="275" spans="1:11">
      <c r="A275" s="7">
        <v>28</v>
      </c>
      <c r="E275" s="7">
        <v>28</v>
      </c>
      <c r="G275" s="90"/>
      <c r="H275" s="94"/>
      <c r="I275" s="94"/>
      <c r="J275" s="130"/>
      <c r="K275" s="94"/>
    </row>
    <row r="276" spans="1:11">
      <c r="A276" s="7">
        <v>29</v>
      </c>
      <c r="C276" s="8" t="s">
        <v>95</v>
      </c>
      <c r="E276" s="7">
        <v>29</v>
      </c>
      <c r="F276" s="57"/>
      <c r="G276" s="90"/>
      <c r="H276" s="91">
        <f>G101</f>
        <v>942.40999999999985</v>
      </c>
      <c r="I276" s="90"/>
      <c r="J276" s="130"/>
      <c r="K276" s="91"/>
    </row>
    <row r="277" spans="1:11">
      <c r="A277" s="8"/>
      <c r="H277" s="39"/>
      <c r="J277" s="130"/>
      <c r="K277" s="130"/>
    </row>
    <row r="278" spans="1:11">
      <c r="A278" s="8"/>
      <c r="H278" s="39"/>
      <c r="K278" s="39"/>
    </row>
    <row r="279" spans="1:11">
      <c r="A279" s="8"/>
      <c r="C279" s="295" t="s">
        <v>96</v>
      </c>
      <c r="D279" s="295"/>
      <c r="E279" s="295"/>
      <c r="F279" s="295"/>
      <c r="G279" s="295"/>
      <c r="H279" s="295"/>
      <c r="I279" s="295"/>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30"/>
      <c r="H284" s="130"/>
      <c r="I284" s="30" t="s">
        <v>97</v>
      </c>
      <c r="J284" s="130"/>
      <c r="K284" s="130"/>
    </row>
    <row r="285" spans="1:11">
      <c r="A285" s="171"/>
      <c r="B285" s="296" t="s">
        <v>98</v>
      </c>
      <c r="C285" s="296"/>
      <c r="D285" s="296"/>
      <c r="E285" s="296"/>
      <c r="F285" s="296"/>
      <c r="G285" s="296"/>
      <c r="H285" s="296"/>
      <c r="I285" s="296"/>
      <c r="J285" s="296"/>
      <c r="K285" s="296"/>
    </row>
    <row r="286" spans="1:11">
      <c r="A286" s="15" t="str">
        <f>$A$42</f>
        <v xml:space="preserve">NAME: </v>
      </c>
      <c r="C286" s="130" t="str">
        <f>$D$20</f>
        <v>University of Colorado</v>
      </c>
      <c r="G286" s="130"/>
      <c r="H286" s="130"/>
      <c r="I286" s="17" t="str">
        <f>$K$3</f>
        <v>Due Date: October 12, 2020</v>
      </c>
      <c r="J286" s="130"/>
      <c r="K286" s="130"/>
    </row>
    <row r="287" spans="1:11">
      <c r="A287" s="18"/>
      <c r="C287" s="18" t="s">
        <v>6</v>
      </c>
      <c r="D287" s="18" t="s">
        <v>6</v>
      </c>
      <c r="E287" s="18" t="s">
        <v>6</v>
      </c>
      <c r="F287" s="18" t="s">
        <v>6</v>
      </c>
      <c r="G287" s="18" t="s">
        <v>6</v>
      </c>
      <c r="H287" s="18" t="s">
        <v>6</v>
      </c>
      <c r="I287" s="18" t="s">
        <v>6</v>
      </c>
      <c r="J287" s="18" t="s">
        <v>6</v>
      </c>
      <c r="K287" s="130"/>
    </row>
    <row r="288" spans="1:11">
      <c r="A288" s="21"/>
      <c r="D288" s="25" t="s">
        <v>262</v>
      </c>
      <c r="G288" s="130"/>
      <c r="H288" s="130"/>
      <c r="J288" s="130"/>
      <c r="K288" s="130"/>
    </row>
    <row r="289" spans="1:11">
      <c r="A289" s="21"/>
      <c r="D289" s="25" t="s">
        <v>12</v>
      </c>
      <c r="G289" s="130"/>
      <c r="H289" s="130"/>
      <c r="J289" s="130"/>
      <c r="K289" s="130"/>
    </row>
    <row r="290" spans="1:11">
      <c r="A290" s="18"/>
      <c r="D290" s="25" t="s">
        <v>99</v>
      </c>
      <c r="E290" s="25" t="s">
        <v>99</v>
      </c>
      <c r="F290" s="25" t="s">
        <v>100</v>
      </c>
      <c r="G290" s="25"/>
      <c r="H290" s="130"/>
      <c r="J290" s="130"/>
      <c r="K290" s="130"/>
    </row>
    <row r="291" spans="1:11">
      <c r="A291" s="8"/>
      <c r="C291" s="25" t="s">
        <v>101</v>
      </c>
      <c r="D291" s="25" t="s">
        <v>102</v>
      </c>
      <c r="E291" s="25" t="s">
        <v>103</v>
      </c>
      <c r="F291" s="25" t="s">
        <v>104</v>
      </c>
      <c r="G291" s="25"/>
      <c r="H291" s="130"/>
      <c r="J291" s="130"/>
      <c r="K291" s="130"/>
    </row>
    <row r="292" spans="1:11">
      <c r="A292" s="8"/>
      <c r="C292" s="18" t="s">
        <v>6</v>
      </c>
      <c r="D292" s="18" t="s">
        <v>6</v>
      </c>
      <c r="E292" s="18" t="s">
        <v>6</v>
      </c>
      <c r="F292" s="18" t="s">
        <v>6</v>
      </c>
      <c r="G292" s="18" t="s">
        <v>6</v>
      </c>
      <c r="H292" s="130"/>
      <c r="J292" s="130"/>
      <c r="K292" s="130"/>
    </row>
    <row r="293" spans="1:11">
      <c r="A293" s="8"/>
      <c r="G293" s="130"/>
      <c r="H293" s="130"/>
      <c r="J293" s="130"/>
      <c r="K293" s="130"/>
    </row>
    <row r="294" spans="1:11">
      <c r="A294" s="8"/>
      <c r="C294" s="8" t="s">
        <v>105</v>
      </c>
      <c r="D294" s="134">
        <v>0</v>
      </c>
      <c r="E294" s="134">
        <v>0</v>
      </c>
      <c r="F294" s="91" t="e">
        <f>D294/E294</f>
        <v>#DIV/0!</v>
      </c>
      <c r="G294" s="130"/>
      <c r="H294" s="130"/>
      <c r="J294" s="130"/>
      <c r="K294" s="130"/>
    </row>
    <row r="295" spans="1:11">
      <c r="A295" s="8"/>
      <c r="D295" s="99"/>
      <c r="E295" s="99"/>
      <c r="F295" s="99"/>
      <c r="G295" s="130"/>
      <c r="H295" s="130"/>
      <c r="J295" s="130"/>
      <c r="K295" s="130"/>
    </row>
    <row r="296" spans="1:11">
      <c r="A296" s="8"/>
      <c r="C296" s="8" t="s">
        <v>106</v>
      </c>
      <c r="D296" s="269">
        <v>4798.72</v>
      </c>
      <c r="E296" s="269">
        <v>182.4</v>
      </c>
      <c r="F296" s="91">
        <f>D296/E296</f>
        <v>26.308771929824562</v>
      </c>
      <c r="G296" s="7"/>
      <c r="H296" s="130"/>
      <c r="J296" s="130"/>
      <c r="K296" s="130"/>
    </row>
    <row r="297" spans="1:11">
      <c r="A297" s="8"/>
      <c r="D297" s="167"/>
      <c r="E297" s="167"/>
      <c r="F297" s="93"/>
      <c r="G297" s="130"/>
      <c r="H297" s="130"/>
      <c r="J297" s="130"/>
      <c r="K297" s="130"/>
    </row>
    <row r="298" spans="1:11">
      <c r="A298" s="8"/>
      <c r="C298" s="8" t="s">
        <v>107</v>
      </c>
      <c r="D298" s="269">
        <v>4122.8999999999996</v>
      </c>
      <c r="E298" s="269">
        <v>224.1</v>
      </c>
      <c r="F298" s="91">
        <f>D298/E298</f>
        <v>18.397590361445783</v>
      </c>
      <c r="G298" s="7"/>
      <c r="H298" s="130"/>
      <c r="J298" s="130"/>
      <c r="K298" s="130"/>
    </row>
    <row r="299" spans="1:11">
      <c r="A299" s="8"/>
      <c r="D299" s="167"/>
      <c r="E299" s="167"/>
      <c r="F299" s="93"/>
      <c r="G299" s="130"/>
      <c r="H299" s="130"/>
      <c r="J299" s="130"/>
      <c r="K299" s="130"/>
    </row>
    <row r="300" spans="1:11" ht="36" customHeight="1">
      <c r="A300" s="8"/>
      <c r="C300" s="8" t="s">
        <v>108</v>
      </c>
      <c r="D300" s="166">
        <f>SUM(D294:D298)</f>
        <v>8921.619999999999</v>
      </c>
      <c r="E300" s="166">
        <f>SUM(E294:E298)</f>
        <v>406.5</v>
      </c>
      <c r="F300" s="91">
        <f>D300/E300</f>
        <v>21.947404674046737</v>
      </c>
      <c r="G300" s="28"/>
      <c r="H300" s="59"/>
      <c r="J300" s="130"/>
      <c r="K300" s="130"/>
    </row>
    <row r="301" spans="1:11">
      <c r="A301" s="8"/>
      <c r="D301" s="167"/>
      <c r="E301" s="167"/>
      <c r="F301" s="60"/>
      <c r="G301" s="130"/>
      <c r="H301" s="130"/>
      <c r="J301" s="130"/>
      <c r="K301" s="130"/>
    </row>
    <row r="302" spans="1:11">
      <c r="A302" s="8"/>
      <c r="D302" s="167"/>
      <c r="E302" s="167"/>
      <c r="F302" s="60"/>
      <c r="G302" s="130"/>
      <c r="H302" s="130"/>
      <c r="J302" s="130"/>
      <c r="K302" s="130"/>
    </row>
    <row r="303" spans="1:11">
      <c r="A303" s="8"/>
      <c r="C303" s="8" t="s">
        <v>109</v>
      </c>
      <c r="D303" s="269">
        <v>1045.31</v>
      </c>
      <c r="E303" s="269">
        <v>82.8</v>
      </c>
      <c r="F303" s="91">
        <f>D303/E303</f>
        <v>12.624516908212561</v>
      </c>
      <c r="G303" s="7"/>
      <c r="H303" s="130"/>
      <c r="J303" s="130"/>
      <c r="K303" s="130"/>
    </row>
    <row r="304" spans="1:11" s="35" customFormat="1">
      <c r="A304" s="8"/>
      <c r="B304" s="130"/>
      <c r="C304" s="130"/>
      <c r="D304" s="167"/>
      <c r="E304" s="167"/>
      <c r="F304" s="91"/>
      <c r="G304" s="130"/>
      <c r="H304" s="130"/>
      <c r="I304" s="130"/>
      <c r="J304" s="130"/>
      <c r="K304" s="130"/>
    </row>
    <row r="305" spans="1:11" s="35" customFormat="1">
      <c r="A305" s="8"/>
      <c r="B305" s="8" t="s">
        <v>38</v>
      </c>
      <c r="C305" s="8" t="s">
        <v>110</v>
      </c>
      <c r="D305" s="269">
        <v>137.63</v>
      </c>
      <c r="E305" s="269">
        <v>48</v>
      </c>
      <c r="F305" s="91">
        <f>D305/E305</f>
        <v>2.8672916666666666</v>
      </c>
      <c r="G305" s="7"/>
      <c r="H305" s="130"/>
      <c r="I305" s="130"/>
      <c r="J305" s="130"/>
      <c r="K305" s="130"/>
    </row>
    <row r="306" spans="1:11">
      <c r="A306" s="8"/>
      <c r="D306" s="167"/>
      <c r="E306" s="167"/>
      <c r="F306" s="91"/>
      <c r="G306" s="130"/>
      <c r="H306" s="130"/>
      <c r="J306" s="130"/>
      <c r="K306" s="130"/>
    </row>
    <row r="307" spans="1:11">
      <c r="A307" s="8"/>
      <c r="C307" s="8" t="s">
        <v>111</v>
      </c>
      <c r="D307" s="167">
        <f>SUM(D303:D305)</f>
        <v>1182.94</v>
      </c>
      <c r="E307" s="167">
        <f>SUM(E303:E305)</f>
        <v>130.80000000000001</v>
      </c>
      <c r="F307" s="91">
        <f>D307/E307</f>
        <v>9.0438837920489288</v>
      </c>
      <c r="G307" s="7"/>
      <c r="H307" s="130"/>
      <c r="J307" s="130"/>
      <c r="K307" s="130"/>
    </row>
    <row r="308" spans="1:11">
      <c r="A308" s="8"/>
      <c r="D308" s="167"/>
      <c r="E308" s="167"/>
      <c r="F308" s="91"/>
      <c r="G308" s="130"/>
      <c r="H308" s="130"/>
      <c r="J308" s="130"/>
      <c r="K308" s="130"/>
    </row>
    <row r="309" spans="1:11">
      <c r="A309" s="8"/>
      <c r="C309" s="8" t="s">
        <v>112</v>
      </c>
      <c r="D309" s="166">
        <f>SUM(D300,D307)</f>
        <v>10104.56</v>
      </c>
      <c r="E309" s="166">
        <f>SUM(E300,E307)</f>
        <v>537.29999999999995</v>
      </c>
      <c r="F309" s="91">
        <f>D309/E309</f>
        <v>18.806179043364974</v>
      </c>
      <c r="G309" s="7"/>
      <c r="H309" s="130"/>
      <c r="J309" s="130"/>
      <c r="K309" s="130"/>
    </row>
    <row r="310" spans="1:11">
      <c r="A310" s="8"/>
      <c r="G310" s="130"/>
      <c r="H310" s="130"/>
      <c r="J310" s="130"/>
      <c r="K310" s="130"/>
    </row>
    <row r="311" spans="1:11">
      <c r="A311" s="8"/>
      <c r="G311" s="130"/>
      <c r="H311" s="130"/>
      <c r="J311" s="130"/>
      <c r="K311" s="130"/>
    </row>
    <row r="312" spans="1:11">
      <c r="A312" s="8"/>
      <c r="G312" s="130"/>
      <c r="H312" s="130"/>
      <c r="J312" s="130"/>
      <c r="K312" s="130"/>
    </row>
    <row r="313" spans="1:11">
      <c r="A313" s="8"/>
      <c r="G313" s="130"/>
      <c r="H313" s="130"/>
      <c r="J313" s="130"/>
      <c r="K313" s="130"/>
    </row>
    <row r="314" spans="1:11">
      <c r="A314" s="8"/>
      <c r="C314" s="8" t="s">
        <v>113</v>
      </c>
      <c r="G314" s="130"/>
      <c r="H314" s="130"/>
      <c r="J314" s="130"/>
      <c r="K314" s="130"/>
    </row>
    <row r="315" spans="1:11">
      <c r="A315" s="8"/>
      <c r="C315" s="8" t="s">
        <v>114</v>
      </c>
      <c r="G315" s="130"/>
      <c r="H315" s="130"/>
      <c r="J315" s="130"/>
      <c r="K315" s="130"/>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37"/>
      <c r="K319" s="14" t="s">
        <v>115</v>
      </c>
    </row>
    <row r="320" spans="1:11">
      <c r="A320" s="35"/>
      <c r="B320" s="35"/>
      <c r="C320" s="35"/>
      <c r="D320" s="35"/>
      <c r="E320" s="36" t="s">
        <v>116</v>
      </c>
      <c r="F320" s="35"/>
      <c r="G320" s="37"/>
      <c r="H320" s="38"/>
      <c r="I320" s="35"/>
      <c r="J320" s="37"/>
      <c r="K320" s="38"/>
    </row>
    <row r="321" spans="1:11">
      <c r="A321" s="15" t="str">
        <f>$A$42</f>
        <v xml:space="preserve">NAME: </v>
      </c>
      <c r="C321" s="130" t="str">
        <f>$D$20</f>
        <v>University of Colorado</v>
      </c>
      <c r="F321" s="31"/>
      <c r="G321" s="61"/>
      <c r="H321" s="281" t="s">
        <v>297</v>
      </c>
      <c r="I321" s="282"/>
      <c r="J321" s="13"/>
      <c r="K321" s="17" t="str">
        <f>$K$3</f>
        <v>Due Date: October 12, 2020</v>
      </c>
    </row>
    <row r="322" spans="1:11">
      <c r="A322" s="18" t="s">
        <v>6</v>
      </c>
      <c r="B322" s="18" t="s">
        <v>6</v>
      </c>
      <c r="C322" s="18" t="s">
        <v>6</v>
      </c>
      <c r="D322" s="18" t="s">
        <v>6</v>
      </c>
      <c r="E322" s="18" t="s">
        <v>6</v>
      </c>
      <c r="F322" s="18" t="s">
        <v>6</v>
      </c>
      <c r="G322" s="19" t="s">
        <v>6</v>
      </c>
      <c r="H322" s="20" t="s">
        <v>6</v>
      </c>
      <c r="I322" s="18"/>
      <c r="J322" s="130"/>
      <c r="K322" s="20"/>
    </row>
    <row r="323" spans="1:11" s="35" customFormat="1">
      <c r="A323" s="21" t="s">
        <v>7</v>
      </c>
      <c r="B323" s="130"/>
      <c r="C323" s="130"/>
      <c r="D323" s="130"/>
      <c r="E323" s="21" t="s">
        <v>7</v>
      </c>
      <c r="F323" s="22"/>
      <c r="G323" s="23"/>
      <c r="H323" s="24" t="str">
        <f>H244</f>
        <v>2019-20</v>
      </c>
      <c r="I323" s="22"/>
      <c r="J323" s="130"/>
      <c r="K323" s="24"/>
    </row>
    <row r="324" spans="1:11" s="35" customFormat="1">
      <c r="A324" s="21" t="s">
        <v>9</v>
      </c>
      <c r="B324" s="130"/>
      <c r="C324" s="25" t="s">
        <v>51</v>
      </c>
      <c r="D324" s="63" t="s">
        <v>234</v>
      </c>
      <c r="E324" s="21" t="s">
        <v>9</v>
      </c>
      <c r="F324" s="22"/>
      <c r="G324" s="23" t="s">
        <v>11</v>
      </c>
      <c r="H324" s="24" t="s">
        <v>12</v>
      </c>
      <c r="I324" s="22"/>
      <c r="J324" s="130"/>
      <c r="K324" s="22"/>
    </row>
    <row r="325" spans="1:11">
      <c r="A325" s="18" t="s">
        <v>6</v>
      </c>
      <c r="B325" s="18" t="s">
        <v>6</v>
      </c>
      <c r="C325" s="18" t="s">
        <v>6</v>
      </c>
      <c r="D325" s="18" t="s">
        <v>6</v>
      </c>
      <c r="E325" s="18" t="s">
        <v>6</v>
      </c>
      <c r="F325" s="18" t="s">
        <v>6</v>
      </c>
      <c r="G325" s="19" t="s">
        <v>6</v>
      </c>
      <c r="H325" s="20" t="s">
        <v>6</v>
      </c>
      <c r="I325" s="18"/>
      <c r="J325" s="130"/>
      <c r="K325" s="18"/>
    </row>
    <row r="326" spans="1:11">
      <c r="A326" s="7">
        <v>1</v>
      </c>
      <c r="C326" s="8" t="s">
        <v>117</v>
      </c>
      <c r="E326" s="7">
        <v>1</v>
      </c>
      <c r="G326" s="13"/>
      <c r="H326" s="39"/>
      <c r="J326" s="130"/>
      <c r="K326" s="130"/>
    </row>
    <row r="327" spans="1:11">
      <c r="A327" s="7">
        <f>(A326+1)</f>
        <v>2</v>
      </c>
      <c r="C327" s="8" t="s">
        <v>118</v>
      </c>
      <c r="D327" s="8" t="s">
        <v>119</v>
      </c>
      <c r="E327" s="7">
        <f>(E326+1)</f>
        <v>2</v>
      </c>
      <c r="F327" s="9"/>
      <c r="G327" s="136">
        <v>198.4</v>
      </c>
      <c r="H327" s="137">
        <v>2752276</v>
      </c>
      <c r="I327" s="97"/>
      <c r="J327" s="130"/>
      <c r="K327" s="130"/>
    </row>
    <row r="328" spans="1:11">
      <c r="A328" s="7">
        <f>(A327+1)</f>
        <v>3</v>
      </c>
      <c r="D328" s="8" t="s">
        <v>120</v>
      </c>
      <c r="E328" s="7">
        <f>(E327+1)</f>
        <v>3</v>
      </c>
      <c r="F328" s="9"/>
      <c r="G328" s="136">
        <v>532.70000000000005</v>
      </c>
      <c r="H328" s="283">
        <v>6853679.7300000004</v>
      </c>
      <c r="I328" s="97"/>
      <c r="J328" s="130"/>
      <c r="K328" s="130"/>
    </row>
    <row r="329" spans="1:11">
      <c r="A329" s="7">
        <v>4</v>
      </c>
      <c r="C329" s="8" t="s">
        <v>121</v>
      </c>
      <c r="D329" s="8" t="s">
        <v>122</v>
      </c>
      <c r="E329" s="7">
        <v>4</v>
      </c>
      <c r="F329" s="9"/>
      <c r="G329" s="136">
        <v>28.3</v>
      </c>
      <c r="H329" s="283">
        <v>685632.38</v>
      </c>
      <c r="I329" s="97"/>
      <c r="J329" s="130"/>
      <c r="K329" s="130"/>
    </row>
    <row r="330" spans="1:11">
      <c r="A330" s="7">
        <f>(A329+1)</f>
        <v>5</v>
      </c>
      <c r="D330" s="8" t="s">
        <v>123</v>
      </c>
      <c r="E330" s="7">
        <f>(E329+1)</f>
        <v>5</v>
      </c>
      <c r="F330" s="9"/>
      <c r="G330" s="136">
        <v>66.599999999999994</v>
      </c>
      <c r="H330" s="137">
        <v>1463497</v>
      </c>
      <c r="I330" s="97"/>
      <c r="J330" s="130"/>
      <c r="K330" s="130"/>
    </row>
    <row r="331" spans="1:11">
      <c r="A331" s="7">
        <f>(A330+1)</f>
        <v>6</v>
      </c>
      <c r="C331" s="8" t="s">
        <v>124</v>
      </c>
      <c r="E331" s="7">
        <f>(E330+1)</f>
        <v>6</v>
      </c>
      <c r="G331" s="93">
        <f>SUM(G327:G330)</f>
        <v>826</v>
      </c>
      <c r="H331" s="284">
        <f>SUM(H327:H330)</f>
        <v>11755085.110000001</v>
      </c>
      <c r="I331" s="94"/>
      <c r="J331" s="130"/>
      <c r="K331" s="130"/>
    </row>
    <row r="332" spans="1:11">
      <c r="A332" s="7">
        <f>(A331+1)</f>
        <v>7</v>
      </c>
      <c r="C332" s="8" t="s">
        <v>125</v>
      </c>
      <c r="E332" s="7">
        <f>(E331+1)</f>
        <v>7</v>
      </c>
      <c r="G332" s="91"/>
      <c r="H332" s="90"/>
      <c r="I332" s="94"/>
      <c r="J332" s="130"/>
      <c r="K332" s="130"/>
    </row>
    <row r="333" spans="1:11">
      <c r="A333" s="7">
        <f>(A332+1)</f>
        <v>8</v>
      </c>
      <c r="C333" s="8" t="s">
        <v>118</v>
      </c>
      <c r="D333" s="8" t="s">
        <v>119</v>
      </c>
      <c r="E333" s="7">
        <f>(E332+1)</f>
        <v>8</v>
      </c>
      <c r="F333" s="9"/>
      <c r="G333" s="136">
        <v>414.5</v>
      </c>
      <c r="H333" s="137">
        <v>5899422</v>
      </c>
      <c r="I333" s="97"/>
      <c r="J333" s="130"/>
      <c r="K333" s="130"/>
    </row>
    <row r="334" spans="1:11">
      <c r="A334" s="7">
        <v>9</v>
      </c>
      <c r="D334" s="8" t="s">
        <v>120</v>
      </c>
      <c r="E334" s="7">
        <v>9</v>
      </c>
      <c r="F334" s="9"/>
      <c r="G334" s="136">
        <v>3730.5</v>
      </c>
      <c r="H334" s="283">
        <v>46488495.75</v>
      </c>
      <c r="I334" s="97"/>
      <c r="J334" s="130"/>
      <c r="K334" s="130"/>
    </row>
    <row r="335" spans="1:11">
      <c r="A335" s="7">
        <v>10</v>
      </c>
      <c r="C335" s="8" t="s">
        <v>121</v>
      </c>
      <c r="D335" s="8" t="s">
        <v>122</v>
      </c>
      <c r="E335" s="7">
        <v>10</v>
      </c>
      <c r="F335" s="9"/>
      <c r="G335" s="136">
        <v>74.3</v>
      </c>
      <c r="H335" s="283">
        <v>2017513.91</v>
      </c>
      <c r="I335" s="97"/>
      <c r="J335" s="130"/>
      <c r="K335" s="130"/>
    </row>
    <row r="336" spans="1:11">
      <c r="A336" s="7">
        <f>(A335+1)</f>
        <v>11</v>
      </c>
      <c r="D336" s="8" t="s">
        <v>123</v>
      </c>
      <c r="E336" s="7">
        <f>(E335+1)</f>
        <v>11</v>
      </c>
      <c r="F336" s="9"/>
      <c r="G336" s="136">
        <v>588.5</v>
      </c>
      <c r="H336" s="137">
        <v>12288173</v>
      </c>
      <c r="I336" s="97"/>
      <c r="J336" s="130"/>
      <c r="K336" s="130"/>
    </row>
    <row r="337" spans="1:11">
      <c r="A337" s="7">
        <f>(A336+1)</f>
        <v>12</v>
      </c>
      <c r="C337" s="8" t="s">
        <v>126</v>
      </c>
      <c r="E337" s="7">
        <f>(E336+1)</f>
        <v>12</v>
      </c>
      <c r="G337" s="93">
        <f>SUM(G333:G336)</f>
        <v>4807.8</v>
      </c>
      <c r="H337" s="284">
        <f>SUM(H333:H336)</f>
        <v>66693604.659999996</v>
      </c>
      <c r="I337" s="94"/>
      <c r="J337" s="130"/>
      <c r="K337" s="130"/>
    </row>
    <row r="338" spans="1:11">
      <c r="A338" s="7">
        <f>(A337+1)</f>
        <v>13</v>
      </c>
      <c r="C338" s="8" t="s">
        <v>127</v>
      </c>
      <c r="E338" s="7">
        <f>(E337+1)</f>
        <v>13</v>
      </c>
      <c r="G338" s="91"/>
      <c r="H338" s="90"/>
      <c r="I338" s="94"/>
      <c r="J338" s="130"/>
      <c r="K338" s="130"/>
    </row>
    <row r="339" spans="1:11">
      <c r="A339" s="7">
        <f>(A338+1)</f>
        <v>14</v>
      </c>
      <c r="C339" s="8" t="s">
        <v>118</v>
      </c>
      <c r="D339" s="8" t="s">
        <v>119</v>
      </c>
      <c r="E339" s="7">
        <f>(E338+1)</f>
        <v>14</v>
      </c>
      <c r="F339" s="9"/>
      <c r="G339" s="136"/>
      <c r="H339" s="137">
        <v>0</v>
      </c>
      <c r="I339" s="97"/>
      <c r="J339" s="130"/>
      <c r="K339" s="130"/>
    </row>
    <row r="340" spans="1:11">
      <c r="A340" s="7">
        <v>15</v>
      </c>
      <c r="C340" s="8"/>
      <c r="D340" s="8" t="s">
        <v>120</v>
      </c>
      <c r="E340" s="7">
        <v>15</v>
      </c>
      <c r="F340" s="9"/>
      <c r="G340" s="136"/>
      <c r="H340" s="137">
        <v>0</v>
      </c>
      <c r="I340" s="97"/>
      <c r="J340" s="130"/>
      <c r="K340" s="130"/>
    </row>
    <row r="341" spans="1:11">
      <c r="A341" s="7">
        <v>16</v>
      </c>
      <c r="C341" s="8" t="s">
        <v>121</v>
      </c>
      <c r="D341" s="8" t="s">
        <v>122</v>
      </c>
      <c r="E341" s="7">
        <v>16</v>
      </c>
      <c r="F341" s="9"/>
      <c r="G341" s="136"/>
      <c r="H341" s="137">
        <v>0</v>
      </c>
      <c r="I341" s="97"/>
      <c r="J341" s="130"/>
      <c r="K341" s="130"/>
    </row>
    <row r="342" spans="1:11">
      <c r="A342" s="7">
        <v>17</v>
      </c>
      <c r="C342" s="8"/>
      <c r="D342" s="8" t="s">
        <v>123</v>
      </c>
      <c r="E342" s="7">
        <v>17</v>
      </c>
      <c r="G342" s="135"/>
      <c r="H342" s="138">
        <v>0</v>
      </c>
      <c r="I342" s="94"/>
      <c r="J342" s="130"/>
      <c r="K342" s="130"/>
    </row>
    <row r="343" spans="1:11">
      <c r="A343" s="7">
        <v>18</v>
      </c>
      <c r="C343" s="8" t="s">
        <v>128</v>
      </c>
      <c r="D343" s="8"/>
      <c r="E343" s="7">
        <v>18</v>
      </c>
      <c r="G343" s="93">
        <f>SUM(G339:G342)</f>
        <v>0</v>
      </c>
      <c r="H343" s="94">
        <f>SUM(H339:H342)</f>
        <v>0</v>
      </c>
      <c r="I343" s="94"/>
      <c r="J343" s="130"/>
      <c r="K343" s="130"/>
    </row>
    <row r="344" spans="1:11">
      <c r="A344" s="7">
        <v>19</v>
      </c>
      <c r="C344" s="8" t="s">
        <v>129</v>
      </c>
      <c r="D344" s="8"/>
      <c r="E344" s="7">
        <v>19</v>
      </c>
      <c r="G344" s="93"/>
      <c r="H344" s="94"/>
      <c r="I344" s="94"/>
      <c r="J344" s="130"/>
      <c r="K344" s="130"/>
    </row>
    <row r="345" spans="1:11">
      <c r="A345" s="7">
        <v>20</v>
      </c>
      <c r="C345" s="8" t="s">
        <v>118</v>
      </c>
      <c r="D345" s="8" t="s">
        <v>119</v>
      </c>
      <c r="E345" s="7">
        <v>20</v>
      </c>
      <c r="F345" s="64"/>
      <c r="G345" s="136">
        <v>407.3</v>
      </c>
      <c r="H345" s="137">
        <v>5825480</v>
      </c>
      <c r="I345" s="97"/>
      <c r="J345" s="130"/>
      <c r="K345" s="130"/>
    </row>
    <row r="346" spans="1:11">
      <c r="A346" s="7">
        <v>21</v>
      </c>
      <c r="C346" s="8"/>
      <c r="D346" s="8" t="s">
        <v>120</v>
      </c>
      <c r="E346" s="7">
        <v>21</v>
      </c>
      <c r="F346" s="64"/>
      <c r="G346" s="136">
        <v>3470.3</v>
      </c>
      <c r="H346" s="283">
        <v>43364812.82</v>
      </c>
      <c r="I346" s="97"/>
      <c r="J346" s="130"/>
      <c r="K346" s="130"/>
    </row>
    <row r="347" spans="1:11">
      <c r="A347" s="7">
        <v>22</v>
      </c>
      <c r="C347" s="8" t="s">
        <v>121</v>
      </c>
      <c r="D347" s="8" t="s">
        <v>122</v>
      </c>
      <c r="E347" s="7">
        <v>22</v>
      </c>
      <c r="F347" s="64"/>
      <c r="G347" s="136">
        <v>70.2</v>
      </c>
      <c r="H347" s="283">
        <v>1887779.21</v>
      </c>
      <c r="I347" s="97"/>
      <c r="J347" s="130"/>
      <c r="K347" s="130"/>
    </row>
    <row r="348" spans="1:11">
      <c r="A348" s="7">
        <v>23</v>
      </c>
      <c r="D348" s="8" t="s">
        <v>123</v>
      </c>
      <c r="E348" s="7">
        <v>23</v>
      </c>
      <c r="F348" s="64"/>
      <c r="G348" s="136">
        <v>525.29999999999995</v>
      </c>
      <c r="H348" s="137">
        <v>11108074</v>
      </c>
      <c r="I348" s="97"/>
      <c r="J348" s="130"/>
      <c r="K348" s="130"/>
    </row>
    <row r="349" spans="1:11">
      <c r="A349" s="7">
        <v>24</v>
      </c>
      <c r="C349" s="8" t="s">
        <v>130</v>
      </c>
      <c r="E349" s="7">
        <v>24</v>
      </c>
      <c r="F349" s="53"/>
      <c r="G349" s="91">
        <f>SUM(G345:G348)</f>
        <v>4473.1000000000004</v>
      </c>
      <c r="H349" s="285">
        <f>SUM(H345:H348)</f>
        <v>62186146.030000001</v>
      </c>
      <c r="I349" s="90"/>
      <c r="J349" s="130"/>
      <c r="K349" s="130"/>
    </row>
    <row r="350" spans="1:11">
      <c r="A350" s="7">
        <v>25</v>
      </c>
      <c r="C350" s="8" t="s">
        <v>131</v>
      </c>
      <c r="E350" s="7">
        <v>25</v>
      </c>
      <c r="G350" s="93"/>
      <c r="H350" s="94"/>
      <c r="I350" s="94"/>
      <c r="J350" s="130"/>
      <c r="K350" s="130"/>
    </row>
    <row r="351" spans="1:11">
      <c r="A351" s="7">
        <v>26</v>
      </c>
      <c r="C351" s="8" t="s">
        <v>118</v>
      </c>
      <c r="D351" s="8" t="s">
        <v>119</v>
      </c>
      <c r="E351" s="7">
        <v>26</v>
      </c>
      <c r="G351" s="93">
        <f t="shared" ref="G351:H354" si="9">G327+G333+G339+G345</f>
        <v>1020.2</v>
      </c>
      <c r="H351" s="94">
        <f t="shared" si="9"/>
        <v>14477178</v>
      </c>
      <c r="I351" s="94"/>
      <c r="J351" s="130"/>
      <c r="K351" s="93"/>
    </row>
    <row r="352" spans="1:11">
      <c r="A352" s="7">
        <v>27</v>
      </c>
      <c r="C352" s="8"/>
      <c r="D352" s="8" t="s">
        <v>120</v>
      </c>
      <c r="E352" s="7">
        <v>27</v>
      </c>
      <c r="G352" s="93">
        <f t="shared" si="9"/>
        <v>7733.5</v>
      </c>
      <c r="H352" s="284">
        <f t="shared" si="9"/>
        <v>96706988.300000012</v>
      </c>
      <c r="I352" s="94"/>
      <c r="J352" s="130"/>
      <c r="K352" s="93"/>
    </row>
    <row r="353" spans="1:11">
      <c r="A353" s="7">
        <v>28</v>
      </c>
      <c r="C353" s="8" t="s">
        <v>121</v>
      </c>
      <c r="D353" s="8" t="s">
        <v>122</v>
      </c>
      <c r="E353" s="7">
        <v>28</v>
      </c>
      <c r="G353" s="93">
        <f t="shared" si="9"/>
        <v>172.8</v>
      </c>
      <c r="H353" s="284">
        <f t="shared" si="9"/>
        <v>4590925.5</v>
      </c>
      <c r="I353" s="94"/>
      <c r="J353" s="130"/>
      <c r="K353" s="93"/>
    </row>
    <row r="354" spans="1:11">
      <c r="A354" s="7">
        <v>29</v>
      </c>
      <c r="D354" s="8" t="s">
        <v>123</v>
      </c>
      <c r="E354" s="7">
        <v>29</v>
      </c>
      <c r="G354" s="93">
        <f t="shared" si="9"/>
        <v>1180.4000000000001</v>
      </c>
      <c r="H354" s="94">
        <f t="shared" si="9"/>
        <v>24859744</v>
      </c>
      <c r="I354" s="94"/>
      <c r="J354" s="130"/>
      <c r="K354" s="93"/>
    </row>
    <row r="355" spans="1:11">
      <c r="A355" s="7">
        <v>30</v>
      </c>
      <c r="E355" s="7">
        <v>30</v>
      </c>
      <c r="G355" s="91"/>
      <c r="H355" s="90"/>
      <c r="I355" s="94"/>
      <c r="J355" s="130"/>
      <c r="K355" s="91"/>
    </row>
    <row r="356" spans="1:11">
      <c r="A356" s="7">
        <v>31</v>
      </c>
      <c r="C356" s="8" t="s">
        <v>132</v>
      </c>
      <c r="E356" s="7">
        <v>31</v>
      </c>
      <c r="G356" s="93">
        <f>SUM(G351:G352)</f>
        <v>8753.7000000000007</v>
      </c>
      <c r="H356" s="284">
        <f>SUM(H351:H352)</f>
        <v>111184166.30000001</v>
      </c>
      <c r="I356" s="94"/>
      <c r="J356" s="130"/>
      <c r="K356" s="93"/>
    </row>
    <row r="357" spans="1:11">
      <c r="A357" s="7">
        <v>32</v>
      </c>
      <c r="C357" s="8" t="s">
        <v>133</v>
      </c>
      <c r="E357" s="7">
        <v>32</v>
      </c>
      <c r="G357" s="93">
        <f>SUM(G353:G354)</f>
        <v>1353.2</v>
      </c>
      <c r="H357" s="284">
        <f>SUM(H353:H354)</f>
        <v>29450669.5</v>
      </c>
      <c r="I357" s="94"/>
      <c r="J357" s="130"/>
      <c r="K357" s="93"/>
    </row>
    <row r="358" spans="1:11">
      <c r="A358" s="7">
        <v>33</v>
      </c>
      <c r="C358" s="8" t="s">
        <v>134</v>
      </c>
      <c r="E358" s="7">
        <v>33</v>
      </c>
      <c r="F358" s="53"/>
      <c r="G358" s="91">
        <f>SUM(G351,G353)</f>
        <v>1193</v>
      </c>
      <c r="H358" s="285">
        <f>SUM(H351,H353)</f>
        <v>19068103.5</v>
      </c>
      <c r="I358" s="90"/>
      <c r="J358" s="130"/>
      <c r="K358" s="91"/>
    </row>
    <row r="359" spans="1:11">
      <c r="A359" s="7">
        <v>34</v>
      </c>
      <c r="C359" s="8" t="s">
        <v>135</v>
      </c>
      <c r="E359" s="7">
        <v>34</v>
      </c>
      <c r="F359" s="53"/>
      <c r="G359" s="91">
        <f>SUM(G352,G354)</f>
        <v>8913.9</v>
      </c>
      <c r="H359" s="285">
        <f>SUM(H352,H354)</f>
        <v>121566732.30000001</v>
      </c>
      <c r="I359" s="90"/>
      <c r="J359" s="130"/>
      <c r="K359" s="91"/>
    </row>
    <row r="360" spans="1:11">
      <c r="A360" s="8"/>
      <c r="C360" s="18" t="s">
        <v>6</v>
      </c>
      <c r="D360" s="18" t="s">
        <v>6</v>
      </c>
      <c r="E360" s="18" t="s">
        <v>6</v>
      </c>
      <c r="F360" s="18" t="s">
        <v>6</v>
      </c>
      <c r="G360" s="270" t="s">
        <v>6</v>
      </c>
      <c r="H360" s="18" t="s">
        <v>6</v>
      </c>
      <c r="I360" s="18"/>
      <c r="J360" s="18"/>
      <c r="K360" s="18"/>
    </row>
    <row r="361" spans="1:11">
      <c r="A361" s="7">
        <v>35</v>
      </c>
      <c r="C361" s="130" t="s">
        <v>136</v>
      </c>
      <c r="E361" s="7">
        <v>35</v>
      </c>
      <c r="G361" s="93">
        <f>SUM(G358:G359)</f>
        <v>10106.9</v>
      </c>
      <c r="H361" s="94">
        <f>SUM(H358:H359)</f>
        <v>140634835.80000001</v>
      </c>
      <c r="I361" s="94"/>
      <c r="J361" s="94"/>
      <c r="K361" s="93"/>
    </row>
    <row r="362" spans="1:11">
      <c r="C362" s="8" t="s">
        <v>237</v>
      </c>
      <c r="F362" s="65" t="s">
        <v>6</v>
      </c>
      <c r="G362" s="19"/>
      <c r="H362" s="20"/>
      <c r="I362" s="65"/>
      <c r="J362" s="65"/>
      <c r="K362" s="19"/>
    </row>
    <row r="363" spans="1:11">
      <c r="C363" s="8"/>
      <c r="F363" s="65"/>
      <c r="G363" s="19"/>
      <c r="H363" s="20"/>
      <c r="I363" s="65"/>
      <c r="J363" s="130"/>
      <c r="K363" s="130"/>
    </row>
    <row r="364" spans="1:11">
      <c r="J364" s="130"/>
      <c r="K364" s="130"/>
    </row>
    <row r="365" spans="1:11">
      <c r="A365" s="130">
        <v>36</v>
      </c>
      <c r="B365" s="32"/>
      <c r="C365" s="286" t="s">
        <v>232</v>
      </c>
      <c r="D365" s="286"/>
      <c r="E365" s="286"/>
      <c r="F365" s="286"/>
      <c r="G365" s="286"/>
      <c r="H365" s="286"/>
      <c r="I365" s="286"/>
      <c r="J365" s="286"/>
      <c r="K365" s="130"/>
    </row>
    <row r="366" spans="1:11">
      <c r="C366" s="130" t="s">
        <v>137</v>
      </c>
      <c r="F366" s="65"/>
      <c r="G366" s="19"/>
      <c r="H366" s="39"/>
      <c r="I366" s="65"/>
      <c r="J366" s="19"/>
      <c r="K366" s="39"/>
    </row>
    <row r="367" spans="1:11">
      <c r="C367" s="130" t="s">
        <v>2</v>
      </c>
      <c r="F367" s="65"/>
      <c r="G367" s="19"/>
      <c r="H367" s="39"/>
      <c r="I367" s="65"/>
      <c r="J367" s="19"/>
      <c r="K367" s="39"/>
    </row>
    <row r="368" spans="1:11">
      <c r="A368" s="8"/>
    </row>
    <row r="369" spans="1:11">
      <c r="A369" s="15" t="str">
        <f>$A$83</f>
        <v xml:space="preserve">Institution No.: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30" t="str">
        <f>$D$20</f>
        <v>University of Colorado</v>
      </c>
      <c r="F371" s="67"/>
      <c r="G371" s="61"/>
      <c r="H371" s="62"/>
      <c r="J371" s="13"/>
      <c r="K371" s="17" t="str">
        <f>$K$3</f>
        <v>Due Date: October 12, 2020</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2" t="s">
        <v>7</v>
      </c>
      <c r="B373" s="70"/>
      <c r="C373" s="70"/>
      <c r="D373" s="70"/>
      <c r="E373" s="152" t="s">
        <v>7</v>
      </c>
      <c r="F373" s="70"/>
      <c r="G373" s="153"/>
      <c r="H373" s="154" t="str">
        <f>H323</f>
        <v>2019-20</v>
      </c>
      <c r="I373" s="155"/>
      <c r="J373" s="153"/>
      <c r="K373" s="154" t="s">
        <v>271</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30"/>
      <c r="C377" s="8"/>
      <c r="D377" s="130"/>
      <c r="E377" s="68">
        <v>2</v>
      </c>
      <c r="F377" s="130"/>
      <c r="G377" s="13"/>
      <c r="H377" s="139">
        <v>0</v>
      </c>
      <c r="I377" s="130"/>
      <c r="J377" s="13"/>
      <c r="K377" s="139">
        <v>0</v>
      </c>
    </row>
    <row r="378" spans="1:11" ht="12.75" customHeight="1">
      <c r="A378" s="130">
        <v>3</v>
      </c>
      <c r="C378" s="130" t="s">
        <v>247</v>
      </c>
      <c r="E378" s="130">
        <v>3</v>
      </c>
      <c r="F378" s="39"/>
      <c r="G378" s="39"/>
      <c r="H378" s="39" t="s">
        <v>226</v>
      </c>
      <c r="I378" s="39"/>
      <c r="J378" s="39"/>
      <c r="K378" s="39" t="s">
        <v>226</v>
      </c>
    </row>
    <row r="379" spans="1:11">
      <c r="A379" s="68">
        <v>4</v>
      </c>
      <c r="C379" s="130" t="s">
        <v>139</v>
      </c>
      <c r="E379" s="68">
        <v>4</v>
      </c>
      <c r="F379" s="39"/>
      <c r="G379" s="39"/>
      <c r="H379" s="139"/>
      <c r="I379" s="39"/>
      <c r="J379" s="39"/>
      <c r="K379" s="139"/>
    </row>
    <row r="380" spans="1:11">
      <c r="A380" s="68">
        <v>5</v>
      </c>
      <c r="C380" s="130" t="s">
        <v>140</v>
      </c>
      <c r="E380" s="68">
        <v>5</v>
      </c>
      <c r="F380" s="39"/>
      <c r="G380" s="39"/>
      <c r="H380" s="139"/>
      <c r="I380" s="39"/>
      <c r="J380" s="39"/>
      <c r="K380" s="139"/>
    </row>
    <row r="381" spans="1:11">
      <c r="A381" s="68">
        <v>6</v>
      </c>
      <c r="E381" s="68">
        <v>6</v>
      </c>
      <c r="F381" s="39"/>
      <c r="G381" s="39"/>
      <c r="H381" s="139"/>
      <c r="I381" s="39"/>
      <c r="J381" s="39"/>
      <c r="K381" s="139"/>
    </row>
    <row r="382" spans="1:11">
      <c r="A382" s="68">
        <v>7</v>
      </c>
      <c r="E382" s="68">
        <v>7</v>
      </c>
      <c r="F382" s="39"/>
      <c r="G382" s="39"/>
      <c r="H382" s="139"/>
      <c r="I382" s="39"/>
      <c r="J382" s="39"/>
      <c r="K382" s="139"/>
    </row>
    <row r="383" spans="1:11">
      <c r="A383" s="68">
        <v>8</v>
      </c>
      <c r="E383" s="68">
        <v>8</v>
      </c>
      <c r="F383" s="39"/>
      <c r="G383" s="39"/>
      <c r="H383" s="139"/>
      <c r="I383" s="39"/>
      <c r="J383" s="39"/>
      <c r="K383" s="139"/>
    </row>
    <row r="384" spans="1:11">
      <c r="A384" s="68">
        <v>9</v>
      </c>
      <c r="E384" s="68">
        <v>9</v>
      </c>
      <c r="F384" s="39"/>
      <c r="G384" s="39"/>
      <c r="H384" s="139"/>
      <c r="I384" s="39"/>
      <c r="J384" s="39"/>
      <c r="K384" s="139"/>
    </row>
    <row r="385" spans="1:11">
      <c r="A385" s="68">
        <v>10</v>
      </c>
      <c r="E385" s="68">
        <v>10</v>
      </c>
      <c r="F385" s="39"/>
      <c r="G385" s="39"/>
      <c r="H385" s="139"/>
      <c r="I385" s="39"/>
      <c r="J385" s="39"/>
      <c r="K385" s="139"/>
    </row>
    <row r="386" spans="1:11">
      <c r="A386" s="68">
        <v>11</v>
      </c>
      <c r="E386" s="68">
        <v>11</v>
      </c>
      <c r="F386" s="39"/>
      <c r="G386" s="39"/>
      <c r="H386" s="139"/>
      <c r="I386" s="39"/>
      <c r="J386" s="39"/>
      <c r="K386" s="139"/>
    </row>
    <row r="387" spans="1:11">
      <c r="A387" s="68">
        <v>12</v>
      </c>
      <c r="E387" s="68">
        <v>12</v>
      </c>
      <c r="F387" s="39"/>
      <c r="G387" s="39"/>
      <c r="H387" s="139"/>
      <c r="I387" s="39"/>
      <c r="J387" s="39"/>
      <c r="K387" s="139"/>
    </row>
    <row r="388" spans="1:11">
      <c r="A388" s="68">
        <v>13</v>
      </c>
      <c r="E388" s="68">
        <v>13</v>
      </c>
      <c r="F388" s="39"/>
      <c r="G388" s="39"/>
      <c r="H388" s="139"/>
      <c r="I388" s="39"/>
      <c r="J388" s="39"/>
      <c r="K388" s="139"/>
    </row>
    <row r="389" spans="1:11">
      <c r="A389" s="68">
        <v>14</v>
      </c>
      <c r="C389" s="69" t="s">
        <v>38</v>
      </c>
      <c r="D389" s="70"/>
      <c r="E389" s="68">
        <v>14</v>
      </c>
      <c r="F389" s="39"/>
      <c r="G389" s="39"/>
      <c r="H389" s="139"/>
      <c r="I389" s="39"/>
      <c r="J389" s="39"/>
      <c r="K389" s="139"/>
    </row>
    <row r="390" spans="1:11">
      <c r="A390" s="68">
        <v>15</v>
      </c>
      <c r="C390" s="69"/>
      <c r="D390" s="70"/>
      <c r="E390" s="68">
        <v>15</v>
      </c>
      <c r="F390" s="39"/>
      <c r="G390" s="39"/>
      <c r="H390" s="139"/>
      <c r="I390" s="39"/>
      <c r="J390" s="39"/>
      <c r="K390" s="139"/>
    </row>
    <row r="391" spans="1:11">
      <c r="A391" s="68">
        <v>16</v>
      </c>
      <c r="E391" s="68">
        <v>16</v>
      </c>
      <c r="F391" s="39"/>
      <c r="G391" s="39"/>
      <c r="H391" s="139"/>
      <c r="I391" s="39"/>
      <c r="J391" s="39"/>
      <c r="K391" s="139"/>
    </row>
    <row r="392" spans="1:11">
      <c r="A392" s="68">
        <v>17</v>
      </c>
      <c r="C392" s="8" t="s">
        <v>38</v>
      </c>
      <c r="E392" s="68">
        <v>17</v>
      </c>
      <c r="F392" s="39"/>
      <c r="G392" s="39"/>
      <c r="H392" s="139"/>
      <c r="I392" s="39"/>
      <c r="J392" s="39"/>
      <c r="K392" s="139"/>
    </row>
    <row r="393" spans="1:11">
      <c r="A393" s="68">
        <v>18</v>
      </c>
      <c r="E393" s="68">
        <v>18</v>
      </c>
      <c r="F393" s="39"/>
      <c r="G393" s="39"/>
      <c r="H393" s="139"/>
      <c r="I393" s="39"/>
      <c r="J393" s="39" t="s">
        <v>38</v>
      </c>
      <c r="K393" s="139"/>
    </row>
    <row r="394" spans="1:11">
      <c r="A394" s="68">
        <v>19</v>
      </c>
      <c r="E394" s="68">
        <v>19</v>
      </c>
      <c r="F394" s="39"/>
      <c r="G394" s="39"/>
      <c r="H394" s="139"/>
      <c r="I394" s="39"/>
      <c r="J394" s="39"/>
      <c r="K394" s="139"/>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0</v>
      </c>
      <c r="I396" s="94"/>
      <c r="J396" s="90"/>
      <c r="K396" s="94">
        <f>SUM(K376:K394)</f>
        <v>0</v>
      </c>
    </row>
    <row r="397" spans="1:11">
      <c r="A397" s="71"/>
      <c r="C397" s="8"/>
      <c r="E397" s="34"/>
      <c r="F397" s="65" t="s">
        <v>6</v>
      </c>
      <c r="G397" s="19" t="s">
        <v>6</v>
      </c>
      <c r="H397" s="20" t="s">
        <v>6</v>
      </c>
      <c r="I397" s="65" t="s">
        <v>6</v>
      </c>
      <c r="J397" s="19" t="s">
        <v>6</v>
      </c>
      <c r="K397" s="20" t="s">
        <v>6</v>
      </c>
    </row>
    <row r="398" spans="1:11" ht="13.5">
      <c r="C398" s="130" t="s">
        <v>253</v>
      </c>
      <c r="F398" s="65"/>
      <c r="G398" s="19"/>
      <c r="H398" s="39"/>
      <c r="I398" s="65"/>
      <c r="J398" s="19"/>
      <c r="K398" s="39"/>
    </row>
    <row r="399" spans="1:11" ht="13.5">
      <c r="C399" s="130" t="s">
        <v>252</v>
      </c>
      <c r="F399" s="65"/>
      <c r="G399" s="19"/>
      <c r="H399" s="39"/>
      <c r="I399" s="65"/>
      <c r="J399" s="19"/>
      <c r="K399" s="39"/>
    </row>
    <row r="400" spans="1:11" ht="13.5">
      <c r="A400" s="8"/>
      <c r="C400" s="130" t="s">
        <v>254</v>
      </c>
    </row>
    <row r="401" spans="1:16">
      <c r="A401" s="8"/>
      <c r="C401" s="130" t="s">
        <v>239</v>
      </c>
    </row>
    <row r="402" spans="1:16">
      <c r="A402" s="15" t="str">
        <f>$A$83</f>
        <v xml:space="preserve">Institution No.:  </v>
      </c>
      <c r="B402" s="35"/>
      <c r="C402" s="35"/>
      <c r="D402" s="35"/>
      <c r="E402" s="36"/>
      <c r="F402" s="35"/>
      <c r="G402" s="37"/>
      <c r="H402" s="38"/>
      <c r="I402" s="35"/>
      <c r="J402" s="37"/>
      <c r="K402" s="14" t="s">
        <v>142</v>
      </c>
    </row>
    <row r="403" spans="1:16" ht="14.25">
      <c r="A403" s="35"/>
      <c r="B403" s="35"/>
      <c r="C403" s="35"/>
      <c r="D403" s="54" t="s">
        <v>240</v>
      </c>
      <c r="E403" s="36"/>
      <c r="F403" s="35"/>
      <c r="G403" s="37"/>
      <c r="H403" s="38"/>
      <c r="I403" s="35"/>
      <c r="J403" s="37"/>
      <c r="K403" s="38"/>
    </row>
    <row r="404" spans="1:16">
      <c r="A404" s="15" t="str">
        <f>$A$42</f>
        <v xml:space="preserve">NAME: </v>
      </c>
      <c r="C404" s="130" t="str">
        <f>$D$20</f>
        <v>University of Colorado</v>
      </c>
      <c r="F404" s="67"/>
      <c r="G404" s="61"/>
      <c r="H404" s="39"/>
      <c r="J404" s="13"/>
      <c r="K404" s="17" t="str">
        <f>$K$3</f>
        <v>Due Date: October 12, 2020</v>
      </c>
    </row>
    <row r="405" spans="1:16">
      <c r="A405" s="18" t="s">
        <v>6</v>
      </c>
      <c r="B405" s="18" t="s">
        <v>6</v>
      </c>
      <c r="C405" s="18" t="s">
        <v>6</v>
      </c>
      <c r="D405" s="18" t="s">
        <v>6</v>
      </c>
      <c r="E405" s="18" t="s">
        <v>6</v>
      </c>
      <c r="F405" s="18" t="s">
        <v>6</v>
      </c>
      <c r="G405" s="19" t="s">
        <v>6</v>
      </c>
      <c r="H405" s="20" t="s">
        <v>6</v>
      </c>
      <c r="I405" s="18" t="s">
        <v>6</v>
      </c>
      <c r="J405" s="19" t="s">
        <v>6</v>
      </c>
      <c r="K405" s="20" t="s">
        <v>6</v>
      </c>
    </row>
    <row r="406" spans="1:16">
      <c r="A406" s="21" t="s">
        <v>7</v>
      </c>
      <c r="E406" s="21" t="s">
        <v>7</v>
      </c>
      <c r="G406" s="23"/>
      <c r="H406" s="24" t="str">
        <f>H373</f>
        <v>2019-20</v>
      </c>
      <c r="I406" s="22"/>
      <c r="J406" s="23"/>
      <c r="K406" s="24" t="s">
        <v>271</v>
      </c>
    </row>
    <row r="407" spans="1:16">
      <c r="A407" s="21" t="s">
        <v>9</v>
      </c>
      <c r="C407" s="25" t="s">
        <v>51</v>
      </c>
      <c r="E407" s="21" t="s">
        <v>9</v>
      </c>
      <c r="G407" s="13"/>
      <c r="H407" s="24" t="s">
        <v>12</v>
      </c>
      <c r="J407" s="13"/>
      <c r="K407" s="24" t="s">
        <v>13</v>
      </c>
    </row>
    <row r="408" spans="1:16">
      <c r="A408" s="18" t="s">
        <v>6</v>
      </c>
      <c r="B408" s="18" t="s">
        <v>6</v>
      </c>
      <c r="C408" s="18" t="s">
        <v>6</v>
      </c>
      <c r="D408" s="18" t="s">
        <v>6</v>
      </c>
      <c r="E408" s="18" t="s">
        <v>6</v>
      </c>
      <c r="F408" s="18" t="s">
        <v>6</v>
      </c>
      <c r="G408" s="19" t="s">
        <v>6</v>
      </c>
      <c r="H408" s="20" t="s">
        <v>6</v>
      </c>
      <c r="I408" s="18" t="s">
        <v>6</v>
      </c>
      <c r="J408" s="19" t="s">
        <v>6</v>
      </c>
      <c r="K408" s="20" t="s">
        <v>6</v>
      </c>
    </row>
    <row r="409" spans="1:16">
      <c r="A409" s="68"/>
      <c r="C409" s="30" t="s">
        <v>143</v>
      </c>
      <c r="E409" s="68"/>
      <c r="G409" s="90"/>
      <c r="H409" s="90"/>
      <c r="I409" s="94"/>
      <c r="J409" s="90"/>
      <c r="K409" s="90"/>
    </row>
    <row r="410" spans="1:16" ht="13.5">
      <c r="A410" s="68">
        <v>1</v>
      </c>
      <c r="C410" s="8" t="s">
        <v>249</v>
      </c>
      <c r="E410" s="68">
        <v>1</v>
      </c>
      <c r="G410" s="90"/>
      <c r="H410" s="140">
        <v>6742437</v>
      </c>
      <c r="I410" s="94"/>
      <c r="J410" s="90"/>
      <c r="K410" s="140">
        <v>5529414</v>
      </c>
    </row>
    <row r="411" spans="1:16">
      <c r="A411" s="68">
        <v>2</v>
      </c>
      <c r="C411" s="9" t="s">
        <v>144</v>
      </c>
      <c r="E411" s="68">
        <v>2</v>
      </c>
      <c r="F411" s="9"/>
      <c r="G411" s="97"/>
      <c r="H411" s="140">
        <v>1429837</v>
      </c>
      <c r="I411" s="94"/>
      <c r="J411" s="90"/>
      <c r="K411" s="140">
        <v>1134602</v>
      </c>
    </row>
    <row r="412" spans="1:16">
      <c r="A412" s="68">
        <v>3</v>
      </c>
      <c r="C412" s="9" t="s">
        <v>145</v>
      </c>
      <c r="E412" s="68">
        <v>3</v>
      </c>
      <c r="F412" s="9"/>
      <c r="G412" s="97"/>
      <c r="H412" s="140">
        <v>14985967</v>
      </c>
      <c r="I412" s="94"/>
      <c r="J412" s="90"/>
      <c r="K412" s="140">
        <v>8297767</v>
      </c>
    </row>
    <row r="413" spans="1:16" ht="13.5">
      <c r="A413" s="68">
        <v>4</v>
      </c>
      <c r="C413" s="9" t="s">
        <v>251</v>
      </c>
      <c r="E413" s="68">
        <v>4</v>
      </c>
      <c r="F413" s="9"/>
      <c r="G413" s="97"/>
      <c r="H413" s="140"/>
      <c r="I413" s="94"/>
      <c r="J413" s="90"/>
      <c r="K413" s="140"/>
      <c r="L413" s="168"/>
      <c r="M413" s="168"/>
      <c r="N413" s="182"/>
      <c r="O413" s="140"/>
      <c r="P413" s="271"/>
    </row>
    <row r="414" spans="1:16">
      <c r="A414" s="68">
        <v>5</v>
      </c>
      <c r="C414" s="9" t="s">
        <v>146</v>
      </c>
      <c r="E414" s="68">
        <v>5</v>
      </c>
      <c r="F414" s="9"/>
      <c r="G414" s="97"/>
      <c r="H414" s="140">
        <v>200</v>
      </c>
      <c r="I414" s="94"/>
      <c r="J414" s="90"/>
      <c r="K414" s="140"/>
    </row>
    <row r="415" spans="1:16" s="35" customFormat="1">
      <c r="A415" s="68">
        <v>6</v>
      </c>
      <c r="B415" s="130"/>
      <c r="C415" s="9" t="s">
        <v>147</v>
      </c>
      <c r="D415" s="130"/>
      <c r="E415" s="68">
        <v>6</v>
      </c>
      <c r="F415" s="9"/>
      <c r="G415" s="97"/>
      <c r="H415" s="140"/>
      <c r="I415" s="94"/>
      <c r="J415" s="90"/>
      <c r="K415" s="140"/>
    </row>
    <row r="416" spans="1:16" s="35" customFormat="1">
      <c r="A416" s="68">
        <v>7</v>
      </c>
      <c r="B416" s="130"/>
      <c r="C416" s="9" t="s">
        <v>148</v>
      </c>
      <c r="D416" s="130"/>
      <c r="E416" s="68">
        <v>7</v>
      </c>
      <c r="F416" s="9"/>
      <c r="G416" s="97"/>
      <c r="H416" s="140">
        <v>5000</v>
      </c>
      <c r="I416" s="94"/>
      <c r="J416" s="90"/>
      <c r="K416" s="140"/>
      <c r="M416" s="169"/>
      <c r="N416" s="169"/>
      <c r="O416" s="169"/>
    </row>
    <row r="417" spans="1:11">
      <c r="A417" s="68">
        <v>8</v>
      </c>
      <c r="C417" s="9" t="s">
        <v>149</v>
      </c>
      <c r="E417" s="68">
        <v>8</v>
      </c>
      <c r="F417" s="65"/>
      <c r="G417" s="19"/>
      <c r="H417" s="140"/>
      <c r="I417" s="94"/>
      <c r="J417" s="90"/>
      <c r="K417" s="140"/>
    </row>
    <row r="418" spans="1:11" ht="13.5">
      <c r="A418" s="68">
        <v>9</v>
      </c>
      <c r="C418" s="130" t="s">
        <v>250</v>
      </c>
      <c r="E418" s="68">
        <v>9</v>
      </c>
      <c r="F418" s="65"/>
      <c r="G418" s="19"/>
      <c r="H418" s="140"/>
      <c r="I418" s="94"/>
      <c r="J418" s="90"/>
      <c r="K418" s="140"/>
    </row>
    <row r="419" spans="1:11">
      <c r="A419" s="68">
        <v>10</v>
      </c>
      <c r="C419" s="9"/>
      <c r="E419" s="68">
        <v>10</v>
      </c>
      <c r="F419" s="65"/>
      <c r="G419" s="19"/>
      <c r="H419" s="147"/>
      <c r="I419" s="151"/>
      <c r="J419" s="151"/>
      <c r="K419" s="147"/>
    </row>
    <row r="420" spans="1:11">
      <c r="A420" s="68">
        <v>11</v>
      </c>
      <c r="C420" s="9"/>
      <c r="E420" s="68">
        <v>11</v>
      </c>
      <c r="F420" s="65"/>
      <c r="G420" s="19"/>
      <c r="H420" s="150"/>
      <c r="I420" s="65"/>
      <c r="J420" s="19"/>
      <c r="K420" s="141"/>
    </row>
    <row r="421" spans="1:11">
      <c r="A421" s="68">
        <v>12</v>
      </c>
      <c r="C421" s="9"/>
      <c r="E421" s="68">
        <v>12</v>
      </c>
      <c r="F421" s="65"/>
      <c r="G421" s="19"/>
      <c r="H421" s="141"/>
      <c r="I421" s="65"/>
      <c r="J421" s="19"/>
      <c r="K421" s="141"/>
    </row>
    <row r="422" spans="1:11">
      <c r="A422" s="68">
        <v>13</v>
      </c>
      <c r="C422" s="9"/>
      <c r="E422" s="68">
        <v>13</v>
      </c>
      <c r="F422" s="65"/>
      <c r="G422" s="19"/>
      <c r="H422" s="141"/>
      <c r="I422" s="65"/>
      <c r="J422" s="19"/>
      <c r="K422" s="141"/>
    </row>
    <row r="423" spans="1:11">
      <c r="A423" s="68">
        <v>14</v>
      </c>
      <c r="C423" s="9"/>
      <c r="E423" s="68">
        <v>14</v>
      </c>
      <c r="F423" s="65"/>
      <c r="G423" s="19"/>
      <c r="H423" s="141"/>
      <c r="I423" s="65"/>
      <c r="J423" s="19"/>
      <c r="K423" s="141"/>
    </row>
    <row r="424" spans="1:11">
      <c r="A424" s="68">
        <v>15</v>
      </c>
      <c r="E424" s="68">
        <v>15</v>
      </c>
      <c r="F424" s="9"/>
      <c r="G424" s="97"/>
      <c r="H424" s="137"/>
      <c r="I424" s="97"/>
      <c r="J424" s="97"/>
      <c r="K424" s="137"/>
    </row>
    <row r="425" spans="1:11">
      <c r="A425" s="68"/>
      <c r="C425" s="9"/>
      <c r="E425" s="68"/>
      <c r="F425" s="9"/>
      <c r="G425" s="97"/>
      <c r="H425" s="137"/>
      <c r="I425" s="97"/>
      <c r="J425" s="97"/>
      <c r="K425" s="137"/>
    </row>
    <row r="426" spans="1:11">
      <c r="A426" s="68">
        <v>16</v>
      </c>
      <c r="C426" s="9" t="s">
        <v>150</v>
      </c>
      <c r="E426" s="68">
        <v>16</v>
      </c>
      <c r="F426" s="9"/>
      <c r="G426" s="97"/>
      <c r="H426" s="137">
        <v>283122</v>
      </c>
      <c r="I426" s="97"/>
      <c r="J426" s="97"/>
      <c r="K426" s="137"/>
    </row>
    <row r="427" spans="1:11">
      <c r="A427" s="68">
        <v>17</v>
      </c>
      <c r="C427" s="9" t="s">
        <v>151</v>
      </c>
      <c r="E427" s="68">
        <v>17</v>
      </c>
      <c r="F427" s="9"/>
      <c r="G427" s="97"/>
      <c r="H427" s="137"/>
      <c r="I427" s="97"/>
      <c r="J427" s="97"/>
      <c r="K427" s="137"/>
    </row>
    <row r="428" spans="1:11">
      <c r="A428" s="68">
        <v>18</v>
      </c>
      <c r="C428" s="9" t="s">
        <v>152</v>
      </c>
      <c r="E428" s="68">
        <v>18</v>
      </c>
      <c r="F428" s="9"/>
      <c r="G428" s="97"/>
      <c r="H428" s="137">
        <v>84654</v>
      </c>
      <c r="I428" s="97"/>
      <c r="J428" s="97"/>
      <c r="K428" s="137"/>
    </row>
    <row r="429" spans="1:11">
      <c r="A429" s="68">
        <v>19</v>
      </c>
      <c r="C429" s="9" t="s">
        <v>38</v>
      </c>
      <c r="E429" s="68">
        <v>19</v>
      </c>
      <c r="F429" s="9"/>
      <c r="G429" s="97"/>
      <c r="H429" s="137"/>
      <c r="I429" s="97"/>
      <c r="J429" s="97"/>
      <c r="K429" s="137"/>
    </row>
    <row r="430" spans="1:11">
      <c r="A430" s="130">
        <v>20</v>
      </c>
      <c r="C430" s="9"/>
      <c r="E430" s="130">
        <v>20</v>
      </c>
      <c r="F430" s="65"/>
      <c r="G430" s="19"/>
      <c r="H430" s="141"/>
      <c r="I430" s="65"/>
      <c r="J430" s="19"/>
      <c r="K430" s="141"/>
    </row>
    <row r="431" spans="1:11">
      <c r="A431" s="130">
        <v>21</v>
      </c>
      <c r="C431" s="9"/>
      <c r="E431" s="130">
        <v>21</v>
      </c>
      <c r="F431" s="65"/>
      <c r="G431" s="19"/>
      <c r="H431" s="141"/>
      <c r="I431" s="65"/>
      <c r="J431" s="19"/>
      <c r="K431" s="141"/>
    </row>
    <row r="432" spans="1:11">
      <c r="A432" s="130">
        <v>22</v>
      </c>
      <c r="C432" s="9"/>
      <c r="E432" s="130">
        <v>22</v>
      </c>
      <c r="F432" s="65"/>
      <c r="G432" s="19"/>
      <c r="H432" s="141"/>
      <c r="I432" s="65"/>
      <c r="J432" s="19"/>
      <c r="K432" s="141"/>
    </row>
    <row r="433" spans="1:11">
      <c r="A433" s="130">
        <v>23</v>
      </c>
      <c r="C433" s="9"/>
      <c r="E433" s="130">
        <v>23</v>
      </c>
      <c r="F433" s="65"/>
      <c r="G433" s="19"/>
      <c r="H433" s="141"/>
      <c r="I433" s="65"/>
      <c r="J433" s="19"/>
      <c r="K433" s="141"/>
    </row>
    <row r="434" spans="1:11">
      <c r="A434" s="130">
        <v>24</v>
      </c>
      <c r="C434" s="9"/>
      <c r="E434" s="130">
        <v>24</v>
      </c>
      <c r="F434" s="65"/>
      <c r="G434" s="19"/>
      <c r="H434" s="141"/>
      <c r="I434" s="65"/>
      <c r="J434" s="19"/>
      <c r="K434" s="141"/>
    </row>
    <row r="435" spans="1:11">
      <c r="A435" s="68"/>
      <c r="C435" s="9"/>
      <c r="E435" s="68"/>
      <c r="F435" s="65" t="s">
        <v>6</v>
      </c>
      <c r="G435" s="19" t="s">
        <v>6</v>
      </c>
      <c r="H435" s="20"/>
      <c r="I435" s="65"/>
      <c r="J435" s="19"/>
      <c r="K435" s="20"/>
    </row>
    <row r="436" spans="1:11">
      <c r="A436" s="68">
        <v>25</v>
      </c>
      <c r="C436" s="8" t="s">
        <v>153</v>
      </c>
      <c r="E436" s="68">
        <v>25</v>
      </c>
      <c r="G436" s="90"/>
      <c r="H436" s="94">
        <f>SUM(H410:H434)</f>
        <v>23531217</v>
      </c>
      <c r="I436" s="94"/>
      <c r="J436" s="90"/>
      <c r="K436" s="94">
        <f>SUM(K410:K434)</f>
        <v>14961783</v>
      </c>
    </row>
    <row r="437" spans="1:11">
      <c r="A437" s="68"/>
      <c r="C437" s="8"/>
      <c r="E437" s="68"/>
      <c r="F437" s="65" t="s">
        <v>6</v>
      </c>
      <c r="G437" s="19" t="s">
        <v>6</v>
      </c>
      <c r="H437" s="20"/>
      <c r="I437" s="65"/>
      <c r="J437" s="19"/>
      <c r="K437" s="20"/>
    </row>
    <row r="438" spans="1:11" ht="13.5">
      <c r="A438" s="68">
        <v>26</v>
      </c>
      <c r="C438" s="8" t="s">
        <v>244</v>
      </c>
      <c r="E438" s="68">
        <v>26</v>
      </c>
      <c r="G438" s="90"/>
      <c r="H438" s="90">
        <v>-9530325</v>
      </c>
      <c r="I438" s="94"/>
      <c r="J438" s="90"/>
      <c r="K438" s="90">
        <v>0</v>
      </c>
    </row>
    <row r="439" spans="1:11">
      <c r="A439" s="68">
        <v>27</v>
      </c>
      <c r="E439" s="68">
        <v>27</v>
      </c>
      <c r="G439" s="90"/>
      <c r="H439" s="90"/>
      <c r="I439" s="94"/>
      <c r="J439" s="90"/>
      <c r="K439" s="90"/>
    </row>
    <row r="440" spans="1:11">
      <c r="A440" s="68">
        <v>28</v>
      </c>
      <c r="E440" s="68">
        <v>28</v>
      </c>
      <c r="G440" s="94"/>
      <c r="H440" s="94"/>
      <c r="I440" s="94"/>
      <c r="J440" s="94"/>
      <c r="K440" s="94"/>
    </row>
    <row r="441" spans="1:11" ht="12" customHeight="1">
      <c r="A441" s="68">
        <v>29</v>
      </c>
      <c r="C441" s="130" t="s">
        <v>38</v>
      </c>
      <c r="E441" s="68">
        <v>29</v>
      </c>
      <c r="G441" s="94"/>
      <c r="H441" s="94"/>
      <c r="I441" s="94"/>
      <c r="J441" s="94"/>
      <c r="K441" s="94"/>
    </row>
    <row r="442" spans="1:11" s="76" customFormat="1" ht="12" customHeight="1">
      <c r="A442" s="68"/>
      <c r="B442" s="130"/>
      <c r="C442" s="69"/>
      <c r="D442" s="130"/>
      <c r="E442" s="68"/>
      <c r="F442" s="65" t="s">
        <v>6</v>
      </c>
      <c r="G442" s="19" t="s">
        <v>6</v>
      </c>
      <c r="H442" s="20"/>
      <c r="I442" s="65"/>
      <c r="J442" s="19"/>
      <c r="K442" s="20"/>
    </row>
    <row r="443" spans="1:11">
      <c r="A443" s="68">
        <v>30</v>
      </c>
      <c r="C443" s="69" t="s">
        <v>154</v>
      </c>
      <c r="E443" s="68">
        <v>30</v>
      </c>
      <c r="G443" s="90"/>
      <c r="H443" s="94">
        <f>SUM(H436:H441)</f>
        <v>14000892</v>
      </c>
      <c r="I443" s="94"/>
      <c r="J443" s="90"/>
      <c r="K443" s="94">
        <f>SUM(K436:K441)</f>
        <v>14961783</v>
      </c>
    </row>
    <row r="444" spans="1:11">
      <c r="A444" s="71"/>
      <c r="C444" s="8"/>
      <c r="E444" s="34"/>
      <c r="F444" s="65" t="s">
        <v>6</v>
      </c>
      <c r="G444" s="19" t="s">
        <v>6</v>
      </c>
      <c r="H444" s="20" t="s">
        <v>6</v>
      </c>
      <c r="I444" s="65" t="s">
        <v>6</v>
      </c>
      <c r="J444" s="19" t="s">
        <v>6</v>
      </c>
      <c r="K444" s="20" t="s">
        <v>6</v>
      </c>
    </row>
    <row r="445" spans="1:11" ht="13.5">
      <c r="C445" s="130" t="s">
        <v>253</v>
      </c>
      <c r="F445" s="65"/>
      <c r="G445" s="19"/>
      <c r="H445" s="39"/>
      <c r="I445" s="65"/>
      <c r="J445" s="19"/>
      <c r="K445" s="39"/>
    </row>
    <row r="446" spans="1:11" ht="13.5">
      <c r="C446" s="130" t="s">
        <v>252</v>
      </c>
      <c r="F446" s="65"/>
      <c r="G446" s="19"/>
      <c r="H446" s="39"/>
      <c r="I446" s="65"/>
      <c r="J446" s="19"/>
      <c r="K446" s="39"/>
    </row>
    <row r="447" spans="1:11" ht="13.5">
      <c r="C447" s="130" t="s">
        <v>241</v>
      </c>
      <c r="F447" s="65"/>
      <c r="G447" s="19"/>
      <c r="H447" s="39"/>
      <c r="I447" s="65"/>
      <c r="J447" s="19"/>
      <c r="K447" s="39"/>
    </row>
    <row r="448" spans="1:11">
      <c r="C448" s="130" t="s">
        <v>155</v>
      </c>
      <c r="F448" s="65"/>
      <c r="G448" s="19"/>
      <c r="H448" s="39"/>
      <c r="I448" s="65"/>
      <c r="J448" s="19"/>
      <c r="K448" s="39"/>
    </row>
    <row r="449" spans="1:11" ht="13.5">
      <c r="C449" s="130" t="s">
        <v>242</v>
      </c>
      <c r="F449" s="65"/>
      <c r="G449" s="19"/>
      <c r="H449" s="39"/>
      <c r="I449" s="65"/>
      <c r="J449" s="19"/>
      <c r="K449" s="39"/>
    </row>
    <row r="450" spans="1:11" ht="20.25" customHeight="1">
      <c r="C450" s="130" t="s">
        <v>156</v>
      </c>
      <c r="F450" s="65"/>
      <c r="G450" s="19"/>
      <c r="H450" s="39"/>
      <c r="I450" s="65"/>
      <c r="J450" s="19"/>
      <c r="K450" s="39"/>
    </row>
    <row r="451" spans="1:11" ht="13.5">
      <c r="C451" s="130" t="s">
        <v>243</v>
      </c>
      <c r="F451" s="65"/>
      <c r="G451" s="19"/>
      <c r="H451" s="39"/>
      <c r="I451" s="65"/>
      <c r="J451" s="19"/>
      <c r="K451" s="39"/>
    </row>
    <row r="452" spans="1:11">
      <c r="A452" s="71"/>
      <c r="C452" s="130" t="s">
        <v>239</v>
      </c>
      <c r="E452" s="34"/>
      <c r="F452" s="65"/>
      <c r="G452" s="19"/>
      <c r="H452" s="20"/>
      <c r="I452" s="65"/>
      <c r="J452" s="19"/>
      <c r="K452" s="20"/>
    </row>
    <row r="454" spans="1:11" s="35" customFormat="1">
      <c r="A454" s="15" t="str">
        <f>$A$83</f>
        <v xml:space="preserve">Institution No.:  </v>
      </c>
      <c r="E454" s="36"/>
      <c r="G454" s="37"/>
      <c r="H454" s="38"/>
      <c r="J454" s="37"/>
      <c r="K454" s="14" t="s">
        <v>257</v>
      </c>
    </row>
    <row r="455" spans="1:11" s="35" customFormat="1">
      <c r="D455" s="54" t="s">
        <v>260</v>
      </c>
      <c r="E455" s="36"/>
      <c r="G455" s="37"/>
      <c r="H455" s="38"/>
      <c r="J455" s="37"/>
      <c r="K455" s="38"/>
    </row>
    <row r="456" spans="1:11">
      <c r="A456" s="15" t="str">
        <f>$A$42</f>
        <v xml:space="preserve">NAME: </v>
      </c>
      <c r="C456" s="130" t="str">
        <f>$D$20</f>
        <v>University of Colorado</v>
      </c>
      <c r="F456" s="67"/>
      <c r="G456" s="61"/>
      <c r="H456" s="39"/>
      <c r="J456" s="13"/>
      <c r="K456" s="17" t="str">
        <f>$K$3</f>
        <v>Due Date: October 12, 2020</v>
      </c>
    </row>
    <row r="457" spans="1:11">
      <c r="A457" s="18" t="s">
        <v>6</v>
      </c>
      <c r="B457" s="18" t="s">
        <v>6</v>
      </c>
      <c r="C457" s="18" t="s">
        <v>6</v>
      </c>
      <c r="D457" s="18" t="s">
        <v>6</v>
      </c>
      <c r="E457" s="18" t="s">
        <v>6</v>
      </c>
      <c r="F457" s="18" t="s">
        <v>6</v>
      </c>
      <c r="G457" s="19" t="s">
        <v>6</v>
      </c>
      <c r="H457" s="20" t="s">
        <v>6</v>
      </c>
      <c r="I457" s="18" t="s">
        <v>6</v>
      </c>
      <c r="J457" s="19" t="s">
        <v>6</v>
      </c>
      <c r="K457" s="20" t="s">
        <v>6</v>
      </c>
    </row>
    <row r="458" spans="1:11">
      <c r="A458" s="21" t="s">
        <v>7</v>
      </c>
      <c r="E458" s="21" t="s">
        <v>7</v>
      </c>
      <c r="G458" s="23"/>
      <c r="H458" s="24" t="str">
        <f>H406</f>
        <v>2019-20</v>
      </c>
      <c r="I458" s="22"/>
      <c r="J458" s="23"/>
      <c r="K458" s="24" t="s">
        <v>271</v>
      </c>
    </row>
    <row r="459" spans="1:11">
      <c r="A459" s="21" t="s">
        <v>9</v>
      </c>
      <c r="C459" s="25" t="s">
        <v>51</v>
      </c>
      <c r="E459" s="21" t="s">
        <v>9</v>
      </c>
      <c r="G459" s="13"/>
      <c r="H459" s="24" t="s">
        <v>12</v>
      </c>
      <c r="J459" s="13"/>
      <c r="K459" s="24" t="s">
        <v>13</v>
      </c>
    </row>
    <row r="460" spans="1:11">
      <c r="A460" s="18" t="s">
        <v>6</v>
      </c>
      <c r="B460" s="18" t="s">
        <v>6</v>
      </c>
      <c r="C460" s="18" t="s">
        <v>6</v>
      </c>
      <c r="D460" s="18" t="s">
        <v>6</v>
      </c>
      <c r="E460" s="18" t="s">
        <v>6</v>
      </c>
      <c r="F460" s="18" t="s">
        <v>6</v>
      </c>
      <c r="G460" s="19" t="s">
        <v>6</v>
      </c>
      <c r="H460" s="20" t="s">
        <v>6</v>
      </c>
      <c r="I460" s="18" t="s">
        <v>6</v>
      </c>
      <c r="J460" s="19" t="s">
        <v>6</v>
      </c>
      <c r="K460" s="20" t="s">
        <v>6</v>
      </c>
    </row>
    <row r="461" spans="1:11">
      <c r="A461" s="68"/>
      <c r="C461" s="30" t="s">
        <v>259</v>
      </c>
      <c r="E461" s="68"/>
      <c r="G461" s="90"/>
      <c r="H461" s="90"/>
      <c r="I461" s="94"/>
      <c r="J461" s="90"/>
      <c r="K461" s="90"/>
    </row>
    <row r="462" spans="1:11">
      <c r="A462" s="68">
        <v>1</v>
      </c>
      <c r="C462" s="8" t="s">
        <v>258</v>
      </c>
      <c r="E462" s="68">
        <v>1</v>
      </c>
      <c r="G462" s="90"/>
      <c r="H462" s="140"/>
      <c r="I462" s="94"/>
      <c r="J462" s="90"/>
      <c r="K462" s="140"/>
    </row>
    <row r="463" spans="1:11">
      <c r="A463" s="68">
        <v>2</v>
      </c>
      <c r="C463" s="9"/>
      <c r="E463" s="68">
        <v>2</v>
      </c>
      <c r="F463" s="9"/>
      <c r="G463" s="97"/>
      <c r="H463" s="137"/>
      <c r="I463" s="97"/>
      <c r="J463" s="97"/>
      <c r="K463" s="137"/>
    </row>
    <row r="464" spans="1:11">
      <c r="A464" s="68">
        <v>3</v>
      </c>
      <c r="C464" s="9"/>
      <c r="E464" s="68">
        <v>3</v>
      </c>
      <c r="F464" s="9"/>
      <c r="G464" s="97"/>
      <c r="H464" s="137"/>
      <c r="I464" s="97"/>
      <c r="J464" s="97"/>
      <c r="K464" s="137"/>
    </row>
    <row r="465" spans="1:11">
      <c r="A465" s="68">
        <v>4</v>
      </c>
      <c r="C465" s="9"/>
      <c r="E465" s="68">
        <v>4</v>
      </c>
      <c r="F465" s="9"/>
      <c r="G465" s="97"/>
      <c r="H465" s="137"/>
      <c r="I465" s="97"/>
      <c r="J465" s="97"/>
      <c r="K465" s="137"/>
    </row>
    <row r="466" spans="1:11">
      <c r="A466" s="68">
        <v>5</v>
      </c>
      <c r="C466" s="9"/>
      <c r="E466" s="68">
        <v>5</v>
      </c>
      <c r="F466" s="9"/>
      <c r="G466" s="97"/>
      <c r="H466" s="137"/>
      <c r="I466" s="97"/>
      <c r="J466" s="97"/>
      <c r="K466" s="137"/>
    </row>
    <row r="467" spans="1:11">
      <c r="A467" s="68">
        <v>6</v>
      </c>
      <c r="C467" s="9"/>
      <c r="E467" s="68">
        <v>6</v>
      </c>
      <c r="F467" s="9"/>
      <c r="G467" s="97"/>
      <c r="H467" s="137"/>
      <c r="I467" s="97"/>
      <c r="J467" s="97"/>
      <c r="K467" s="137"/>
    </row>
    <row r="468" spans="1:11">
      <c r="A468" s="68">
        <v>7</v>
      </c>
      <c r="C468" s="9"/>
      <c r="E468" s="68">
        <v>7</v>
      </c>
      <c r="F468" s="9"/>
      <c r="G468" s="97"/>
      <c r="H468" s="137"/>
      <c r="I468" s="97"/>
      <c r="J468" s="97"/>
      <c r="K468" s="137"/>
    </row>
    <row r="469" spans="1:11" ht="12.75" customHeight="1">
      <c r="A469" s="68">
        <v>8</v>
      </c>
      <c r="C469" s="9"/>
      <c r="E469" s="68">
        <v>8</v>
      </c>
      <c r="F469" s="65"/>
      <c r="G469" s="19"/>
      <c r="H469" s="141"/>
      <c r="I469" s="65"/>
      <c r="J469" s="19"/>
      <c r="K469" s="141"/>
    </row>
    <row r="470" spans="1:11">
      <c r="A470" s="68">
        <v>9</v>
      </c>
      <c r="E470" s="68">
        <v>9</v>
      </c>
      <c r="F470" s="65"/>
      <c r="G470" s="19"/>
      <c r="H470" s="141"/>
      <c r="I470" s="65"/>
      <c r="J470" s="19"/>
      <c r="K470" s="141"/>
    </row>
    <row r="471" spans="1:11">
      <c r="A471" s="68">
        <v>10</v>
      </c>
      <c r="C471" s="9"/>
      <c r="E471" s="68">
        <v>10</v>
      </c>
      <c r="F471" s="65"/>
      <c r="G471" s="19"/>
      <c r="H471" s="141"/>
      <c r="I471" s="65"/>
      <c r="J471" s="19"/>
      <c r="K471" s="141"/>
    </row>
    <row r="472" spans="1:11">
      <c r="A472" s="68">
        <v>11</v>
      </c>
      <c r="C472" s="9"/>
      <c r="E472" s="68">
        <v>11</v>
      </c>
      <c r="F472" s="65"/>
      <c r="G472" s="19"/>
      <c r="H472" s="141"/>
      <c r="I472" s="65"/>
      <c r="J472" s="19"/>
      <c r="K472" s="141"/>
    </row>
    <row r="473" spans="1:11">
      <c r="A473" s="68">
        <v>12</v>
      </c>
      <c r="C473" s="9"/>
      <c r="E473" s="68">
        <v>12</v>
      </c>
      <c r="F473" s="65"/>
      <c r="G473" s="19"/>
      <c r="H473" s="141"/>
      <c r="I473" s="65"/>
      <c r="J473" s="19"/>
      <c r="K473" s="141"/>
    </row>
    <row r="474" spans="1:11">
      <c r="A474" s="68">
        <v>13</v>
      </c>
      <c r="C474" s="9"/>
      <c r="E474" s="68">
        <v>13</v>
      </c>
      <c r="F474" s="65"/>
      <c r="G474" s="19"/>
      <c r="H474" s="141"/>
      <c r="I474" s="65"/>
      <c r="J474" s="19"/>
      <c r="K474" s="141"/>
    </row>
    <row r="475" spans="1:11">
      <c r="A475" s="68">
        <v>14</v>
      </c>
      <c r="C475" s="9"/>
      <c r="E475" s="68">
        <v>14</v>
      </c>
      <c r="F475" s="65"/>
      <c r="G475" s="19"/>
      <c r="H475" s="141"/>
      <c r="I475" s="65"/>
      <c r="J475" s="19"/>
      <c r="K475" s="141"/>
    </row>
    <row r="476" spans="1:11">
      <c r="A476" s="68">
        <v>15</v>
      </c>
      <c r="E476" s="68">
        <v>15</v>
      </c>
      <c r="F476" s="9"/>
      <c r="G476" s="97"/>
      <c r="H476" s="137"/>
      <c r="I476" s="97"/>
      <c r="J476" s="97"/>
      <c r="K476" s="137"/>
    </row>
    <row r="477" spans="1:11">
      <c r="A477" s="68"/>
      <c r="C477" s="9"/>
      <c r="E477" s="68"/>
      <c r="F477" s="9"/>
      <c r="G477" s="97"/>
      <c r="H477" s="137"/>
      <c r="I477" s="97"/>
      <c r="J477" s="97"/>
      <c r="K477" s="137"/>
    </row>
    <row r="478" spans="1:11">
      <c r="A478" s="68">
        <v>16</v>
      </c>
      <c r="C478" s="9"/>
      <c r="E478" s="68">
        <v>16</v>
      </c>
      <c r="F478" s="9"/>
      <c r="G478" s="97"/>
      <c r="H478" s="137"/>
      <c r="I478" s="97"/>
      <c r="J478" s="97"/>
      <c r="K478" s="137"/>
    </row>
    <row r="479" spans="1:11">
      <c r="A479" s="68">
        <v>17</v>
      </c>
      <c r="C479" s="9"/>
      <c r="E479" s="68">
        <v>17</v>
      </c>
      <c r="F479" s="9"/>
      <c r="G479" s="97"/>
      <c r="H479" s="137"/>
      <c r="I479" s="97"/>
      <c r="J479" s="97"/>
      <c r="K479" s="137"/>
    </row>
    <row r="480" spans="1:11" ht="12" customHeight="1">
      <c r="A480" s="68">
        <v>18</v>
      </c>
      <c r="C480" s="9"/>
      <c r="E480" s="68">
        <v>18</v>
      </c>
      <c r="F480" s="9"/>
      <c r="G480" s="97"/>
      <c r="H480" s="137"/>
      <c r="I480" s="97"/>
      <c r="J480" s="97"/>
      <c r="K480" s="137"/>
    </row>
    <row r="481" spans="1:11" s="76" customFormat="1" ht="12" customHeight="1">
      <c r="A481" s="68">
        <v>19</v>
      </c>
      <c r="B481" s="130"/>
      <c r="C481" s="9" t="s">
        <v>38</v>
      </c>
      <c r="D481" s="130"/>
      <c r="E481" s="68">
        <v>19</v>
      </c>
      <c r="F481" s="9"/>
      <c r="G481" s="97"/>
      <c r="H481" s="137"/>
      <c r="I481" s="97"/>
      <c r="J481" s="97"/>
      <c r="K481" s="137"/>
    </row>
    <row r="482" spans="1:11">
      <c r="A482" s="130">
        <v>20</v>
      </c>
      <c r="C482" s="9"/>
      <c r="E482" s="130">
        <v>20</v>
      </c>
      <c r="F482" s="65"/>
      <c r="G482" s="19"/>
      <c r="H482" s="141"/>
      <c r="I482" s="65"/>
      <c r="J482" s="19"/>
      <c r="K482" s="141"/>
    </row>
    <row r="483" spans="1:11">
      <c r="A483" s="130">
        <v>21</v>
      </c>
      <c r="C483" s="9"/>
      <c r="E483" s="130">
        <v>21</v>
      </c>
      <c r="F483" s="65"/>
      <c r="G483" s="19"/>
      <c r="H483" s="141"/>
      <c r="I483" s="65"/>
      <c r="J483" s="19"/>
      <c r="K483" s="141"/>
    </row>
    <row r="484" spans="1:11">
      <c r="A484" s="130">
        <v>22</v>
      </c>
      <c r="C484" s="9"/>
      <c r="E484" s="130">
        <v>22</v>
      </c>
      <c r="F484" s="65"/>
      <c r="G484" s="19"/>
      <c r="H484" s="141"/>
      <c r="I484" s="65"/>
      <c r="J484" s="19"/>
      <c r="K484" s="141"/>
    </row>
    <row r="485" spans="1:11">
      <c r="A485" s="130">
        <v>23</v>
      </c>
      <c r="C485" s="9"/>
      <c r="E485" s="130">
        <v>23</v>
      </c>
      <c r="F485" s="65"/>
      <c r="G485" s="19"/>
      <c r="H485" s="141"/>
      <c r="I485" s="65"/>
      <c r="J485" s="19"/>
      <c r="K485" s="141"/>
    </row>
    <row r="486" spans="1:11">
      <c r="A486" s="130">
        <v>24</v>
      </c>
      <c r="C486" s="9"/>
      <c r="E486" s="130">
        <v>24</v>
      </c>
      <c r="F486" s="65"/>
      <c r="G486" s="19"/>
      <c r="H486" s="141"/>
      <c r="I486" s="65"/>
      <c r="J486" s="19"/>
      <c r="K486" s="141"/>
    </row>
    <row r="487" spans="1:11">
      <c r="A487" s="68"/>
      <c r="C487" s="9"/>
      <c r="E487" s="68"/>
      <c r="F487" s="65" t="s">
        <v>6</v>
      </c>
      <c r="G487" s="19" t="s">
        <v>6</v>
      </c>
      <c r="H487" s="20"/>
      <c r="I487" s="65"/>
      <c r="J487" s="19"/>
      <c r="K487" s="20"/>
    </row>
    <row r="488" spans="1:11">
      <c r="A488" s="68">
        <v>25</v>
      </c>
      <c r="C488" s="8"/>
      <c r="E488" s="68">
        <v>25</v>
      </c>
      <c r="G488" s="90"/>
      <c r="H488" s="94">
        <f>SUM(H462:H486)</f>
        <v>0</v>
      </c>
      <c r="I488" s="94"/>
      <c r="J488" s="90"/>
      <c r="K488" s="94">
        <f>SUM(K462:K486)</f>
        <v>0</v>
      </c>
    </row>
    <row r="489" spans="1:11">
      <c r="A489" s="68"/>
      <c r="C489" s="8"/>
      <c r="E489" s="68"/>
      <c r="F489" s="65" t="s">
        <v>6</v>
      </c>
      <c r="G489" s="19" t="s">
        <v>6</v>
      </c>
      <c r="H489" s="20"/>
      <c r="I489" s="65"/>
      <c r="J489" s="19"/>
      <c r="K489" s="20"/>
    </row>
    <row r="490" spans="1:11">
      <c r="A490" s="68">
        <v>26</v>
      </c>
      <c r="C490" s="8"/>
      <c r="E490" s="68">
        <v>26</v>
      </c>
      <c r="G490" s="90"/>
      <c r="H490" s="90">
        <v>0</v>
      </c>
      <c r="I490" s="94"/>
      <c r="J490" s="90"/>
      <c r="K490" s="90">
        <v>0</v>
      </c>
    </row>
    <row r="491" spans="1:11" s="35" customFormat="1">
      <c r="A491" s="68">
        <v>27</v>
      </c>
      <c r="B491" s="130"/>
      <c r="C491" s="130"/>
      <c r="D491" s="130"/>
      <c r="E491" s="68">
        <v>27</v>
      </c>
      <c r="F491" s="130"/>
      <c r="G491" s="90"/>
      <c r="H491" s="90"/>
      <c r="I491" s="94"/>
      <c r="J491" s="90"/>
      <c r="K491" s="90"/>
    </row>
    <row r="492" spans="1:11" s="35" customFormat="1">
      <c r="A492" s="68">
        <v>28</v>
      </c>
      <c r="B492" s="130"/>
      <c r="C492" s="130"/>
      <c r="D492" s="130"/>
      <c r="E492" s="68">
        <v>28</v>
      </c>
      <c r="F492" s="130"/>
      <c r="G492" s="94"/>
      <c r="H492" s="94"/>
      <c r="I492" s="94"/>
      <c r="J492" s="94"/>
      <c r="K492" s="94"/>
    </row>
    <row r="493" spans="1:11">
      <c r="A493" s="68">
        <v>29</v>
      </c>
      <c r="C493" s="130" t="s">
        <v>38</v>
      </c>
      <c r="E493" s="68">
        <v>29</v>
      </c>
      <c r="G493" s="94"/>
      <c r="H493" s="94"/>
      <c r="I493" s="94"/>
      <c r="J493" s="94"/>
      <c r="K493" s="94"/>
    </row>
    <row r="494" spans="1:11">
      <c r="A494" s="68"/>
      <c r="C494" s="69"/>
      <c r="E494" s="68"/>
      <c r="F494" s="65" t="s">
        <v>6</v>
      </c>
      <c r="G494" s="19" t="s">
        <v>6</v>
      </c>
      <c r="H494" s="20"/>
      <c r="I494" s="65"/>
      <c r="J494" s="19"/>
      <c r="K494" s="20"/>
    </row>
    <row r="495" spans="1:11">
      <c r="A495" s="68">
        <v>30</v>
      </c>
      <c r="C495" s="69" t="s">
        <v>261</v>
      </c>
      <c r="E495" s="68">
        <v>30</v>
      </c>
      <c r="G495" s="90"/>
      <c r="H495" s="94"/>
      <c r="I495" s="94"/>
      <c r="J495" s="90"/>
      <c r="K495" s="94">
        <f>SUM(K488:K493)</f>
        <v>0</v>
      </c>
    </row>
    <row r="496" spans="1:11">
      <c r="A496" s="71"/>
      <c r="C496" s="8"/>
      <c r="E496" s="34"/>
      <c r="F496" s="65" t="s">
        <v>6</v>
      </c>
      <c r="G496" s="19" t="s">
        <v>6</v>
      </c>
      <c r="H496" s="20" t="s">
        <v>6</v>
      </c>
      <c r="I496" s="65" t="s">
        <v>6</v>
      </c>
      <c r="J496" s="19" t="s">
        <v>6</v>
      </c>
      <c r="K496" s="20" t="s">
        <v>6</v>
      </c>
    </row>
    <row r="498" spans="1:13">
      <c r="M498" s="130" t="s">
        <v>38</v>
      </c>
    </row>
    <row r="499" spans="1:13">
      <c r="A499" s="15" t="str">
        <f>$A$83</f>
        <v xml:space="preserve">Institution No.:  </v>
      </c>
      <c r="B499" s="35"/>
      <c r="C499" s="35"/>
      <c r="D499" s="35"/>
      <c r="E499" s="36"/>
      <c r="F499" s="35"/>
      <c r="G499" s="37"/>
      <c r="H499" s="38"/>
      <c r="I499" s="35"/>
      <c r="J499" s="37"/>
      <c r="K499" s="14" t="s">
        <v>157</v>
      </c>
    </row>
    <row r="500" spans="1:13">
      <c r="A500" s="287" t="s">
        <v>158</v>
      </c>
      <c r="B500" s="287"/>
      <c r="C500" s="287"/>
      <c r="D500" s="287"/>
      <c r="E500" s="287"/>
      <c r="F500" s="287"/>
      <c r="G500" s="287"/>
      <c r="H500" s="287"/>
      <c r="I500" s="287"/>
      <c r="J500" s="287"/>
      <c r="K500" s="287"/>
    </row>
    <row r="501" spans="1:13">
      <c r="A501" s="15" t="str">
        <f>$A$42</f>
        <v xml:space="preserve">NAME: </v>
      </c>
      <c r="C501" s="130" t="str">
        <f>$D$20</f>
        <v>University of Colorado</v>
      </c>
      <c r="H501" s="39"/>
      <c r="J501" s="13"/>
      <c r="K501" s="17" t="str">
        <f>$K$3</f>
        <v>Due Date: October 12, 2020</v>
      </c>
    </row>
    <row r="502" spans="1:13">
      <c r="A502" s="18" t="s">
        <v>6</v>
      </c>
      <c r="B502" s="18" t="s">
        <v>6</v>
      </c>
      <c r="C502" s="18" t="s">
        <v>6</v>
      </c>
      <c r="D502" s="18" t="s">
        <v>6</v>
      </c>
      <c r="E502" s="18" t="s">
        <v>6</v>
      </c>
      <c r="F502" s="18" t="s">
        <v>6</v>
      </c>
      <c r="G502" s="19" t="s">
        <v>6</v>
      </c>
      <c r="H502" s="20" t="s">
        <v>6</v>
      </c>
      <c r="I502" s="18" t="s">
        <v>6</v>
      </c>
      <c r="J502" s="19" t="s">
        <v>6</v>
      </c>
      <c r="K502" s="20" t="s">
        <v>6</v>
      </c>
    </row>
    <row r="503" spans="1:13">
      <c r="A503" s="21" t="s">
        <v>7</v>
      </c>
      <c r="E503" s="21" t="s">
        <v>7</v>
      </c>
      <c r="F503" s="22"/>
      <c r="G503" s="23"/>
      <c r="H503" s="24" t="str">
        <f>H406</f>
        <v>2019-20</v>
      </c>
      <c r="I503" s="22"/>
      <c r="J503" s="23"/>
      <c r="K503" s="24" t="s">
        <v>271</v>
      </c>
    </row>
    <row r="504" spans="1:13">
      <c r="A504" s="21" t="s">
        <v>9</v>
      </c>
      <c r="C504" s="25" t="s">
        <v>51</v>
      </c>
      <c r="E504" s="21" t="s">
        <v>9</v>
      </c>
      <c r="F504" s="22"/>
      <c r="G504" s="23"/>
      <c r="H504" s="24" t="s">
        <v>12</v>
      </c>
      <c r="I504" s="22"/>
      <c r="J504" s="23"/>
      <c r="K504" s="24" t="s">
        <v>13</v>
      </c>
    </row>
    <row r="505" spans="1:13">
      <c r="A505" s="18" t="s">
        <v>6</v>
      </c>
      <c r="B505" s="18" t="s">
        <v>6</v>
      </c>
      <c r="C505" s="18" t="s">
        <v>6</v>
      </c>
      <c r="D505" s="18" t="s">
        <v>6</v>
      </c>
      <c r="E505" s="18" t="s">
        <v>6</v>
      </c>
      <c r="F505" s="18" t="s">
        <v>6</v>
      </c>
      <c r="G505" s="19" t="s">
        <v>6</v>
      </c>
      <c r="H505" s="20" t="s">
        <v>6</v>
      </c>
      <c r="I505" s="18" t="s">
        <v>6</v>
      </c>
      <c r="J505" s="19" t="s">
        <v>6</v>
      </c>
      <c r="K505" s="20" t="s">
        <v>6</v>
      </c>
    </row>
    <row r="506" spans="1:13">
      <c r="A506" s="72">
        <v>1</v>
      </c>
      <c r="C506" s="8" t="s">
        <v>159</v>
      </c>
      <c r="E506" s="72">
        <v>1</v>
      </c>
      <c r="F506" s="9"/>
      <c r="G506" s="10"/>
      <c r="H506" s="142"/>
      <c r="I506" s="9"/>
      <c r="J506" s="10"/>
      <c r="K506" s="144"/>
    </row>
    <row r="507" spans="1:13">
      <c r="A507" s="72">
        <f t="shared" ref="A507:A529" si="10">(A506+1)</f>
        <v>2</v>
      </c>
      <c r="C507" s="8" t="s">
        <v>160</v>
      </c>
      <c r="E507" s="72">
        <f t="shared" ref="E507:E529" si="11">(E506+1)</f>
        <v>2</v>
      </c>
      <c r="F507" s="9"/>
      <c r="G507" s="100"/>
      <c r="H507" s="143"/>
      <c r="I507" s="100"/>
      <c r="J507" s="100"/>
      <c r="K507" s="143"/>
    </row>
    <row r="508" spans="1:13">
      <c r="A508" s="72">
        <f t="shared" si="10"/>
        <v>3</v>
      </c>
      <c r="C508" s="8"/>
      <c r="E508" s="72">
        <f t="shared" si="11"/>
        <v>3</v>
      </c>
      <c r="F508" s="9"/>
      <c r="G508" s="100"/>
      <c r="H508" s="143"/>
      <c r="I508" s="100"/>
      <c r="J508" s="100"/>
      <c r="K508" s="143"/>
    </row>
    <row r="509" spans="1:13">
      <c r="A509" s="72">
        <f t="shared" si="10"/>
        <v>4</v>
      </c>
      <c r="C509" s="8"/>
      <c r="E509" s="72">
        <f t="shared" si="11"/>
        <v>4</v>
      </c>
      <c r="F509" s="9"/>
      <c r="G509" s="100"/>
      <c r="H509" s="143"/>
      <c r="I509" s="100"/>
      <c r="J509" s="100"/>
      <c r="K509" s="143"/>
    </row>
    <row r="510" spans="1:13">
      <c r="A510" s="72">
        <f>(A509+1)</f>
        <v>5</v>
      </c>
      <c r="C510" s="9"/>
      <c r="E510" s="72">
        <f>(E509+1)</f>
        <v>5</v>
      </c>
      <c r="F510" s="9"/>
      <c r="G510" s="100"/>
      <c r="H510" s="143"/>
      <c r="I510" s="100"/>
      <c r="J510" s="100"/>
      <c r="K510" s="143"/>
    </row>
    <row r="511" spans="1:13">
      <c r="A511" s="72">
        <f t="shared" si="10"/>
        <v>6</v>
      </c>
      <c r="C511" s="9"/>
      <c r="E511" s="72">
        <f t="shared" si="11"/>
        <v>6</v>
      </c>
      <c r="F511" s="9"/>
      <c r="G511" s="100"/>
      <c r="H511" s="143"/>
      <c r="I511" s="100"/>
      <c r="J511" s="100"/>
      <c r="K511" s="143"/>
    </row>
    <row r="512" spans="1:13">
      <c r="A512" s="72">
        <f>(A511+1)</f>
        <v>7</v>
      </c>
      <c r="C512" s="8"/>
      <c r="E512" s="72">
        <f>(E511+1)</f>
        <v>7</v>
      </c>
      <c r="F512" s="9"/>
      <c r="G512" s="100"/>
      <c r="H512" s="143"/>
      <c r="I512" s="100"/>
      <c r="J512" s="100"/>
      <c r="K512" s="143"/>
    </row>
    <row r="513" spans="1:11">
      <c r="A513" s="72">
        <f>(A512+1)</f>
        <v>8</v>
      </c>
      <c r="C513" s="9"/>
      <c r="E513" s="72">
        <f>(E512+1)</f>
        <v>8</v>
      </c>
      <c r="F513" s="9"/>
      <c r="G513" s="100"/>
      <c r="H513" s="143"/>
      <c r="I513" s="100"/>
      <c r="J513" s="100"/>
      <c r="K513" s="143"/>
    </row>
    <row r="514" spans="1:11">
      <c r="A514" s="72">
        <f t="shared" si="10"/>
        <v>9</v>
      </c>
      <c r="C514" s="9"/>
      <c r="E514" s="72">
        <f t="shared" si="11"/>
        <v>9</v>
      </c>
      <c r="F514" s="9"/>
      <c r="G514" s="100"/>
      <c r="H514" s="143"/>
      <c r="I514" s="100"/>
      <c r="J514" s="100"/>
      <c r="K514" s="143"/>
    </row>
    <row r="515" spans="1:11">
      <c r="A515" s="72">
        <f t="shared" si="10"/>
        <v>10</v>
      </c>
      <c r="E515" s="72">
        <f t="shared" si="11"/>
        <v>10</v>
      </c>
      <c r="F515" s="9"/>
      <c r="G515" s="100"/>
      <c r="H515" s="143"/>
      <c r="I515" s="100"/>
      <c r="J515" s="100"/>
      <c r="K515" s="143"/>
    </row>
    <row r="516" spans="1:11">
      <c r="A516" s="72">
        <f t="shared" si="10"/>
        <v>11</v>
      </c>
      <c r="E516" s="72">
        <f t="shared" si="11"/>
        <v>11</v>
      </c>
      <c r="F516" s="9"/>
      <c r="G516" s="100"/>
      <c r="H516" s="143"/>
      <c r="I516" s="100"/>
      <c r="J516" s="100"/>
      <c r="K516" s="143"/>
    </row>
    <row r="517" spans="1:11">
      <c r="A517" s="72">
        <f t="shared" si="10"/>
        <v>12</v>
      </c>
      <c r="E517" s="72">
        <f t="shared" si="11"/>
        <v>12</v>
      </c>
      <c r="F517" s="9"/>
      <c r="G517" s="100"/>
      <c r="H517" s="143"/>
      <c r="I517" s="100"/>
      <c r="J517" s="100"/>
      <c r="K517" s="143"/>
    </row>
    <row r="518" spans="1:11">
      <c r="A518" s="72">
        <f t="shared" si="10"/>
        <v>13</v>
      </c>
      <c r="C518" s="9"/>
      <c r="E518" s="72">
        <f t="shared" si="11"/>
        <v>13</v>
      </c>
      <c r="F518" s="9"/>
      <c r="G518" s="100"/>
      <c r="H518" s="143"/>
      <c r="I518" s="100"/>
      <c r="J518" s="100"/>
      <c r="K518" s="143"/>
    </row>
    <row r="519" spans="1:11">
      <c r="A519" s="72">
        <f t="shared" si="10"/>
        <v>14</v>
      </c>
      <c r="C519" s="9" t="s">
        <v>161</v>
      </c>
      <c r="E519" s="72">
        <f t="shared" si="11"/>
        <v>14</v>
      </c>
      <c r="F519" s="9"/>
      <c r="G519" s="100"/>
      <c r="H519" s="143"/>
      <c r="I519" s="100"/>
      <c r="J519" s="100"/>
      <c r="K519" s="143"/>
    </row>
    <row r="520" spans="1:11" s="35" customFormat="1">
      <c r="A520" s="72">
        <f t="shared" si="10"/>
        <v>15</v>
      </c>
      <c r="B520" s="130"/>
      <c r="C520" s="9"/>
      <c r="D520" s="130"/>
      <c r="E520" s="72">
        <f t="shared" si="11"/>
        <v>15</v>
      </c>
      <c r="F520" s="9"/>
      <c r="G520" s="100"/>
      <c r="H520" s="143"/>
      <c r="I520" s="100"/>
      <c r="J520" s="100"/>
      <c r="K520" s="143"/>
    </row>
    <row r="521" spans="1:11" s="35" customFormat="1">
      <c r="A521" s="72">
        <f t="shared" si="10"/>
        <v>16</v>
      </c>
      <c r="B521" s="130"/>
      <c r="C521" s="9"/>
      <c r="D521" s="130"/>
      <c r="E521" s="72">
        <f t="shared" si="11"/>
        <v>16</v>
      </c>
      <c r="F521" s="9"/>
      <c r="G521" s="100"/>
      <c r="H521" s="143"/>
      <c r="I521" s="100"/>
      <c r="J521" s="100"/>
      <c r="K521" s="143"/>
    </row>
    <row r="522" spans="1:11">
      <c r="A522" s="72">
        <f t="shared" si="10"/>
        <v>17</v>
      </c>
      <c r="C522" s="9"/>
      <c r="E522" s="72">
        <f t="shared" si="11"/>
        <v>17</v>
      </c>
      <c r="F522" s="9"/>
      <c r="G522" s="100"/>
      <c r="H522" s="143"/>
      <c r="I522" s="100"/>
      <c r="J522" s="100"/>
      <c r="K522" s="143"/>
    </row>
    <row r="523" spans="1:11">
      <c r="A523" s="72">
        <f t="shared" si="10"/>
        <v>18</v>
      </c>
      <c r="C523" s="9"/>
      <c r="E523" s="72">
        <f t="shared" si="11"/>
        <v>18</v>
      </c>
      <c r="F523" s="9"/>
      <c r="G523" s="100"/>
      <c r="H523" s="143"/>
      <c r="I523" s="100"/>
      <c r="J523" s="100"/>
      <c r="K523" s="143"/>
    </row>
    <row r="524" spans="1:11">
      <c r="A524" s="72">
        <f t="shared" si="10"/>
        <v>19</v>
      </c>
      <c r="C524" s="9"/>
      <c r="E524" s="72">
        <f t="shared" si="11"/>
        <v>19</v>
      </c>
      <c r="F524" s="9"/>
      <c r="G524" s="100"/>
      <c r="H524" s="143"/>
      <c r="I524" s="100"/>
      <c r="J524" s="100"/>
      <c r="K524" s="143"/>
    </row>
    <row r="525" spans="1:11">
      <c r="A525" s="72">
        <f t="shared" si="10"/>
        <v>20</v>
      </c>
      <c r="C525" s="9"/>
      <c r="E525" s="72">
        <f t="shared" si="11"/>
        <v>20</v>
      </c>
      <c r="F525" s="9"/>
      <c r="G525" s="100"/>
      <c r="H525" s="143"/>
      <c r="I525" s="100"/>
      <c r="J525" s="100"/>
      <c r="K525" s="143"/>
    </row>
    <row r="526" spans="1:11">
      <c r="A526" s="72">
        <f t="shared" si="10"/>
        <v>21</v>
      </c>
      <c r="C526" s="9"/>
      <c r="E526" s="72">
        <f t="shared" si="11"/>
        <v>21</v>
      </c>
      <c r="F526" s="9"/>
      <c r="G526" s="100"/>
      <c r="H526" s="143"/>
      <c r="I526" s="100"/>
      <c r="J526" s="100"/>
      <c r="K526" s="143"/>
    </row>
    <row r="527" spans="1:11">
      <c r="A527" s="72">
        <f t="shared" si="10"/>
        <v>22</v>
      </c>
      <c r="C527" s="9"/>
      <c r="E527" s="72">
        <f t="shared" si="11"/>
        <v>22</v>
      </c>
      <c r="F527" s="9"/>
      <c r="G527" s="100"/>
      <c r="H527" s="143"/>
      <c r="I527" s="100"/>
      <c r="J527" s="100"/>
      <c r="K527" s="143"/>
    </row>
    <row r="528" spans="1:11">
      <c r="A528" s="72">
        <f t="shared" si="10"/>
        <v>23</v>
      </c>
      <c r="C528" s="9"/>
      <c r="E528" s="72">
        <f t="shared" si="11"/>
        <v>23</v>
      </c>
      <c r="F528" s="9"/>
      <c r="G528" s="100"/>
      <c r="H528" s="143"/>
      <c r="I528" s="100"/>
      <c r="J528" s="100"/>
      <c r="K528" s="143"/>
    </row>
    <row r="529" spans="1:17">
      <c r="A529" s="72">
        <f t="shared" si="10"/>
        <v>24</v>
      </c>
      <c r="C529" s="9"/>
      <c r="E529" s="72">
        <f t="shared" si="11"/>
        <v>24</v>
      </c>
      <c r="F529" s="9"/>
      <c r="G529" s="100"/>
      <c r="H529" s="143"/>
      <c r="I529" s="100"/>
      <c r="J529" s="100"/>
      <c r="K529" s="143"/>
    </row>
    <row r="530" spans="1:17">
      <c r="A530" s="73"/>
      <c r="E530" s="73"/>
      <c r="F530" s="65" t="s">
        <v>6</v>
      </c>
      <c r="G530" s="19" t="s">
        <v>6</v>
      </c>
      <c r="H530" s="20"/>
      <c r="I530" s="65"/>
      <c r="J530" s="19"/>
      <c r="K530" s="20"/>
    </row>
    <row r="531" spans="1:17">
      <c r="A531" s="72">
        <f>(A529+1)</f>
        <v>25</v>
      </c>
      <c r="C531" s="8" t="s">
        <v>162</v>
      </c>
      <c r="E531" s="72">
        <f>(E529+1)</f>
        <v>25</v>
      </c>
      <c r="G531" s="101"/>
      <c r="H531" s="102">
        <f>SUM(H506:H529)</f>
        <v>0</v>
      </c>
      <c r="I531" s="102"/>
      <c r="J531" s="101"/>
      <c r="K531" s="102">
        <f>SUM(K506:K529)</f>
        <v>0</v>
      </c>
    </row>
    <row r="532" spans="1:17">
      <c r="A532" s="72"/>
      <c r="C532" s="8"/>
      <c r="E532" s="72"/>
      <c r="F532" s="65" t="s">
        <v>6</v>
      </c>
      <c r="G532" s="19" t="s">
        <v>6</v>
      </c>
      <c r="H532" s="20"/>
      <c r="I532" s="65"/>
      <c r="J532" s="19"/>
      <c r="K532" s="20"/>
    </row>
    <row r="533" spans="1:17">
      <c r="E533" s="34"/>
    </row>
    <row r="534" spans="1:17">
      <c r="E534" s="34"/>
    </row>
    <row r="536" spans="1:17">
      <c r="E536" s="34"/>
      <c r="G536" s="13"/>
      <c r="H536" s="39"/>
      <c r="J536" s="13"/>
      <c r="K536" s="39"/>
    </row>
    <row r="537" spans="1:17">
      <c r="A537" s="15" t="str">
        <f>$A$83</f>
        <v xml:space="preserve">Institution No.:  </v>
      </c>
      <c r="B537" s="35"/>
      <c r="C537" s="35"/>
      <c r="D537" s="35"/>
      <c r="E537" s="36"/>
      <c r="F537" s="35"/>
      <c r="G537" s="37"/>
      <c r="H537" s="38"/>
      <c r="I537" s="35"/>
      <c r="J537" s="37"/>
      <c r="K537" s="14" t="s">
        <v>163</v>
      </c>
    </row>
    <row r="538" spans="1:17">
      <c r="A538" s="294" t="s">
        <v>164</v>
      </c>
      <c r="B538" s="294"/>
      <c r="C538" s="294"/>
      <c r="D538" s="294"/>
      <c r="E538" s="294"/>
      <c r="F538" s="294"/>
      <c r="G538" s="294"/>
      <c r="H538" s="294"/>
      <c r="I538" s="294"/>
      <c r="J538" s="294"/>
      <c r="K538" s="294"/>
    </row>
    <row r="539" spans="1:17">
      <c r="A539" s="15" t="str">
        <f>$A$42</f>
        <v xml:space="preserve">NAME: </v>
      </c>
      <c r="C539" s="130" t="str">
        <f>$D$20</f>
        <v>University of Colorado</v>
      </c>
      <c r="G539" s="74"/>
      <c r="H539" s="39"/>
      <c r="J539" s="13"/>
      <c r="K539" s="17" t="str">
        <f>$K$3</f>
        <v>Due Date: October 12, 2020</v>
      </c>
    </row>
    <row r="540" spans="1:17">
      <c r="A540" s="18" t="s">
        <v>6</v>
      </c>
      <c r="B540" s="18" t="s">
        <v>6</v>
      </c>
      <c r="C540" s="18" t="s">
        <v>6</v>
      </c>
      <c r="D540" s="18" t="s">
        <v>6</v>
      </c>
      <c r="E540" s="18" t="s">
        <v>6</v>
      </c>
      <c r="F540" s="18" t="s">
        <v>6</v>
      </c>
      <c r="G540" s="19" t="s">
        <v>6</v>
      </c>
      <c r="H540" s="20" t="s">
        <v>6</v>
      </c>
      <c r="I540" s="18" t="s">
        <v>6</v>
      </c>
      <c r="J540" s="19" t="s">
        <v>6</v>
      </c>
      <c r="K540" s="20" t="s">
        <v>6</v>
      </c>
    </row>
    <row r="541" spans="1:17">
      <c r="A541" s="21" t="s">
        <v>7</v>
      </c>
      <c r="E541" s="21" t="s">
        <v>7</v>
      </c>
      <c r="F541" s="22"/>
      <c r="G541" s="23"/>
      <c r="H541" s="24" t="str">
        <f>H503</f>
        <v>2019-20</v>
      </c>
      <c r="I541" s="22"/>
      <c r="J541" s="23"/>
      <c r="K541" s="24" t="s">
        <v>271</v>
      </c>
      <c r="L541" s="182"/>
    </row>
    <row r="542" spans="1:17">
      <c r="A542" s="21" t="s">
        <v>9</v>
      </c>
      <c r="C542" s="25" t="s">
        <v>51</v>
      </c>
      <c r="E542" s="21" t="s">
        <v>9</v>
      </c>
      <c r="F542" s="22"/>
      <c r="G542" s="23" t="s">
        <v>11</v>
      </c>
      <c r="H542" s="24" t="s">
        <v>12</v>
      </c>
      <c r="I542" s="22"/>
      <c r="J542" s="23" t="s">
        <v>11</v>
      </c>
      <c r="K542" s="24" t="s">
        <v>13</v>
      </c>
    </row>
    <row r="543" spans="1:17">
      <c r="A543" s="18" t="s">
        <v>6</v>
      </c>
      <c r="B543" s="18" t="s">
        <v>6</v>
      </c>
      <c r="C543" s="18" t="s">
        <v>6</v>
      </c>
      <c r="D543" s="18" t="s">
        <v>6</v>
      </c>
      <c r="E543" s="18" t="s">
        <v>6</v>
      </c>
      <c r="F543" s="18" t="s">
        <v>6</v>
      </c>
      <c r="G543" s="19" t="s">
        <v>6</v>
      </c>
      <c r="H543" s="20" t="s">
        <v>6</v>
      </c>
      <c r="I543" s="18" t="s">
        <v>6</v>
      </c>
      <c r="J543" s="19" t="s">
        <v>6</v>
      </c>
      <c r="K543" s="20" t="s">
        <v>6</v>
      </c>
    </row>
    <row r="544" spans="1:17">
      <c r="A544" s="7">
        <v>1</v>
      </c>
      <c r="B544" s="18"/>
      <c r="C544" s="8" t="s">
        <v>165</v>
      </c>
      <c r="D544" s="18"/>
      <c r="E544" s="7">
        <v>1</v>
      </c>
      <c r="F544" s="18"/>
      <c r="G544" s="272">
        <f>494.55-28.98</f>
        <v>465.57</v>
      </c>
      <c r="H544" s="156">
        <v>39925544</v>
      </c>
      <c r="I544" s="103"/>
      <c r="J544" s="145">
        <v>494.54999999999984</v>
      </c>
      <c r="K544" s="156">
        <f>37627287-5873761</f>
        <v>31753526</v>
      </c>
      <c r="M544" s="273"/>
      <c r="O544" s="273"/>
      <c r="P544" s="182"/>
      <c r="Q544" s="168"/>
    </row>
    <row r="545" spans="1:17">
      <c r="A545" s="7">
        <v>2</v>
      </c>
      <c r="B545" s="18"/>
      <c r="C545" s="8" t="s">
        <v>166</v>
      </c>
      <c r="D545" s="18"/>
      <c r="E545" s="7">
        <v>2</v>
      </c>
      <c r="F545" s="18"/>
      <c r="G545" s="274"/>
      <c r="H545" s="156">
        <v>11832700</v>
      </c>
      <c r="I545" s="18"/>
      <c r="J545" s="19"/>
      <c r="K545" s="159">
        <f>12740987-2512096</f>
        <v>10228891</v>
      </c>
      <c r="O545" s="273"/>
      <c r="P545" s="182"/>
      <c r="Q545" s="168"/>
    </row>
    <row r="546" spans="1:17">
      <c r="A546" s="7">
        <v>3</v>
      </c>
      <c r="C546" s="8" t="s">
        <v>167</v>
      </c>
      <c r="E546" s="7">
        <v>3</v>
      </c>
      <c r="F546" s="9"/>
      <c r="G546" s="272">
        <f>13.47-6.67</f>
        <v>6.8000000000000007</v>
      </c>
      <c r="H546" s="156">
        <v>4010960</v>
      </c>
      <c r="I546" s="104"/>
      <c r="J546" s="145">
        <v>13.469999999999999</v>
      </c>
      <c r="K546" s="156">
        <f>3942683+183951</f>
        <v>4126634</v>
      </c>
      <c r="O546" s="273"/>
      <c r="P546" s="182"/>
      <c r="Q546" s="168"/>
    </row>
    <row r="547" spans="1:17">
      <c r="A547" s="7">
        <v>4</v>
      </c>
      <c r="C547" s="8" t="s">
        <v>168</v>
      </c>
      <c r="E547" s="7">
        <v>4</v>
      </c>
      <c r="F547" s="9"/>
      <c r="G547" s="275"/>
      <c r="H547" s="156">
        <v>575981</v>
      </c>
      <c r="I547" s="104"/>
      <c r="J547" s="103"/>
      <c r="K547" s="156">
        <f>1128669+1108</f>
        <v>1129777</v>
      </c>
      <c r="O547" s="273"/>
      <c r="P547" s="182"/>
      <c r="Q547" s="168"/>
    </row>
    <row r="548" spans="1:17">
      <c r="A548" s="7">
        <v>5</v>
      </c>
      <c r="C548" s="8" t="s">
        <v>169</v>
      </c>
      <c r="E548" s="7">
        <v>5</v>
      </c>
      <c r="F548" s="9"/>
      <c r="G548" s="275">
        <f>SUM(G544:G546)</f>
        <v>472.37</v>
      </c>
      <c r="H548" s="157">
        <f>SUM(H544:H547)</f>
        <v>56345185</v>
      </c>
      <c r="I548" s="104"/>
      <c r="J548" s="103">
        <f>SUM(J544:J547)</f>
        <v>508.01999999999987</v>
      </c>
      <c r="K548" s="157">
        <f>SUM(K544:K547)</f>
        <v>47238828</v>
      </c>
      <c r="O548" s="273"/>
      <c r="P548" s="182"/>
      <c r="Q548" s="168"/>
    </row>
    <row r="549" spans="1:17">
      <c r="A549" s="7">
        <v>6</v>
      </c>
      <c r="C549" s="8" t="s">
        <v>170</v>
      </c>
      <c r="E549" s="7">
        <v>6</v>
      </c>
      <c r="F549" s="9"/>
      <c r="G549" s="272">
        <f>37.1-4.4</f>
        <v>32.700000000000003</v>
      </c>
      <c r="H549" s="156">
        <v>2838798</v>
      </c>
      <c r="I549" s="104"/>
      <c r="J549" s="103">
        <v>37.1</v>
      </c>
      <c r="K549" s="156">
        <f>2327536-1481482</f>
        <v>846054</v>
      </c>
      <c r="O549" s="273"/>
      <c r="P549" s="182"/>
      <c r="Q549" s="168"/>
    </row>
    <row r="550" spans="1:17">
      <c r="A550" s="7">
        <v>7</v>
      </c>
      <c r="C550" s="8" t="s">
        <v>171</v>
      </c>
      <c r="E550" s="7">
        <v>7</v>
      </c>
      <c r="F550" s="9"/>
      <c r="G550" s="275"/>
      <c r="H550" s="156">
        <v>1008201</v>
      </c>
      <c r="I550" s="104"/>
      <c r="J550" s="103"/>
      <c r="K550" s="156">
        <f>898489-534810</f>
        <v>363679</v>
      </c>
      <c r="O550" s="273"/>
      <c r="P550" s="182"/>
      <c r="Q550" s="168"/>
    </row>
    <row r="551" spans="1:17">
      <c r="A551" s="7">
        <v>8</v>
      </c>
      <c r="C551" s="8" t="s">
        <v>172</v>
      </c>
      <c r="E551" s="7">
        <v>8</v>
      </c>
      <c r="F551" s="9"/>
      <c r="G551" s="275">
        <f>G548+G549+G550</f>
        <v>505.07</v>
      </c>
      <c r="H551" s="157">
        <f>H548+H549+H550</f>
        <v>60192184</v>
      </c>
      <c r="I551" s="103"/>
      <c r="J551" s="103">
        <f>J548+J549+J550</f>
        <v>545.11999999999989</v>
      </c>
      <c r="K551" s="157">
        <f>K548+K549+K550</f>
        <v>48448561</v>
      </c>
      <c r="O551" s="273"/>
      <c r="P551" s="182"/>
      <c r="Q551" s="168"/>
    </row>
    <row r="552" spans="1:17">
      <c r="A552" s="7">
        <v>9</v>
      </c>
      <c r="E552" s="7">
        <v>9</v>
      </c>
      <c r="F552" s="9"/>
      <c r="G552" s="103"/>
      <c r="H552" s="157"/>
      <c r="I552" s="102"/>
      <c r="J552" s="103"/>
      <c r="K552" s="157"/>
      <c r="O552" s="273"/>
      <c r="P552" s="182"/>
      <c r="Q552" s="168"/>
    </row>
    <row r="553" spans="1:17">
      <c r="A553" s="7">
        <v>10</v>
      </c>
      <c r="C553" s="8" t="s">
        <v>173</v>
      </c>
      <c r="E553" s="7">
        <v>10</v>
      </c>
      <c r="F553" s="9"/>
      <c r="G553" s="145">
        <v>0</v>
      </c>
      <c r="H553" s="156">
        <v>1207855</v>
      </c>
      <c r="I553" s="104"/>
      <c r="J553" s="145">
        <v>0</v>
      </c>
      <c r="K553" s="156">
        <v>0</v>
      </c>
      <c r="O553" s="273"/>
      <c r="P553" s="182"/>
      <c r="Q553" s="168"/>
    </row>
    <row r="554" spans="1:17">
      <c r="A554" s="7">
        <v>11</v>
      </c>
      <c r="C554" s="8" t="s">
        <v>174</v>
      </c>
      <c r="E554" s="7">
        <v>11</v>
      </c>
      <c r="F554" s="9"/>
      <c r="G554" s="145">
        <f>31.48-2</f>
        <v>29.48</v>
      </c>
      <c r="H554" s="156">
        <v>1776757</v>
      </c>
      <c r="I554" s="104"/>
      <c r="J554" s="145">
        <v>31.48</v>
      </c>
      <c r="K554" s="156">
        <f>1627402-1035845</f>
        <v>591557</v>
      </c>
      <c r="O554" s="273"/>
      <c r="P554" s="182"/>
      <c r="Q554" s="168"/>
    </row>
    <row r="555" spans="1:17">
      <c r="A555" s="7">
        <v>12</v>
      </c>
      <c r="C555" s="8" t="s">
        <v>175</v>
      </c>
      <c r="E555" s="7">
        <v>12</v>
      </c>
      <c r="F555" s="9"/>
      <c r="G555" s="103"/>
      <c r="H555" s="156">
        <v>954126</v>
      </c>
      <c r="I555" s="104"/>
      <c r="J555" s="103"/>
      <c r="K555" s="156">
        <f>910237-541803</f>
        <v>368434</v>
      </c>
      <c r="O555" s="273"/>
      <c r="P555" s="182"/>
      <c r="Q555" s="168"/>
    </row>
    <row r="556" spans="1:17">
      <c r="A556" s="7">
        <v>13</v>
      </c>
      <c r="C556" s="8" t="s">
        <v>176</v>
      </c>
      <c r="E556" s="7">
        <v>13</v>
      </c>
      <c r="F556" s="9"/>
      <c r="G556" s="103">
        <f>SUM(G553:G555)</f>
        <v>29.48</v>
      </c>
      <c r="H556" s="157">
        <f>SUM(H553:H555)</f>
        <v>3938738</v>
      </c>
      <c r="I556" s="101"/>
      <c r="J556" s="103">
        <f>SUM(J553:J555)</f>
        <v>31.48</v>
      </c>
      <c r="K556" s="157">
        <f>SUM(K553:K555)</f>
        <v>959991</v>
      </c>
      <c r="O556" s="273"/>
      <c r="P556" s="182"/>
      <c r="Q556" s="168"/>
    </row>
    <row r="557" spans="1:17" s="35" customFormat="1">
      <c r="A557" s="7">
        <v>14</v>
      </c>
      <c r="B557" s="130"/>
      <c r="C557" s="130"/>
      <c r="D557" s="130"/>
      <c r="E557" s="7">
        <v>14</v>
      </c>
      <c r="F557" s="9"/>
      <c r="G557" s="105"/>
      <c r="H557" s="157"/>
      <c r="I557" s="102"/>
      <c r="J557" s="105"/>
      <c r="K557" s="157"/>
      <c r="O557" s="273"/>
      <c r="P557" s="182"/>
      <c r="Q557" s="169"/>
    </row>
    <row r="558" spans="1:17" s="35" customFormat="1">
      <c r="A558" s="7">
        <v>15</v>
      </c>
      <c r="B558" s="130"/>
      <c r="C558" s="8" t="s">
        <v>177</v>
      </c>
      <c r="D558" s="130"/>
      <c r="E558" s="7">
        <v>15</v>
      </c>
      <c r="F558" s="130"/>
      <c r="G558" s="106">
        <f>SUM(G551+G556)</f>
        <v>534.54999999999995</v>
      </c>
      <c r="H558" s="158">
        <f>SUM(H551+H556)</f>
        <v>64130922</v>
      </c>
      <c r="I558" s="102"/>
      <c r="J558" s="106">
        <f>SUM(J551+J556)</f>
        <v>576.59999999999991</v>
      </c>
      <c r="K558" s="158">
        <f>SUM(K551+K556)</f>
        <v>49408552</v>
      </c>
      <c r="O558" s="273"/>
      <c r="P558" s="182"/>
      <c r="Q558" s="169"/>
    </row>
    <row r="559" spans="1:17">
      <c r="A559" s="7">
        <v>16</v>
      </c>
      <c r="E559" s="7">
        <v>16</v>
      </c>
      <c r="G559" s="106"/>
      <c r="H559" s="158"/>
      <c r="I559" s="102"/>
      <c r="J559" s="106"/>
      <c r="K559" s="158"/>
      <c r="O559" s="273"/>
      <c r="P559" s="182"/>
      <c r="Q559" s="168"/>
    </row>
    <row r="560" spans="1:17">
      <c r="A560" s="7">
        <v>17</v>
      </c>
      <c r="C560" s="8" t="s">
        <v>178</v>
      </c>
      <c r="E560" s="7">
        <v>17</v>
      </c>
      <c r="F560" s="9"/>
      <c r="G560" s="103"/>
      <c r="H560" s="156">
        <v>1600735</v>
      </c>
      <c r="I560" s="104"/>
      <c r="J560" s="103"/>
      <c r="K560" s="156">
        <f>486601+39861</f>
        <v>526462</v>
      </c>
      <c r="O560" s="273"/>
      <c r="P560" s="182"/>
      <c r="Q560" s="168"/>
    </row>
    <row r="561" spans="1:17">
      <c r="A561" s="7">
        <v>18</v>
      </c>
      <c r="E561" s="7">
        <v>18</v>
      </c>
      <c r="F561" s="9"/>
      <c r="G561" s="103"/>
      <c r="H561" s="157"/>
      <c r="I561" s="104"/>
      <c r="J561" s="103"/>
      <c r="K561" s="157"/>
      <c r="L561" s="168"/>
      <c r="M561" s="168"/>
      <c r="N561" s="169"/>
      <c r="O561" s="273"/>
      <c r="P561" s="182"/>
      <c r="Q561" s="168"/>
    </row>
    <row r="562" spans="1:17">
      <c r="A562" s="7">
        <v>19</v>
      </c>
      <c r="C562" s="8" t="s">
        <v>179</v>
      </c>
      <c r="E562" s="7">
        <v>19</v>
      </c>
      <c r="F562" s="9"/>
      <c r="G562" s="103"/>
      <c r="H562" s="156">
        <v>415342</v>
      </c>
      <c r="I562" s="104"/>
      <c r="J562" s="103"/>
      <c r="K562" s="156">
        <v>264189</v>
      </c>
      <c r="O562" s="273"/>
      <c r="P562" s="182"/>
      <c r="Q562" s="168"/>
    </row>
    <row r="563" spans="1:17">
      <c r="A563" s="7">
        <v>20</v>
      </c>
      <c r="C563" s="75" t="s">
        <v>180</v>
      </c>
      <c r="E563" s="7">
        <v>20</v>
      </c>
      <c r="F563" s="9"/>
      <c r="G563" s="103"/>
      <c r="H563" s="156">
        <v>3599278</v>
      </c>
      <c r="I563" s="104"/>
      <c r="J563" s="103"/>
      <c r="K563" s="156">
        <v>6930025.6669505201</v>
      </c>
      <c r="O563" s="273"/>
      <c r="P563" s="182"/>
      <c r="Q563" s="168"/>
    </row>
    <row r="564" spans="1:17">
      <c r="A564" s="7">
        <v>21</v>
      </c>
      <c r="C564" s="75"/>
      <c r="E564" s="7">
        <v>21</v>
      </c>
      <c r="F564" s="9"/>
      <c r="G564" s="103"/>
      <c r="H564" s="157"/>
      <c r="I564" s="104"/>
      <c r="J564" s="103"/>
      <c r="K564" s="157"/>
      <c r="L564" s="168"/>
      <c r="M564" s="156"/>
      <c r="N564" s="271"/>
      <c r="O564" s="273"/>
    </row>
    <row r="565" spans="1:17">
      <c r="A565" s="7">
        <v>22</v>
      </c>
      <c r="C565" s="8"/>
      <c r="E565" s="7">
        <v>22</v>
      </c>
      <c r="G565" s="103"/>
      <c r="H565" s="157"/>
      <c r="I565" s="104"/>
      <c r="J565" s="103"/>
      <c r="K565" s="157"/>
      <c r="P565" s="182"/>
      <c r="Q565" s="182"/>
    </row>
    <row r="566" spans="1:17">
      <c r="A566" s="7">
        <v>23</v>
      </c>
      <c r="C566" s="8" t="s">
        <v>181</v>
      </c>
      <c r="E566" s="7">
        <v>23</v>
      </c>
      <c r="G566" s="103"/>
      <c r="H566" s="156">
        <v>0</v>
      </c>
      <c r="I566" s="104"/>
      <c r="J566" s="103"/>
      <c r="K566" s="156">
        <v>0</v>
      </c>
    </row>
    <row r="567" spans="1:17">
      <c r="A567" s="7">
        <v>24</v>
      </c>
      <c r="C567" s="8"/>
      <c r="E567" s="7">
        <v>24</v>
      </c>
      <c r="G567" s="103"/>
      <c r="H567" s="157"/>
      <c r="I567" s="104"/>
      <c r="J567" s="103"/>
      <c r="K567" s="157"/>
    </row>
    <row r="568" spans="1:17">
      <c r="A568" s="7"/>
      <c r="E568" s="7"/>
      <c r="F568" s="65" t="s">
        <v>6</v>
      </c>
      <c r="G568" s="77"/>
      <c r="H568" s="45"/>
      <c r="I568" s="65"/>
      <c r="J568" s="77"/>
      <c r="K568" s="45"/>
    </row>
    <row r="569" spans="1:17">
      <c r="A569" s="7">
        <v>25</v>
      </c>
      <c r="C569" s="8" t="s">
        <v>182</v>
      </c>
      <c r="E569" s="7">
        <v>25</v>
      </c>
      <c r="G569" s="106">
        <f>SUM(G558:G567)</f>
        <v>534.54999999999995</v>
      </c>
      <c r="H569" s="158">
        <f>SUM(H558:H567)</f>
        <v>69746277</v>
      </c>
      <c r="I569" s="107"/>
      <c r="J569" s="106">
        <f>SUM(J558:J567)</f>
        <v>576.59999999999991</v>
      </c>
      <c r="K569" s="158">
        <f>SUM(K558:K567)</f>
        <v>57129228.666950524</v>
      </c>
      <c r="M569" s="276"/>
      <c r="N569" s="182"/>
      <c r="O569" s="182"/>
    </row>
    <row r="570" spans="1:17">
      <c r="F570" s="65" t="s">
        <v>6</v>
      </c>
      <c r="G570" s="19"/>
      <c r="H570" s="20"/>
      <c r="I570" s="65"/>
      <c r="J570" s="19"/>
      <c r="K570" s="20"/>
    </row>
    <row r="571" spans="1:17">
      <c r="F571" s="65"/>
      <c r="G571" s="19"/>
      <c r="H571" s="20"/>
      <c r="I571" s="65"/>
      <c r="J571" s="19"/>
      <c r="K571" s="20"/>
      <c r="O571" s="182"/>
    </row>
    <row r="572" spans="1:17" ht="15.75">
      <c r="C572" s="78"/>
      <c r="D572" s="78"/>
      <c r="E572" s="78"/>
      <c r="F572" s="65"/>
      <c r="G572" s="19"/>
      <c r="H572" s="20"/>
      <c r="I572" s="65"/>
      <c r="J572" s="19"/>
      <c r="K572" s="20"/>
    </row>
    <row r="573" spans="1:17">
      <c r="C573" s="130" t="s">
        <v>49</v>
      </c>
      <c r="F573" s="65"/>
      <c r="G573" s="19"/>
      <c r="H573" s="20"/>
      <c r="I573" s="65"/>
      <c r="J573" s="19"/>
      <c r="K573" s="20"/>
    </row>
    <row r="574" spans="1:17">
      <c r="A574" s="8"/>
    </row>
    <row r="575" spans="1:17">
      <c r="E575" s="34"/>
      <c r="G575" s="13"/>
      <c r="H575" s="39"/>
      <c r="J575" s="13"/>
      <c r="K575" s="39"/>
    </row>
    <row r="576" spans="1:17">
      <c r="A576" s="15" t="str">
        <f>$A$83</f>
        <v xml:space="preserve">Institution No.:  </v>
      </c>
      <c r="B576" s="35"/>
      <c r="C576" s="35"/>
      <c r="D576" s="35"/>
      <c r="E576" s="36"/>
      <c r="F576" s="35"/>
      <c r="G576" s="37"/>
      <c r="H576" s="38"/>
      <c r="I576" s="35"/>
      <c r="J576" s="37"/>
      <c r="K576" s="14" t="s">
        <v>183</v>
      </c>
    </row>
    <row r="577" spans="1:17">
      <c r="A577" s="294" t="s">
        <v>184</v>
      </c>
      <c r="B577" s="294"/>
      <c r="C577" s="294"/>
      <c r="D577" s="294"/>
      <c r="E577" s="294"/>
      <c r="F577" s="294"/>
      <c r="G577" s="294"/>
      <c r="H577" s="294"/>
      <c r="I577" s="294"/>
      <c r="J577" s="294"/>
      <c r="K577" s="294"/>
    </row>
    <row r="578" spans="1:17">
      <c r="A578" s="15" t="str">
        <f>$A$42</f>
        <v xml:space="preserve">NAME: </v>
      </c>
      <c r="C578" s="130" t="str">
        <f>$D$20</f>
        <v>University of Colorado</v>
      </c>
      <c r="G578" s="74"/>
      <c r="H578" s="39"/>
      <c r="J578" s="13"/>
      <c r="K578" s="17" t="str">
        <f>$K$3</f>
        <v>Due Date: October 12, 2020</v>
      </c>
    </row>
    <row r="579" spans="1:17">
      <c r="A579" s="18" t="s">
        <v>6</v>
      </c>
      <c r="B579" s="18" t="s">
        <v>6</v>
      </c>
      <c r="C579" s="18" t="s">
        <v>6</v>
      </c>
      <c r="D579" s="18" t="s">
        <v>6</v>
      </c>
      <c r="E579" s="18" t="s">
        <v>6</v>
      </c>
      <c r="F579" s="18" t="s">
        <v>6</v>
      </c>
      <c r="G579" s="19" t="s">
        <v>6</v>
      </c>
      <c r="H579" s="20" t="s">
        <v>6</v>
      </c>
      <c r="I579" s="18" t="s">
        <v>6</v>
      </c>
      <c r="J579" s="19" t="s">
        <v>6</v>
      </c>
      <c r="K579" s="20" t="s">
        <v>6</v>
      </c>
    </row>
    <row r="580" spans="1:17">
      <c r="A580" s="21" t="s">
        <v>7</v>
      </c>
      <c r="E580" s="21" t="s">
        <v>7</v>
      </c>
      <c r="F580" s="22"/>
      <c r="G580" s="23"/>
      <c r="H580" s="24" t="str">
        <f>H541</f>
        <v>2019-20</v>
      </c>
      <c r="I580" s="22"/>
      <c r="J580" s="23"/>
      <c r="K580" s="24" t="s">
        <v>271</v>
      </c>
    </row>
    <row r="581" spans="1:17">
      <c r="A581" s="21" t="s">
        <v>9</v>
      </c>
      <c r="C581" s="25" t="s">
        <v>51</v>
      </c>
      <c r="E581" s="21" t="s">
        <v>9</v>
      </c>
      <c r="F581" s="22"/>
      <c r="G581" s="23" t="s">
        <v>11</v>
      </c>
      <c r="H581" s="24" t="s">
        <v>12</v>
      </c>
      <c r="I581" s="22"/>
      <c r="J581" s="23" t="s">
        <v>11</v>
      </c>
      <c r="K581" s="24" t="s">
        <v>13</v>
      </c>
    </row>
    <row r="582" spans="1:17">
      <c r="A582" s="18" t="s">
        <v>6</v>
      </c>
      <c r="B582" s="18" t="s">
        <v>6</v>
      </c>
      <c r="C582" s="18" t="s">
        <v>6</v>
      </c>
      <c r="D582" s="18" t="s">
        <v>6</v>
      </c>
      <c r="E582" s="18" t="s">
        <v>6</v>
      </c>
      <c r="F582" s="18" t="s">
        <v>6</v>
      </c>
      <c r="G582" s="19" t="s">
        <v>6</v>
      </c>
      <c r="H582" s="20" t="s">
        <v>6</v>
      </c>
      <c r="I582" s="18" t="s">
        <v>6</v>
      </c>
      <c r="J582" s="19" t="s">
        <v>6</v>
      </c>
      <c r="K582" s="20" t="s">
        <v>6</v>
      </c>
    </row>
    <row r="583" spans="1:17">
      <c r="A583" s="7">
        <v>1</v>
      </c>
      <c r="B583" s="18"/>
      <c r="C583" s="8" t="s">
        <v>165</v>
      </c>
      <c r="D583" s="18"/>
      <c r="E583" s="7">
        <v>1</v>
      </c>
      <c r="F583" s="18"/>
      <c r="G583" s="145">
        <v>1</v>
      </c>
      <c r="H583" s="156">
        <v>127019</v>
      </c>
      <c r="I583" s="18"/>
      <c r="J583" s="145">
        <v>0</v>
      </c>
      <c r="K583" s="159">
        <v>48081</v>
      </c>
      <c r="O583" s="182"/>
      <c r="P583" s="182"/>
      <c r="Q583" s="273"/>
    </row>
    <row r="584" spans="1:17">
      <c r="A584" s="7">
        <v>2</v>
      </c>
      <c r="B584" s="18"/>
      <c r="C584" s="8" t="s">
        <v>166</v>
      </c>
      <c r="D584" s="18"/>
      <c r="E584" s="7">
        <v>2</v>
      </c>
      <c r="F584" s="18"/>
      <c r="G584" s="103"/>
      <c r="H584" s="156">
        <v>37090</v>
      </c>
      <c r="I584" s="103"/>
      <c r="J584" s="103"/>
      <c r="K584" s="159">
        <f>9836</f>
        <v>9836</v>
      </c>
      <c r="O584" s="182"/>
      <c r="P584" s="182"/>
      <c r="Q584" s="273"/>
    </row>
    <row r="585" spans="1:17">
      <c r="A585" s="7">
        <v>3</v>
      </c>
      <c r="C585" s="8" t="s">
        <v>167</v>
      </c>
      <c r="E585" s="7">
        <v>3</v>
      </c>
      <c r="F585" s="9"/>
      <c r="G585" s="145"/>
      <c r="H585" s="156">
        <v>5080</v>
      </c>
      <c r="I585" s="104"/>
      <c r="J585" s="145">
        <v>0</v>
      </c>
      <c r="K585" s="156"/>
      <c r="O585" s="182"/>
      <c r="P585" s="182"/>
      <c r="Q585" s="273"/>
    </row>
    <row r="586" spans="1:17">
      <c r="A586" s="7">
        <v>4</v>
      </c>
      <c r="C586" s="8" t="s">
        <v>168</v>
      </c>
      <c r="E586" s="7">
        <v>4</v>
      </c>
      <c r="F586" s="9"/>
      <c r="G586" s="103"/>
      <c r="H586" s="156">
        <v>853</v>
      </c>
      <c r="I586" s="104"/>
      <c r="J586" s="103"/>
      <c r="K586" s="156">
        <f>5892+55</f>
        <v>5947</v>
      </c>
      <c r="O586" s="182"/>
      <c r="P586" s="182"/>
      <c r="Q586" s="273"/>
    </row>
    <row r="587" spans="1:17">
      <c r="A587" s="7">
        <v>5</v>
      </c>
      <c r="C587" s="8" t="s">
        <v>169</v>
      </c>
      <c r="E587" s="7">
        <v>5</v>
      </c>
      <c r="F587" s="9"/>
      <c r="G587" s="103">
        <f>SUM(G583:G586)</f>
        <v>1</v>
      </c>
      <c r="H587" s="157">
        <f>SUM(H583:H586)</f>
        <v>170042</v>
      </c>
      <c r="I587" s="104"/>
      <c r="J587" s="103">
        <f>SUM(J583:J586)</f>
        <v>0</v>
      </c>
      <c r="K587" s="157">
        <f>SUM(K583:K586)</f>
        <v>63864</v>
      </c>
      <c r="O587" s="182"/>
      <c r="P587" s="182"/>
      <c r="Q587" s="273"/>
    </row>
    <row r="588" spans="1:17">
      <c r="A588" s="7">
        <v>6</v>
      </c>
      <c r="C588" s="8" t="s">
        <v>170</v>
      </c>
      <c r="E588" s="7">
        <v>6</v>
      </c>
      <c r="F588" s="9"/>
      <c r="G588" s="103">
        <v>0.5</v>
      </c>
      <c r="H588" s="157">
        <v>81560</v>
      </c>
      <c r="I588" s="104"/>
      <c r="J588" s="103">
        <v>1.5</v>
      </c>
      <c r="K588" s="156">
        <v>77661</v>
      </c>
      <c r="O588" s="182"/>
      <c r="P588" s="182"/>
      <c r="Q588" s="273"/>
    </row>
    <row r="589" spans="1:17">
      <c r="A589" s="7">
        <v>7</v>
      </c>
      <c r="C589" s="8" t="s">
        <v>171</v>
      </c>
      <c r="E589" s="7">
        <v>7</v>
      </c>
      <c r="F589" s="9"/>
      <c r="G589" s="103"/>
      <c r="H589" s="157">
        <v>29851</v>
      </c>
      <c r="I589" s="104"/>
      <c r="J589" s="103"/>
      <c r="K589" s="156">
        <f>51886</f>
        <v>51886</v>
      </c>
      <c r="O589" s="182"/>
      <c r="P589" s="182"/>
      <c r="Q589" s="273"/>
    </row>
    <row r="590" spans="1:17">
      <c r="A590" s="7">
        <v>8</v>
      </c>
      <c r="C590" s="8" t="s">
        <v>185</v>
      </c>
      <c r="E590" s="7">
        <v>8</v>
      </c>
      <c r="F590" s="9"/>
      <c r="G590" s="103">
        <f>G587+G588+G589</f>
        <v>1.5</v>
      </c>
      <c r="H590" s="157">
        <f>H587+H588+H589</f>
        <v>281453</v>
      </c>
      <c r="I590" s="103"/>
      <c r="J590" s="103">
        <f>J587+J588+J589</f>
        <v>1.5</v>
      </c>
      <c r="K590" s="157">
        <f>K587+K588+K589</f>
        <v>193411</v>
      </c>
      <c r="O590" s="182"/>
      <c r="P590" s="182"/>
      <c r="Q590" s="273"/>
    </row>
    <row r="591" spans="1:17">
      <c r="A591" s="7">
        <v>9</v>
      </c>
      <c r="E591" s="7">
        <v>9</v>
      </c>
      <c r="F591" s="9"/>
      <c r="G591" s="103"/>
      <c r="H591" s="157"/>
      <c r="I591" s="102"/>
      <c r="J591" s="103"/>
      <c r="K591" s="157"/>
      <c r="O591" s="182"/>
      <c r="P591" s="182"/>
      <c r="Q591" s="273"/>
    </row>
    <row r="592" spans="1:17">
      <c r="A592" s="7">
        <v>10</v>
      </c>
      <c r="C592" s="8" t="s">
        <v>173</v>
      </c>
      <c r="E592" s="7">
        <v>10</v>
      </c>
      <c r="F592" s="9"/>
      <c r="G592" s="145">
        <v>0</v>
      </c>
      <c r="H592" s="156">
        <v>5821</v>
      </c>
      <c r="I592" s="104"/>
      <c r="J592" s="145">
        <v>0</v>
      </c>
      <c r="K592" s="156">
        <v>0</v>
      </c>
      <c r="O592" s="182"/>
      <c r="P592" s="182"/>
      <c r="Q592" s="273"/>
    </row>
    <row r="593" spans="1:17">
      <c r="A593" s="7">
        <v>11</v>
      </c>
      <c r="C593" s="8" t="s">
        <v>174</v>
      </c>
      <c r="E593" s="7">
        <v>11</v>
      </c>
      <c r="F593" s="9"/>
      <c r="G593" s="145">
        <v>0</v>
      </c>
      <c r="H593" s="156">
        <v>0</v>
      </c>
      <c r="I593" s="104"/>
      <c r="J593" s="145">
        <v>0</v>
      </c>
      <c r="K593" s="156">
        <v>0</v>
      </c>
      <c r="O593" s="182"/>
      <c r="P593" s="182"/>
      <c r="Q593" s="273"/>
    </row>
    <row r="594" spans="1:17" s="35" customFormat="1">
      <c r="A594" s="7">
        <v>12</v>
      </c>
      <c r="B594" s="130"/>
      <c r="C594" s="8" t="s">
        <v>175</v>
      </c>
      <c r="D594" s="130"/>
      <c r="E594" s="7">
        <v>12</v>
      </c>
      <c r="F594" s="9"/>
      <c r="G594" s="103"/>
      <c r="H594" s="156">
        <v>0</v>
      </c>
      <c r="I594" s="104"/>
      <c r="J594" s="103"/>
      <c r="K594" s="156">
        <v>5755</v>
      </c>
      <c r="L594" s="130"/>
      <c r="O594" s="182"/>
      <c r="P594" s="182"/>
      <c r="Q594" s="273"/>
    </row>
    <row r="595" spans="1:17" s="35" customFormat="1">
      <c r="A595" s="7">
        <v>13</v>
      </c>
      <c r="B595" s="130"/>
      <c r="C595" s="8" t="s">
        <v>186</v>
      </c>
      <c r="D595" s="130"/>
      <c r="E595" s="7">
        <v>13</v>
      </c>
      <c r="F595" s="9"/>
      <c r="G595" s="103">
        <f>SUM(G592:G594)</f>
        <v>0</v>
      </c>
      <c r="H595" s="157">
        <f>SUM(H592:H594)</f>
        <v>5821</v>
      </c>
      <c r="I595" s="101"/>
      <c r="J595" s="103">
        <f>SUM(J592:J594)</f>
        <v>0</v>
      </c>
      <c r="K595" s="157">
        <f>SUM(K592:K594)</f>
        <v>5755</v>
      </c>
      <c r="L595" s="130"/>
      <c r="O595" s="182"/>
      <c r="P595" s="182"/>
      <c r="Q595" s="276"/>
    </row>
    <row r="596" spans="1:17">
      <c r="A596" s="7">
        <v>14</v>
      </c>
      <c r="E596" s="7">
        <v>14</v>
      </c>
      <c r="F596" s="9"/>
      <c r="G596" s="105"/>
      <c r="H596" s="157"/>
      <c r="I596" s="102"/>
      <c r="J596" s="105"/>
      <c r="K596" s="157"/>
      <c r="L596" s="35"/>
      <c r="O596" s="182"/>
      <c r="P596" s="182"/>
      <c r="Q596" s="273"/>
    </row>
    <row r="597" spans="1:17">
      <c r="A597" s="7">
        <v>15</v>
      </c>
      <c r="C597" s="8" t="s">
        <v>177</v>
      </c>
      <c r="E597" s="7">
        <v>15</v>
      </c>
      <c r="G597" s="106">
        <f>SUM(G590+G595)</f>
        <v>1.5</v>
      </c>
      <c r="H597" s="158">
        <f>SUM(H590+H595)</f>
        <v>287274</v>
      </c>
      <c r="I597" s="102"/>
      <c r="J597" s="106">
        <f>SUM(J590+J595)</f>
        <v>1.5</v>
      </c>
      <c r="K597" s="158">
        <f>SUM(K590+K595)</f>
        <v>199166</v>
      </c>
      <c r="L597" s="35"/>
      <c r="O597" s="182"/>
      <c r="P597" s="182"/>
      <c r="Q597" s="273"/>
    </row>
    <row r="598" spans="1:17">
      <c r="A598" s="7">
        <v>16</v>
      </c>
      <c r="E598" s="7">
        <v>16</v>
      </c>
      <c r="G598" s="106"/>
      <c r="H598" s="158"/>
      <c r="I598" s="102"/>
      <c r="J598" s="106"/>
      <c r="K598" s="158"/>
      <c r="O598" s="182"/>
      <c r="P598" s="182"/>
      <c r="Q598" s="273"/>
    </row>
    <row r="599" spans="1:17">
      <c r="A599" s="7">
        <v>17</v>
      </c>
      <c r="C599" s="8" t="s">
        <v>178</v>
      </c>
      <c r="E599" s="7">
        <v>17</v>
      </c>
      <c r="F599" s="9"/>
      <c r="G599" s="103"/>
      <c r="H599" s="156">
        <v>109232</v>
      </c>
      <c r="I599" s="104"/>
      <c r="J599" s="103"/>
      <c r="K599" s="156">
        <v>709</v>
      </c>
      <c r="O599" s="182"/>
      <c r="P599" s="182"/>
      <c r="Q599" s="273"/>
    </row>
    <row r="600" spans="1:17">
      <c r="A600" s="7">
        <v>18</v>
      </c>
      <c r="E600" s="7">
        <v>18</v>
      </c>
      <c r="F600" s="9"/>
      <c r="G600" s="103"/>
      <c r="H600" s="157"/>
      <c r="I600" s="104"/>
      <c r="J600" s="103"/>
      <c r="K600" s="157"/>
      <c r="L600" s="168"/>
      <c r="M600" s="168"/>
      <c r="O600" s="182"/>
      <c r="P600" s="182"/>
      <c r="Q600" s="273"/>
    </row>
    <row r="601" spans="1:17">
      <c r="A601" s="7">
        <v>19</v>
      </c>
      <c r="C601" s="8" t="s">
        <v>179</v>
      </c>
      <c r="E601" s="7">
        <v>19</v>
      </c>
      <c r="F601" s="9"/>
      <c r="G601" s="103"/>
      <c r="H601" s="156">
        <v>84164</v>
      </c>
      <c r="I601" s="104"/>
      <c r="J601" s="103"/>
      <c r="K601" s="156">
        <v>10055</v>
      </c>
      <c r="O601" s="182"/>
      <c r="P601" s="182"/>
      <c r="Q601" s="273"/>
    </row>
    <row r="602" spans="1:17">
      <c r="A602" s="7">
        <v>20</v>
      </c>
      <c r="C602" s="75" t="s">
        <v>180</v>
      </c>
      <c r="E602" s="7">
        <v>20</v>
      </c>
      <c r="F602" s="9"/>
      <c r="G602" s="103"/>
      <c r="H602" s="156">
        <v>423732</v>
      </c>
      <c r="I602" s="104"/>
      <c r="J602" s="103"/>
      <c r="K602" s="156">
        <v>155427.03096570214</v>
      </c>
      <c r="O602" s="182"/>
      <c r="P602" s="182"/>
      <c r="Q602" s="273"/>
    </row>
    <row r="603" spans="1:17">
      <c r="A603" s="7">
        <v>21</v>
      </c>
      <c r="C603" s="75"/>
      <c r="E603" s="7">
        <v>21</v>
      </c>
      <c r="F603" s="9"/>
      <c r="G603" s="103"/>
      <c r="H603" s="157"/>
      <c r="I603" s="104"/>
      <c r="J603" s="103"/>
      <c r="K603" s="157"/>
      <c r="L603" s="168"/>
      <c r="M603" s="168"/>
      <c r="N603" s="169"/>
      <c r="O603" s="182"/>
      <c r="P603" s="182"/>
      <c r="Q603" s="273"/>
    </row>
    <row r="604" spans="1:17">
      <c r="A604" s="7">
        <v>22</v>
      </c>
      <c r="C604" s="8"/>
      <c r="E604" s="7">
        <v>22</v>
      </c>
      <c r="G604" s="103"/>
      <c r="H604" s="157"/>
      <c r="I604" s="104"/>
      <c r="J604" s="103"/>
      <c r="K604" s="157"/>
    </row>
    <row r="605" spans="1:17">
      <c r="A605" s="7">
        <v>23</v>
      </c>
      <c r="C605" s="8" t="s">
        <v>181</v>
      </c>
      <c r="E605" s="7">
        <v>23</v>
      </c>
      <c r="G605" s="103"/>
      <c r="H605" s="156">
        <v>0</v>
      </c>
      <c r="I605" s="104"/>
      <c r="J605" s="103"/>
      <c r="K605" s="156">
        <v>0</v>
      </c>
    </row>
    <row r="606" spans="1:17">
      <c r="A606" s="7">
        <v>24</v>
      </c>
      <c r="C606" s="8"/>
      <c r="E606" s="7">
        <v>24</v>
      </c>
      <c r="G606" s="103"/>
      <c r="H606" s="157"/>
      <c r="I606" s="104"/>
      <c r="J606" s="103"/>
      <c r="K606" s="157"/>
    </row>
    <row r="607" spans="1:17">
      <c r="A607" s="7"/>
      <c r="E607" s="7"/>
      <c r="F607" s="65" t="s">
        <v>6</v>
      </c>
      <c r="G607" s="77"/>
      <c r="H607" s="45"/>
      <c r="I607" s="65"/>
      <c r="J607" s="77"/>
      <c r="K607" s="45"/>
    </row>
    <row r="608" spans="1:17">
      <c r="A608" s="7">
        <v>25</v>
      </c>
      <c r="C608" s="8" t="s">
        <v>187</v>
      </c>
      <c r="E608" s="7">
        <v>25</v>
      </c>
      <c r="G608" s="106">
        <f>SUM(G597:G606)</f>
        <v>1.5</v>
      </c>
      <c r="H608" s="158">
        <f>SUM(H597:H606)</f>
        <v>904402</v>
      </c>
      <c r="I608" s="107"/>
      <c r="J608" s="106">
        <f>SUM(J597:J606)</f>
        <v>1.5</v>
      </c>
      <c r="K608" s="158">
        <f>SUM(K597:K606)</f>
        <v>365357.03096570214</v>
      </c>
      <c r="M608" s="273"/>
      <c r="N608" s="182"/>
    </row>
    <row r="609" spans="1:16">
      <c r="F609" s="65" t="s">
        <v>6</v>
      </c>
      <c r="G609" s="19"/>
      <c r="H609" s="20"/>
      <c r="I609" s="65"/>
      <c r="J609" s="19"/>
      <c r="K609" s="20"/>
      <c r="P609" s="182"/>
    </row>
    <row r="610" spans="1:16">
      <c r="C610" s="130" t="s">
        <v>49</v>
      </c>
      <c r="F610" s="65"/>
      <c r="G610" s="19"/>
      <c r="H610" s="20"/>
      <c r="I610" s="65"/>
      <c r="J610" s="19"/>
      <c r="K610" s="20"/>
      <c r="N610" s="59"/>
    </row>
    <row r="611" spans="1:16">
      <c r="A611" s="8"/>
    </row>
    <row r="612" spans="1:16">
      <c r="H612" s="39"/>
      <c r="K612" s="39"/>
    </row>
    <row r="613" spans="1:16">
      <c r="A613" s="15" t="str">
        <f>$A$83</f>
        <v xml:space="preserve">Institution No.:  </v>
      </c>
      <c r="B613" s="35"/>
      <c r="C613" s="35"/>
      <c r="D613" s="35"/>
      <c r="E613" s="36"/>
      <c r="F613" s="35"/>
      <c r="G613" s="37"/>
      <c r="H613" s="38"/>
      <c r="I613" s="35"/>
      <c r="J613" s="37"/>
      <c r="K613" s="14" t="s">
        <v>188</v>
      </c>
    </row>
    <row r="614" spans="1:16">
      <c r="A614" s="294" t="s">
        <v>189</v>
      </c>
      <c r="B614" s="294"/>
      <c r="C614" s="294"/>
      <c r="D614" s="294"/>
      <c r="E614" s="294"/>
      <c r="F614" s="294"/>
      <c r="G614" s="294"/>
      <c r="H614" s="294"/>
      <c r="I614" s="294"/>
      <c r="J614" s="294"/>
      <c r="K614" s="294"/>
    </row>
    <row r="615" spans="1:16">
      <c r="A615" s="15" t="str">
        <f>$A$42</f>
        <v xml:space="preserve">NAME: </v>
      </c>
      <c r="C615" s="130" t="str">
        <f>$D$20</f>
        <v>University of Colorado</v>
      </c>
      <c r="G615" s="74"/>
      <c r="H615" s="62"/>
      <c r="J615" s="13"/>
      <c r="K615" s="17" t="str">
        <f>$K$3</f>
        <v>Due Date: October 12, 2020</v>
      </c>
    </row>
    <row r="616" spans="1:16">
      <c r="A616" s="18" t="s">
        <v>6</v>
      </c>
      <c r="B616" s="18" t="s">
        <v>6</v>
      </c>
      <c r="C616" s="18" t="s">
        <v>6</v>
      </c>
      <c r="D616" s="18" t="s">
        <v>6</v>
      </c>
      <c r="E616" s="18" t="s">
        <v>6</v>
      </c>
      <c r="F616" s="18" t="s">
        <v>6</v>
      </c>
      <c r="G616" s="19" t="s">
        <v>6</v>
      </c>
      <c r="H616" s="20" t="s">
        <v>6</v>
      </c>
      <c r="I616" s="18" t="s">
        <v>6</v>
      </c>
      <c r="J616" s="19" t="s">
        <v>6</v>
      </c>
      <c r="K616" s="20" t="s">
        <v>6</v>
      </c>
    </row>
    <row r="617" spans="1:16">
      <c r="A617" s="21" t="s">
        <v>7</v>
      </c>
      <c r="E617" s="21" t="s">
        <v>7</v>
      </c>
      <c r="F617" s="22"/>
      <c r="G617" s="23"/>
      <c r="H617" s="24" t="str">
        <f>H580</f>
        <v>2019-20</v>
      </c>
      <c r="I617" s="22"/>
      <c r="J617" s="23"/>
      <c r="K617" s="24" t="s">
        <v>271</v>
      </c>
    </row>
    <row r="618" spans="1:16">
      <c r="A618" s="21" t="s">
        <v>9</v>
      </c>
      <c r="C618" s="25" t="s">
        <v>51</v>
      </c>
      <c r="E618" s="21" t="s">
        <v>9</v>
      </c>
      <c r="F618" s="22"/>
      <c r="G618" s="23" t="s">
        <v>11</v>
      </c>
      <c r="H618" s="24" t="s">
        <v>12</v>
      </c>
      <c r="I618" s="22"/>
      <c r="J618" s="23" t="s">
        <v>11</v>
      </c>
      <c r="K618" s="24" t="s">
        <v>13</v>
      </c>
    </row>
    <row r="619" spans="1:16">
      <c r="A619" s="18" t="s">
        <v>6</v>
      </c>
      <c r="B619" s="18" t="s">
        <v>6</v>
      </c>
      <c r="C619" s="18" t="s">
        <v>6</v>
      </c>
      <c r="D619" s="18" t="s">
        <v>6</v>
      </c>
      <c r="E619" s="18" t="s">
        <v>6</v>
      </c>
      <c r="F619" s="18" t="s">
        <v>6</v>
      </c>
      <c r="G619" s="19" t="s">
        <v>6</v>
      </c>
      <c r="H619" s="20" t="s">
        <v>6</v>
      </c>
      <c r="I619" s="18" t="s">
        <v>6</v>
      </c>
      <c r="J619" s="19" t="s">
        <v>6</v>
      </c>
      <c r="K619" s="20" t="s">
        <v>6</v>
      </c>
    </row>
    <row r="620" spans="1:16">
      <c r="A620" s="111">
        <v>1</v>
      </c>
      <c r="B620" s="112"/>
      <c r="C620" s="112" t="s">
        <v>227</v>
      </c>
      <c r="D620" s="112"/>
      <c r="E620" s="111">
        <v>1</v>
      </c>
      <c r="F620" s="113"/>
      <c r="G620" s="114"/>
      <c r="H620" s="115"/>
      <c r="I620" s="116"/>
      <c r="J620" s="117"/>
      <c r="K620" s="118"/>
    </row>
    <row r="621" spans="1:16">
      <c r="A621" s="111">
        <v>2</v>
      </c>
      <c r="B621" s="112"/>
      <c r="C621" s="112" t="s">
        <v>227</v>
      </c>
      <c r="D621" s="112"/>
      <c r="E621" s="111">
        <v>2</v>
      </c>
      <c r="F621" s="113"/>
      <c r="G621" s="114"/>
      <c r="H621" s="115"/>
      <c r="I621" s="116"/>
      <c r="J621" s="117"/>
      <c r="K621" s="115"/>
    </row>
    <row r="622" spans="1:16">
      <c r="A622" s="111">
        <v>3</v>
      </c>
      <c r="B622" s="112"/>
      <c r="C622" s="112" t="s">
        <v>227</v>
      </c>
      <c r="D622" s="112"/>
      <c r="E622" s="111">
        <v>3</v>
      </c>
      <c r="F622" s="113"/>
      <c r="G622" s="114"/>
      <c r="H622" s="115"/>
      <c r="I622" s="116"/>
      <c r="J622" s="117"/>
      <c r="K622" s="115"/>
    </row>
    <row r="623" spans="1:16">
      <c r="A623" s="111">
        <v>4</v>
      </c>
      <c r="B623" s="112"/>
      <c r="C623" s="112" t="s">
        <v>227</v>
      </c>
      <c r="D623" s="112"/>
      <c r="E623" s="111">
        <v>4</v>
      </c>
      <c r="F623" s="113"/>
      <c r="G623" s="114"/>
      <c r="H623" s="115"/>
      <c r="I623" s="119"/>
      <c r="J623" s="117"/>
      <c r="K623" s="115"/>
    </row>
    <row r="624" spans="1:16">
      <c r="A624" s="111">
        <v>5</v>
      </c>
      <c r="B624" s="112"/>
      <c r="C624" s="112" t="s">
        <v>227</v>
      </c>
      <c r="D624" s="112"/>
      <c r="E624" s="111">
        <v>5</v>
      </c>
      <c r="F624" s="113"/>
      <c r="G624" s="114"/>
      <c r="H624" s="115"/>
      <c r="I624" s="119"/>
      <c r="J624" s="117"/>
      <c r="K624" s="115"/>
      <c r="L624" s="168"/>
      <c r="M624" s="168"/>
      <c r="N624" s="277"/>
    </row>
    <row r="625" spans="1:18">
      <c r="A625" s="7">
        <v>6</v>
      </c>
      <c r="C625" s="8" t="s">
        <v>190</v>
      </c>
      <c r="E625" s="7">
        <v>6</v>
      </c>
      <c r="F625" s="9"/>
      <c r="G625" s="136">
        <v>0.4</v>
      </c>
      <c r="H625" s="160">
        <v>92605</v>
      </c>
      <c r="I625" s="29"/>
      <c r="J625" s="136">
        <v>0.4</v>
      </c>
      <c r="K625" s="160">
        <f>8232+15982</f>
        <v>24214</v>
      </c>
      <c r="P625" s="182"/>
      <c r="Q625" s="182"/>
      <c r="R625" s="273"/>
    </row>
    <row r="626" spans="1:18">
      <c r="A626" s="7">
        <v>7</v>
      </c>
      <c r="C626" s="8" t="s">
        <v>191</v>
      </c>
      <c r="E626" s="7">
        <v>7</v>
      </c>
      <c r="F626" s="9"/>
      <c r="G626" s="98"/>
      <c r="H626" s="160">
        <v>29225</v>
      </c>
      <c r="I626" s="79"/>
      <c r="J626" s="98"/>
      <c r="K626" s="160">
        <f>4698+556+11+11626-1</f>
        <v>16890</v>
      </c>
      <c r="P626" s="182"/>
      <c r="Q626" s="182"/>
      <c r="R626" s="273"/>
    </row>
    <row r="627" spans="1:18">
      <c r="A627" s="7">
        <v>8</v>
      </c>
      <c r="C627" s="8" t="s">
        <v>192</v>
      </c>
      <c r="E627" s="7">
        <v>8</v>
      </c>
      <c r="F627" s="9"/>
      <c r="G627" s="98">
        <f>SUM(G625:G626)</f>
        <v>0.4</v>
      </c>
      <c r="H627" s="161">
        <f>SUM(H625:H626)</f>
        <v>121830</v>
      </c>
      <c r="I627" s="79"/>
      <c r="J627" s="98">
        <f>SUM(J625:J626)</f>
        <v>0.4</v>
      </c>
      <c r="K627" s="161">
        <f>SUM(K625:K626)</f>
        <v>41104</v>
      </c>
      <c r="L627" s="59"/>
      <c r="M627" s="168"/>
      <c r="N627" s="168"/>
      <c r="O627" s="169"/>
      <c r="P627" s="182"/>
      <c r="Q627" s="182"/>
      <c r="R627" s="273"/>
    </row>
    <row r="628" spans="1:18">
      <c r="A628" s="7">
        <v>9</v>
      </c>
      <c r="C628" s="8"/>
      <c r="E628" s="7">
        <v>9</v>
      </c>
      <c r="F628" s="9"/>
      <c r="G628" s="98"/>
      <c r="H628" s="161"/>
      <c r="I628" s="28"/>
      <c r="J628" s="98"/>
      <c r="K628" s="161"/>
      <c r="P628" s="182"/>
      <c r="Q628" s="182"/>
      <c r="R628" s="273"/>
    </row>
    <row r="629" spans="1:18">
      <c r="A629" s="7">
        <v>10</v>
      </c>
      <c r="C629" s="8"/>
      <c r="E629" s="7">
        <v>10</v>
      </c>
      <c r="F629" s="9"/>
      <c r="G629" s="98"/>
      <c r="H629" s="161"/>
      <c r="I629" s="29"/>
      <c r="J629" s="98"/>
      <c r="K629" s="161"/>
      <c r="P629" s="182"/>
      <c r="Q629" s="182"/>
      <c r="R629" s="273"/>
    </row>
    <row r="630" spans="1:18">
      <c r="A630" s="7">
        <v>11</v>
      </c>
      <c r="C630" s="8" t="s">
        <v>174</v>
      </c>
      <c r="E630" s="7">
        <v>11</v>
      </c>
      <c r="G630" s="135"/>
      <c r="H630" s="162"/>
      <c r="I630" s="28"/>
      <c r="J630" s="135">
        <v>0</v>
      </c>
      <c r="K630" s="162">
        <v>0</v>
      </c>
      <c r="P630" s="182"/>
      <c r="Q630" s="182"/>
      <c r="R630" s="273"/>
    </row>
    <row r="631" spans="1:18" s="35" customFormat="1">
      <c r="A631" s="7">
        <v>12</v>
      </c>
      <c r="B631" s="130"/>
      <c r="C631" s="8" t="s">
        <v>175</v>
      </c>
      <c r="D631" s="130"/>
      <c r="E631" s="7">
        <v>12</v>
      </c>
      <c r="F631" s="130"/>
      <c r="G631" s="93"/>
      <c r="H631" s="162"/>
      <c r="I631" s="29"/>
      <c r="J631" s="93"/>
      <c r="K631" s="162">
        <v>0</v>
      </c>
      <c r="L631" s="130"/>
      <c r="P631" s="182"/>
      <c r="Q631" s="182"/>
      <c r="R631" s="276"/>
    </row>
    <row r="632" spans="1:18" s="35" customFormat="1">
      <c r="A632" s="7">
        <v>13</v>
      </c>
      <c r="B632" s="130"/>
      <c r="C632" s="8" t="s">
        <v>193</v>
      </c>
      <c r="D632" s="130"/>
      <c r="E632" s="7">
        <v>13</v>
      </c>
      <c r="F632" s="9"/>
      <c r="G632" s="98">
        <f>SUM(G630:G631)</f>
        <v>0</v>
      </c>
      <c r="H632" s="161">
        <f>SUM(H630:H631)</f>
        <v>0</v>
      </c>
      <c r="I632" s="79"/>
      <c r="J632" s="108">
        <f>SUM(J630:J631)</f>
        <v>0</v>
      </c>
      <c r="K632" s="161">
        <f>SUM(K630:K631)</f>
        <v>0</v>
      </c>
      <c r="L632" s="130"/>
      <c r="P632" s="182"/>
      <c r="Q632" s="182"/>
      <c r="R632" s="276"/>
    </row>
    <row r="633" spans="1:18">
      <c r="A633" s="7">
        <v>14</v>
      </c>
      <c r="E633" s="7">
        <v>14</v>
      </c>
      <c r="F633" s="9"/>
      <c r="G633" s="98"/>
      <c r="H633" s="161"/>
      <c r="I633" s="79"/>
      <c r="J633" s="98"/>
      <c r="K633" s="161"/>
      <c r="P633" s="182"/>
      <c r="Q633" s="182"/>
      <c r="R633" s="273"/>
    </row>
    <row r="634" spans="1:18">
      <c r="A634" s="7">
        <v>15</v>
      </c>
      <c r="C634" s="8" t="s">
        <v>177</v>
      </c>
      <c r="E634" s="7">
        <v>15</v>
      </c>
      <c r="F634" s="9"/>
      <c r="G634" s="98">
        <f>G627+G632</f>
        <v>0.4</v>
      </c>
      <c r="H634" s="161">
        <f>H627+H632</f>
        <v>121830</v>
      </c>
      <c r="I634" s="79"/>
      <c r="J634" s="98">
        <f>J627+J632</f>
        <v>0.4</v>
      </c>
      <c r="K634" s="161">
        <f>K627+K632</f>
        <v>41104</v>
      </c>
      <c r="P634" s="182"/>
      <c r="Q634" s="182"/>
      <c r="R634" s="273"/>
    </row>
    <row r="635" spans="1:18">
      <c r="A635" s="7">
        <v>16</v>
      </c>
      <c r="E635" s="7">
        <v>16</v>
      </c>
      <c r="F635" s="9"/>
      <c r="G635" s="98"/>
      <c r="H635" s="161"/>
      <c r="I635" s="79"/>
      <c r="J635" s="98"/>
      <c r="K635" s="161"/>
      <c r="P635" s="182"/>
      <c r="Q635" s="182"/>
      <c r="R635" s="273"/>
    </row>
    <row r="636" spans="1:18">
      <c r="A636" s="7">
        <v>17</v>
      </c>
      <c r="C636" s="8" t="s">
        <v>178</v>
      </c>
      <c r="E636" s="7">
        <v>17</v>
      </c>
      <c r="F636" s="9"/>
      <c r="G636" s="149"/>
      <c r="H636" s="160">
        <v>715</v>
      </c>
      <c r="I636" s="79"/>
      <c r="J636" s="136"/>
      <c r="K636" s="160">
        <v>0</v>
      </c>
      <c r="P636" s="182"/>
      <c r="Q636" s="182"/>
      <c r="R636" s="273"/>
    </row>
    <row r="637" spans="1:18">
      <c r="A637" s="7">
        <v>18</v>
      </c>
      <c r="C637" s="8"/>
      <c r="E637" s="7">
        <v>18</v>
      </c>
      <c r="F637" s="9"/>
      <c r="G637" s="108"/>
      <c r="H637" s="161"/>
      <c r="I637" s="79"/>
      <c r="J637" s="98"/>
      <c r="K637" s="161"/>
      <c r="M637" s="168"/>
      <c r="P637" s="182"/>
      <c r="Q637" s="182"/>
      <c r="R637" s="273"/>
    </row>
    <row r="638" spans="1:18">
      <c r="A638" s="7">
        <v>19</v>
      </c>
      <c r="C638" s="8" t="s">
        <v>179</v>
      </c>
      <c r="E638" s="7">
        <v>19</v>
      </c>
      <c r="F638" s="9"/>
      <c r="G638" s="149"/>
      <c r="H638" s="160">
        <v>567</v>
      </c>
      <c r="I638" s="79"/>
      <c r="J638" s="136"/>
      <c r="K638" s="160">
        <v>0</v>
      </c>
      <c r="L638" s="35"/>
    </row>
    <row r="639" spans="1:18">
      <c r="A639" s="7">
        <v>20</v>
      </c>
      <c r="C639" s="8" t="s">
        <v>180</v>
      </c>
      <c r="E639" s="7">
        <v>20</v>
      </c>
      <c r="F639" s="9"/>
      <c r="G639" s="149"/>
      <c r="H639" s="160">
        <v>50101</v>
      </c>
      <c r="I639" s="79"/>
      <c r="J639" s="136"/>
      <c r="K639" s="160">
        <v>0</v>
      </c>
      <c r="L639" s="35"/>
    </row>
    <row r="640" spans="1:18">
      <c r="A640" s="7">
        <v>21</v>
      </c>
      <c r="C640" s="8"/>
      <c r="E640" s="7">
        <v>21</v>
      </c>
      <c r="F640" s="9"/>
      <c r="G640" s="108"/>
      <c r="H640" s="161"/>
      <c r="I640" s="79"/>
      <c r="J640" s="98"/>
      <c r="K640" s="161"/>
    </row>
    <row r="641" spans="1:14">
      <c r="A641" s="7">
        <v>22</v>
      </c>
      <c r="C641" s="8"/>
      <c r="E641" s="7">
        <v>22</v>
      </c>
      <c r="F641" s="9"/>
      <c r="G641" s="108"/>
      <c r="H641" s="161"/>
      <c r="I641" s="79"/>
      <c r="J641" s="98"/>
      <c r="K641" s="161"/>
    </row>
    <row r="642" spans="1:14">
      <c r="A642" s="7">
        <v>23</v>
      </c>
      <c r="C642" s="8" t="s">
        <v>194</v>
      </c>
      <c r="E642" s="7">
        <v>23</v>
      </c>
      <c r="F642" s="9"/>
      <c r="G642" s="149"/>
      <c r="H642" s="160"/>
      <c r="I642" s="79"/>
      <c r="J642" s="136"/>
      <c r="K642" s="160"/>
      <c r="L642" s="168"/>
    </row>
    <row r="643" spans="1:14">
      <c r="A643" s="7">
        <v>24</v>
      </c>
      <c r="C643" s="8"/>
      <c r="E643" s="7">
        <v>24</v>
      </c>
      <c r="F643" s="9"/>
      <c r="G643" s="108"/>
      <c r="H643" s="161"/>
      <c r="I643" s="79"/>
      <c r="J643" s="98"/>
      <c r="K643" s="161"/>
    </row>
    <row r="644" spans="1:14">
      <c r="E644" s="34"/>
      <c r="F644" s="65" t="s">
        <v>6</v>
      </c>
      <c r="G644" s="20" t="s">
        <v>6</v>
      </c>
      <c r="H644" s="20" t="s">
        <v>6</v>
      </c>
      <c r="I644" s="65" t="s">
        <v>6</v>
      </c>
      <c r="J644" s="20" t="s">
        <v>6</v>
      </c>
      <c r="K644" s="20" t="s">
        <v>6</v>
      </c>
    </row>
    <row r="645" spans="1:14">
      <c r="A645" s="7">
        <v>25</v>
      </c>
      <c r="C645" s="8" t="s">
        <v>195</v>
      </c>
      <c r="E645" s="7">
        <v>25</v>
      </c>
      <c r="G645" s="93">
        <f>SUM(G634:G644)</f>
        <v>0.4</v>
      </c>
      <c r="H645" s="94">
        <f>SUM(H634:H644)</f>
        <v>173213</v>
      </c>
      <c r="I645" s="94"/>
      <c r="J645" s="93">
        <f>SUM(J634:J644)</f>
        <v>0.4</v>
      </c>
      <c r="K645" s="94">
        <f>SUM(K634:K644)</f>
        <v>41104</v>
      </c>
      <c r="M645" s="273"/>
      <c r="N645" s="182"/>
    </row>
    <row r="646" spans="1:14">
      <c r="E646" s="34"/>
      <c r="F646" s="65" t="s">
        <v>6</v>
      </c>
      <c r="G646" s="19" t="s">
        <v>6</v>
      </c>
      <c r="H646" s="20" t="s">
        <v>6</v>
      </c>
      <c r="I646" s="65" t="s">
        <v>6</v>
      </c>
      <c r="J646" s="19" t="s">
        <v>6</v>
      </c>
      <c r="K646" s="20" t="s">
        <v>6</v>
      </c>
    </row>
    <row r="647" spans="1:14">
      <c r="C647" s="130" t="s">
        <v>49</v>
      </c>
      <c r="E647" s="34"/>
      <c r="F647" s="65"/>
      <c r="G647" s="19"/>
      <c r="H647" s="20"/>
      <c r="I647" s="65"/>
      <c r="J647" s="19"/>
      <c r="K647" s="20"/>
      <c r="N647" s="59"/>
    </row>
    <row r="648" spans="1:14">
      <c r="A648" s="8"/>
      <c r="H648" s="39"/>
      <c r="K648" s="39"/>
    </row>
    <row r="649" spans="1:14">
      <c r="H649" s="39"/>
      <c r="K649" s="39"/>
    </row>
    <row r="650" spans="1:14">
      <c r="A650" s="15" t="str">
        <f>$A$83</f>
        <v xml:space="preserve">Institution No.:  </v>
      </c>
      <c r="B650" s="35"/>
      <c r="C650" s="35"/>
      <c r="D650" s="35"/>
      <c r="E650" s="36"/>
      <c r="F650" s="35"/>
      <c r="G650" s="37"/>
      <c r="H650" s="38"/>
      <c r="I650" s="35"/>
      <c r="J650" s="37"/>
      <c r="K650" s="14" t="s">
        <v>196</v>
      </c>
    </row>
    <row r="651" spans="1:14">
      <c r="A651" s="294" t="s">
        <v>197</v>
      </c>
      <c r="B651" s="294"/>
      <c r="C651" s="294"/>
      <c r="D651" s="294"/>
      <c r="E651" s="294"/>
      <c r="F651" s="294"/>
      <c r="G651" s="294"/>
      <c r="H651" s="294"/>
      <c r="I651" s="294"/>
      <c r="J651" s="294"/>
      <c r="K651" s="294"/>
    </row>
    <row r="652" spans="1:14">
      <c r="A652" s="15" t="str">
        <f>$A$42</f>
        <v xml:space="preserve">NAME: </v>
      </c>
      <c r="B652" s="15"/>
      <c r="C652" s="130" t="str">
        <f>$D$20</f>
        <v>University of Colorado</v>
      </c>
      <c r="G652" s="74"/>
      <c r="H652" s="62"/>
      <c r="J652" s="13"/>
      <c r="K652" s="17" t="str">
        <f>$K$3</f>
        <v>Due Date: October 12, 2020</v>
      </c>
    </row>
    <row r="653" spans="1:14">
      <c r="A653" s="18" t="s">
        <v>6</v>
      </c>
      <c r="B653" s="18" t="s">
        <v>6</v>
      </c>
      <c r="C653" s="18" t="s">
        <v>6</v>
      </c>
      <c r="D653" s="18" t="s">
        <v>6</v>
      </c>
      <c r="E653" s="18" t="s">
        <v>6</v>
      </c>
      <c r="F653" s="18" t="s">
        <v>6</v>
      </c>
      <c r="G653" s="19" t="s">
        <v>6</v>
      </c>
      <c r="H653" s="20" t="s">
        <v>6</v>
      </c>
      <c r="I653" s="18" t="s">
        <v>6</v>
      </c>
      <c r="J653" s="19" t="s">
        <v>6</v>
      </c>
      <c r="K653" s="20" t="s">
        <v>6</v>
      </c>
    </row>
    <row r="654" spans="1:14">
      <c r="A654" s="21" t="s">
        <v>7</v>
      </c>
      <c r="E654" s="21" t="s">
        <v>7</v>
      </c>
      <c r="F654" s="22"/>
      <c r="G654" s="23"/>
      <c r="H654" s="24" t="str">
        <f>+H617</f>
        <v>2019-20</v>
      </c>
      <c r="I654" s="22"/>
      <c r="J654" s="23"/>
      <c r="K654" s="24" t="s">
        <v>271</v>
      </c>
    </row>
    <row r="655" spans="1:14">
      <c r="A655" s="21" t="s">
        <v>9</v>
      </c>
      <c r="C655" s="25" t="s">
        <v>51</v>
      </c>
      <c r="E655" s="21" t="s">
        <v>9</v>
      </c>
      <c r="F655" s="22"/>
      <c r="G655" s="23" t="s">
        <v>11</v>
      </c>
      <c r="H655" s="24" t="s">
        <v>12</v>
      </c>
      <c r="I655" s="22"/>
      <c r="J655" s="23" t="s">
        <v>11</v>
      </c>
      <c r="K655" s="24" t="s">
        <v>13</v>
      </c>
    </row>
    <row r="656" spans="1:14">
      <c r="A656" s="18" t="s">
        <v>6</v>
      </c>
      <c r="B656" s="18" t="s">
        <v>6</v>
      </c>
      <c r="C656" s="18" t="s">
        <v>6</v>
      </c>
      <c r="D656" s="18" t="s">
        <v>6</v>
      </c>
      <c r="E656" s="18" t="s">
        <v>6</v>
      </c>
      <c r="F656" s="18" t="s">
        <v>6</v>
      </c>
      <c r="G656" s="19" t="s">
        <v>6</v>
      </c>
      <c r="H656" s="20" t="s">
        <v>6</v>
      </c>
      <c r="I656" s="18" t="s">
        <v>6</v>
      </c>
      <c r="J656" s="80" t="s">
        <v>6</v>
      </c>
      <c r="K656" s="20" t="s">
        <v>6</v>
      </c>
    </row>
    <row r="657" spans="1:18">
      <c r="A657" s="111">
        <v>1</v>
      </c>
      <c r="B657" s="112"/>
      <c r="C657" s="112" t="s">
        <v>227</v>
      </c>
      <c r="D657" s="112"/>
      <c r="E657" s="111">
        <v>1</v>
      </c>
      <c r="F657" s="113"/>
      <c r="G657" s="114"/>
      <c r="H657" s="115"/>
      <c r="I657" s="116"/>
      <c r="J657" s="117"/>
      <c r="K657" s="118"/>
    </row>
    <row r="658" spans="1:18">
      <c r="A658" s="111">
        <v>2</v>
      </c>
      <c r="B658" s="112"/>
      <c r="C658" s="112" t="s">
        <v>227</v>
      </c>
      <c r="D658" s="112"/>
      <c r="E658" s="111">
        <v>2</v>
      </c>
      <c r="F658" s="113"/>
      <c r="G658" s="114"/>
      <c r="H658" s="115"/>
      <c r="I658" s="116"/>
      <c r="J658" s="117"/>
      <c r="K658" s="115"/>
    </row>
    <row r="659" spans="1:18">
      <c r="A659" s="111">
        <v>3</v>
      </c>
      <c r="B659" s="112"/>
      <c r="C659" s="112" t="s">
        <v>227</v>
      </c>
      <c r="D659" s="112"/>
      <c r="E659" s="111">
        <v>3</v>
      </c>
      <c r="F659" s="113"/>
      <c r="G659" s="114"/>
      <c r="H659" s="115"/>
      <c r="I659" s="116"/>
      <c r="J659" s="117"/>
      <c r="K659" s="115"/>
    </row>
    <row r="660" spans="1:18">
      <c r="A660" s="111">
        <v>4</v>
      </c>
      <c r="B660" s="112"/>
      <c r="C660" s="112" t="s">
        <v>227</v>
      </c>
      <c r="D660" s="112"/>
      <c r="E660" s="111">
        <v>4</v>
      </c>
      <c r="F660" s="113"/>
      <c r="G660" s="114"/>
      <c r="H660" s="115"/>
      <c r="I660" s="119"/>
      <c r="J660" s="117"/>
      <c r="K660" s="115"/>
    </row>
    <row r="661" spans="1:18">
      <c r="A661" s="111">
        <v>5</v>
      </c>
      <c r="B661" s="112"/>
      <c r="C661" s="112" t="s">
        <v>227</v>
      </c>
      <c r="D661" s="112"/>
      <c r="E661" s="111">
        <v>5</v>
      </c>
      <c r="F661" s="113"/>
      <c r="G661" s="117"/>
      <c r="H661" s="115"/>
      <c r="I661" s="119"/>
      <c r="J661" s="117"/>
      <c r="K661" s="115"/>
      <c r="L661" s="168"/>
      <c r="M661" s="168"/>
      <c r="N661" s="168"/>
      <c r="O661" s="271"/>
    </row>
    <row r="662" spans="1:18">
      <c r="A662" s="7">
        <v>6</v>
      </c>
      <c r="C662" s="8" t="s">
        <v>190</v>
      </c>
      <c r="E662" s="7">
        <v>6</v>
      </c>
      <c r="F662" s="9"/>
      <c r="G662" s="136">
        <f>129.68-15.5</f>
        <v>114.18</v>
      </c>
      <c r="H662" s="160">
        <v>9735154</v>
      </c>
      <c r="I662" s="29"/>
      <c r="J662" s="136">
        <v>129.68</v>
      </c>
      <c r="K662" s="160">
        <f>1172260+34209+7974663-1907326</f>
        <v>7273806</v>
      </c>
      <c r="P662" s="182"/>
      <c r="Q662" s="182"/>
      <c r="R662" s="273"/>
    </row>
    <row r="663" spans="1:18">
      <c r="A663" s="7">
        <v>7</v>
      </c>
      <c r="C663" s="8" t="s">
        <v>191</v>
      </c>
      <c r="E663" s="7">
        <v>7</v>
      </c>
      <c r="F663" s="9"/>
      <c r="G663" s="98"/>
      <c r="H663" s="160">
        <v>3413272</v>
      </c>
      <c r="I663" s="79"/>
      <c r="J663" s="98"/>
      <c r="K663" s="160">
        <f>367990+41605+2550562-796091+2</f>
        <v>2164068</v>
      </c>
      <c r="P663" s="182"/>
      <c r="Q663" s="182"/>
      <c r="R663" s="273"/>
    </row>
    <row r="664" spans="1:18">
      <c r="A664" s="7">
        <v>8</v>
      </c>
      <c r="C664" s="8" t="s">
        <v>192</v>
      </c>
      <c r="E664" s="7">
        <v>8</v>
      </c>
      <c r="F664" s="9"/>
      <c r="G664" s="98">
        <f>SUM(G662:G663)</f>
        <v>114.18</v>
      </c>
      <c r="H664" s="161">
        <f>SUM(H662:H663)</f>
        <v>13148426</v>
      </c>
      <c r="I664" s="79"/>
      <c r="J664" s="98">
        <f>SUM(J662:J663)</f>
        <v>129.68</v>
      </c>
      <c r="K664" s="161">
        <f>SUM(K662:K663)</f>
        <v>9437874</v>
      </c>
      <c r="L664" s="168"/>
      <c r="M664" s="168"/>
      <c r="N664" s="168"/>
      <c r="O664" s="271"/>
      <c r="P664" s="182"/>
      <c r="Q664" s="182"/>
      <c r="R664" s="273"/>
    </row>
    <row r="665" spans="1:18">
      <c r="A665" s="7">
        <v>9</v>
      </c>
      <c r="C665" s="8"/>
      <c r="E665" s="7">
        <v>9</v>
      </c>
      <c r="F665" s="9"/>
      <c r="G665" s="98"/>
      <c r="H665" s="161"/>
      <c r="I665" s="28"/>
      <c r="J665" s="98"/>
      <c r="K665" s="161"/>
      <c r="P665" s="182"/>
      <c r="Q665" s="182"/>
      <c r="R665" s="273"/>
    </row>
    <row r="666" spans="1:18">
      <c r="A666" s="7">
        <v>10</v>
      </c>
      <c r="C666" s="8"/>
      <c r="E666" s="7">
        <v>10</v>
      </c>
      <c r="F666" s="9"/>
      <c r="G666" s="98"/>
      <c r="H666" s="161"/>
      <c r="I666" s="29"/>
      <c r="J666" s="98"/>
      <c r="K666" s="161"/>
      <c r="P666" s="182"/>
      <c r="Q666" s="182"/>
      <c r="R666" s="273"/>
    </row>
    <row r="667" spans="1:18">
      <c r="A667" s="7">
        <v>11</v>
      </c>
      <c r="C667" s="8" t="s">
        <v>174</v>
      </c>
      <c r="E667" s="7">
        <v>11</v>
      </c>
      <c r="G667" s="135">
        <f>18.25-1</f>
        <v>17.25</v>
      </c>
      <c r="H667" s="162">
        <v>798066</v>
      </c>
      <c r="I667" s="28"/>
      <c r="J667" s="135">
        <v>18.25</v>
      </c>
      <c r="K667" s="162">
        <v>754161</v>
      </c>
      <c r="P667" s="182"/>
      <c r="Q667" s="182"/>
      <c r="R667" s="273"/>
    </row>
    <row r="668" spans="1:18" s="35" customFormat="1">
      <c r="A668" s="7">
        <v>12</v>
      </c>
      <c r="B668" s="130"/>
      <c r="C668" s="8" t="s">
        <v>175</v>
      </c>
      <c r="D668" s="130"/>
      <c r="E668" s="7">
        <v>12</v>
      </c>
      <c r="F668" s="130"/>
      <c r="G668" s="93"/>
      <c r="H668" s="162">
        <v>497482</v>
      </c>
      <c r="I668" s="29"/>
      <c r="J668" s="93"/>
      <c r="K668" s="162">
        <v>524767</v>
      </c>
      <c r="L668" s="130"/>
      <c r="P668" s="182"/>
      <c r="Q668" s="182"/>
      <c r="R668" s="273"/>
    </row>
    <row r="669" spans="1:18" s="35" customFormat="1">
      <c r="A669" s="7">
        <v>13</v>
      </c>
      <c r="B669" s="130"/>
      <c r="C669" s="8" t="s">
        <v>193</v>
      </c>
      <c r="D669" s="130"/>
      <c r="E669" s="7">
        <v>13</v>
      </c>
      <c r="F669" s="9"/>
      <c r="G669" s="98">
        <f>SUM(G667:G668)</f>
        <v>17.25</v>
      </c>
      <c r="H669" s="161">
        <f>SUM(H667:H668)</f>
        <v>1295548</v>
      </c>
      <c r="I669" s="79"/>
      <c r="J669" s="98">
        <f>SUM(J667:J668)</f>
        <v>18.25</v>
      </c>
      <c r="K669" s="161">
        <f>SUM(K667:K668)</f>
        <v>1278928</v>
      </c>
      <c r="L669" s="130"/>
      <c r="P669" s="182"/>
      <c r="Q669" s="182"/>
      <c r="R669" s="276"/>
    </row>
    <row r="670" spans="1:18">
      <c r="A670" s="7">
        <v>14</v>
      </c>
      <c r="E670" s="7">
        <v>14</v>
      </c>
      <c r="F670" s="9"/>
      <c r="G670" s="98"/>
      <c r="H670" s="161"/>
      <c r="I670" s="79"/>
      <c r="J670" s="98"/>
      <c r="K670" s="161"/>
      <c r="L670" s="35"/>
      <c r="P670" s="182"/>
      <c r="Q670" s="182"/>
      <c r="R670" s="273"/>
    </row>
    <row r="671" spans="1:18">
      <c r="A671" s="7">
        <v>15</v>
      </c>
      <c r="C671" s="8" t="s">
        <v>177</v>
      </c>
      <c r="E671" s="7">
        <v>15</v>
      </c>
      <c r="F671" s="9"/>
      <c r="G671" s="98">
        <f>G664+G669</f>
        <v>131.43</v>
      </c>
      <c r="H671" s="161">
        <f>H664+H669</f>
        <v>14443974</v>
      </c>
      <c r="I671" s="79"/>
      <c r="J671" s="98">
        <f>J664+J669</f>
        <v>147.93</v>
      </c>
      <c r="K671" s="161">
        <f>K664+K669</f>
        <v>10716802</v>
      </c>
      <c r="L671" s="35"/>
      <c r="P671" s="182"/>
      <c r="Q671" s="182"/>
      <c r="R671" s="273"/>
    </row>
    <row r="672" spans="1:18">
      <c r="A672" s="7">
        <v>16</v>
      </c>
      <c r="E672" s="7">
        <v>16</v>
      </c>
      <c r="F672" s="9"/>
      <c r="G672" s="98"/>
      <c r="H672" s="161"/>
      <c r="I672" s="79"/>
      <c r="J672" s="98"/>
      <c r="K672" s="161"/>
      <c r="P672" s="182"/>
      <c r="Q672" s="182"/>
      <c r="R672" s="273"/>
    </row>
    <row r="673" spans="1:18">
      <c r="A673" s="7">
        <v>17</v>
      </c>
      <c r="C673" s="8" t="s">
        <v>178</v>
      </c>
      <c r="E673" s="7">
        <v>17</v>
      </c>
      <c r="F673" s="9"/>
      <c r="G673" s="149"/>
      <c r="H673" s="160">
        <v>838218</v>
      </c>
      <c r="I673" s="79"/>
      <c r="J673" s="136"/>
      <c r="K673" s="160">
        <f>565112+2131</f>
        <v>567243</v>
      </c>
      <c r="P673" s="182"/>
      <c r="Q673" s="182"/>
      <c r="R673" s="273"/>
    </row>
    <row r="674" spans="1:18">
      <c r="A674" s="7">
        <v>18</v>
      </c>
      <c r="C674" s="8"/>
      <c r="E674" s="7">
        <v>18</v>
      </c>
      <c r="F674" s="9"/>
      <c r="G674" s="108"/>
      <c r="H674" s="161"/>
      <c r="I674" s="79"/>
      <c r="J674" s="98"/>
      <c r="K674" s="161"/>
      <c r="L674" s="168"/>
      <c r="M674" s="168"/>
      <c r="N674" s="271"/>
      <c r="P674" s="182"/>
      <c r="Q674" s="182"/>
      <c r="R674" s="273"/>
    </row>
    <row r="675" spans="1:18">
      <c r="A675" s="7">
        <v>19</v>
      </c>
      <c r="C675" s="8" t="s">
        <v>179</v>
      </c>
      <c r="E675" s="7">
        <v>19</v>
      </c>
      <c r="F675" s="9"/>
      <c r="G675" s="108"/>
      <c r="H675" s="160">
        <v>116988</v>
      </c>
      <c r="I675" s="79"/>
      <c r="J675" s="98"/>
      <c r="K675" s="160">
        <v>56813</v>
      </c>
      <c r="P675" s="182"/>
      <c r="Q675" s="182"/>
      <c r="R675" s="273"/>
    </row>
    <row r="676" spans="1:18">
      <c r="A676" s="7">
        <v>20</v>
      </c>
      <c r="C676" s="8" t="s">
        <v>180</v>
      </c>
      <c r="E676" s="7">
        <v>20</v>
      </c>
      <c r="F676" s="9"/>
      <c r="G676" s="108"/>
      <c r="H676" s="160">
        <v>3869698</v>
      </c>
      <c r="I676" s="79"/>
      <c r="J676" s="98"/>
      <c r="K676" s="160">
        <v>4034124.1524640135</v>
      </c>
      <c r="P676" s="182"/>
      <c r="Q676" s="182"/>
      <c r="R676" s="273"/>
    </row>
    <row r="677" spans="1:18">
      <c r="A677" s="7">
        <v>21</v>
      </c>
      <c r="C677" s="8"/>
      <c r="E677" s="7">
        <v>21</v>
      </c>
      <c r="F677" s="9"/>
      <c r="G677" s="108"/>
      <c r="H677" s="161"/>
      <c r="I677" s="79"/>
      <c r="J677" s="98"/>
      <c r="K677" s="161"/>
      <c r="L677" s="168"/>
      <c r="N677" s="271"/>
      <c r="P677" s="182"/>
      <c r="Q677" s="182"/>
      <c r="R677" s="273"/>
    </row>
    <row r="678" spans="1:18">
      <c r="A678" s="7">
        <v>22</v>
      </c>
      <c r="C678" s="8"/>
      <c r="E678" s="7">
        <v>22</v>
      </c>
      <c r="F678" s="9"/>
      <c r="G678" s="108"/>
      <c r="H678" s="161"/>
      <c r="I678" s="79"/>
      <c r="J678" s="98"/>
      <c r="K678" s="161"/>
    </row>
    <row r="679" spans="1:18">
      <c r="A679" s="7">
        <v>23</v>
      </c>
      <c r="C679" s="8" t="s">
        <v>194</v>
      </c>
      <c r="E679" s="7">
        <v>23</v>
      </c>
      <c r="F679" s="9"/>
      <c r="G679" s="108"/>
      <c r="H679" s="160">
        <v>0</v>
      </c>
      <c r="I679" s="79"/>
      <c r="J679" s="98"/>
      <c r="K679" s="160">
        <v>0</v>
      </c>
    </row>
    <row r="680" spans="1:18">
      <c r="A680" s="7">
        <v>24</v>
      </c>
      <c r="C680" s="8"/>
      <c r="E680" s="7">
        <v>24</v>
      </c>
      <c r="F680" s="9"/>
      <c r="G680" s="108"/>
      <c r="H680" s="161"/>
      <c r="I680" s="79"/>
      <c r="J680" s="98"/>
      <c r="K680" s="161"/>
    </row>
    <row r="681" spans="1:18">
      <c r="E681" s="34"/>
      <c r="F681" s="65" t="s">
        <v>6</v>
      </c>
      <c r="G681" s="20" t="s">
        <v>6</v>
      </c>
      <c r="H681" s="20" t="s">
        <v>6</v>
      </c>
      <c r="I681" s="65" t="s">
        <v>6</v>
      </c>
      <c r="J681" s="20" t="s">
        <v>6</v>
      </c>
      <c r="K681" s="20" t="s">
        <v>6</v>
      </c>
    </row>
    <row r="682" spans="1:18">
      <c r="A682" s="7">
        <v>25</v>
      </c>
      <c r="C682" s="8" t="s">
        <v>198</v>
      </c>
      <c r="E682" s="7">
        <v>25</v>
      </c>
      <c r="G682" s="93">
        <f>SUM(G671:G681)</f>
        <v>131.43</v>
      </c>
      <c r="H682" s="94">
        <f>SUM(H671:H681)</f>
        <v>19268878</v>
      </c>
      <c r="I682" s="94"/>
      <c r="J682" s="93">
        <f>SUM(J671:J681)</f>
        <v>147.93</v>
      </c>
      <c r="K682" s="94">
        <f>SUM(K671:K681)</f>
        <v>15374982.152464014</v>
      </c>
      <c r="M682" s="273"/>
      <c r="N682" s="273"/>
      <c r="O682" s="273"/>
    </row>
    <row r="683" spans="1:18">
      <c r="A683" s="7"/>
      <c r="C683" s="8"/>
      <c r="E683" s="7"/>
      <c r="F683" s="65" t="s">
        <v>6</v>
      </c>
      <c r="G683" s="19" t="s">
        <v>6</v>
      </c>
      <c r="H683" s="20" t="s">
        <v>6</v>
      </c>
      <c r="I683" s="65" t="s">
        <v>6</v>
      </c>
      <c r="J683" s="19" t="s">
        <v>6</v>
      </c>
      <c r="K683" s="20" t="s">
        <v>6</v>
      </c>
      <c r="M683" s="273"/>
      <c r="N683" s="273"/>
      <c r="O683" s="273"/>
    </row>
    <row r="684" spans="1:18">
      <c r="A684" s="7"/>
      <c r="C684" s="130" t="s">
        <v>49</v>
      </c>
      <c r="E684" s="7"/>
      <c r="G684" s="93"/>
      <c r="H684" s="93"/>
      <c r="I684" s="94"/>
      <c r="J684" s="93"/>
      <c r="K684" s="93"/>
      <c r="M684" s="273"/>
      <c r="N684" s="273"/>
      <c r="O684" s="273"/>
      <c r="P684" s="182"/>
      <c r="Q684" s="182"/>
    </row>
    <row r="685" spans="1:18">
      <c r="E685" s="34"/>
      <c r="F685" s="65"/>
      <c r="G685" s="19"/>
      <c r="H685" s="20"/>
      <c r="I685" s="65"/>
      <c r="J685" s="19"/>
      <c r="K685" s="20"/>
      <c r="M685" s="273"/>
      <c r="N685" s="273"/>
      <c r="O685" s="273"/>
    </row>
    <row r="686" spans="1:18">
      <c r="A686" s="8"/>
      <c r="H686" s="39"/>
      <c r="K686" s="39"/>
      <c r="M686" s="273"/>
      <c r="N686" s="273"/>
      <c r="O686" s="273"/>
    </row>
    <row r="687" spans="1:18">
      <c r="A687" s="15" t="str">
        <f>$A$83</f>
        <v xml:space="preserve">Institution No.:  </v>
      </c>
      <c r="B687" s="35"/>
      <c r="C687" s="35"/>
      <c r="D687" s="35"/>
      <c r="E687" s="36"/>
      <c r="F687" s="35"/>
      <c r="G687" s="37"/>
      <c r="H687" s="38"/>
      <c r="I687" s="35"/>
      <c r="J687" s="37"/>
      <c r="K687" s="14" t="s">
        <v>199</v>
      </c>
    </row>
    <row r="688" spans="1:18">
      <c r="A688" s="294" t="s">
        <v>200</v>
      </c>
      <c r="B688" s="294"/>
      <c r="C688" s="294"/>
      <c r="D688" s="294"/>
      <c r="E688" s="294"/>
      <c r="F688" s="294"/>
      <c r="G688" s="294"/>
      <c r="H688" s="294"/>
      <c r="I688" s="294"/>
      <c r="J688" s="294"/>
      <c r="K688" s="294"/>
    </row>
    <row r="689" spans="1:18">
      <c r="A689" s="15" t="str">
        <f>$A$42</f>
        <v xml:space="preserve">NAME: </v>
      </c>
      <c r="C689" s="130" t="str">
        <f>$D$20</f>
        <v>University of Colorado</v>
      </c>
      <c r="G689" s="74"/>
      <c r="H689" s="62"/>
      <c r="J689" s="13"/>
      <c r="K689" s="17" t="str">
        <f>$K$3</f>
        <v>Due Date: October 12, 2020</v>
      </c>
    </row>
    <row r="690" spans="1:18">
      <c r="A690" s="18" t="s">
        <v>6</v>
      </c>
      <c r="B690" s="18" t="s">
        <v>6</v>
      </c>
      <c r="C690" s="18" t="s">
        <v>6</v>
      </c>
      <c r="D690" s="18" t="s">
        <v>6</v>
      </c>
      <c r="E690" s="18" t="s">
        <v>6</v>
      </c>
      <c r="F690" s="18" t="s">
        <v>6</v>
      </c>
      <c r="G690" s="19" t="s">
        <v>6</v>
      </c>
      <c r="H690" s="20" t="s">
        <v>6</v>
      </c>
      <c r="I690" s="18" t="s">
        <v>6</v>
      </c>
      <c r="J690" s="19" t="s">
        <v>6</v>
      </c>
      <c r="K690" s="20" t="s">
        <v>6</v>
      </c>
    </row>
    <row r="691" spans="1:18">
      <c r="A691" s="21" t="s">
        <v>7</v>
      </c>
      <c r="E691" s="21" t="s">
        <v>7</v>
      </c>
      <c r="F691" s="22"/>
      <c r="G691" s="23"/>
      <c r="H691" s="24" t="str">
        <f>+H654</f>
        <v>2019-20</v>
      </c>
      <c r="I691" s="22"/>
      <c r="J691" s="23"/>
      <c r="K691" s="24" t="s">
        <v>271</v>
      </c>
    </row>
    <row r="692" spans="1:18">
      <c r="A692" s="21" t="s">
        <v>9</v>
      </c>
      <c r="C692" s="25" t="s">
        <v>51</v>
      </c>
      <c r="E692" s="21" t="s">
        <v>9</v>
      </c>
      <c r="F692" s="22"/>
      <c r="G692" s="23" t="s">
        <v>11</v>
      </c>
      <c r="H692" s="24" t="s">
        <v>12</v>
      </c>
      <c r="I692" s="22"/>
      <c r="J692" s="23" t="s">
        <v>11</v>
      </c>
      <c r="K692" s="24" t="s">
        <v>13</v>
      </c>
    </row>
    <row r="693" spans="1:18">
      <c r="A693" s="18" t="s">
        <v>6</v>
      </c>
      <c r="B693" s="18" t="s">
        <v>6</v>
      </c>
      <c r="C693" s="18" t="s">
        <v>6</v>
      </c>
      <c r="D693" s="18" t="s">
        <v>6</v>
      </c>
      <c r="E693" s="18" t="s">
        <v>6</v>
      </c>
      <c r="F693" s="18" t="s">
        <v>6</v>
      </c>
      <c r="G693" s="19" t="s">
        <v>6</v>
      </c>
      <c r="H693" s="20" t="s">
        <v>6</v>
      </c>
      <c r="I693" s="18" t="s">
        <v>6</v>
      </c>
      <c r="J693" s="19" t="s">
        <v>6</v>
      </c>
      <c r="K693" s="20" t="s">
        <v>6</v>
      </c>
    </row>
    <row r="694" spans="1:18">
      <c r="A694" s="111">
        <v>1</v>
      </c>
      <c r="B694" s="112"/>
      <c r="C694" s="112" t="s">
        <v>227</v>
      </c>
      <c r="D694" s="112"/>
      <c r="E694" s="111">
        <v>1</v>
      </c>
      <c r="F694" s="113"/>
      <c r="G694" s="114"/>
      <c r="H694" s="115"/>
      <c r="I694" s="116"/>
      <c r="J694" s="117"/>
      <c r="K694" s="118"/>
    </row>
    <row r="695" spans="1:18">
      <c r="A695" s="111">
        <v>2</v>
      </c>
      <c r="B695" s="112"/>
      <c r="C695" s="112" t="s">
        <v>227</v>
      </c>
      <c r="D695" s="112"/>
      <c r="E695" s="111">
        <v>2</v>
      </c>
      <c r="F695" s="113"/>
      <c r="G695" s="114"/>
      <c r="H695" s="115"/>
      <c r="I695" s="116"/>
      <c r="J695" s="117"/>
      <c r="K695" s="115"/>
    </row>
    <row r="696" spans="1:18">
      <c r="A696" s="111">
        <v>3</v>
      </c>
      <c r="B696" s="112"/>
      <c r="C696" s="112" t="s">
        <v>227</v>
      </c>
      <c r="D696" s="112"/>
      <c r="E696" s="111">
        <v>3</v>
      </c>
      <c r="F696" s="113"/>
      <c r="G696" s="114"/>
      <c r="H696" s="115"/>
      <c r="I696" s="116"/>
      <c r="J696" s="117"/>
      <c r="K696" s="115"/>
    </row>
    <row r="697" spans="1:18">
      <c r="A697" s="111">
        <v>4</v>
      </c>
      <c r="B697" s="112"/>
      <c r="C697" s="112" t="s">
        <v>227</v>
      </c>
      <c r="D697" s="112"/>
      <c r="E697" s="111">
        <v>4</v>
      </c>
      <c r="F697" s="113"/>
      <c r="G697" s="114"/>
      <c r="H697" s="115"/>
      <c r="I697" s="119"/>
      <c r="J697" s="117"/>
      <c r="K697" s="115"/>
    </row>
    <row r="698" spans="1:18">
      <c r="A698" s="111">
        <v>5</v>
      </c>
      <c r="B698" s="112"/>
      <c r="C698" s="112" t="s">
        <v>227</v>
      </c>
      <c r="D698" s="112"/>
      <c r="E698" s="111">
        <v>5</v>
      </c>
      <c r="F698" s="113"/>
      <c r="G698" s="114"/>
      <c r="H698" s="115"/>
      <c r="I698" s="119"/>
      <c r="J698" s="117"/>
      <c r="K698" s="115"/>
      <c r="L698" s="168"/>
      <c r="M698" s="168"/>
      <c r="N698" s="168"/>
      <c r="O698" s="271"/>
    </row>
    <row r="699" spans="1:18">
      <c r="A699" s="7">
        <v>6</v>
      </c>
      <c r="C699" s="8" t="s">
        <v>190</v>
      </c>
      <c r="E699" s="7">
        <v>6</v>
      </c>
      <c r="F699" s="9"/>
      <c r="G699" s="136">
        <f>101.47-14.55</f>
        <v>86.92</v>
      </c>
      <c r="H699" s="160">
        <v>5764543</v>
      </c>
      <c r="I699" s="29"/>
      <c r="J699" s="136">
        <v>101.47</v>
      </c>
      <c r="K699" s="160">
        <f>14184+30992+5821114-1253195</f>
        <v>4613095</v>
      </c>
      <c r="P699" s="182"/>
      <c r="Q699" s="182"/>
      <c r="R699" s="273"/>
    </row>
    <row r="700" spans="1:18">
      <c r="A700" s="7">
        <v>7</v>
      </c>
      <c r="C700" s="8" t="s">
        <v>191</v>
      </c>
      <c r="E700" s="7">
        <v>7</v>
      </c>
      <c r="F700" s="9"/>
      <c r="G700" s="98"/>
      <c r="H700" s="160">
        <v>2088135</v>
      </c>
      <c r="I700" s="79"/>
      <c r="J700" s="98"/>
      <c r="K700" s="160">
        <f>4065+3095+2076867-565890</f>
        <v>1518137</v>
      </c>
      <c r="P700" s="182"/>
      <c r="Q700" s="182"/>
      <c r="R700" s="273"/>
    </row>
    <row r="701" spans="1:18">
      <c r="A701" s="7">
        <v>8</v>
      </c>
      <c r="C701" s="8" t="s">
        <v>192</v>
      </c>
      <c r="E701" s="7">
        <v>8</v>
      </c>
      <c r="F701" s="9"/>
      <c r="G701" s="98">
        <f>SUM(G699:G700)</f>
        <v>86.92</v>
      </c>
      <c r="H701" s="161">
        <f>SUM(H699:H700)</f>
        <v>7852678</v>
      </c>
      <c r="I701" s="79"/>
      <c r="J701" s="98">
        <f>SUM(J699:J700)</f>
        <v>101.47</v>
      </c>
      <c r="K701" s="161">
        <f>SUM(K699:K700)</f>
        <v>6131232</v>
      </c>
      <c r="L701" s="168"/>
      <c r="M701" s="168"/>
      <c r="N701" s="168"/>
      <c r="O701" s="271"/>
      <c r="P701" s="182"/>
      <c r="Q701" s="182"/>
      <c r="R701" s="273"/>
    </row>
    <row r="702" spans="1:18">
      <c r="A702" s="7">
        <v>9</v>
      </c>
      <c r="C702" s="8"/>
      <c r="E702" s="7">
        <v>9</v>
      </c>
      <c r="F702" s="9"/>
      <c r="G702" s="98"/>
      <c r="H702" s="161"/>
      <c r="I702" s="28"/>
      <c r="J702" s="98"/>
      <c r="K702" s="161"/>
      <c r="P702" s="182"/>
      <c r="Q702" s="182"/>
      <c r="R702" s="273"/>
    </row>
    <row r="703" spans="1:18" ht="24.75" customHeight="1">
      <c r="A703" s="7">
        <v>10</v>
      </c>
      <c r="C703" s="8"/>
      <c r="E703" s="7">
        <v>10</v>
      </c>
      <c r="F703" s="9"/>
      <c r="G703" s="98"/>
      <c r="H703" s="161"/>
      <c r="I703" s="29"/>
      <c r="J703" s="98"/>
      <c r="K703" s="161"/>
      <c r="P703" s="182"/>
      <c r="Q703" s="182"/>
      <c r="R703" s="273"/>
    </row>
    <row r="704" spans="1:18" s="76" customFormat="1">
      <c r="A704" s="7">
        <v>11</v>
      </c>
      <c r="B704" s="130"/>
      <c r="C704" s="8" t="s">
        <v>174</v>
      </c>
      <c r="D704" s="130"/>
      <c r="E704" s="7">
        <v>11</v>
      </c>
      <c r="F704" s="130"/>
      <c r="G704" s="135">
        <f>9.25-2</f>
        <v>7.25</v>
      </c>
      <c r="H704" s="162">
        <v>395170</v>
      </c>
      <c r="I704" s="28"/>
      <c r="J704" s="135">
        <v>9.25</v>
      </c>
      <c r="K704" s="162">
        <v>405273</v>
      </c>
      <c r="L704" s="130"/>
      <c r="P704" s="182"/>
      <c r="Q704" s="182"/>
      <c r="R704" s="278"/>
    </row>
    <row r="705" spans="1:18">
      <c r="A705" s="7">
        <v>12</v>
      </c>
      <c r="C705" s="8" t="s">
        <v>175</v>
      </c>
      <c r="E705" s="7">
        <v>12</v>
      </c>
      <c r="G705" s="93"/>
      <c r="H705" s="162">
        <v>309719</v>
      </c>
      <c r="I705" s="29"/>
      <c r="J705" s="93"/>
      <c r="K705" s="162">
        <v>392819</v>
      </c>
      <c r="P705" s="182"/>
      <c r="Q705" s="182"/>
      <c r="R705" s="273"/>
    </row>
    <row r="706" spans="1:18">
      <c r="A706" s="7">
        <v>13</v>
      </c>
      <c r="C706" s="8" t="s">
        <v>193</v>
      </c>
      <c r="E706" s="7">
        <v>13</v>
      </c>
      <c r="F706" s="9"/>
      <c r="G706" s="98">
        <f>SUM(G704:G705)</f>
        <v>7.25</v>
      </c>
      <c r="H706" s="161">
        <f>SUM(H704:H705)</f>
        <v>704889</v>
      </c>
      <c r="I706" s="79"/>
      <c r="J706" s="98">
        <f>SUM(J704:J705)</f>
        <v>9.25</v>
      </c>
      <c r="K706" s="161">
        <f>SUM(K704:K705)</f>
        <v>798092</v>
      </c>
      <c r="P706" s="182"/>
      <c r="Q706" s="182"/>
      <c r="R706" s="273"/>
    </row>
    <row r="707" spans="1:18" s="35" customFormat="1">
      <c r="A707" s="7">
        <v>14</v>
      </c>
      <c r="B707" s="130"/>
      <c r="C707" s="130"/>
      <c r="D707" s="130"/>
      <c r="E707" s="7">
        <v>14</v>
      </c>
      <c r="F707" s="9"/>
      <c r="G707" s="98"/>
      <c r="H707" s="161"/>
      <c r="I707" s="79"/>
      <c r="J707" s="98"/>
      <c r="K707" s="161"/>
      <c r="P707" s="182"/>
      <c r="Q707" s="182"/>
      <c r="R707" s="276"/>
    </row>
    <row r="708" spans="1:18" s="35" customFormat="1">
      <c r="A708" s="7">
        <v>15</v>
      </c>
      <c r="B708" s="130"/>
      <c r="C708" s="8" t="s">
        <v>177</v>
      </c>
      <c r="D708" s="130"/>
      <c r="E708" s="7">
        <v>15</v>
      </c>
      <c r="F708" s="9"/>
      <c r="G708" s="98">
        <f>G701+G706</f>
        <v>94.17</v>
      </c>
      <c r="H708" s="161">
        <f>H701+H706</f>
        <v>8557567</v>
      </c>
      <c r="I708" s="79"/>
      <c r="J708" s="98">
        <f>J701+J706</f>
        <v>110.72</v>
      </c>
      <c r="K708" s="161">
        <f>K701+K706</f>
        <v>6929324</v>
      </c>
      <c r="P708" s="182"/>
      <c r="Q708" s="182"/>
      <c r="R708" s="276"/>
    </row>
    <row r="709" spans="1:18">
      <c r="A709" s="7">
        <v>16</v>
      </c>
      <c r="E709" s="7">
        <v>16</v>
      </c>
      <c r="F709" s="9"/>
      <c r="G709" s="98"/>
      <c r="H709" s="161"/>
      <c r="I709" s="79"/>
      <c r="J709" s="98"/>
      <c r="K709" s="161"/>
      <c r="M709" s="168"/>
      <c r="P709" s="182"/>
      <c r="Q709" s="182"/>
      <c r="R709" s="273"/>
    </row>
    <row r="710" spans="1:18">
      <c r="A710" s="7">
        <v>17</v>
      </c>
      <c r="C710" s="8" t="s">
        <v>178</v>
      </c>
      <c r="E710" s="7">
        <v>17</v>
      </c>
      <c r="F710" s="9"/>
      <c r="G710" s="98"/>
      <c r="H710" s="160">
        <v>912674</v>
      </c>
      <c r="I710" s="79"/>
      <c r="J710" s="98"/>
      <c r="K710" s="160">
        <f>627651+1879</f>
        <v>629530</v>
      </c>
      <c r="P710" s="182"/>
      <c r="Q710" s="182"/>
      <c r="R710" s="273"/>
    </row>
    <row r="711" spans="1:18">
      <c r="A711" s="7">
        <v>18</v>
      </c>
      <c r="C711" s="8"/>
      <c r="E711" s="7">
        <v>18</v>
      </c>
      <c r="F711" s="9"/>
      <c r="G711" s="98"/>
      <c r="H711" s="161"/>
      <c r="I711" s="79"/>
      <c r="J711" s="98"/>
      <c r="K711" s="161"/>
      <c r="L711" s="168"/>
      <c r="M711" s="168"/>
      <c r="N711" s="271"/>
      <c r="P711" s="182"/>
      <c r="Q711" s="182"/>
      <c r="R711" s="273"/>
    </row>
    <row r="712" spans="1:18">
      <c r="A712" s="7">
        <v>19</v>
      </c>
      <c r="C712" s="8" t="s">
        <v>179</v>
      </c>
      <c r="E712" s="7">
        <v>19</v>
      </c>
      <c r="F712" s="9"/>
      <c r="G712" s="98"/>
      <c r="H712" s="160">
        <v>191713</v>
      </c>
      <c r="I712" s="79"/>
      <c r="J712" s="98"/>
      <c r="K712" s="160">
        <v>151368</v>
      </c>
      <c r="P712" s="182"/>
      <c r="Q712" s="182"/>
      <c r="R712" s="273"/>
    </row>
    <row r="713" spans="1:18">
      <c r="A713" s="7">
        <v>20</v>
      </c>
      <c r="C713" s="8" t="s">
        <v>180</v>
      </c>
      <c r="E713" s="7">
        <v>20</v>
      </c>
      <c r="F713" s="9"/>
      <c r="G713" s="98"/>
      <c r="H713" s="160">
        <v>2395835</v>
      </c>
      <c r="I713" s="79"/>
      <c r="J713" s="98"/>
      <c r="K713" s="160">
        <v>3046666.7064511147</v>
      </c>
      <c r="P713" s="182"/>
      <c r="Q713" s="182"/>
      <c r="R713" s="273"/>
    </row>
    <row r="714" spans="1:18">
      <c r="A714" s="7">
        <v>21</v>
      </c>
      <c r="C714" s="8"/>
      <c r="E714" s="7">
        <v>21</v>
      </c>
      <c r="F714" s="9"/>
      <c r="G714" s="98"/>
      <c r="H714" s="161"/>
      <c r="I714" s="79"/>
      <c r="J714" s="98"/>
      <c r="K714" s="161"/>
      <c r="L714" s="168"/>
      <c r="M714" s="168"/>
      <c r="N714" s="169"/>
      <c r="P714" s="182"/>
      <c r="Q714" s="182"/>
      <c r="R714" s="273"/>
    </row>
    <row r="715" spans="1:18">
      <c r="A715" s="7">
        <v>22</v>
      </c>
      <c r="C715" s="8"/>
      <c r="E715" s="7">
        <v>22</v>
      </c>
      <c r="F715" s="9"/>
      <c r="G715" s="108"/>
      <c r="H715" s="161"/>
      <c r="I715" s="79"/>
      <c r="J715" s="98"/>
      <c r="K715" s="161"/>
    </row>
    <row r="716" spans="1:18">
      <c r="A716" s="7">
        <v>23</v>
      </c>
      <c r="C716" s="8" t="s">
        <v>194</v>
      </c>
      <c r="E716" s="7">
        <v>23</v>
      </c>
      <c r="F716" s="9"/>
      <c r="G716" s="108"/>
      <c r="H716" s="160"/>
      <c r="I716" s="79"/>
      <c r="J716" s="98"/>
      <c r="K716" s="160"/>
    </row>
    <row r="717" spans="1:18">
      <c r="A717" s="7">
        <v>24</v>
      </c>
      <c r="C717" s="8"/>
      <c r="E717" s="7">
        <v>24</v>
      </c>
      <c r="F717" s="9"/>
      <c r="G717" s="108"/>
      <c r="H717" s="161"/>
      <c r="I717" s="79"/>
      <c r="J717" s="98"/>
      <c r="K717" s="97"/>
    </row>
    <row r="718" spans="1:18">
      <c r="E718" s="34"/>
      <c r="F718" s="65" t="s">
        <v>6</v>
      </c>
      <c r="G718" s="20" t="s">
        <v>6</v>
      </c>
      <c r="H718" s="20" t="s">
        <v>6</v>
      </c>
      <c r="I718" s="65" t="s">
        <v>6</v>
      </c>
      <c r="J718" s="20" t="s">
        <v>6</v>
      </c>
      <c r="K718" s="20" t="s">
        <v>6</v>
      </c>
    </row>
    <row r="719" spans="1:18">
      <c r="A719" s="7">
        <v>25</v>
      </c>
      <c r="C719" s="8" t="s">
        <v>201</v>
      </c>
      <c r="E719" s="7">
        <v>25</v>
      </c>
      <c r="G719" s="93">
        <f>SUM(G708:G718)</f>
        <v>94.17</v>
      </c>
      <c r="H719" s="94">
        <f>SUM(H708:H718)</f>
        <v>12057789</v>
      </c>
      <c r="I719" s="94"/>
      <c r="J719" s="93">
        <f>SUM(J708:J718)</f>
        <v>110.72</v>
      </c>
      <c r="K719" s="94">
        <f>SUM(K708:K718)</f>
        <v>10756888.706451114</v>
      </c>
      <c r="M719" s="273"/>
      <c r="N719" s="273"/>
      <c r="O719" s="273"/>
    </row>
    <row r="720" spans="1:18">
      <c r="E720" s="34"/>
      <c r="F720" s="65" t="s">
        <v>6</v>
      </c>
      <c r="G720" s="19" t="s">
        <v>6</v>
      </c>
      <c r="H720" s="20" t="s">
        <v>6</v>
      </c>
      <c r="I720" s="65" t="s">
        <v>6</v>
      </c>
      <c r="J720" s="19" t="s">
        <v>6</v>
      </c>
      <c r="K720" s="20" t="s">
        <v>6</v>
      </c>
      <c r="M720" s="273"/>
      <c r="N720" s="273"/>
      <c r="O720" s="273"/>
    </row>
    <row r="721" spans="1:18">
      <c r="C721" s="130" t="s">
        <v>49</v>
      </c>
      <c r="E721" s="34"/>
      <c r="F721" s="65"/>
      <c r="G721" s="19"/>
      <c r="H721" s="20"/>
      <c r="I721" s="65"/>
      <c r="J721" s="19"/>
      <c r="K721" s="20"/>
      <c r="M721" s="273"/>
      <c r="N721" s="273"/>
      <c r="O721" s="273"/>
    </row>
    <row r="722" spans="1:18">
      <c r="M722" s="273"/>
      <c r="N722" s="273"/>
      <c r="O722" s="273"/>
    </row>
    <row r="723" spans="1:18">
      <c r="A723" s="8"/>
      <c r="M723" s="273"/>
      <c r="N723" s="273"/>
      <c r="O723" s="273"/>
    </row>
    <row r="724" spans="1:18">
      <c r="A724" s="15" t="str">
        <f>$A$83</f>
        <v xml:space="preserve">Institution No.:  </v>
      </c>
      <c r="B724" s="35"/>
      <c r="C724" s="35"/>
      <c r="D724" s="35"/>
      <c r="E724" s="36"/>
      <c r="F724" s="35"/>
      <c r="G724" s="37"/>
      <c r="H724" s="38"/>
      <c r="I724" s="35"/>
      <c r="J724" s="37"/>
      <c r="K724" s="14" t="s">
        <v>202</v>
      </c>
    </row>
    <row r="725" spans="1:18">
      <c r="A725" s="294" t="s">
        <v>203</v>
      </c>
      <c r="B725" s="294"/>
      <c r="C725" s="294"/>
      <c r="D725" s="294"/>
      <c r="E725" s="294"/>
      <c r="F725" s="294"/>
      <c r="G725" s="294"/>
      <c r="H725" s="294"/>
      <c r="I725" s="294"/>
      <c r="J725" s="294"/>
      <c r="K725" s="294"/>
    </row>
    <row r="726" spans="1:18">
      <c r="A726" s="15" t="str">
        <f>$A$42</f>
        <v xml:space="preserve">NAME: </v>
      </c>
      <c r="C726" s="130" t="str">
        <f>$D$20</f>
        <v>University of Colorado</v>
      </c>
      <c r="F726" s="67"/>
      <c r="G726" s="61"/>
      <c r="H726" s="39"/>
      <c r="J726" s="13"/>
      <c r="K726" s="17" t="str">
        <f>$K$3</f>
        <v>Due Date: October 12, 2020</v>
      </c>
    </row>
    <row r="727" spans="1:18">
      <c r="A727" s="18" t="s">
        <v>6</v>
      </c>
      <c r="B727" s="18" t="s">
        <v>6</v>
      </c>
      <c r="C727" s="18" t="s">
        <v>6</v>
      </c>
      <c r="D727" s="18" t="s">
        <v>6</v>
      </c>
      <c r="E727" s="18" t="s">
        <v>6</v>
      </c>
      <c r="F727" s="18" t="s">
        <v>6</v>
      </c>
      <c r="G727" s="19" t="s">
        <v>6</v>
      </c>
      <c r="H727" s="20" t="s">
        <v>6</v>
      </c>
      <c r="I727" s="18" t="s">
        <v>6</v>
      </c>
      <c r="J727" s="19" t="s">
        <v>6</v>
      </c>
      <c r="K727" s="20" t="s">
        <v>6</v>
      </c>
    </row>
    <row r="728" spans="1:18">
      <c r="A728" s="21" t="s">
        <v>7</v>
      </c>
      <c r="E728" s="21" t="s">
        <v>7</v>
      </c>
      <c r="F728" s="22"/>
      <c r="G728" s="23"/>
      <c r="H728" s="24" t="str">
        <f>H691</f>
        <v>2019-20</v>
      </c>
      <c r="I728" s="22"/>
      <c r="J728" s="23"/>
      <c r="K728" s="24" t="s">
        <v>271</v>
      </c>
    </row>
    <row r="729" spans="1:18">
      <c r="A729" s="21" t="s">
        <v>9</v>
      </c>
      <c r="C729" s="25" t="s">
        <v>51</v>
      </c>
      <c r="E729" s="21" t="s">
        <v>9</v>
      </c>
      <c r="F729" s="22"/>
      <c r="G729" s="23" t="s">
        <v>11</v>
      </c>
      <c r="H729" s="24" t="s">
        <v>12</v>
      </c>
      <c r="I729" s="22"/>
      <c r="J729" s="23" t="s">
        <v>11</v>
      </c>
      <c r="K729" s="24" t="s">
        <v>13</v>
      </c>
    </row>
    <row r="730" spans="1:18">
      <c r="A730" s="18" t="s">
        <v>6</v>
      </c>
      <c r="B730" s="18" t="s">
        <v>6</v>
      </c>
      <c r="C730" s="18" t="s">
        <v>6</v>
      </c>
      <c r="D730" s="18" t="s">
        <v>6</v>
      </c>
      <c r="E730" s="18" t="s">
        <v>6</v>
      </c>
      <c r="F730" s="18" t="s">
        <v>6</v>
      </c>
      <c r="G730" s="19" t="s">
        <v>6</v>
      </c>
      <c r="H730" s="20" t="s">
        <v>6</v>
      </c>
      <c r="I730" s="18" t="s">
        <v>6</v>
      </c>
      <c r="J730" s="19" t="s">
        <v>6</v>
      </c>
      <c r="K730" s="20" t="s">
        <v>6</v>
      </c>
    </row>
    <row r="731" spans="1:18">
      <c r="A731" s="111">
        <v>1</v>
      </c>
      <c r="B731" s="112"/>
      <c r="C731" s="112" t="s">
        <v>227</v>
      </c>
      <c r="D731" s="112"/>
      <c r="E731" s="111">
        <v>1</v>
      </c>
      <c r="F731" s="113"/>
      <c r="G731" s="114"/>
      <c r="H731" s="115"/>
      <c r="I731" s="116"/>
      <c r="J731" s="117"/>
      <c r="K731" s="118"/>
    </row>
    <row r="732" spans="1:18">
      <c r="A732" s="111">
        <v>2</v>
      </c>
      <c r="B732" s="112"/>
      <c r="C732" s="112" t="s">
        <v>227</v>
      </c>
      <c r="D732" s="112"/>
      <c r="E732" s="111">
        <v>2</v>
      </c>
      <c r="F732" s="113"/>
      <c r="G732" s="114"/>
      <c r="H732" s="115"/>
      <c r="I732" s="116"/>
      <c r="J732" s="117"/>
      <c r="K732" s="115"/>
    </row>
    <row r="733" spans="1:18">
      <c r="A733" s="111">
        <v>3</v>
      </c>
      <c r="B733" s="112"/>
      <c r="C733" s="112" t="s">
        <v>227</v>
      </c>
      <c r="D733" s="112"/>
      <c r="E733" s="111">
        <v>3</v>
      </c>
      <c r="F733" s="113"/>
      <c r="G733" s="114"/>
      <c r="H733" s="115"/>
      <c r="I733" s="116"/>
      <c r="J733" s="117"/>
      <c r="K733" s="115"/>
    </row>
    <row r="734" spans="1:18">
      <c r="A734" s="111">
        <v>4</v>
      </c>
      <c r="B734" s="112"/>
      <c r="C734" s="112" t="s">
        <v>227</v>
      </c>
      <c r="D734" s="112"/>
      <c r="E734" s="111">
        <v>4</v>
      </c>
      <c r="F734" s="113"/>
      <c r="G734" s="114"/>
      <c r="H734" s="115"/>
      <c r="I734" s="119"/>
      <c r="J734" s="117"/>
      <c r="K734" s="115"/>
    </row>
    <row r="735" spans="1:18">
      <c r="A735" s="111">
        <v>5</v>
      </c>
      <c r="B735" s="112"/>
      <c r="C735" s="112" t="s">
        <v>227</v>
      </c>
      <c r="D735" s="112"/>
      <c r="E735" s="111">
        <v>5</v>
      </c>
      <c r="F735" s="113"/>
      <c r="G735" s="117"/>
      <c r="H735" s="115"/>
      <c r="I735" s="119"/>
      <c r="J735" s="117"/>
      <c r="K735" s="115"/>
      <c r="L735" s="168"/>
      <c r="M735" s="168"/>
      <c r="N735" s="168"/>
      <c r="O735" s="271"/>
    </row>
    <row r="736" spans="1:18">
      <c r="A736" s="7">
        <v>6</v>
      </c>
      <c r="C736" s="8" t="s">
        <v>190</v>
      </c>
      <c r="E736" s="7">
        <v>6</v>
      </c>
      <c r="F736" s="9"/>
      <c r="G736" s="136">
        <f>113.87-20.7</f>
        <v>93.17</v>
      </c>
      <c r="H736" s="160">
        <v>8803754</v>
      </c>
      <c r="I736" s="29"/>
      <c r="J736" s="136">
        <v>115.87000000000003</v>
      </c>
      <c r="K736" s="160">
        <f>502773+21099+19264+8684925</f>
        <v>9228061</v>
      </c>
      <c r="P736" s="182"/>
      <c r="Q736" s="182"/>
      <c r="R736" s="273"/>
    </row>
    <row r="737" spans="1:18">
      <c r="A737" s="7">
        <v>7</v>
      </c>
      <c r="C737" s="8" t="s">
        <v>191</v>
      </c>
      <c r="E737" s="7">
        <v>7</v>
      </c>
      <c r="F737" s="9"/>
      <c r="G737" s="98"/>
      <c r="H737" s="160">
        <v>4359441</v>
      </c>
      <c r="I737" s="79"/>
      <c r="J737" s="98"/>
      <c r="K737" s="160">
        <f>329685+10928+2892641</f>
        <v>3233254</v>
      </c>
      <c r="P737" s="182"/>
      <c r="Q737" s="182"/>
      <c r="R737" s="273"/>
    </row>
    <row r="738" spans="1:18">
      <c r="A738" s="7">
        <v>8</v>
      </c>
      <c r="C738" s="8" t="s">
        <v>192</v>
      </c>
      <c r="E738" s="7">
        <v>8</v>
      </c>
      <c r="F738" s="9"/>
      <c r="G738" s="98">
        <f>SUM(G736:G737)</f>
        <v>93.17</v>
      </c>
      <c r="H738" s="161">
        <f>SUM(H736:H737)</f>
        <v>13163195</v>
      </c>
      <c r="I738" s="79"/>
      <c r="J738" s="98">
        <f>SUM(J736:J737)</f>
        <v>115.87000000000003</v>
      </c>
      <c r="K738" s="161">
        <f>SUM(K736:K737)</f>
        <v>12461315</v>
      </c>
      <c r="L738" s="168"/>
      <c r="M738" s="168"/>
      <c r="N738" s="168"/>
      <c r="O738" s="271"/>
      <c r="P738" s="182"/>
      <c r="Q738" s="182"/>
      <c r="R738" s="273"/>
    </row>
    <row r="739" spans="1:18">
      <c r="A739" s="7">
        <v>9</v>
      </c>
      <c r="C739" s="8"/>
      <c r="E739" s="7">
        <v>9</v>
      </c>
      <c r="F739" s="9"/>
      <c r="G739" s="108"/>
      <c r="H739" s="161"/>
      <c r="I739" s="28"/>
      <c r="J739" s="98"/>
      <c r="K739" s="161"/>
      <c r="P739" s="182"/>
      <c r="Q739" s="182"/>
      <c r="R739" s="273"/>
    </row>
    <row r="740" spans="1:18">
      <c r="A740" s="7">
        <v>10</v>
      </c>
      <c r="C740" s="8"/>
      <c r="E740" s="7">
        <v>10</v>
      </c>
      <c r="F740" s="9"/>
      <c r="G740" s="108"/>
      <c r="H740" s="161"/>
      <c r="I740" s="29"/>
      <c r="J740" s="98"/>
      <c r="K740" s="161"/>
      <c r="P740" s="182"/>
      <c r="Q740" s="182"/>
      <c r="R740" s="273"/>
    </row>
    <row r="741" spans="1:18">
      <c r="A741" s="7">
        <v>11</v>
      </c>
      <c r="C741" s="8" t="s">
        <v>174</v>
      </c>
      <c r="E741" s="7">
        <v>11</v>
      </c>
      <c r="G741" s="135">
        <f>11.25-1</f>
        <v>10.25</v>
      </c>
      <c r="H741" s="162">
        <v>582127</v>
      </c>
      <c r="I741" s="28"/>
      <c r="J741" s="135">
        <v>9.25</v>
      </c>
      <c r="K741" s="162">
        <v>897582</v>
      </c>
      <c r="P741" s="182"/>
      <c r="Q741" s="182"/>
      <c r="R741" s="273"/>
    </row>
    <row r="742" spans="1:18">
      <c r="A742" s="7">
        <v>12</v>
      </c>
      <c r="C742" s="8" t="s">
        <v>175</v>
      </c>
      <c r="E742" s="7">
        <v>12</v>
      </c>
      <c r="G742" s="109"/>
      <c r="H742" s="162">
        <v>564826</v>
      </c>
      <c r="I742" s="29"/>
      <c r="J742" s="93"/>
      <c r="K742" s="162">
        <f>496142</f>
        <v>496142</v>
      </c>
      <c r="P742" s="182"/>
      <c r="Q742" s="182"/>
      <c r="R742" s="273"/>
    </row>
    <row r="743" spans="1:18">
      <c r="A743" s="7">
        <v>13</v>
      </c>
      <c r="C743" s="8" t="s">
        <v>193</v>
      </c>
      <c r="E743" s="7">
        <v>13</v>
      </c>
      <c r="F743" s="9"/>
      <c r="G743" s="98">
        <f>SUM(G741:G742)</f>
        <v>10.25</v>
      </c>
      <c r="H743" s="161">
        <f>SUM(H741:H742)</f>
        <v>1146953</v>
      </c>
      <c r="I743" s="79"/>
      <c r="J743" s="98">
        <f>SUM(J741:J742)</f>
        <v>9.25</v>
      </c>
      <c r="K743" s="161">
        <f>SUM(K741:K742)</f>
        <v>1393724</v>
      </c>
      <c r="P743" s="182"/>
      <c r="Q743" s="182"/>
      <c r="R743" s="273"/>
    </row>
    <row r="744" spans="1:18">
      <c r="A744" s="7">
        <v>14</v>
      </c>
      <c r="E744" s="7">
        <v>14</v>
      </c>
      <c r="F744" s="9"/>
      <c r="G744" s="98"/>
      <c r="H744" s="161"/>
      <c r="I744" s="79"/>
      <c r="J744" s="98"/>
      <c r="K744" s="161"/>
      <c r="L744" s="35"/>
      <c r="P744" s="182"/>
      <c r="Q744" s="182"/>
      <c r="R744" s="273"/>
    </row>
    <row r="745" spans="1:18">
      <c r="A745" s="7">
        <v>15</v>
      </c>
      <c r="C745" s="8" t="s">
        <v>177</v>
      </c>
      <c r="E745" s="7">
        <v>15</v>
      </c>
      <c r="F745" s="9"/>
      <c r="G745" s="98">
        <f>G738+G743</f>
        <v>103.42</v>
      </c>
      <c r="H745" s="161">
        <f>H738+H743</f>
        <v>14310148</v>
      </c>
      <c r="I745" s="79"/>
      <c r="J745" s="98">
        <f>J738+J743</f>
        <v>125.12000000000003</v>
      </c>
      <c r="K745" s="161">
        <f>K738+K743</f>
        <v>13855039</v>
      </c>
      <c r="L745" s="35"/>
      <c r="P745" s="182"/>
      <c r="Q745" s="182"/>
      <c r="R745" s="273"/>
    </row>
    <row r="746" spans="1:18">
      <c r="A746" s="7">
        <v>16</v>
      </c>
      <c r="E746" s="7">
        <v>16</v>
      </c>
      <c r="F746" s="9"/>
      <c r="G746" s="108"/>
      <c r="H746" s="161"/>
      <c r="I746" s="79"/>
      <c r="J746" s="98"/>
      <c r="K746" s="161"/>
      <c r="M746" s="168"/>
      <c r="N746" s="168"/>
      <c r="O746" s="271"/>
      <c r="P746" s="182"/>
      <c r="Q746" s="182"/>
      <c r="R746" s="273"/>
    </row>
    <row r="747" spans="1:18">
      <c r="A747" s="7">
        <v>17</v>
      </c>
      <c r="C747" s="8" t="s">
        <v>178</v>
      </c>
      <c r="E747" s="7">
        <v>17</v>
      </c>
      <c r="F747" s="9"/>
      <c r="G747" s="108"/>
      <c r="H747" s="160">
        <v>290523</v>
      </c>
      <c r="I747" s="79"/>
      <c r="J747" s="98"/>
      <c r="K747" s="160">
        <f>184095+629</f>
        <v>184724</v>
      </c>
      <c r="P747" s="182"/>
      <c r="Q747" s="182"/>
      <c r="R747" s="273"/>
    </row>
    <row r="748" spans="1:18">
      <c r="A748" s="7">
        <v>18</v>
      </c>
      <c r="C748" s="8"/>
      <c r="E748" s="7">
        <v>18</v>
      </c>
      <c r="F748" s="9"/>
      <c r="G748" s="108"/>
      <c r="H748" s="161"/>
      <c r="I748" s="79"/>
      <c r="J748" s="98"/>
      <c r="K748" s="161"/>
      <c r="L748" s="168"/>
      <c r="M748" s="168"/>
      <c r="N748" s="169"/>
      <c r="P748" s="182"/>
      <c r="Q748" s="182"/>
      <c r="R748" s="273"/>
    </row>
    <row r="749" spans="1:18">
      <c r="A749" s="7">
        <v>19</v>
      </c>
      <c r="C749" s="8" t="s">
        <v>179</v>
      </c>
      <c r="E749" s="7">
        <v>19</v>
      </c>
      <c r="F749" s="9"/>
      <c r="G749" s="108"/>
      <c r="H749" s="160">
        <v>211311</v>
      </c>
      <c r="I749" s="79"/>
      <c r="J749" s="98"/>
      <c r="K749" s="160">
        <v>186142</v>
      </c>
      <c r="P749" s="182"/>
      <c r="Q749" s="182"/>
      <c r="R749" s="273"/>
    </row>
    <row r="750" spans="1:18">
      <c r="A750" s="7">
        <v>20</v>
      </c>
      <c r="C750" s="8" t="s">
        <v>180</v>
      </c>
      <c r="E750" s="7">
        <v>20</v>
      </c>
      <c r="F750" s="9"/>
      <c r="G750" s="108"/>
      <c r="H750" s="160">
        <v>8905035</v>
      </c>
      <c r="I750" s="79"/>
      <c r="J750" s="98"/>
      <c r="K750" s="160">
        <v>7568491.561490953</v>
      </c>
      <c r="P750" s="182"/>
      <c r="Q750" s="182"/>
      <c r="R750" s="273"/>
    </row>
    <row r="751" spans="1:18">
      <c r="A751" s="7">
        <v>21</v>
      </c>
      <c r="C751" s="8"/>
      <c r="E751" s="7">
        <v>21</v>
      </c>
      <c r="F751" s="9"/>
      <c r="G751" s="108"/>
      <c r="H751" s="161"/>
      <c r="I751" s="79"/>
      <c r="J751" s="98"/>
      <c r="K751" s="161"/>
      <c r="L751" s="168"/>
      <c r="M751" s="168"/>
      <c r="N751" s="168"/>
      <c r="O751" s="169"/>
      <c r="P751" s="182"/>
      <c r="Q751" s="182"/>
      <c r="R751" s="273"/>
    </row>
    <row r="752" spans="1:18">
      <c r="A752" s="7">
        <v>22</v>
      </c>
      <c r="C752" s="8"/>
      <c r="E752" s="7">
        <v>22</v>
      </c>
      <c r="F752" s="9"/>
      <c r="G752" s="108"/>
      <c r="H752" s="161"/>
      <c r="I752" s="79"/>
      <c r="J752" s="98"/>
      <c r="K752" s="161"/>
    </row>
    <row r="753" spans="1:14">
      <c r="A753" s="7">
        <v>23</v>
      </c>
      <c r="C753" s="8" t="s">
        <v>194</v>
      </c>
      <c r="E753" s="7">
        <v>23</v>
      </c>
      <c r="F753" s="9"/>
      <c r="G753" s="108"/>
      <c r="H753" s="160">
        <v>0</v>
      </c>
      <c r="I753" s="79"/>
      <c r="J753" s="98"/>
      <c r="K753" s="160"/>
    </row>
    <row r="754" spans="1:14">
      <c r="A754" s="7">
        <v>24</v>
      </c>
      <c r="C754" s="8"/>
      <c r="E754" s="7">
        <v>24</v>
      </c>
      <c r="F754" s="9"/>
      <c r="G754" s="108"/>
      <c r="H754" s="161"/>
      <c r="I754" s="79"/>
      <c r="J754" s="98"/>
      <c r="K754" s="161"/>
    </row>
    <row r="755" spans="1:14">
      <c r="E755" s="34"/>
      <c r="F755" s="65" t="s">
        <v>6</v>
      </c>
      <c r="G755" s="20" t="s">
        <v>6</v>
      </c>
      <c r="H755" s="20" t="s">
        <v>6</v>
      </c>
      <c r="I755" s="65" t="s">
        <v>6</v>
      </c>
      <c r="J755" s="20" t="s">
        <v>6</v>
      </c>
      <c r="K755" s="20" t="s">
        <v>6</v>
      </c>
    </row>
    <row r="756" spans="1:14">
      <c r="A756" s="7">
        <v>25</v>
      </c>
      <c r="C756" s="8" t="s">
        <v>204</v>
      </c>
      <c r="E756" s="7">
        <v>25</v>
      </c>
      <c r="G756" s="93">
        <f>SUM(G745:G755)</f>
        <v>103.42</v>
      </c>
      <c r="H756" s="94">
        <f>SUM(H745:H755)</f>
        <v>23717017</v>
      </c>
      <c r="I756" s="94"/>
      <c r="J756" s="93">
        <f>SUM(J745:J755)</f>
        <v>125.12000000000003</v>
      </c>
      <c r="K756" s="94">
        <f>SUM(K745:K755)</f>
        <v>21794396.561490953</v>
      </c>
      <c r="L756" s="168"/>
      <c r="M756" s="182"/>
      <c r="N756" s="182"/>
    </row>
    <row r="757" spans="1:14">
      <c r="E757" s="34"/>
      <c r="F757" s="65" t="s">
        <v>6</v>
      </c>
      <c r="G757" s="19" t="s">
        <v>6</v>
      </c>
      <c r="H757" s="20" t="s">
        <v>6</v>
      </c>
      <c r="I757" s="65" t="s">
        <v>6</v>
      </c>
      <c r="J757" s="19" t="s">
        <v>6</v>
      </c>
      <c r="K757" s="20" t="s">
        <v>6</v>
      </c>
      <c r="M757" s="182"/>
    </row>
    <row r="758" spans="1:14">
      <c r="C758" s="130" t="s">
        <v>49</v>
      </c>
      <c r="M758" s="182"/>
      <c r="N758" s="59"/>
    </row>
    <row r="759" spans="1:14">
      <c r="M759" s="182"/>
    </row>
    <row r="761" spans="1:14">
      <c r="A761" s="15" t="str">
        <f>$A$83</f>
        <v xml:space="preserve">Institution No.:  </v>
      </c>
      <c r="B761" s="35"/>
      <c r="C761" s="35"/>
      <c r="D761" s="35"/>
      <c r="E761" s="36"/>
      <c r="F761" s="35"/>
      <c r="G761" s="37"/>
      <c r="H761" s="38"/>
      <c r="I761" s="35"/>
      <c r="J761" s="37"/>
      <c r="K761" s="14" t="s">
        <v>205</v>
      </c>
    </row>
    <row r="762" spans="1:14">
      <c r="A762" s="294" t="s">
        <v>206</v>
      </c>
      <c r="B762" s="294"/>
      <c r="C762" s="294"/>
      <c r="D762" s="294"/>
      <c r="E762" s="294"/>
      <c r="F762" s="294"/>
      <c r="G762" s="294"/>
      <c r="H762" s="294"/>
      <c r="I762" s="294"/>
      <c r="J762" s="294"/>
      <c r="K762" s="294"/>
    </row>
    <row r="763" spans="1:14">
      <c r="A763" s="15" t="str">
        <f>$A$42</f>
        <v xml:space="preserve">NAME: </v>
      </c>
      <c r="C763" s="130" t="str">
        <f>$D$20</f>
        <v>University of Colorado</v>
      </c>
      <c r="F763" s="67"/>
      <c r="G763" s="61"/>
      <c r="H763" s="62"/>
      <c r="J763" s="13"/>
      <c r="K763" s="17" t="str">
        <f>$K$3</f>
        <v>Due Date: October 12, 2020</v>
      </c>
    </row>
    <row r="764" spans="1:14">
      <c r="A764" s="18" t="s">
        <v>6</v>
      </c>
      <c r="B764" s="18" t="s">
        <v>6</v>
      </c>
      <c r="C764" s="18" t="s">
        <v>6</v>
      </c>
      <c r="D764" s="18" t="s">
        <v>6</v>
      </c>
      <c r="E764" s="18" t="s">
        <v>6</v>
      </c>
      <c r="F764" s="18" t="s">
        <v>6</v>
      </c>
      <c r="G764" s="19" t="s">
        <v>6</v>
      </c>
      <c r="H764" s="20" t="s">
        <v>6</v>
      </c>
      <c r="I764" s="18" t="s">
        <v>6</v>
      </c>
      <c r="J764" s="19" t="s">
        <v>6</v>
      </c>
      <c r="K764" s="20" t="s">
        <v>6</v>
      </c>
    </row>
    <row r="765" spans="1:14">
      <c r="A765" s="21" t="s">
        <v>7</v>
      </c>
      <c r="E765" s="21" t="s">
        <v>7</v>
      </c>
      <c r="F765" s="22"/>
      <c r="G765" s="23"/>
      <c r="H765" s="24" t="str">
        <f>H728</f>
        <v>2019-20</v>
      </c>
      <c r="I765" s="22"/>
      <c r="J765" s="23"/>
      <c r="K765" s="24" t="s">
        <v>271</v>
      </c>
    </row>
    <row r="766" spans="1:14">
      <c r="A766" s="21" t="s">
        <v>9</v>
      </c>
      <c r="C766" s="25" t="s">
        <v>51</v>
      </c>
      <c r="E766" s="21" t="s">
        <v>9</v>
      </c>
      <c r="F766" s="22"/>
      <c r="G766" s="23" t="s">
        <v>11</v>
      </c>
      <c r="H766" s="24" t="s">
        <v>12</v>
      </c>
      <c r="I766" s="22"/>
      <c r="J766" s="23" t="s">
        <v>11</v>
      </c>
      <c r="K766" s="24" t="s">
        <v>13</v>
      </c>
    </row>
    <row r="767" spans="1:14">
      <c r="A767" s="18" t="s">
        <v>6</v>
      </c>
      <c r="B767" s="18" t="s">
        <v>6</v>
      </c>
      <c r="C767" s="18" t="s">
        <v>6</v>
      </c>
      <c r="D767" s="18" t="s">
        <v>6</v>
      </c>
      <c r="E767" s="18" t="s">
        <v>6</v>
      </c>
      <c r="F767" s="18" t="s">
        <v>6</v>
      </c>
      <c r="G767" s="19"/>
      <c r="H767" s="20"/>
      <c r="I767" s="18"/>
      <c r="J767" s="19"/>
      <c r="K767" s="20"/>
    </row>
    <row r="768" spans="1:14">
      <c r="A768" s="111">
        <v>1</v>
      </c>
      <c r="B768" s="112"/>
      <c r="C768" s="112" t="s">
        <v>227</v>
      </c>
      <c r="D768" s="112"/>
      <c r="E768" s="111">
        <v>1</v>
      </c>
      <c r="F768" s="113"/>
      <c r="G768" s="114"/>
      <c r="H768" s="115"/>
      <c r="I768" s="116"/>
      <c r="J768" s="117"/>
      <c r="K768" s="118"/>
    </row>
    <row r="769" spans="1:18">
      <c r="A769" s="111">
        <v>2</v>
      </c>
      <c r="B769" s="112"/>
      <c r="C769" s="112" t="s">
        <v>227</v>
      </c>
      <c r="D769" s="112"/>
      <c r="E769" s="111">
        <v>2</v>
      </c>
      <c r="F769" s="113"/>
      <c r="G769" s="114"/>
      <c r="H769" s="115"/>
      <c r="I769" s="116"/>
      <c r="J769" s="117"/>
      <c r="K769" s="115"/>
    </row>
    <row r="770" spans="1:18">
      <c r="A770" s="111">
        <v>3</v>
      </c>
      <c r="B770" s="112"/>
      <c r="C770" s="112" t="s">
        <v>227</v>
      </c>
      <c r="D770" s="112"/>
      <c r="E770" s="111">
        <v>3</v>
      </c>
      <c r="F770" s="113"/>
      <c r="G770" s="114"/>
      <c r="H770" s="115"/>
      <c r="I770" s="116"/>
      <c r="J770" s="117"/>
      <c r="K770" s="115"/>
    </row>
    <row r="771" spans="1:18">
      <c r="A771" s="111">
        <v>4</v>
      </c>
      <c r="B771" s="112"/>
      <c r="C771" s="112" t="s">
        <v>227</v>
      </c>
      <c r="D771" s="112"/>
      <c r="E771" s="111">
        <v>4</v>
      </c>
      <c r="F771" s="113"/>
      <c r="G771" s="114"/>
      <c r="H771" s="115"/>
      <c r="I771" s="119"/>
      <c r="J771" s="117"/>
      <c r="K771" s="115"/>
    </row>
    <row r="772" spans="1:18">
      <c r="A772" s="111">
        <v>5</v>
      </c>
      <c r="B772" s="112"/>
      <c r="C772" s="112" t="s">
        <v>227</v>
      </c>
      <c r="D772" s="112"/>
      <c r="E772" s="111">
        <v>5</v>
      </c>
      <c r="F772" s="113"/>
      <c r="G772" s="114"/>
      <c r="H772" s="115"/>
      <c r="I772" s="119"/>
      <c r="J772" s="117"/>
      <c r="K772" s="115"/>
      <c r="L772" s="168"/>
      <c r="M772" s="168"/>
      <c r="N772" s="168"/>
      <c r="O772" s="169"/>
    </row>
    <row r="773" spans="1:18">
      <c r="A773" s="7">
        <v>6</v>
      </c>
      <c r="C773" s="8" t="s">
        <v>190</v>
      </c>
      <c r="E773" s="7">
        <v>6</v>
      </c>
      <c r="F773" s="9"/>
      <c r="G773" s="136">
        <f>26.95-8.75</f>
        <v>18.2</v>
      </c>
      <c r="H773" s="160">
        <v>1572059</v>
      </c>
      <c r="I773" s="29"/>
      <c r="J773" s="136">
        <v>26.95</v>
      </c>
      <c r="K773" s="160">
        <f>1752235</f>
        <v>1752235</v>
      </c>
      <c r="P773" s="182"/>
      <c r="Q773" s="182"/>
      <c r="R773" s="273"/>
    </row>
    <row r="774" spans="1:18">
      <c r="A774" s="7">
        <v>7</v>
      </c>
      <c r="C774" s="8" t="s">
        <v>191</v>
      </c>
      <c r="E774" s="7">
        <v>7</v>
      </c>
      <c r="F774" s="9"/>
      <c r="G774" s="98"/>
      <c r="H774" s="160">
        <v>575373</v>
      </c>
      <c r="I774" s="79"/>
      <c r="J774" s="98"/>
      <c r="K774" s="160">
        <f>513+822176</f>
        <v>822689</v>
      </c>
      <c r="P774" s="182"/>
      <c r="Q774" s="182"/>
      <c r="R774" s="273"/>
    </row>
    <row r="775" spans="1:18">
      <c r="A775" s="7">
        <v>8</v>
      </c>
      <c r="C775" s="8" t="s">
        <v>192</v>
      </c>
      <c r="E775" s="7">
        <v>8</v>
      </c>
      <c r="F775" s="9"/>
      <c r="G775" s="98">
        <f>SUM(G773:G774)</f>
        <v>18.2</v>
      </c>
      <c r="H775" s="161">
        <f>SUM(H773:H774)</f>
        <v>2147432</v>
      </c>
      <c r="I775" s="79"/>
      <c r="J775" s="98">
        <f>SUM(J773:J774)</f>
        <v>26.95</v>
      </c>
      <c r="K775" s="161">
        <f>SUM(K773:K774)</f>
        <v>2574924</v>
      </c>
      <c r="L775" s="168"/>
      <c r="M775" s="168"/>
      <c r="N775" s="182"/>
      <c r="O775" s="271"/>
      <c r="P775" s="182"/>
      <c r="Q775" s="182"/>
      <c r="R775" s="273"/>
    </row>
    <row r="776" spans="1:18">
      <c r="A776" s="7">
        <v>9</v>
      </c>
      <c r="C776" s="8"/>
      <c r="E776" s="7">
        <v>9</v>
      </c>
      <c r="F776" s="9"/>
      <c r="G776" s="98"/>
      <c r="H776" s="161"/>
      <c r="I776" s="28"/>
      <c r="J776" s="98"/>
      <c r="K776" s="161"/>
      <c r="P776" s="182"/>
      <c r="Q776" s="182"/>
      <c r="R776" s="273"/>
    </row>
    <row r="777" spans="1:18">
      <c r="A777" s="7">
        <v>10</v>
      </c>
      <c r="C777" s="8"/>
      <c r="E777" s="7">
        <v>10</v>
      </c>
      <c r="F777" s="9"/>
      <c r="G777" s="98"/>
      <c r="H777" s="161"/>
      <c r="I777" s="29"/>
      <c r="J777" s="98"/>
      <c r="K777" s="161"/>
      <c r="P777" s="182"/>
      <c r="Q777" s="182"/>
      <c r="R777" s="273"/>
    </row>
    <row r="778" spans="1:18">
      <c r="A778" s="7">
        <v>11</v>
      </c>
      <c r="C778" s="8" t="s">
        <v>174</v>
      </c>
      <c r="E778" s="7">
        <v>11</v>
      </c>
      <c r="G778" s="135">
        <f>79.42-20.68</f>
        <v>58.74</v>
      </c>
      <c r="H778" s="162">
        <v>2877760</v>
      </c>
      <c r="I778" s="28"/>
      <c r="J778" s="135">
        <v>79.419999999999987</v>
      </c>
      <c r="K778" s="162">
        <f>3024881</f>
        <v>3024881</v>
      </c>
      <c r="P778" s="182"/>
      <c r="Q778" s="182"/>
      <c r="R778" s="273"/>
    </row>
    <row r="779" spans="1:18">
      <c r="A779" s="7">
        <v>12</v>
      </c>
      <c r="C779" s="8" t="s">
        <v>175</v>
      </c>
      <c r="E779" s="7">
        <v>12</v>
      </c>
      <c r="G779" s="93"/>
      <c r="H779" s="162">
        <v>1308067</v>
      </c>
      <c r="I779" s="29"/>
      <c r="J779" s="93"/>
      <c r="K779" s="162">
        <f>1471256</f>
        <v>1471256</v>
      </c>
      <c r="P779" s="182"/>
      <c r="Q779" s="182"/>
      <c r="R779" s="273"/>
    </row>
    <row r="780" spans="1:18">
      <c r="A780" s="7">
        <v>13</v>
      </c>
      <c r="C780" s="8" t="s">
        <v>193</v>
      </c>
      <c r="E780" s="7">
        <v>13</v>
      </c>
      <c r="F780" s="9"/>
      <c r="G780" s="98">
        <f>SUM(G778:G779)</f>
        <v>58.74</v>
      </c>
      <c r="H780" s="161">
        <f>SUM(H778:H779)</f>
        <v>4185827</v>
      </c>
      <c r="I780" s="79"/>
      <c r="J780" s="98">
        <f>SUM(J778:J779)</f>
        <v>79.419999999999987</v>
      </c>
      <c r="K780" s="161">
        <f>SUM(K778:K779)</f>
        <v>4496137</v>
      </c>
      <c r="P780" s="182"/>
      <c r="Q780" s="182"/>
      <c r="R780" s="273"/>
    </row>
    <row r="781" spans="1:18">
      <c r="A781" s="7">
        <v>14</v>
      </c>
      <c r="E781" s="7">
        <v>14</v>
      </c>
      <c r="F781" s="9"/>
      <c r="G781" s="98"/>
      <c r="H781" s="161"/>
      <c r="I781" s="79"/>
      <c r="J781" s="98"/>
      <c r="K781" s="161"/>
      <c r="L781" s="35"/>
      <c r="P781" s="182"/>
      <c r="Q781" s="182"/>
      <c r="R781" s="273"/>
    </row>
    <row r="782" spans="1:18">
      <c r="A782" s="7">
        <v>15</v>
      </c>
      <c r="C782" s="8" t="s">
        <v>177</v>
      </c>
      <c r="E782" s="7">
        <v>15</v>
      </c>
      <c r="F782" s="9"/>
      <c r="G782" s="98">
        <f>G775+G780</f>
        <v>76.94</v>
      </c>
      <c r="H782" s="161">
        <f>H775+H780</f>
        <v>6333259</v>
      </c>
      <c r="I782" s="79"/>
      <c r="J782" s="98">
        <f>J775+J780</f>
        <v>106.36999999999999</v>
      </c>
      <c r="K782" s="161">
        <f>K775+K780</f>
        <v>7071061</v>
      </c>
      <c r="L782" s="35"/>
      <c r="P782" s="182"/>
      <c r="Q782" s="182"/>
      <c r="R782" s="273"/>
    </row>
    <row r="783" spans="1:18">
      <c r="A783" s="7">
        <v>16</v>
      </c>
      <c r="E783" s="7">
        <v>16</v>
      </c>
      <c r="F783" s="9"/>
      <c r="G783" s="98"/>
      <c r="H783" s="161"/>
      <c r="I783" s="79"/>
      <c r="J783" s="98"/>
      <c r="K783" s="161"/>
      <c r="M783" s="168"/>
      <c r="N783" s="271"/>
      <c r="P783" s="182"/>
      <c r="Q783" s="182"/>
      <c r="R783" s="273"/>
    </row>
    <row r="784" spans="1:18">
      <c r="A784" s="7">
        <v>17</v>
      </c>
      <c r="C784" s="8" t="s">
        <v>178</v>
      </c>
      <c r="E784" s="7">
        <v>17</v>
      </c>
      <c r="F784" s="9"/>
      <c r="G784" s="98"/>
      <c r="H784" s="160">
        <v>152715</v>
      </c>
      <c r="I784" s="79"/>
      <c r="J784" s="98"/>
      <c r="K784" s="160">
        <f>148195+584</f>
        <v>148779</v>
      </c>
      <c r="P784" s="182"/>
      <c r="Q784" s="182"/>
      <c r="R784" s="273"/>
    </row>
    <row r="785" spans="1:18">
      <c r="A785" s="7">
        <v>18</v>
      </c>
      <c r="C785" s="8"/>
      <c r="E785" s="7">
        <v>18</v>
      </c>
      <c r="F785" s="9"/>
      <c r="G785" s="98"/>
      <c r="H785" s="161"/>
      <c r="I785" s="79"/>
      <c r="J785" s="98"/>
      <c r="K785" s="161"/>
      <c r="L785" s="168"/>
      <c r="M785" s="168"/>
      <c r="N785" s="169"/>
      <c r="P785" s="182"/>
      <c r="Q785" s="182"/>
      <c r="R785" s="273"/>
    </row>
    <row r="786" spans="1:18">
      <c r="A786" s="7">
        <v>19</v>
      </c>
      <c r="C786" s="8" t="s">
        <v>179</v>
      </c>
      <c r="E786" s="7">
        <v>19</v>
      </c>
      <c r="F786" s="9"/>
      <c r="G786" s="98"/>
      <c r="H786" s="160">
        <v>27418</v>
      </c>
      <c r="I786" s="79"/>
      <c r="J786" s="98"/>
      <c r="K786" s="160">
        <v>8075</v>
      </c>
      <c r="P786" s="182"/>
      <c r="Q786" s="182"/>
      <c r="R786" s="273"/>
    </row>
    <row r="787" spans="1:18">
      <c r="A787" s="7">
        <v>20</v>
      </c>
      <c r="C787" s="8" t="s">
        <v>180</v>
      </c>
      <c r="E787" s="7">
        <v>20</v>
      </c>
      <c r="F787" s="9"/>
      <c r="G787" s="108"/>
      <c r="H787" s="160">
        <v>2663811</v>
      </c>
      <c r="I787" s="79"/>
      <c r="J787" s="98"/>
      <c r="K787" s="160">
        <v>1740061.8816776962</v>
      </c>
      <c r="P787" s="182"/>
      <c r="Q787" s="182"/>
      <c r="R787" s="273"/>
    </row>
    <row r="788" spans="1:18">
      <c r="A788" s="7">
        <v>21</v>
      </c>
      <c r="C788" s="8" t="s">
        <v>225</v>
      </c>
      <c r="E788" s="7">
        <v>21</v>
      </c>
      <c r="F788" s="9"/>
      <c r="G788" s="108"/>
      <c r="H788" s="160">
        <v>1862766</v>
      </c>
      <c r="I788" s="79"/>
      <c r="J788" s="98"/>
      <c r="K788" s="160">
        <v>2456143</v>
      </c>
      <c r="L788" s="168"/>
      <c r="M788" s="168"/>
      <c r="N788" s="169"/>
      <c r="P788" s="182"/>
      <c r="Q788" s="182"/>
      <c r="R788" s="273"/>
    </row>
    <row r="789" spans="1:18">
      <c r="A789" s="7">
        <v>22</v>
      </c>
      <c r="C789" s="8"/>
      <c r="E789" s="7">
        <v>22</v>
      </c>
      <c r="F789" s="9"/>
      <c r="G789" s="108"/>
      <c r="H789" s="161"/>
      <c r="I789" s="79"/>
      <c r="J789" s="98"/>
      <c r="K789" s="161"/>
      <c r="P789" s="182"/>
      <c r="Q789" s="182"/>
      <c r="R789" s="273"/>
    </row>
    <row r="790" spans="1:18">
      <c r="A790" s="7">
        <v>23</v>
      </c>
      <c r="C790" s="8" t="s">
        <v>194</v>
      </c>
      <c r="E790" s="7">
        <v>23</v>
      </c>
      <c r="F790" s="9"/>
      <c r="G790" s="108"/>
      <c r="H790" s="160">
        <v>0</v>
      </c>
      <c r="I790" s="79"/>
      <c r="J790" s="98"/>
      <c r="K790" s="160"/>
    </row>
    <row r="791" spans="1:18">
      <c r="A791" s="7">
        <v>24</v>
      </c>
      <c r="C791" s="8"/>
      <c r="E791" s="7">
        <v>24</v>
      </c>
      <c r="F791" s="9"/>
      <c r="G791" s="108"/>
      <c r="H791" s="161"/>
      <c r="I791" s="79"/>
      <c r="J791" s="98"/>
      <c r="K791" s="161"/>
    </row>
    <row r="792" spans="1:18">
      <c r="E792" s="34"/>
      <c r="F792" s="65" t="s">
        <v>6</v>
      </c>
      <c r="G792" s="20" t="s">
        <v>6</v>
      </c>
      <c r="H792" s="20" t="s">
        <v>6</v>
      </c>
      <c r="I792" s="65" t="s">
        <v>6</v>
      </c>
      <c r="J792" s="20" t="s">
        <v>6</v>
      </c>
      <c r="K792" s="20" t="s">
        <v>6</v>
      </c>
    </row>
    <row r="793" spans="1:18">
      <c r="A793" s="7">
        <v>25</v>
      </c>
      <c r="C793" s="8" t="s">
        <v>207</v>
      </c>
      <c r="E793" s="7">
        <v>25</v>
      </c>
      <c r="G793" s="93">
        <f>SUM(G782:G792)</f>
        <v>76.94</v>
      </c>
      <c r="H793" s="94">
        <f>SUM(H782:H792)</f>
        <v>11039969</v>
      </c>
      <c r="I793" s="94"/>
      <c r="J793" s="93">
        <f>SUM(J782:J792)</f>
        <v>106.36999999999999</v>
      </c>
      <c r="K793" s="94">
        <f>SUM(K782:K792)</f>
        <v>11424119.881677696</v>
      </c>
      <c r="L793" s="168"/>
      <c r="M793" s="273"/>
      <c r="N793" s="273"/>
      <c r="O793" s="273"/>
      <c r="P793" s="273"/>
    </row>
    <row r="794" spans="1:18">
      <c r="E794" s="34"/>
      <c r="F794" s="65" t="s">
        <v>6</v>
      </c>
      <c r="G794" s="19" t="s">
        <v>6</v>
      </c>
      <c r="H794" s="20" t="s">
        <v>6</v>
      </c>
      <c r="I794" s="65" t="s">
        <v>6</v>
      </c>
      <c r="J794" s="19" t="s">
        <v>6</v>
      </c>
      <c r="K794" s="20" t="s">
        <v>6</v>
      </c>
      <c r="M794" s="273"/>
      <c r="N794" s="273"/>
      <c r="O794" s="273"/>
      <c r="P794" s="273"/>
    </row>
    <row r="795" spans="1:18">
      <c r="C795" s="130" t="s">
        <v>49</v>
      </c>
      <c r="E795" s="34"/>
      <c r="F795" s="65"/>
      <c r="G795" s="19"/>
      <c r="H795" s="20"/>
      <c r="I795" s="65"/>
      <c r="J795" s="19"/>
      <c r="K795" s="20"/>
      <c r="M795" s="273"/>
      <c r="N795" s="273"/>
      <c r="O795" s="273"/>
      <c r="P795" s="273"/>
    </row>
    <row r="796" spans="1:18">
      <c r="M796" s="273"/>
      <c r="N796" s="273"/>
      <c r="O796" s="273"/>
      <c r="P796" s="273"/>
    </row>
    <row r="797" spans="1:18">
      <c r="A797" s="8"/>
      <c r="M797" s="273"/>
      <c r="N797" s="273"/>
      <c r="O797" s="273"/>
      <c r="P797" s="273"/>
    </row>
    <row r="798" spans="1:18">
      <c r="A798" s="15" t="str">
        <f>$A$83</f>
        <v xml:space="preserve">Institution No.:  </v>
      </c>
      <c r="B798" s="35"/>
      <c r="C798" s="35"/>
      <c r="D798" s="35"/>
      <c r="E798" s="36"/>
      <c r="F798" s="35"/>
      <c r="G798" s="37"/>
      <c r="H798" s="38"/>
      <c r="I798" s="35"/>
      <c r="J798" s="37"/>
      <c r="K798" s="14" t="s">
        <v>208</v>
      </c>
    </row>
    <row r="799" spans="1:18">
      <c r="A799" s="294" t="s">
        <v>209</v>
      </c>
      <c r="B799" s="294"/>
      <c r="C799" s="294"/>
      <c r="D799" s="294"/>
      <c r="E799" s="294"/>
      <c r="F799" s="294"/>
      <c r="G799" s="294"/>
      <c r="H799" s="294"/>
      <c r="I799" s="294"/>
      <c r="J799" s="294"/>
      <c r="K799" s="294"/>
    </row>
    <row r="800" spans="1:18">
      <c r="A800" s="15" t="str">
        <f>$A$42</f>
        <v xml:space="preserve">NAME: </v>
      </c>
      <c r="C800" s="130" t="str">
        <f>$D$20</f>
        <v>University of Colorado</v>
      </c>
      <c r="F800" s="67"/>
      <c r="G800" s="61"/>
      <c r="H800" s="62"/>
      <c r="J800" s="13"/>
      <c r="K800" s="17" t="str">
        <f>$K$3</f>
        <v>Due Date: October 12, 2020</v>
      </c>
    </row>
    <row r="801" spans="1:11">
      <c r="A801" s="18" t="s">
        <v>6</v>
      </c>
      <c r="B801" s="18" t="s">
        <v>6</v>
      </c>
      <c r="C801" s="18" t="s">
        <v>6</v>
      </c>
      <c r="D801" s="18" t="s">
        <v>6</v>
      </c>
      <c r="E801" s="18" t="s">
        <v>6</v>
      </c>
      <c r="F801" s="18" t="s">
        <v>6</v>
      </c>
      <c r="G801" s="19" t="s">
        <v>6</v>
      </c>
      <c r="H801" s="20" t="s">
        <v>6</v>
      </c>
      <c r="I801" s="18" t="s">
        <v>6</v>
      </c>
      <c r="J801" s="19" t="s">
        <v>6</v>
      </c>
      <c r="K801" s="20" t="s">
        <v>6</v>
      </c>
    </row>
    <row r="802" spans="1:11">
      <c r="A802" s="21" t="s">
        <v>7</v>
      </c>
      <c r="E802" s="21" t="s">
        <v>7</v>
      </c>
      <c r="F802" s="22"/>
      <c r="G802" s="23"/>
      <c r="H802" s="24" t="str">
        <f>+H765</f>
        <v>2019-20</v>
      </c>
      <c r="I802" s="22"/>
      <c r="J802" s="23"/>
      <c r="K802" s="24" t="s">
        <v>271</v>
      </c>
    </row>
    <row r="803" spans="1:11">
      <c r="A803" s="21" t="s">
        <v>9</v>
      </c>
      <c r="C803" s="25" t="s">
        <v>51</v>
      </c>
      <c r="E803" s="21" t="s">
        <v>9</v>
      </c>
      <c r="G803" s="13"/>
      <c r="H803" s="24" t="s">
        <v>12</v>
      </c>
      <c r="J803" s="13"/>
      <c r="K803" s="24" t="s">
        <v>13</v>
      </c>
    </row>
    <row r="804" spans="1:11">
      <c r="A804" s="18" t="s">
        <v>6</v>
      </c>
      <c r="B804" s="18" t="s">
        <v>6</v>
      </c>
      <c r="C804" s="18" t="s">
        <v>6</v>
      </c>
      <c r="D804" s="18" t="s">
        <v>6</v>
      </c>
      <c r="E804" s="18" t="s">
        <v>6</v>
      </c>
      <c r="F804" s="18" t="s">
        <v>6</v>
      </c>
      <c r="G804" s="19" t="s">
        <v>6</v>
      </c>
      <c r="H804" s="20" t="s">
        <v>6</v>
      </c>
      <c r="I804" s="18" t="s">
        <v>6</v>
      </c>
      <c r="J804" s="19" t="s">
        <v>6</v>
      </c>
      <c r="K804" s="20" t="s">
        <v>6</v>
      </c>
    </row>
    <row r="805" spans="1:11">
      <c r="A805" s="7">
        <v>1</v>
      </c>
      <c r="C805" s="8" t="s">
        <v>210</v>
      </c>
      <c r="E805" s="7">
        <v>1</v>
      </c>
      <c r="F805" s="9"/>
      <c r="G805" s="104"/>
      <c r="H805" s="148">
        <v>14571397</v>
      </c>
      <c r="I805" s="104"/>
      <c r="J805" s="104"/>
      <c r="K805" s="148">
        <v>12819697</v>
      </c>
    </row>
    <row r="806" spans="1:11">
      <c r="A806" s="7">
        <f t="shared" ref="A806:A823" si="12">(A805+1)</f>
        <v>2</v>
      </c>
      <c r="C806" s="9"/>
      <c r="E806" s="7">
        <f t="shared" ref="E806:E823" si="13">(E805+1)</f>
        <v>2</v>
      </c>
      <c r="F806" s="9"/>
      <c r="G806" s="10"/>
      <c r="H806" s="11"/>
      <c r="I806" s="9"/>
      <c r="J806" s="10"/>
      <c r="K806" s="11"/>
    </row>
    <row r="807" spans="1:11">
      <c r="A807" s="7">
        <f t="shared" si="12"/>
        <v>3</v>
      </c>
      <c r="C807" s="9"/>
      <c r="E807" s="7">
        <f t="shared" si="13"/>
        <v>3</v>
      </c>
      <c r="F807" s="9"/>
      <c r="G807" s="10"/>
      <c r="H807" s="11"/>
      <c r="I807" s="9"/>
      <c r="J807" s="10"/>
      <c r="K807" s="11"/>
    </row>
    <row r="808" spans="1:11">
      <c r="A808" s="7">
        <f t="shared" si="12"/>
        <v>4</v>
      </c>
      <c r="C808" s="9"/>
      <c r="E808" s="7">
        <f t="shared" si="13"/>
        <v>4</v>
      </c>
      <c r="F808" s="9"/>
      <c r="G808" s="10"/>
      <c r="H808" s="11"/>
      <c r="I808" s="9"/>
      <c r="J808" s="10"/>
      <c r="K808" s="11"/>
    </row>
    <row r="809" spans="1:11">
      <c r="A809" s="7">
        <f t="shared" si="12"/>
        <v>5</v>
      </c>
      <c r="C809" s="9"/>
      <c r="E809" s="7">
        <f t="shared" si="13"/>
        <v>5</v>
      </c>
      <c r="F809" s="9"/>
      <c r="G809" s="10"/>
      <c r="H809" s="11"/>
      <c r="I809" s="9"/>
      <c r="J809" s="10"/>
      <c r="K809" s="11"/>
    </row>
    <row r="810" spans="1:11">
      <c r="A810" s="7">
        <f t="shared" si="12"/>
        <v>6</v>
      </c>
      <c r="C810" s="9"/>
      <c r="E810" s="7">
        <f t="shared" si="13"/>
        <v>6</v>
      </c>
      <c r="F810" s="9"/>
      <c r="G810" s="10"/>
      <c r="H810" s="11"/>
      <c r="I810" s="9"/>
      <c r="J810" s="10"/>
      <c r="K810" s="11"/>
    </row>
    <row r="811" spans="1:11">
      <c r="A811" s="7">
        <f t="shared" si="12"/>
        <v>7</v>
      </c>
      <c r="C811" s="9"/>
      <c r="E811" s="7">
        <f t="shared" si="13"/>
        <v>7</v>
      </c>
      <c r="F811" s="9"/>
      <c r="G811" s="10"/>
      <c r="H811" s="11"/>
      <c r="I811" s="9"/>
      <c r="J811" s="10"/>
      <c r="K811" s="11"/>
    </row>
    <row r="812" spans="1:11">
      <c r="A812" s="7">
        <f t="shared" si="12"/>
        <v>8</v>
      </c>
      <c r="C812" s="9"/>
      <c r="E812" s="7">
        <f t="shared" si="13"/>
        <v>8</v>
      </c>
      <c r="F812" s="9"/>
      <c r="G812" s="10"/>
      <c r="H812" s="11"/>
      <c r="I812" s="9"/>
      <c r="J812" s="10"/>
      <c r="K812" s="11"/>
    </row>
    <row r="813" spans="1:11">
      <c r="A813" s="7">
        <f t="shared" si="12"/>
        <v>9</v>
      </c>
      <c r="C813" s="9"/>
      <c r="E813" s="7">
        <f t="shared" si="13"/>
        <v>9</v>
      </c>
      <c r="F813" s="9"/>
      <c r="G813" s="10"/>
      <c r="H813" s="11"/>
      <c r="I813" s="9"/>
      <c r="J813" s="10"/>
      <c r="K813" s="11"/>
    </row>
    <row r="814" spans="1:11">
      <c r="A814" s="7">
        <f t="shared" si="12"/>
        <v>10</v>
      </c>
      <c r="C814" s="9"/>
      <c r="E814" s="7">
        <f t="shared" si="13"/>
        <v>10</v>
      </c>
      <c r="F814" s="9"/>
      <c r="G814" s="10"/>
      <c r="H814" s="11"/>
      <c r="I814" s="9"/>
      <c r="J814" s="10"/>
      <c r="K814" s="11"/>
    </row>
    <row r="815" spans="1:11">
      <c r="A815" s="7">
        <f t="shared" si="12"/>
        <v>11</v>
      </c>
      <c r="C815" s="9"/>
      <c r="E815" s="7">
        <f t="shared" si="13"/>
        <v>11</v>
      </c>
      <c r="G815" s="10"/>
      <c r="H815" s="11"/>
      <c r="I815" s="9"/>
      <c r="J815" s="10"/>
      <c r="K815" s="11"/>
    </row>
    <row r="816" spans="1:11">
      <c r="A816" s="7">
        <f t="shared" si="12"/>
        <v>12</v>
      </c>
      <c r="C816" s="9"/>
      <c r="E816" s="7">
        <f t="shared" si="13"/>
        <v>12</v>
      </c>
      <c r="G816" s="10"/>
      <c r="H816" s="11"/>
      <c r="I816" s="9"/>
      <c r="J816" s="10"/>
      <c r="K816" s="11"/>
    </row>
    <row r="817" spans="1:11">
      <c r="A817" s="7">
        <f t="shared" si="12"/>
        <v>13</v>
      </c>
      <c r="C817" s="9"/>
      <c r="E817" s="7">
        <f t="shared" si="13"/>
        <v>13</v>
      </c>
      <c r="F817" s="9"/>
      <c r="G817" s="10"/>
      <c r="H817" s="11"/>
      <c r="I817" s="9"/>
      <c r="J817" s="10"/>
      <c r="K817" s="11"/>
    </row>
    <row r="818" spans="1:11">
      <c r="A818" s="7">
        <f t="shared" si="12"/>
        <v>14</v>
      </c>
      <c r="C818" s="9"/>
      <c r="E818" s="7">
        <f t="shared" si="13"/>
        <v>14</v>
      </c>
      <c r="F818" s="9"/>
      <c r="G818" s="10"/>
      <c r="H818" s="11"/>
      <c r="I818" s="9"/>
      <c r="J818" s="10"/>
      <c r="K818" s="11"/>
    </row>
    <row r="819" spans="1:11">
      <c r="A819" s="7">
        <f t="shared" si="12"/>
        <v>15</v>
      </c>
      <c r="C819" s="9"/>
      <c r="E819" s="7">
        <f t="shared" si="13"/>
        <v>15</v>
      </c>
      <c r="F819" s="9"/>
      <c r="G819" s="10"/>
      <c r="H819" s="11"/>
      <c r="I819" s="9"/>
      <c r="J819" s="10"/>
      <c r="K819" s="11"/>
    </row>
    <row r="820" spans="1:11">
      <c r="A820" s="7">
        <f t="shared" si="12"/>
        <v>16</v>
      </c>
      <c r="C820" s="9"/>
      <c r="E820" s="7">
        <f t="shared" si="13"/>
        <v>16</v>
      </c>
      <c r="F820" s="9"/>
      <c r="G820" s="10"/>
      <c r="H820" s="11"/>
      <c r="I820" s="9"/>
      <c r="J820" s="10"/>
      <c r="K820" s="11"/>
    </row>
    <row r="821" spans="1:11">
      <c r="A821" s="7">
        <f t="shared" si="12"/>
        <v>17</v>
      </c>
      <c r="C821" s="9"/>
      <c r="E821" s="7">
        <f t="shared" si="13"/>
        <v>17</v>
      </c>
      <c r="F821" s="9"/>
      <c r="G821" s="10"/>
      <c r="H821" s="11"/>
      <c r="I821" s="9"/>
      <c r="J821" s="10"/>
      <c r="K821" s="11"/>
    </row>
    <row r="822" spans="1:11">
      <c r="A822" s="7">
        <f t="shared" si="12"/>
        <v>18</v>
      </c>
      <c r="C822" s="9"/>
      <c r="E822" s="7">
        <f t="shared" si="13"/>
        <v>18</v>
      </c>
      <c r="F822" s="9"/>
      <c r="G822" s="10"/>
      <c r="H822" s="11"/>
      <c r="I822" s="9"/>
      <c r="J822" s="10"/>
      <c r="K822" s="11"/>
    </row>
    <row r="823" spans="1:11">
      <c r="A823" s="7">
        <f t="shared" si="12"/>
        <v>19</v>
      </c>
      <c r="C823" s="9"/>
      <c r="E823" s="7">
        <f t="shared" si="13"/>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9"/>
      <c r="K829" s="20"/>
    </row>
    <row r="830" spans="1:11">
      <c r="A830" s="7">
        <v>25</v>
      </c>
      <c r="C830" s="8" t="s">
        <v>211</v>
      </c>
      <c r="E830" s="7">
        <v>25</v>
      </c>
      <c r="G830" s="101"/>
      <c r="H830" s="102">
        <f>SUM(H805:H828)</f>
        <v>14571397</v>
      </c>
      <c r="I830" s="102"/>
      <c r="J830" s="101"/>
      <c r="K830" s="102">
        <f>SUM(K805:K828)</f>
        <v>12819697</v>
      </c>
    </row>
    <row r="831" spans="1:11">
      <c r="D831" s="81"/>
      <c r="F831" s="65" t="s">
        <v>6</v>
      </c>
      <c r="G831" s="19" t="s">
        <v>6</v>
      </c>
      <c r="H831" s="20"/>
      <c r="I831" s="65"/>
      <c r="J831" s="19"/>
      <c r="K831" s="20"/>
    </row>
    <row r="832" spans="1:11">
      <c r="F832" s="65"/>
      <c r="G832" s="19"/>
      <c r="H832" s="20"/>
      <c r="I832" s="65"/>
      <c r="J832" s="19"/>
      <c r="K832" s="20"/>
    </row>
    <row r="833" spans="1:11">
      <c r="C833" s="286" t="s">
        <v>235</v>
      </c>
      <c r="D833" s="286"/>
      <c r="E833" s="286"/>
      <c r="F833" s="286"/>
      <c r="G833" s="286"/>
      <c r="H833" s="286"/>
      <c r="I833" s="286"/>
      <c r="J833" s="286"/>
      <c r="K833" s="52"/>
    </row>
    <row r="834" spans="1:11">
      <c r="G834" s="13"/>
      <c r="H834" s="39"/>
      <c r="J834" s="13"/>
      <c r="K834" s="39"/>
    </row>
    <row r="835" spans="1:11">
      <c r="A835" s="8"/>
    </row>
    <row r="836" spans="1:11">
      <c r="A836" s="15" t="str">
        <f>$A$83</f>
        <v xml:space="preserve">Institution No.:  </v>
      </c>
      <c r="B836" s="35"/>
      <c r="C836" s="35"/>
      <c r="D836" s="35"/>
      <c r="E836" s="36"/>
      <c r="F836" s="35"/>
      <c r="G836" s="37"/>
      <c r="H836" s="38"/>
      <c r="I836" s="35"/>
      <c r="J836" s="37"/>
      <c r="K836" s="14" t="s">
        <v>212</v>
      </c>
    </row>
    <row r="837" spans="1:11">
      <c r="A837" s="294" t="s">
        <v>213</v>
      </c>
      <c r="B837" s="294"/>
      <c r="C837" s="294"/>
      <c r="D837" s="294"/>
      <c r="E837" s="294"/>
      <c r="F837" s="294"/>
      <c r="G837" s="294"/>
      <c r="H837" s="294"/>
      <c r="I837" s="294"/>
      <c r="J837" s="294"/>
      <c r="K837" s="294"/>
    </row>
    <row r="838" spans="1:11">
      <c r="A838" s="15" t="str">
        <f>$A$42</f>
        <v xml:space="preserve">NAME: </v>
      </c>
      <c r="C838" s="130" t="str">
        <f>$D$20</f>
        <v>University of Colorado</v>
      </c>
      <c r="G838" s="74"/>
      <c r="H838" s="39"/>
      <c r="J838" s="13"/>
      <c r="K838" s="17" t="str">
        <f>$K$3</f>
        <v>Due Date: October 12, 2020</v>
      </c>
    </row>
    <row r="839" spans="1:11">
      <c r="A839" s="18" t="s">
        <v>6</v>
      </c>
      <c r="B839" s="18" t="s">
        <v>6</v>
      </c>
      <c r="C839" s="18" t="s">
        <v>6</v>
      </c>
      <c r="D839" s="18" t="s">
        <v>6</v>
      </c>
      <c r="E839" s="18" t="s">
        <v>6</v>
      </c>
      <c r="F839" s="18" t="s">
        <v>6</v>
      </c>
      <c r="G839" s="19" t="s">
        <v>6</v>
      </c>
      <c r="H839" s="20" t="s">
        <v>6</v>
      </c>
      <c r="I839" s="18" t="s">
        <v>6</v>
      </c>
      <c r="J839" s="19" t="s">
        <v>6</v>
      </c>
      <c r="K839" s="20" t="s">
        <v>6</v>
      </c>
    </row>
    <row r="840" spans="1:11">
      <c r="A840" s="21" t="s">
        <v>7</v>
      </c>
      <c r="E840" s="21" t="s">
        <v>7</v>
      </c>
      <c r="F840" s="22"/>
      <c r="G840" s="23"/>
      <c r="H840" s="24" t="str">
        <f>H802</f>
        <v>2019-20</v>
      </c>
      <c r="I840" s="22"/>
      <c r="J840" s="23"/>
      <c r="K840" s="24" t="s">
        <v>271</v>
      </c>
    </row>
    <row r="841" spans="1:11">
      <c r="A841" s="21" t="s">
        <v>9</v>
      </c>
      <c r="C841" s="25" t="s">
        <v>51</v>
      </c>
      <c r="E841" s="21" t="s">
        <v>9</v>
      </c>
      <c r="F841" s="22"/>
      <c r="G841" s="23" t="s">
        <v>11</v>
      </c>
      <c r="H841" s="24" t="s">
        <v>12</v>
      </c>
      <c r="I841" s="22"/>
      <c r="J841" s="23" t="s">
        <v>11</v>
      </c>
      <c r="K841" s="24" t="s">
        <v>13</v>
      </c>
    </row>
    <row r="842" spans="1:11">
      <c r="A842" s="18" t="s">
        <v>6</v>
      </c>
      <c r="B842" s="18" t="s">
        <v>6</v>
      </c>
      <c r="C842" s="18" t="s">
        <v>6</v>
      </c>
      <c r="D842" s="18" t="s">
        <v>6</v>
      </c>
      <c r="E842" s="18" t="s">
        <v>6</v>
      </c>
      <c r="F842" s="18" t="s">
        <v>6</v>
      </c>
      <c r="G842" s="19" t="s">
        <v>6</v>
      </c>
      <c r="H842" s="20" t="s">
        <v>6</v>
      </c>
      <c r="I842" s="18" t="s">
        <v>6</v>
      </c>
      <c r="J842" s="19" t="s">
        <v>6</v>
      </c>
      <c r="K842" s="20" t="s">
        <v>6</v>
      </c>
    </row>
    <row r="843" spans="1:11">
      <c r="A843" s="111">
        <v>1</v>
      </c>
      <c r="B843" s="120"/>
      <c r="C843" s="112" t="s">
        <v>227</v>
      </c>
      <c r="D843" s="120"/>
      <c r="E843" s="111">
        <v>1</v>
      </c>
      <c r="F843" s="120"/>
      <c r="G843" s="121"/>
      <c r="H843" s="122"/>
      <c r="I843" s="120"/>
      <c r="J843" s="121"/>
      <c r="K843" s="122"/>
    </row>
    <row r="844" spans="1:11">
      <c r="A844" s="111">
        <v>2</v>
      </c>
      <c r="B844" s="120"/>
      <c r="C844" s="112" t="s">
        <v>227</v>
      </c>
      <c r="D844" s="120"/>
      <c r="E844" s="111">
        <v>2</v>
      </c>
      <c r="F844" s="120"/>
      <c r="G844" s="121"/>
      <c r="H844" s="122"/>
      <c r="I844" s="120"/>
      <c r="J844" s="121"/>
      <c r="K844" s="122"/>
    </row>
    <row r="845" spans="1:11">
      <c r="A845" s="111">
        <v>3</v>
      </c>
      <c r="B845" s="112"/>
      <c r="C845" s="112" t="s">
        <v>227</v>
      </c>
      <c r="D845" s="112"/>
      <c r="E845" s="111">
        <v>3</v>
      </c>
      <c r="F845" s="113"/>
      <c r="G845" s="123"/>
      <c r="H845" s="118"/>
      <c r="I845" s="118"/>
      <c r="J845" s="123"/>
      <c r="K845" s="118"/>
    </row>
    <row r="846" spans="1:11">
      <c r="A846" s="111">
        <v>4</v>
      </c>
      <c r="B846" s="112"/>
      <c r="C846" s="112" t="s">
        <v>227</v>
      </c>
      <c r="D846" s="112"/>
      <c r="E846" s="111">
        <v>4</v>
      </c>
      <c r="F846" s="113"/>
      <c r="G846" s="123"/>
      <c r="H846" s="118"/>
      <c r="I846" s="118"/>
      <c r="J846" s="123"/>
      <c r="K846" s="118"/>
    </row>
    <row r="847" spans="1:11">
      <c r="A847" s="111">
        <v>5</v>
      </c>
      <c r="B847" s="112"/>
      <c r="C847" s="112" t="s">
        <v>227</v>
      </c>
      <c r="D847" s="112"/>
      <c r="E847" s="112">
        <v>5</v>
      </c>
      <c r="F847" s="112"/>
      <c r="G847" s="124"/>
      <c r="H847" s="125"/>
      <c r="I847" s="112"/>
      <c r="J847" s="124"/>
      <c r="K847" s="125"/>
    </row>
    <row r="848" spans="1:11">
      <c r="A848" s="7">
        <v>6</v>
      </c>
      <c r="C848" s="8" t="s">
        <v>170</v>
      </c>
      <c r="E848" s="7">
        <v>6</v>
      </c>
      <c r="F848" s="9"/>
      <c r="G848" s="145"/>
      <c r="H848" s="156"/>
      <c r="I848" s="104"/>
      <c r="J848" s="145"/>
      <c r="K848" s="156"/>
    </row>
    <row r="849" spans="1:11">
      <c r="A849" s="7">
        <v>7</v>
      </c>
      <c r="C849" s="8" t="s">
        <v>171</v>
      </c>
      <c r="E849" s="7">
        <v>7</v>
      </c>
      <c r="F849" s="9"/>
      <c r="G849" s="103"/>
      <c r="H849" s="156"/>
      <c r="I849" s="104"/>
      <c r="J849" s="103"/>
      <c r="K849" s="156"/>
    </row>
    <row r="850" spans="1:11">
      <c r="A850" s="7">
        <v>8</v>
      </c>
      <c r="C850" s="8" t="s">
        <v>214</v>
      </c>
      <c r="E850" s="7">
        <v>8</v>
      </c>
      <c r="F850" s="9"/>
      <c r="G850" s="145"/>
      <c r="H850" s="156"/>
      <c r="I850" s="104"/>
      <c r="J850" s="145"/>
      <c r="K850" s="156"/>
    </row>
    <row r="851" spans="1:11">
      <c r="A851" s="7">
        <v>9</v>
      </c>
      <c r="C851" s="8" t="s">
        <v>185</v>
      </c>
      <c r="E851" s="7">
        <v>9</v>
      </c>
      <c r="F851" s="9"/>
      <c r="G851" s="103">
        <f>SUM(G848:G850)</f>
        <v>0</v>
      </c>
      <c r="H851" s="157">
        <f>SUM(H848:H850)</f>
        <v>0</v>
      </c>
      <c r="I851" s="103"/>
      <c r="J851" s="103">
        <f>SUM(J848:J850)</f>
        <v>0</v>
      </c>
      <c r="K851" s="157">
        <f>SUM(K848:K850)</f>
        <v>0</v>
      </c>
    </row>
    <row r="852" spans="1:11">
      <c r="A852" s="7">
        <v>10</v>
      </c>
      <c r="C852" s="8"/>
      <c r="E852" s="7">
        <v>10</v>
      </c>
      <c r="F852" s="9"/>
      <c r="G852" s="103"/>
      <c r="H852" s="157"/>
      <c r="I852" s="104"/>
      <c r="J852" s="103"/>
      <c r="K852" s="157"/>
    </row>
    <row r="853" spans="1:11">
      <c r="A853" s="7">
        <v>11</v>
      </c>
      <c r="C853" s="8" t="s">
        <v>174</v>
      </c>
      <c r="E853" s="7">
        <v>11</v>
      </c>
      <c r="F853" s="9"/>
      <c r="G853" s="145"/>
      <c r="H853" s="156"/>
      <c r="I853" s="104"/>
      <c r="J853" s="145"/>
      <c r="K853" s="156"/>
    </row>
    <row r="854" spans="1:11">
      <c r="A854" s="7">
        <v>12</v>
      </c>
      <c r="C854" s="8" t="s">
        <v>175</v>
      </c>
      <c r="E854" s="7">
        <v>12</v>
      </c>
      <c r="F854" s="9"/>
      <c r="G854" s="103"/>
      <c r="H854" s="156"/>
      <c r="I854" s="104"/>
      <c r="J854" s="103"/>
      <c r="K854" s="156"/>
    </row>
    <row r="855" spans="1:11">
      <c r="A855" s="7">
        <v>13</v>
      </c>
      <c r="C855" s="8" t="s">
        <v>186</v>
      </c>
      <c r="E855" s="7">
        <v>13</v>
      </c>
      <c r="F855" s="9"/>
      <c r="G855" s="103">
        <f>SUM(G853:G854)</f>
        <v>0</v>
      </c>
      <c r="H855" s="157">
        <f>SUM(H853:H854)</f>
        <v>0</v>
      </c>
      <c r="I855" s="101"/>
      <c r="J855" s="103">
        <f>SUM(J853:J854)</f>
        <v>0</v>
      </c>
      <c r="K855" s="157">
        <f>SUM(K853:K854)</f>
        <v>0</v>
      </c>
    </row>
    <row r="856" spans="1:11">
      <c r="A856" s="7">
        <v>14</v>
      </c>
      <c r="E856" s="7">
        <v>14</v>
      </c>
      <c r="F856" s="9"/>
      <c r="G856" s="105"/>
      <c r="H856" s="157"/>
      <c r="I856" s="102"/>
      <c r="J856" s="105"/>
      <c r="K856" s="157"/>
    </row>
    <row r="857" spans="1:11">
      <c r="A857" s="7">
        <v>15</v>
      </c>
      <c r="C857" s="8" t="s">
        <v>177</v>
      </c>
      <c r="E857" s="7">
        <v>15</v>
      </c>
      <c r="G857" s="106">
        <f>SUM(G851+G855)</f>
        <v>0</v>
      </c>
      <c r="H857" s="158">
        <f>SUM(H851+H855)</f>
        <v>0</v>
      </c>
      <c r="I857" s="102"/>
      <c r="J857" s="106">
        <f>SUM(J851+J855)</f>
        <v>0</v>
      </c>
      <c r="K857" s="158">
        <f>SUM(K851+K855)</f>
        <v>0</v>
      </c>
    </row>
    <row r="858" spans="1:11">
      <c r="A858" s="7">
        <v>16</v>
      </c>
      <c r="E858" s="7">
        <v>16</v>
      </c>
      <c r="G858" s="106"/>
      <c r="H858" s="158"/>
      <c r="I858" s="102"/>
      <c r="J858" s="106"/>
      <c r="K858" s="158"/>
    </row>
    <row r="859" spans="1:11">
      <c r="A859" s="7">
        <v>17</v>
      </c>
      <c r="C859" s="8" t="s">
        <v>178</v>
      </c>
      <c r="E859" s="7">
        <v>17</v>
      </c>
      <c r="F859" s="9"/>
      <c r="G859" s="103"/>
      <c r="H859" s="156"/>
      <c r="I859" s="104"/>
      <c r="J859" s="103"/>
      <c r="K859" s="156"/>
    </row>
    <row r="860" spans="1:11">
      <c r="A860" s="7">
        <v>18</v>
      </c>
      <c r="E860" s="7">
        <v>18</v>
      </c>
      <c r="F860" s="9"/>
      <c r="G860" s="103"/>
      <c r="H860" s="157"/>
      <c r="I860" s="104"/>
      <c r="J860" s="103"/>
      <c r="K860" s="157"/>
    </row>
    <row r="861" spans="1:11">
      <c r="A861" s="7">
        <v>19</v>
      </c>
      <c r="C861" s="8" t="s">
        <v>179</v>
      </c>
      <c r="E861" s="7">
        <v>19</v>
      </c>
      <c r="F861" s="9"/>
      <c r="G861" s="103"/>
      <c r="H861" s="156"/>
      <c r="I861" s="104"/>
      <c r="J861" s="103"/>
      <c r="K861" s="156"/>
    </row>
    <row r="862" spans="1:11">
      <c r="A862" s="7">
        <v>20</v>
      </c>
      <c r="C862" s="75" t="s">
        <v>180</v>
      </c>
      <c r="E862" s="7">
        <v>20</v>
      </c>
      <c r="F862" s="9"/>
      <c r="G862" s="103"/>
      <c r="H862" s="156"/>
      <c r="I862" s="104"/>
      <c r="J862" s="103"/>
      <c r="K862" s="156"/>
    </row>
    <row r="863" spans="1:11">
      <c r="A863" s="7">
        <v>21</v>
      </c>
      <c r="C863" s="75"/>
      <c r="E863" s="7">
        <v>21</v>
      </c>
      <c r="F863" s="9"/>
      <c r="G863" s="103"/>
      <c r="H863" s="157"/>
      <c r="I863" s="104"/>
      <c r="J863" s="103"/>
      <c r="K863" s="157"/>
    </row>
    <row r="864" spans="1:11">
      <c r="A864" s="7">
        <v>22</v>
      </c>
      <c r="C864" s="8"/>
      <c r="E864" s="7">
        <v>22</v>
      </c>
      <c r="G864" s="103"/>
      <c r="H864" s="157"/>
      <c r="I864" s="104"/>
      <c r="J864" s="103"/>
      <c r="K864" s="157"/>
    </row>
    <row r="865" spans="1:11">
      <c r="A865" s="7">
        <v>23</v>
      </c>
      <c r="C865" s="8" t="s">
        <v>181</v>
      </c>
      <c r="E865" s="7">
        <v>23</v>
      </c>
      <c r="G865" s="103"/>
      <c r="H865" s="156"/>
      <c r="I865" s="104"/>
      <c r="J865" s="103"/>
      <c r="K865" s="156"/>
    </row>
    <row r="866" spans="1:11">
      <c r="A866" s="7">
        <v>24</v>
      </c>
      <c r="C866" s="8"/>
      <c r="E866" s="7">
        <v>24</v>
      </c>
      <c r="G866" s="103"/>
      <c r="H866" s="157"/>
      <c r="I866" s="104"/>
      <c r="J866" s="103"/>
      <c r="K866" s="157"/>
    </row>
    <row r="867" spans="1:11">
      <c r="A867" s="7"/>
      <c r="E867" s="7">
        <v>25</v>
      </c>
      <c r="F867" s="65" t="s">
        <v>6</v>
      </c>
      <c r="G867" s="77"/>
      <c r="H867" s="20"/>
      <c r="I867" s="65"/>
      <c r="J867" s="77"/>
      <c r="K867" s="20"/>
    </row>
    <row r="868" spans="1:11">
      <c r="A868" s="7">
        <v>25</v>
      </c>
      <c r="C868" s="8" t="s">
        <v>215</v>
      </c>
      <c r="E868" s="7"/>
      <c r="G868" s="102">
        <f>SUM(G857:G866)</f>
        <v>0</v>
      </c>
      <c r="H868" s="102">
        <f>SUM(H857:H866)</f>
        <v>0</v>
      </c>
      <c r="I868" s="107"/>
      <c r="J868" s="102">
        <f>SUM(J857:J866)</f>
        <v>0</v>
      </c>
      <c r="K868" s="102">
        <f>SUM(K857:K866)</f>
        <v>0</v>
      </c>
    </row>
    <row r="869" spans="1:11">
      <c r="F869" s="65" t="s">
        <v>6</v>
      </c>
      <c r="G869" s="19"/>
      <c r="H869" s="20"/>
      <c r="I869" s="65"/>
      <c r="J869" s="19"/>
      <c r="K869" s="20"/>
    </row>
    <row r="870" spans="1:11">
      <c r="A870" s="8"/>
      <c r="C870" s="130" t="s">
        <v>49</v>
      </c>
    </row>
    <row r="872" spans="1:11">
      <c r="A872" s="8"/>
      <c r="H872" s="39"/>
      <c r="K872" s="39"/>
    </row>
    <row r="873" spans="1:11">
      <c r="A873" s="15" t="str">
        <f>$A$83</f>
        <v xml:space="preserve">Institution No.:  </v>
      </c>
      <c r="B873" s="35"/>
      <c r="C873" s="35"/>
      <c r="D873" s="35"/>
      <c r="E873" s="36"/>
      <c r="F873" s="35"/>
      <c r="G873" s="37"/>
      <c r="H873" s="38"/>
      <c r="I873" s="35"/>
      <c r="J873" s="37"/>
      <c r="K873" s="14" t="s">
        <v>216</v>
      </c>
    </row>
    <row r="874" spans="1:11">
      <c r="A874" s="297" t="s">
        <v>217</v>
      </c>
      <c r="B874" s="297"/>
      <c r="C874" s="297"/>
      <c r="D874" s="297"/>
      <c r="E874" s="297"/>
      <c r="F874" s="297"/>
      <c r="G874" s="297"/>
      <c r="H874" s="297"/>
      <c r="I874" s="297"/>
      <c r="J874" s="297"/>
      <c r="K874" s="297"/>
    </row>
    <row r="875" spans="1:11">
      <c r="A875" s="15" t="str">
        <f>$A$42</f>
        <v xml:space="preserve">NAME: </v>
      </c>
      <c r="C875" s="130" t="str">
        <f>$D$20</f>
        <v>University of Colorado</v>
      </c>
      <c r="H875" s="82"/>
      <c r="J875" s="13"/>
      <c r="K875" s="17" t="str">
        <f>$K$3</f>
        <v>Due Date: October 12, 2020</v>
      </c>
    </row>
    <row r="876" spans="1:11">
      <c r="A876" s="18" t="s">
        <v>6</v>
      </c>
      <c r="B876" s="18" t="s">
        <v>6</v>
      </c>
      <c r="C876" s="18" t="s">
        <v>6</v>
      </c>
      <c r="D876" s="18" t="s">
        <v>6</v>
      </c>
      <c r="E876" s="18" t="s">
        <v>6</v>
      </c>
      <c r="F876" s="18" t="s">
        <v>6</v>
      </c>
      <c r="G876" s="19" t="s">
        <v>6</v>
      </c>
      <c r="H876" s="20" t="s">
        <v>6</v>
      </c>
      <c r="I876" s="18" t="s">
        <v>6</v>
      </c>
      <c r="J876" s="19" t="s">
        <v>6</v>
      </c>
      <c r="K876" s="20" t="s">
        <v>6</v>
      </c>
    </row>
    <row r="877" spans="1:11">
      <c r="A877" s="21" t="s">
        <v>7</v>
      </c>
      <c r="E877" s="21" t="s">
        <v>7</v>
      </c>
      <c r="F877" s="22"/>
      <c r="G877" s="23"/>
      <c r="H877" s="24" t="str">
        <f>+H840</f>
        <v>2019-20</v>
      </c>
      <c r="I877" s="22"/>
      <c r="J877" s="23"/>
      <c r="K877" s="24" t="s">
        <v>271</v>
      </c>
    </row>
    <row r="878" spans="1:11">
      <c r="A878" s="21" t="s">
        <v>9</v>
      </c>
      <c r="C878" s="25" t="s">
        <v>51</v>
      </c>
      <c r="E878" s="21" t="s">
        <v>9</v>
      </c>
      <c r="F878" s="22"/>
      <c r="G878" s="23"/>
      <c r="H878" s="24" t="s">
        <v>12</v>
      </c>
      <c r="I878" s="22"/>
      <c r="J878" s="23"/>
      <c r="K878" s="24" t="s">
        <v>13</v>
      </c>
    </row>
    <row r="879" spans="1:11">
      <c r="A879" s="18" t="s">
        <v>6</v>
      </c>
      <c r="B879" s="18" t="s">
        <v>6</v>
      </c>
      <c r="C879" s="18" t="s">
        <v>6</v>
      </c>
      <c r="D879" s="18" t="s">
        <v>6</v>
      </c>
      <c r="E879" s="18" t="s">
        <v>6</v>
      </c>
      <c r="F879" s="18" t="s">
        <v>6</v>
      </c>
      <c r="G879" s="19" t="s">
        <v>6</v>
      </c>
      <c r="H879" s="20" t="s">
        <v>6</v>
      </c>
      <c r="I879" s="18" t="s">
        <v>6</v>
      </c>
      <c r="J879" s="19" t="s">
        <v>6</v>
      </c>
      <c r="K879" s="20" t="s">
        <v>6</v>
      </c>
    </row>
    <row r="880" spans="1:11">
      <c r="A880" s="68">
        <v>1</v>
      </c>
      <c r="C880" s="130" t="s">
        <v>218</v>
      </c>
      <c r="E880" s="68">
        <v>1</v>
      </c>
      <c r="F880" s="9"/>
      <c r="G880" s="104"/>
      <c r="H880" s="148"/>
      <c r="I880" s="104"/>
      <c r="J880" s="104"/>
      <c r="K880" s="148"/>
    </row>
    <row r="881" spans="1:16">
      <c r="A881" s="68">
        <v>2</v>
      </c>
      <c r="C881" s="163" t="s">
        <v>287</v>
      </c>
      <c r="E881" s="68">
        <v>2</v>
      </c>
      <c r="F881" s="9"/>
      <c r="G881" s="104"/>
      <c r="H881" s="104">
        <v>1810017</v>
      </c>
      <c r="I881" s="104"/>
      <c r="J881" s="104"/>
      <c r="K881" s="104">
        <f>1820000+20000</f>
        <v>1840000</v>
      </c>
    </row>
    <row r="882" spans="1:16">
      <c r="A882" s="68">
        <v>3</v>
      </c>
      <c r="C882" s="165" t="s">
        <v>288</v>
      </c>
      <c r="E882" s="68">
        <v>3</v>
      </c>
      <c r="F882" s="9"/>
      <c r="G882" s="104"/>
      <c r="H882" s="104">
        <v>592287</v>
      </c>
      <c r="I882" s="104"/>
      <c r="J882" s="104"/>
      <c r="K882" s="104">
        <v>599800</v>
      </c>
    </row>
    <row r="883" spans="1:16">
      <c r="A883" s="68">
        <v>4</v>
      </c>
      <c r="C883" s="165" t="s">
        <v>289</v>
      </c>
      <c r="E883" s="68">
        <v>4</v>
      </c>
      <c r="F883" s="9"/>
      <c r="G883" s="104"/>
      <c r="H883" s="104">
        <v>576925</v>
      </c>
      <c r="I883" s="104"/>
      <c r="J883" s="104"/>
      <c r="K883" s="104">
        <v>615825</v>
      </c>
    </row>
    <row r="884" spans="1:16">
      <c r="A884" s="68">
        <v>5</v>
      </c>
      <c r="C884" s="164" t="s">
        <v>290</v>
      </c>
      <c r="E884" s="68">
        <v>5</v>
      </c>
      <c r="F884" s="9"/>
      <c r="G884" s="104"/>
      <c r="H884" s="104">
        <v>2967257</v>
      </c>
      <c r="I884" s="104"/>
      <c r="J884" s="104"/>
      <c r="K884" s="104">
        <f>751661+215000</f>
        <v>966661</v>
      </c>
    </row>
    <row r="885" spans="1:16">
      <c r="A885" s="68">
        <v>6</v>
      </c>
      <c r="C885" s="9"/>
      <c r="E885" s="68">
        <v>6</v>
      </c>
      <c r="F885" s="9"/>
      <c r="G885" s="104"/>
      <c r="H885" s="104"/>
      <c r="I885" s="104"/>
      <c r="J885" s="104"/>
      <c r="K885" s="104"/>
      <c r="L885" s="168"/>
      <c r="M885" s="168"/>
    </row>
    <row r="886" spans="1:16">
      <c r="A886" s="68">
        <v>7</v>
      </c>
      <c r="C886" s="9"/>
      <c r="E886" s="68">
        <v>7</v>
      </c>
      <c r="F886" s="9"/>
      <c r="G886" s="104"/>
      <c r="H886" s="104"/>
      <c r="I886" s="104"/>
      <c r="J886" s="104"/>
      <c r="K886" s="104"/>
    </row>
    <row r="887" spans="1:16">
      <c r="A887" s="68">
        <v>8</v>
      </c>
      <c r="E887" s="68">
        <v>8</v>
      </c>
      <c r="F887" s="9"/>
      <c r="G887" s="104"/>
      <c r="H887" s="104"/>
      <c r="I887" s="104"/>
      <c r="J887" s="104"/>
      <c r="K887" s="104"/>
    </row>
    <row r="888" spans="1:16">
      <c r="A888" s="68">
        <v>9</v>
      </c>
      <c r="E888" s="68">
        <v>9</v>
      </c>
      <c r="F888" s="9"/>
      <c r="G888" s="104"/>
      <c r="H888" s="104"/>
      <c r="I888" s="104"/>
      <c r="J888" s="104"/>
      <c r="K888" s="104"/>
    </row>
    <row r="889" spans="1:16">
      <c r="A889" s="71"/>
      <c r="E889" s="71"/>
      <c r="F889" s="65" t="s">
        <v>6</v>
      </c>
      <c r="G889" s="80" t="s">
        <v>6</v>
      </c>
      <c r="H889" s="80"/>
      <c r="I889" s="80"/>
      <c r="J889" s="80"/>
      <c r="K889" s="80"/>
    </row>
    <row r="890" spans="1:16">
      <c r="A890" s="68">
        <v>10</v>
      </c>
      <c r="C890" s="130" t="s">
        <v>219</v>
      </c>
      <c r="E890" s="68">
        <v>10</v>
      </c>
      <c r="G890" s="101"/>
      <c r="H890" s="104">
        <f>SUM(H880:H888)</f>
        <v>5946486</v>
      </c>
      <c r="I890" s="102"/>
      <c r="J890" s="101"/>
      <c r="K890" s="104">
        <f>SUM(K880:K888)</f>
        <v>4022286</v>
      </c>
    </row>
    <row r="891" spans="1:16">
      <c r="A891" s="68"/>
      <c r="E891" s="68"/>
      <c r="F891" s="65" t="s">
        <v>6</v>
      </c>
      <c r="G891" s="80" t="s">
        <v>6</v>
      </c>
      <c r="H891" s="80"/>
      <c r="I891" s="80"/>
      <c r="J891" s="80"/>
      <c r="K891" s="80"/>
    </row>
    <row r="892" spans="1:16">
      <c r="A892" s="68">
        <v>11</v>
      </c>
      <c r="C892" s="9"/>
      <c r="E892" s="68">
        <v>11</v>
      </c>
      <c r="F892" s="9"/>
      <c r="G892" s="104"/>
      <c r="H892" s="104"/>
      <c r="I892" s="104"/>
      <c r="J892" s="104"/>
      <c r="K892" s="104"/>
      <c r="L892" s="168"/>
      <c r="N892" s="168"/>
    </row>
    <row r="893" spans="1:16">
      <c r="A893" s="68">
        <v>12</v>
      </c>
      <c r="C893" s="8" t="s">
        <v>220</v>
      </c>
      <c r="E893" s="68">
        <v>12</v>
      </c>
      <c r="F893" s="9"/>
      <c r="G893" s="104"/>
      <c r="H893" s="148">
        <v>9050610</v>
      </c>
      <c r="I893" s="104"/>
      <c r="J893" s="104"/>
      <c r="K893" s="148">
        <f>-9963616+6000000-5789</f>
        <v>-3969405</v>
      </c>
    </row>
    <row r="894" spans="1:16">
      <c r="A894" s="68">
        <v>13</v>
      </c>
      <c r="C894" s="9" t="s">
        <v>221</v>
      </c>
      <c r="E894" s="68">
        <v>13</v>
      </c>
      <c r="F894" s="9"/>
      <c r="G894" s="104"/>
      <c r="H894" s="148"/>
      <c r="I894" s="104"/>
      <c r="J894" s="104"/>
      <c r="K894" s="148"/>
      <c r="L894" s="168"/>
      <c r="M894" s="168"/>
      <c r="N894" s="273"/>
      <c r="O894" s="273"/>
      <c r="P894" s="273"/>
    </row>
    <row r="895" spans="1:16">
      <c r="A895" s="68">
        <v>14</v>
      </c>
      <c r="C895" s="163" t="s">
        <v>291</v>
      </c>
      <c r="E895" s="68">
        <v>14</v>
      </c>
      <c r="F895" s="9"/>
      <c r="G895" s="104"/>
      <c r="H895" s="104">
        <v>2017100</v>
      </c>
      <c r="I895" s="104"/>
      <c r="J895" s="104"/>
      <c r="K895" s="273">
        <v>1893709</v>
      </c>
      <c r="N895" s="273"/>
      <c r="O895" s="273"/>
      <c r="P895" s="273"/>
    </row>
    <row r="896" spans="1:16">
      <c r="A896" s="68">
        <v>15</v>
      </c>
      <c r="E896" s="68">
        <v>15</v>
      </c>
      <c r="F896" s="9"/>
      <c r="G896" s="104"/>
      <c r="H896" s="104"/>
      <c r="I896" s="104"/>
      <c r="J896" s="104"/>
      <c r="K896" s="104"/>
      <c r="N896" s="273"/>
      <c r="O896" s="273"/>
      <c r="P896" s="273"/>
    </row>
    <row r="897" spans="1:16">
      <c r="A897" s="68">
        <v>16</v>
      </c>
      <c r="E897" s="68">
        <v>16</v>
      </c>
      <c r="F897" s="9"/>
      <c r="G897" s="104"/>
      <c r="H897" s="104"/>
      <c r="I897" s="104"/>
      <c r="J897" s="104"/>
      <c r="K897" s="104"/>
      <c r="N897" s="279"/>
      <c r="O897" s="279"/>
      <c r="P897" s="273"/>
    </row>
    <row r="898" spans="1:16">
      <c r="A898" s="68">
        <v>17</v>
      </c>
      <c r="C898" s="69"/>
      <c r="D898" s="70"/>
      <c r="E898" s="68">
        <v>17</v>
      </c>
      <c r="F898" s="9"/>
      <c r="G898" s="104"/>
      <c r="H898" s="104"/>
      <c r="I898" s="104"/>
      <c r="J898" s="104"/>
      <c r="K898" s="104"/>
      <c r="L898" s="35"/>
      <c r="N898" s="273"/>
      <c r="O898" s="273"/>
      <c r="P898" s="273"/>
    </row>
    <row r="899" spans="1:16">
      <c r="A899" s="68">
        <v>18</v>
      </c>
      <c r="C899" s="70"/>
      <c r="D899" s="70"/>
      <c r="E899" s="68">
        <v>18</v>
      </c>
      <c r="F899" s="9"/>
      <c r="G899" s="104"/>
      <c r="H899" s="104"/>
      <c r="I899" s="104"/>
      <c r="J899" s="104"/>
      <c r="K899" s="104"/>
      <c r="N899" s="273"/>
      <c r="O899" s="273"/>
      <c r="P899" s="273"/>
    </row>
    <row r="900" spans="1:16">
      <c r="A900" s="68"/>
      <c r="C900" s="83"/>
      <c r="D900" s="70"/>
      <c r="E900" s="68"/>
      <c r="F900" s="65" t="s">
        <v>6</v>
      </c>
      <c r="G900" s="19" t="s">
        <v>6</v>
      </c>
      <c r="H900" s="20"/>
      <c r="I900" s="65"/>
      <c r="J900" s="19"/>
      <c r="K900" s="20"/>
    </row>
    <row r="901" spans="1:16">
      <c r="A901" s="68">
        <v>19</v>
      </c>
      <c r="C901" s="130" t="s">
        <v>222</v>
      </c>
      <c r="D901" s="70"/>
      <c r="E901" s="68">
        <v>19</v>
      </c>
      <c r="G901" s="102"/>
      <c r="H901" s="102">
        <f>SUM(H892:H899)</f>
        <v>11067710</v>
      </c>
      <c r="I901" s="104"/>
      <c r="J901" s="104"/>
      <c r="K901" s="102">
        <f>SUM(K892:K899)</f>
        <v>-2075696</v>
      </c>
    </row>
    <row r="902" spans="1:16">
      <c r="A902" s="68"/>
      <c r="C902" s="83"/>
      <c r="D902" s="70"/>
      <c r="E902" s="68"/>
      <c r="F902" s="65" t="s">
        <v>6</v>
      </c>
      <c r="G902" s="19" t="s">
        <v>6</v>
      </c>
      <c r="H902" s="20"/>
      <c r="I902" s="65"/>
      <c r="J902" s="19"/>
      <c r="K902" s="20"/>
    </row>
    <row r="903" spans="1:16">
      <c r="A903" s="68"/>
      <c r="C903" s="70"/>
      <c r="D903" s="70"/>
      <c r="E903" s="68"/>
      <c r="H903" s="11"/>
    </row>
    <row r="904" spans="1:16">
      <c r="A904" s="68">
        <v>20</v>
      </c>
      <c r="C904" s="8" t="s">
        <v>223</v>
      </c>
      <c r="E904" s="68">
        <v>20</v>
      </c>
      <c r="G904" s="101"/>
      <c r="H904" s="102">
        <f>SUM(H890,H901)</f>
        <v>17014196</v>
      </c>
      <c r="I904" s="102"/>
      <c r="J904" s="101"/>
      <c r="K904" s="102">
        <f>SUM(K890,K901)</f>
        <v>1946590</v>
      </c>
    </row>
    <row r="905" spans="1:16">
      <c r="C905" s="30" t="s">
        <v>224</v>
      </c>
      <c r="E905" s="34"/>
      <c r="F905" s="65" t="s">
        <v>6</v>
      </c>
      <c r="G905" s="19" t="s">
        <v>6</v>
      </c>
      <c r="H905" s="20"/>
      <c r="I905" s="65"/>
      <c r="J905" s="19"/>
      <c r="K905" s="20"/>
    </row>
    <row r="906" spans="1:16">
      <c r="C906" s="8" t="s">
        <v>38</v>
      </c>
    </row>
    <row r="907" spans="1:16">
      <c r="D907" s="8"/>
      <c r="G907" s="13"/>
      <c r="H907" s="39"/>
      <c r="I907" s="57"/>
      <c r="J907" s="13"/>
      <c r="K907" s="39"/>
    </row>
    <row r="908" spans="1:16">
      <c r="D908" s="8"/>
      <c r="G908" s="13"/>
      <c r="H908" s="39"/>
      <c r="I908" s="57"/>
      <c r="J908" s="13"/>
      <c r="K908" s="39"/>
    </row>
    <row r="909" spans="1:16">
      <c r="D909" s="8"/>
      <c r="G909" s="13"/>
      <c r="H909" s="39"/>
      <c r="I909" s="57"/>
      <c r="J909" s="13"/>
      <c r="K909" s="39"/>
    </row>
    <row r="910" spans="1:16">
      <c r="D910" s="8"/>
      <c r="G910" s="13"/>
      <c r="H910" s="39"/>
      <c r="I910" s="57"/>
      <c r="J910" s="13"/>
      <c r="K910" s="39"/>
    </row>
    <row r="911" spans="1:16">
      <c r="D911" s="8"/>
      <c r="G911" s="13"/>
      <c r="H911" s="39"/>
      <c r="I911" s="57"/>
      <c r="J911" s="13"/>
      <c r="K911" s="39"/>
    </row>
    <row r="912" spans="1:16">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80" fitToHeight="47"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70"/>
  <sheetViews>
    <sheetView showGridLines="0" view="pageBreakPreview" zoomScaleNormal="75" zoomScaleSheetLayoutView="100" workbookViewId="0">
      <selection activeCell="E26" sqref="E26"/>
    </sheetView>
  </sheetViews>
  <sheetFormatPr defaultColWidth="9.625" defaultRowHeight="12"/>
  <cols>
    <col min="1" max="1" width="4.625" style="130" customWidth="1"/>
    <col min="2" max="2" width="1.875" style="130" customWidth="1"/>
    <col min="3" max="3" width="30.625" style="130" customWidth="1"/>
    <col min="4" max="4" width="28.625" style="130" customWidth="1"/>
    <col min="5" max="5" width="8.125" style="130" customWidth="1"/>
    <col min="6" max="6" width="7.5" style="130" customWidth="1"/>
    <col min="7" max="7" width="14.875" style="1" customWidth="1"/>
    <col min="8" max="8" width="14.875" style="2" customWidth="1"/>
    <col min="9" max="9" width="6.625" style="130" customWidth="1"/>
    <col min="10" max="10" width="13.25" style="1" customWidth="1"/>
    <col min="11" max="11" width="19.875" style="2" customWidth="1"/>
    <col min="12" max="256" width="9.625" style="130"/>
    <col min="257" max="257" width="4.625" style="130" customWidth="1"/>
    <col min="258" max="258" width="1.875" style="130" customWidth="1"/>
    <col min="259" max="259" width="30.625" style="130" customWidth="1"/>
    <col min="260" max="260" width="28.625" style="130" customWidth="1"/>
    <col min="261" max="261" width="8.125" style="130" customWidth="1"/>
    <col min="262" max="262" width="7.5" style="130" customWidth="1"/>
    <col min="263" max="264" width="14.875" style="130" customWidth="1"/>
    <col min="265" max="265" width="6.625" style="130" customWidth="1"/>
    <col min="266" max="266" width="13.25" style="130" customWidth="1"/>
    <col min="267" max="267" width="17" style="130" customWidth="1"/>
    <col min="268" max="512" width="9.625" style="130"/>
    <col min="513" max="513" width="4.625" style="130" customWidth="1"/>
    <col min="514" max="514" width="1.875" style="130" customWidth="1"/>
    <col min="515" max="515" width="30.625" style="130" customWidth="1"/>
    <col min="516" max="516" width="28.625" style="130" customWidth="1"/>
    <col min="517" max="517" width="8.125" style="130" customWidth="1"/>
    <col min="518" max="518" width="7.5" style="130" customWidth="1"/>
    <col min="519" max="520" width="14.875" style="130" customWidth="1"/>
    <col min="521" max="521" width="6.625" style="130" customWidth="1"/>
    <col min="522" max="522" width="13.25" style="130" customWidth="1"/>
    <col min="523" max="523" width="17" style="130" customWidth="1"/>
    <col min="524" max="768" width="9.625" style="130"/>
    <col min="769" max="769" width="4.625" style="130" customWidth="1"/>
    <col min="770" max="770" width="1.875" style="130" customWidth="1"/>
    <col min="771" max="771" width="30.625" style="130" customWidth="1"/>
    <col min="772" max="772" width="28.625" style="130" customWidth="1"/>
    <col min="773" max="773" width="8.125" style="130" customWidth="1"/>
    <col min="774" max="774" width="7.5" style="130" customWidth="1"/>
    <col min="775" max="776" width="14.875" style="130" customWidth="1"/>
    <col min="777" max="777" width="6.625" style="130" customWidth="1"/>
    <col min="778" max="778" width="13.25" style="130" customWidth="1"/>
    <col min="779" max="779" width="17" style="130" customWidth="1"/>
    <col min="780" max="1024" width="9.625" style="130"/>
    <col min="1025" max="1025" width="4.625" style="130" customWidth="1"/>
    <col min="1026" max="1026" width="1.875" style="130" customWidth="1"/>
    <col min="1027" max="1027" width="30.625" style="130" customWidth="1"/>
    <col min="1028" max="1028" width="28.625" style="130" customWidth="1"/>
    <col min="1029" max="1029" width="8.125" style="130" customWidth="1"/>
    <col min="1030" max="1030" width="7.5" style="130" customWidth="1"/>
    <col min="1031" max="1032" width="14.875" style="130" customWidth="1"/>
    <col min="1033" max="1033" width="6.625" style="130" customWidth="1"/>
    <col min="1034" max="1034" width="13.25" style="130" customWidth="1"/>
    <col min="1035" max="1035" width="17" style="130" customWidth="1"/>
    <col min="1036" max="1280" width="9.625" style="130"/>
    <col min="1281" max="1281" width="4.625" style="130" customWidth="1"/>
    <col min="1282" max="1282" width="1.875" style="130" customWidth="1"/>
    <col min="1283" max="1283" width="30.625" style="130" customWidth="1"/>
    <col min="1284" max="1284" width="28.625" style="130" customWidth="1"/>
    <col min="1285" max="1285" width="8.125" style="130" customWidth="1"/>
    <col min="1286" max="1286" width="7.5" style="130" customWidth="1"/>
    <col min="1287" max="1288" width="14.875" style="130" customWidth="1"/>
    <col min="1289" max="1289" width="6.625" style="130" customWidth="1"/>
    <col min="1290" max="1290" width="13.25" style="130" customWidth="1"/>
    <col min="1291" max="1291" width="17" style="130" customWidth="1"/>
    <col min="1292" max="1536" width="9.625" style="130"/>
    <col min="1537" max="1537" width="4.625" style="130" customWidth="1"/>
    <col min="1538" max="1538" width="1.875" style="130" customWidth="1"/>
    <col min="1539" max="1539" width="30.625" style="130" customWidth="1"/>
    <col min="1540" max="1540" width="28.625" style="130" customWidth="1"/>
    <col min="1541" max="1541" width="8.125" style="130" customWidth="1"/>
    <col min="1542" max="1542" width="7.5" style="130" customWidth="1"/>
    <col min="1543" max="1544" width="14.875" style="130" customWidth="1"/>
    <col min="1545" max="1545" width="6.625" style="130" customWidth="1"/>
    <col min="1546" max="1546" width="13.25" style="130" customWidth="1"/>
    <col min="1547" max="1547" width="17" style="130" customWidth="1"/>
    <col min="1548" max="1792" width="9.625" style="130"/>
    <col min="1793" max="1793" width="4.625" style="130" customWidth="1"/>
    <col min="1794" max="1794" width="1.875" style="130" customWidth="1"/>
    <col min="1795" max="1795" width="30.625" style="130" customWidth="1"/>
    <col min="1796" max="1796" width="28.625" style="130" customWidth="1"/>
    <col min="1797" max="1797" width="8.125" style="130" customWidth="1"/>
    <col min="1798" max="1798" width="7.5" style="130" customWidth="1"/>
    <col min="1799" max="1800" width="14.875" style="130" customWidth="1"/>
    <col min="1801" max="1801" width="6.625" style="130" customWidth="1"/>
    <col min="1802" max="1802" width="13.25" style="130" customWidth="1"/>
    <col min="1803" max="1803" width="17" style="130" customWidth="1"/>
    <col min="1804" max="2048" width="9.625" style="130"/>
    <col min="2049" max="2049" width="4.625" style="130" customWidth="1"/>
    <col min="2050" max="2050" width="1.875" style="130" customWidth="1"/>
    <col min="2051" max="2051" width="30.625" style="130" customWidth="1"/>
    <col min="2052" max="2052" width="28.625" style="130" customWidth="1"/>
    <col min="2053" max="2053" width="8.125" style="130" customWidth="1"/>
    <col min="2054" max="2054" width="7.5" style="130" customWidth="1"/>
    <col min="2055" max="2056" width="14.875" style="130" customWidth="1"/>
    <col min="2057" max="2057" width="6.625" style="130" customWidth="1"/>
    <col min="2058" max="2058" width="13.25" style="130" customWidth="1"/>
    <col min="2059" max="2059" width="17" style="130" customWidth="1"/>
    <col min="2060" max="2304" width="9.625" style="130"/>
    <col min="2305" max="2305" width="4.625" style="130" customWidth="1"/>
    <col min="2306" max="2306" width="1.875" style="130" customWidth="1"/>
    <col min="2307" max="2307" width="30.625" style="130" customWidth="1"/>
    <col min="2308" max="2308" width="28.625" style="130" customWidth="1"/>
    <col min="2309" max="2309" width="8.125" style="130" customWidth="1"/>
    <col min="2310" max="2310" width="7.5" style="130" customWidth="1"/>
    <col min="2311" max="2312" width="14.875" style="130" customWidth="1"/>
    <col min="2313" max="2313" width="6.625" style="130" customWidth="1"/>
    <col min="2314" max="2314" width="13.25" style="130" customWidth="1"/>
    <col min="2315" max="2315" width="17" style="130" customWidth="1"/>
    <col min="2316" max="2560" width="9.625" style="130"/>
    <col min="2561" max="2561" width="4.625" style="130" customWidth="1"/>
    <col min="2562" max="2562" width="1.875" style="130" customWidth="1"/>
    <col min="2563" max="2563" width="30.625" style="130" customWidth="1"/>
    <col min="2564" max="2564" width="28.625" style="130" customWidth="1"/>
    <col min="2565" max="2565" width="8.125" style="130" customWidth="1"/>
    <col min="2566" max="2566" width="7.5" style="130" customWidth="1"/>
    <col min="2567" max="2568" width="14.875" style="130" customWidth="1"/>
    <col min="2569" max="2569" width="6.625" style="130" customWidth="1"/>
    <col min="2570" max="2570" width="13.25" style="130" customWidth="1"/>
    <col min="2571" max="2571" width="17" style="130" customWidth="1"/>
    <col min="2572" max="2816" width="9.625" style="130"/>
    <col min="2817" max="2817" width="4.625" style="130" customWidth="1"/>
    <col min="2818" max="2818" width="1.875" style="130" customWidth="1"/>
    <col min="2819" max="2819" width="30.625" style="130" customWidth="1"/>
    <col min="2820" max="2820" width="28.625" style="130" customWidth="1"/>
    <col min="2821" max="2821" width="8.125" style="130" customWidth="1"/>
    <col min="2822" max="2822" width="7.5" style="130" customWidth="1"/>
    <col min="2823" max="2824" width="14.875" style="130" customWidth="1"/>
    <col min="2825" max="2825" width="6.625" style="130" customWidth="1"/>
    <col min="2826" max="2826" width="13.25" style="130" customWidth="1"/>
    <col min="2827" max="2827" width="17" style="130" customWidth="1"/>
    <col min="2828" max="3072" width="9.625" style="130"/>
    <col min="3073" max="3073" width="4.625" style="130" customWidth="1"/>
    <col min="3074" max="3074" width="1.875" style="130" customWidth="1"/>
    <col min="3075" max="3075" width="30.625" style="130" customWidth="1"/>
    <col min="3076" max="3076" width="28.625" style="130" customWidth="1"/>
    <col min="3077" max="3077" width="8.125" style="130" customWidth="1"/>
    <col min="3078" max="3078" width="7.5" style="130" customWidth="1"/>
    <col min="3079" max="3080" width="14.875" style="130" customWidth="1"/>
    <col min="3081" max="3081" width="6.625" style="130" customWidth="1"/>
    <col min="3082" max="3082" width="13.25" style="130" customWidth="1"/>
    <col min="3083" max="3083" width="17" style="130" customWidth="1"/>
    <col min="3084" max="3328" width="9.625" style="130"/>
    <col min="3329" max="3329" width="4.625" style="130" customWidth="1"/>
    <col min="3330" max="3330" width="1.875" style="130" customWidth="1"/>
    <col min="3331" max="3331" width="30.625" style="130" customWidth="1"/>
    <col min="3332" max="3332" width="28.625" style="130" customWidth="1"/>
    <col min="3333" max="3333" width="8.125" style="130" customWidth="1"/>
    <col min="3334" max="3334" width="7.5" style="130" customWidth="1"/>
    <col min="3335" max="3336" width="14.875" style="130" customWidth="1"/>
    <col min="3337" max="3337" width="6.625" style="130" customWidth="1"/>
    <col min="3338" max="3338" width="13.25" style="130" customWidth="1"/>
    <col min="3339" max="3339" width="17" style="130" customWidth="1"/>
    <col min="3340" max="3584" width="9.625" style="130"/>
    <col min="3585" max="3585" width="4.625" style="130" customWidth="1"/>
    <col min="3586" max="3586" width="1.875" style="130" customWidth="1"/>
    <col min="3587" max="3587" width="30.625" style="130" customWidth="1"/>
    <col min="3588" max="3588" width="28.625" style="130" customWidth="1"/>
    <col min="3589" max="3589" width="8.125" style="130" customWidth="1"/>
    <col min="3590" max="3590" width="7.5" style="130" customWidth="1"/>
    <col min="3591" max="3592" width="14.875" style="130" customWidth="1"/>
    <col min="3593" max="3593" width="6.625" style="130" customWidth="1"/>
    <col min="3594" max="3594" width="13.25" style="130" customWidth="1"/>
    <col min="3595" max="3595" width="17" style="130" customWidth="1"/>
    <col min="3596" max="3840" width="9.625" style="130"/>
    <col min="3841" max="3841" width="4.625" style="130" customWidth="1"/>
    <col min="3842" max="3842" width="1.875" style="130" customWidth="1"/>
    <col min="3843" max="3843" width="30.625" style="130" customWidth="1"/>
    <col min="3844" max="3844" width="28.625" style="130" customWidth="1"/>
    <col min="3845" max="3845" width="8.125" style="130" customWidth="1"/>
    <col min="3846" max="3846" width="7.5" style="130" customWidth="1"/>
    <col min="3847" max="3848" width="14.875" style="130" customWidth="1"/>
    <col min="3849" max="3849" width="6.625" style="130" customWidth="1"/>
    <col min="3850" max="3850" width="13.25" style="130" customWidth="1"/>
    <col min="3851" max="3851" width="17" style="130" customWidth="1"/>
    <col min="3852" max="4096" width="9.625" style="130"/>
    <col min="4097" max="4097" width="4.625" style="130" customWidth="1"/>
    <col min="4098" max="4098" width="1.875" style="130" customWidth="1"/>
    <col min="4099" max="4099" width="30.625" style="130" customWidth="1"/>
    <col min="4100" max="4100" width="28.625" style="130" customWidth="1"/>
    <col min="4101" max="4101" width="8.125" style="130" customWidth="1"/>
    <col min="4102" max="4102" width="7.5" style="130" customWidth="1"/>
    <col min="4103" max="4104" width="14.875" style="130" customWidth="1"/>
    <col min="4105" max="4105" width="6.625" style="130" customWidth="1"/>
    <col min="4106" max="4106" width="13.25" style="130" customWidth="1"/>
    <col min="4107" max="4107" width="17" style="130" customWidth="1"/>
    <col min="4108" max="4352" width="9.625" style="130"/>
    <col min="4353" max="4353" width="4.625" style="130" customWidth="1"/>
    <col min="4354" max="4354" width="1.875" style="130" customWidth="1"/>
    <col min="4355" max="4355" width="30.625" style="130" customWidth="1"/>
    <col min="4356" max="4356" width="28.625" style="130" customWidth="1"/>
    <col min="4357" max="4357" width="8.125" style="130" customWidth="1"/>
    <col min="4358" max="4358" width="7.5" style="130" customWidth="1"/>
    <col min="4359" max="4360" width="14.875" style="130" customWidth="1"/>
    <col min="4361" max="4361" width="6.625" style="130" customWidth="1"/>
    <col min="4362" max="4362" width="13.25" style="130" customWidth="1"/>
    <col min="4363" max="4363" width="17" style="130" customWidth="1"/>
    <col min="4364" max="4608" width="9.625" style="130"/>
    <col min="4609" max="4609" width="4.625" style="130" customWidth="1"/>
    <col min="4610" max="4610" width="1.875" style="130" customWidth="1"/>
    <col min="4611" max="4611" width="30.625" style="130" customWidth="1"/>
    <col min="4612" max="4612" width="28.625" style="130" customWidth="1"/>
    <col min="4613" max="4613" width="8.125" style="130" customWidth="1"/>
    <col min="4614" max="4614" width="7.5" style="130" customWidth="1"/>
    <col min="4615" max="4616" width="14.875" style="130" customWidth="1"/>
    <col min="4617" max="4617" width="6.625" style="130" customWidth="1"/>
    <col min="4618" max="4618" width="13.25" style="130" customWidth="1"/>
    <col min="4619" max="4619" width="17" style="130" customWidth="1"/>
    <col min="4620" max="4864" width="9.625" style="130"/>
    <col min="4865" max="4865" width="4.625" style="130" customWidth="1"/>
    <col min="4866" max="4866" width="1.875" style="130" customWidth="1"/>
    <col min="4867" max="4867" width="30.625" style="130" customWidth="1"/>
    <col min="4868" max="4868" width="28.625" style="130" customWidth="1"/>
    <col min="4869" max="4869" width="8.125" style="130" customWidth="1"/>
    <col min="4870" max="4870" width="7.5" style="130" customWidth="1"/>
    <col min="4871" max="4872" width="14.875" style="130" customWidth="1"/>
    <col min="4873" max="4873" width="6.625" style="130" customWidth="1"/>
    <col min="4874" max="4874" width="13.25" style="130" customWidth="1"/>
    <col min="4875" max="4875" width="17" style="130" customWidth="1"/>
    <col min="4876" max="5120" width="9.625" style="130"/>
    <col min="5121" max="5121" width="4.625" style="130" customWidth="1"/>
    <col min="5122" max="5122" width="1.875" style="130" customWidth="1"/>
    <col min="5123" max="5123" width="30.625" style="130" customWidth="1"/>
    <col min="5124" max="5124" width="28.625" style="130" customWidth="1"/>
    <col min="5125" max="5125" width="8.125" style="130" customWidth="1"/>
    <col min="5126" max="5126" width="7.5" style="130" customWidth="1"/>
    <col min="5127" max="5128" width="14.875" style="130" customWidth="1"/>
    <col min="5129" max="5129" width="6.625" style="130" customWidth="1"/>
    <col min="5130" max="5130" width="13.25" style="130" customWidth="1"/>
    <col min="5131" max="5131" width="17" style="130" customWidth="1"/>
    <col min="5132" max="5376" width="9.625" style="130"/>
    <col min="5377" max="5377" width="4.625" style="130" customWidth="1"/>
    <col min="5378" max="5378" width="1.875" style="130" customWidth="1"/>
    <col min="5379" max="5379" width="30.625" style="130" customWidth="1"/>
    <col min="5380" max="5380" width="28.625" style="130" customWidth="1"/>
    <col min="5381" max="5381" width="8.125" style="130" customWidth="1"/>
    <col min="5382" max="5382" width="7.5" style="130" customWidth="1"/>
    <col min="5383" max="5384" width="14.875" style="130" customWidth="1"/>
    <col min="5385" max="5385" width="6.625" style="130" customWidth="1"/>
    <col min="5386" max="5386" width="13.25" style="130" customWidth="1"/>
    <col min="5387" max="5387" width="17" style="130" customWidth="1"/>
    <col min="5388" max="5632" width="9.625" style="130"/>
    <col min="5633" max="5633" width="4.625" style="130" customWidth="1"/>
    <col min="5634" max="5634" width="1.875" style="130" customWidth="1"/>
    <col min="5635" max="5635" width="30.625" style="130" customWidth="1"/>
    <col min="5636" max="5636" width="28.625" style="130" customWidth="1"/>
    <col min="5637" max="5637" width="8.125" style="130" customWidth="1"/>
    <col min="5638" max="5638" width="7.5" style="130" customWidth="1"/>
    <col min="5639" max="5640" width="14.875" style="130" customWidth="1"/>
    <col min="5641" max="5641" width="6.625" style="130" customWidth="1"/>
    <col min="5642" max="5642" width="13.25" style="130" customWidth="1"/>
    <col min="5643" max="5643" width="17" style="130" customWidth="1"/>
    <col min="5644" max="5888" width="9.625" style="130"/>
    <col min="5889" max="5889" width="4.625" style="130" customWidth="1"/>
    <col min="5890" max="5890" width="1.875" style="130" customWidth="1"/>
    <col min="5891" max="5891" width="30.625" style="130" customWidth="1"/>
    <col min="5892" max="5892" width="28.625" style="130" customWidth="1"/>
    <col min="5893" max="5893" width="8.125" style="130" customWidth="1"/>
    <col min="5894" max="5894" width="7.5" style="130" customWidth="1"/>
    <col min="5895" max="5896" width="14.875" style="130" customWidth="1"/>
    <col min="5897" max="5897" width="6.625" style="130" customWidth="1"/>
    <col min="5898" max="5898" width="13.25" style="130" customWidth="1"/>
    <col min="5899" max="5899" width="17" style="130" customWidth="1"/>
    <col min="5900" max="6144" width="9.625" style="130"/>
    <col min="6145" max="6145" width="4.625" style="130" customWidth="1"/>
    <col min="6146" max="6146" width="1.875" style="130" customWidth="1"/>
    <col min="6147" max="6147" width="30.625" style="130" customWidth="1"/>
    <col min="6148" max="6148" width="28.625" style="130" customWidth="1"/>
    <col min="6149" max="6149" width="8.125" style="130" customWidth="1"/>
    <col min="6150" max="6150" width="7.5" style="130" customWidth="1"/>
    <col min="6151" max="6152" width="14.875" style="130" customWidth="1"/>
    <col min="6153" max="6153" width="6.625" style="130" customWidth="1"/>
    <col min="6154" max="6154" width="13.25" style="130" customWidth="1"/>
    <col min="6155" max="6155" width="17" style="130" customWidth="1"/>
    <col min="6156" max="6400" width="9.625" style="130"/>
    <col min="6401" max="6401" width="4.625" style="130" customWidth="1"/>
    <col min="6402" max="6402" width="1.875" style="130" customWidth="1"/>
    <col min="6403" max="6403" width="30.625" style="130" customWidth="1"/>
    <col min="6404" max="6404" width="28.625" style="130" customWidth="1"/>
    <col min="6405" max="6405" width="8.125" style="130" customWidth="1"/>
    <col min="6406" max="6406" width="7.5" style="130" customWidth="1"/>
    <col min="6407" max="6408" width="14.875" style="130" customWidth="1"/>
    <col min="6409" max="6409" width="6.625" style="130" customWidth="1"/>
    <col min="6410" max="6410" width="13.25" style="130" customWidth="1"/>
    <col min="6411" max="6411" width="17" style="130" customWidth="1"/>
    <col min="6412" max="6656" width="9.625" style="130"/>
    <col min="6657" max="6657" width="4.625" style="130" customWidth="1"/>
    <col min="6658" max="6658" width="1.875" style="130" customWidth="1"/>
    <col min="6659" max="6659" width="30.625" style="130" customWidth="1"/>
    <col min="6660" max="6660" width="28.625" style="130" customWidth="1"/>
    <col min="6661" max="6661" width="8.125" style="130" customWidth="1"/>
    <col min="6662" max="6662" width="7.5" style="130" customWidth="1"/>
    <col min="6663" max="6664" width="14.875" style="130" customWidth="1"/>
    <col min="6665" max="6665" width="6.625" style="130" customWidth="1"/>
    <col min="6666" max="6666" width="13.25" style="130" customWidth="1"/>
    <col min="6667" max="6667" width="17" style="130" customWidth="1"/>
    <col min="6668" max="6912" width="9.625" style="130"/>
    <col min="6913" max="6913" width="4.625" style="130" customWidth="1"/>
    <col min="6914" max="6914" width="1.875" style="130" customWidth="1"/>
    <col min="6915" max="6915" width="30.625" style="130" customWidth="1"/>
    <col min="6916" max="6916" width="28.625" style="130" customWidth="1"/>
    <col min="6917" max="6917" width="8.125" style="130" customWidth="1"/>
    <col min="6918" max="6918" width="7.5" style="130" customWidth="1"/>
    <col min="6919" max="6920" width="14.875" style="130" customWidth="1"/>
    <col min="6921" max="6921" width="6.625" style="130" customWidth="1"/>
    <col min="6922" max="6922" width="13.25" style="130" customWidth="1"/>
    <col min="6923" max="6923" width="17" style="130" customWidth="1"/>
    <col min="6924" max="7168" width="9.625" style="130"/>
    <col min="7169" max="7169" width="4.625" style="130" customWidth="1"/>
    <col min="7170" max="7170" width="1.875" style="130" customWidth="1"/>
    <col min="7171" max="7171" width="30.625" style="130" customWidth="1"/>
    <col min="7172" max="7172" width="28.625" style="130" customWidth="1"/>
    <col min="7173" max="7173" width="8.125" style="130" customWidth="1"/>
    <col min="7174" max="7174" width="7.5" style="130" customWidth="1"/>
    <col min="7175" max="7176" width="14.875" style="130" customWidth="1"/>
    <col min="7177" max="7177" width="6.625" style="130" customWidth="1"/>
    <col min="7178" max="7178" width="13.25" style="130" customWidth="1"/>
    <col min="7179" max="7179" width="17" style="130" customWidth="1"/>
    <col min="7180" max="7424" width="9.625" style="130"/>
    <col min="7425" max="7425" width="4.625" style="130" customWidth="1"/>
    <col min="7426" max="7426" width="1.875" style="130" customWidth="1"/>
    <col min="7427" max="7427" width="30.625" style="130" customWidth="1"/>
    <col min="7428" max="7428" width="28.625" style="130" customWidth="1"/>
    <col min="7429" max="7429" width="8.125" style="130" customWidth="1"/>
    <col min="7430" max="7430" width="7.5" style="130" customWidth="1"/>
    <col min="7431" max="7432" width="14.875" style="130" customWidth="1"/>
    <col min="7433" max="7433" width="6.625" style="130" customWidth="1"/>
    <col min="7434" max="7434" width="13.25" style="130" customWidth="1"/>
    <col min="7435" max="7435" width="17" style="130" customWidth="1"/>
    <col min="7436" max="7680" width="9.625" style="130"/>
    <col min="7681" max="7681" width="4.625" style="130" customWidth="1"/>
    <col min="7682" max="7682" width="1.875" style="130" customWidth="1"/>
    <col min="7683" max="7683" width="30.625" style="130" customWidth="1"/>
    <col min="7684" max="7684" width="28.625" style="130" customWidth="1"/>
    <col min="7685" max="7685" width="8.125" style="130" customWidth="1"/>
    <col min="7686" max="7686" width="7.5" style="130" customWidth="1"/>
    <col min="7687" max="7688" width="14.875" style="130" customWidth="1"/>
    <col min="7689" max="7689" width="6.625" style="130" customWidth="1"/>
    <col min="7690" max="7690" width="13.25" style="130" customWidth="1"/>
    <col min="7691" max="7691" width="17" style="130" customWidth="1"/>
    <col min="7692" max="7936" width="9.625" style="130"/>
    <col min="7937" max="7937" width="4.625" style="130" customWidth="1"/>
    <col min="7938" max="7938" width="1.875" style="130" customWidth="1"/>
    <col min="7939" max="7939" width="30.625" style="130" customWidth="1"/>
    <col min="7940" max="7940" width="28.625" style="130" customWidth="1"/>
    <col min="7941" max="7941" width="8.125" style="130" customWidth="1"/>
    <col min="7942" max="7942" width="7.5" style="130" customWidth="1"/>
    <col min="7943" max="7944" width="14.875" style="130" customWidth="1"/>
    <col min="7945" max="7945" width="6.625" style="130" customWidth="1"/>
    <col min="7946" max="7946" width="13.25" style="130" customWidth="1"/>
    <col min="7947" max="7947" width="17" style="130" customWidth="1"/>
    <col min="7948" max="8192" width="9.625" style="130"/>
    <col min="8193" max="8193" width="4.625" style="130" customWidth="1"/>
    <col min="8194" max="8194" width="1.875" style="130" customWidth="1"/>
    <col min="8195" max="8195" width="30.625" style="130" customWidth="1"/>
    <col min="8196" max="8196" width="28.625" style="130" customWidth="1"/>
    <col min="8197" max="8197" width="8.125" style="130" customWidth="1"/>
    <col min="8198" max="8198" width="7.5" style="130" customWidth="1"/>
    <col min="8199" max="8200" width="14.875" style="130" customWidth="1"/>
    <col min="8201" max="8201" width="6.625" style="130" customWidth="1"/>
    <col min="8202" max="8202" width="13.25" style="130" customWidth="1"/>
    <col min="8203" max="8203" width="17" style="130" customWidth="1"/>
    <col min="8204" max="8448" width="9.625" style="130"/>
    <col min="8449" max="8449" width="4.625" style="130" customWidth="1"/>
    <col min="8450" max="8450" width="1.875" style="130" customWidth="1"/>
    <col min="8451" max="8451" width="30.625" style="130" customWidth="1"/>
    <col min="8452" max="8452" width="28.625" style="130" customWidth="1"/>
    <col min="8453" max="8453" width="8.125" style="130" customWidth="1"/>
    <col min="8454" max="8454" width="7.5" style="130" customWidth="1"/>
    <col min="8455" max="8456" width="14.875" style="130" customWidth="1"/>
    <col min="8457" max="8457" width="6.625" style="130" customWidth="1"/>
    <col min="8458" max="8458" width="13.25" style="130" customWidth="1"/>
    <col min="8459" max="8459" width="17" style="130" customWidth="1"/>
    <col min="8460" max="8704" width="9.625" style="130"/>
    <col min="8705" max="8705" width="4.625" style="130" customWidth="1"/>
    <col min="8706" max="8706" width="1.875" style="130" customWidth="1"/>
    <col min="8707" max="8707" width="30.625" style="130" customWidth="1"/>
    <col min="8708" max="8708" width="28.625" style="130" customWidth="1"/>
    <col min="8709" max="8709" width="8.125" style="130" customWidth="1"/>
    <col min="8710" max="8710" width="7.5" style="130" customWidth="1"/>
    <col min="8711" max="8712" width="14.875" style="130" customWidth="1"/>
    <col min="8713" max="8713" width="6.625" style="130" customWidth="1"/>
    <col min="8714" max="8714" width="13.25" style="130" customWidth="1"/>
    <col min="8715" max="8715" width="17" style="130" customWidth="1"/>
    <col min="8716" max="8960" width="9.625" style="130"/>
    <col min="8961" max="8961" width="4.625" style="130" customWidth="1"/>
    <col min="8962" max="8962" width="1.875" style="130" customWidth="1"/>
    <col min="8963" max="8963" width="30.625" style="130" customWidth="1"/>
    <col min="8964" max="8964" width="28.625" style="130" customWidth="1"/>
    <col min="8965" max="8965" width="8.125" style="130" customWidth="1"/>
    <col min="8966" max="8966" width="7.5" style="130" customWidth="1"/>
    <col min="8967" max="8968" width="14.875" style="130" customWidth="1"/>
    <col min="8969" max="8969" width="6.625" style="130" customWidth="1"/>
    <col min="8970" max="8970" width="13.25" style="130" customWidth="1"/>
    <col min="8971" max="8971" width="17" style="130" customWidth="1"/>
    <col min="8972" max="9216" width="9.625" style="130"/>
    <col min="9217" max="9217" width="4.625" style="130" customWidth="1"/>
    <col min="9218" max="9218" width="1.875" style="130" customWidth="1"/>
    <col min="9219" max="9219" width="30.625" style="130" customWidth="1"/>
    <col min="9220" max="9220" width="28.625" style="130" customWidth="1"/>
    <col min="9221" max="9221" width="8.125" style="130" customWidth="1"/>
    <col min="9222" max="9222" width="7.5" style="130" customWidth="1"/>
    <col min="9223" max="9224" width="14.875" style="130" customWidth="1"/>
    <col min="9225" max="9225" width="6.625" style="130" customWidth="1"/>
    <col min="9226" max="9226" width="13.25" style="130" customWidth="1"/>
    <col min="9227" max="9227" width="17" style="130" customWidth="1"/>
    <col min="9228" max="9472" width="9.625" style="130"/>
    <col min="9473" max="9473" width="4.625" style="130" customWidth="1"/>
    <col min="9474" max="9474" width="1.875" style="130" customWidth="1"/>
    <col min="9475" max="9475" width="30.625" style="130" customWidth="1"/>
    <col min="9476" max="9476" width="28.625" style="130" customWidth="1"/>
    <col min="9477" max="9477" width="8.125" style="130" customWidth="1"/>
    <col min="9478" max="9478" width="7.5" style="130" customWidth="1"/>
    <col min="9479" max="9480" width="14.875" style="130" customWidth="1"/>
    <col min="9481" max="9481" width="6.625" style="130" customWidth="1"/>
    <col min="9482" max="9482" width="13.25" style="130" customWidth="1"/>
    <col min="9483" max="9483" width="17" style="130" customWidth="1"/>
    <col min="9484" max="9728" width="9.625" style="130"/>
    <col min="9729" max="9729" width="4.625" style="130" customWidth="1"/>
    <col min="9730" max="9730" width="1.875" style="130" customWidth="1"/>
    <col min="9731" max="9731" width="30.625" style="130" customWidth="1"/>
    <col min="9732" max="9732" width="28.625" style="130" customWidth="1"/>
    <col min="9733" max="9733" width="8.125" style="130" customWidth="1"/>
    <col min="9734" max="9734" width="7.5" style="130" customWidth="1"/>
    <col min="9735" max="9736" width="14.875" style="130" customWidth="1"/>
    <col min="9737" max="9737" width="6.625" style="130" customWidth="1"/>
    <col min="9738" max="9738" width="13.25" style="130" customWidth="1"/>
    <col min="9739" max="9739" width="17" style="130" customWidth="1"/>
    <col min="9740" max="9984" width="9.625" style="130"/>
    <col min="9985" max="9985" width="4.625" style="130" customWidth="1"/>
    <col min="9986" max="9986" width="1.875" style="130" customWidth="1"/>
    <col min="9987" max="9987" width="30.625" style="130" customWidth="1"/>
    <col min="9988" max="9988" width="28.625" style="130" customWidth="1"/>
    <col min="9989" max="9989" width="8.125" style="130" customWidth="1"/>
    <col min="9990" max="9990" width="7.5" style="130" customWidth="1"/>
    <col min="9991" max="9992" width="14.875" style="130" customWidth="1"/>
    <col min="9993" max="9993" width="6.625" style="130" customWidth="1"/>
    <col min="9994" max="9994" width="13.25" style="130" customWidth="1"/>
    <col min="9995" max="9995" width="17" style="130" customWidth="1"/>
    <col min="9996" max="10240" width="9.625" style="130"/>
    <col min="10241" max="10241" width="4.625" style="130" customWidth="1"/>
    <col min="10242" max="10242" width="1.875" style="130" customWidth="1"/>
    <col min="10243" max="10243" width="30.625" style="130" customWidth="1"/>
    <col min="10244" max="10244" width="28.625" style="130" customWidth="1"/>
    <col min="10245" max="10245" width="8.125" style="130" customWidth="1"/>
    <col min="10246" max="10246" width="7.5" style="130" customWidth="1"/>
    <col min="10247" max="10248" width="14.875" style="130" customWidth="1"/>
    <col min="10249" max="10249" width="6.625" style="130" customWidth="1"/>
    <col min="10250" max="10250" width="13.25" style="130" customWidth="1"/>
    <col min="10251" max="10251" width="17" style="130" customWidth="1"/>
    <col min="10252" max="10496" width="9.625" style="130"/>
    <col min="10497" max="10497" width="4.625" style="130" customWidth="1"/>
    <col min="10498" max="10498" width="1.875" style="130" customWidth="1"/>
    <col min="10499" max="10499" width="30.625" style="130" customWidth="1"/>
    <col min="10500" max="10500" width="28.625" style="130" customWidth="1"/>
    <col min="10501" max="10501" width="8.125" style="130" customWidth="1"/>
    <col min="10502" max="10502" width="7.5" style="130" customWidth="1"/>
    <col min="10503" max="10504" width="14.875" style="130" customWidth="1"/>
    <col min="10505" max="10505" width="6.625" style="130" customWidth="1"/>
    <col min="10506" max="10506" width="13.25" style="130" customWidth="1"/>
    <col min="10507" max="10507" width="17" style="130" customWidth="1"/>
    <col min="10508" max="10752" width="9.625" style="130"/>
    <col min="10753" max="10753" width="4.625" style="130" customWidth="1"/>
    <col min="10754" max="10754" width="1.875" style="130" customWidth="1"/>
    <col min="10755" max="10755" width="30.625" style="130" customWidth="1"/>
    <col min="10756" max="10756" width="28.625" style="130" customWidth="1"/>
    <col min="10757" max="10757" width="8.125" style="130" customWidth="1"/>
    <col min="10758" max="10758" width="7.5" style="130" customWidth="1"/>
    <col min="10759" max="10760" width="14.875" style="130" customWidth="1"/>
    <col min="10761" max="10761" width="6.625" style="130" customWidth="1"/>
    <col min="10762" max="10762" width="13.25" style="130" customWidth="1"/>
    <col min="10763" max="10763" width="17" style="130" customWidth="1"/>
    <col min="10764" max="11008" width="9.625" style="130"/>
    <col min="11009" max="11009" width="4.625" style="130" customWidth="1"/>
    <col min="11010" max="11010" width="1.875" style="130" customWidth="1"/>
    <col min="11011" max="11011" width="30.625" style="130" customWidth="1"/>
    <col min="11012" max="11012" width="28.625" style="130" customWidth="1"/>
    <col min="11013" max="11013" width="8.125" style="130" customWidth="1"/>
    <col min="11014" max="11014" width="7.5" style="130" customWidth="1"/>
    <col min="11015" max="11016" width="14.875" style="130" customWidth="1"/>
    <col min="11017" max="11017" width="6.625" style="130" customWidth="1"/>
    <col min="11018" max="11018" width="13.25" style="130" customWidth="1"/>
    <col min="11019" max="11019" width="17" style="130" customWidth="1"/>
    <col min="11020" max="11264" width="9.625" style="130"/>
    <col min="11265" max="11265" width="4.625" style="130" customWidth="1"/>
    <col min="11266" max="11266" width="1.875" style="130" customWidth="1"/>
    <col min="11267" max="11267" width="30.625" style="130" customWidth="1"/>
    <col min="11268" max="11268" width="28.625" style="130" customWidth="1"/>
    <col min="11269" max="11269" width="8.125" style="130" customWidth="1"/>
    <col min="11270" max="11270" width="7.5" style="130" customWidth="1"/>
    <col min="11271" max="11272" width="14.875" style="130" customWidth="1"/>
    <col min="11273" max="11273" width="6.625" style="130" customWidth="1"/>
    <col min="11274" max="11274" width="13.25" style="130" customWidth="1"/>
    <col min="11275" max="11275" width="17" style="130" customWidth="1"/>
    <col min="11276" max="11520" width="9.625" style="130"/>
    <col min="11521" max="11521" width="4.625" style="130" customWidth="1"/>
    <col min="11522" max="11522" width="1.875" style="130" customWidth="1"/>
    <col min="11523" max="11523" width="30.625" style="130" customWidth="1"/>
    <col min="11524" max="11524" width="28.625" style="130" customWidth="1"/>
    <col min="11525" max="11525" width="8.125" style="130" customWidth="1"/>
    <col min="11526" max="11526" width="7.5" style="130" customWidth="1"/>
    <col min="11527" max="11528" width="14.875" style="130" customWidth="1"/>
    <col min="11529" max="11529" width="6.625" style="130" customWidth="1"/>
    <col min="11530" max="11530" width="13.25" style="130" customWidth="1"/>
    <col min="11531" max="11531" width="17" style="130" customWidth="1"/>
    <col min="11532" max="11776" width="9.625" style="130"/>
    <col min="11777" max="11777" width="4.625" style="130" customWidth="1"/>
    <col min="11778" max="11778" width="1.875" style="130" customWidth="1"/>
    <col min="11779" max="11779" width="30.625" style="130" customWidth="1"/>
    <col min="11780" max="11780" width="28.625" style="130" customWidth="1"/>
    <col min="11781" max="11781" width="8.125" style="130" customWidth="1"/>
    <col min="11782" max="11782" width="7.5" style="130" customWidth="1"/>
    <col min="11783" max="11784" width="14.875" style="130" customWidth="1"/>
    <col min="11785" max="11785" width="6.625" style="130" customWidth="1"/>
    <col min="11786" max="11786" width="13.25" style="130" customWidth="1"/>
    <col min="11787" max="11787" width="17" style="130" customWidth="1"/>
    <col min="11788" max="12032" width="9.625" style="130"/>
    <col min="12033" max="12033" width="4.625" style="130" customWidth="1"/>
    <col min="12034" max="12034" width="1.875" style="130" customWidth="1"/>
    <col min="12035" max="12035" width="30.625" style="130" customWidth="1"/>
    <col min="12036" max="12036" width="28.625" style="130" customWidth="1"/>
    <col min="12037" max="12037" width="8.125" style="130" customWidth="1"/>
    <col min="12038" max="12038" width="7.5" style="130" customWidth="1"/>
    <col min="12039" max="12040" width="14.875" style="130" customWidth="1"/>
    <col min="12041" max="12041" width="6.625" style="130" customWidth="1"/>
    <col min="12042" max="12042" width="13.25" style="130" customWidth="1"/>
    <col min="12043" max="12043" width="17" style="130" customWidth="1"/>
    <col min="12044" max="12288" width="9.625" style="130"/>
    <col min="12289" max="12289" width="4.625" style="130" customWidth="1"/>
    <col min="12290" max="12290" width="1.875" style="130" customWidth="1"/>
    <col min="12291" max="12291" width="30.625" style="130" customWidth="1"/>
    <col min="12292" max="12292" width="28.625" style="130" customWidth="1"/>
    <col min="12293" max="12293" width="8.125" style="130" customWidth="1"/>
    <col min="12294" max="12294" width="7.5" style="130" customWidth="1"/>
    <col min="12295" max="12296" width="14.875" style="130" customWidth="1"/>
    <col min="12297" max="12297" width="6.625" style="130" customWidth="1"/>
    <col min="12298" max="12298" width="13.25" style="130" customWidth="1"/>
    <col min="12299" max="12299" width="17" style="130" customWidth="1"/>
    <col min="12300" max="12544" width="9.625" style="130"/>
    <col min="12545" max="12545" width="4.625" style="130" customWidth="1"/>
    <col min="12546" max="12546" width="1.875" style="130" customWidth="1"/>
    <col min="12547" max="12547" width="30.625" style="130" customWidth="1"/>
    <col min="12548" max="12548" width="28.625" style="130" customWidth="1"/>
    <col min="12549" max="12549" width="8.125" style="130" customWidth="1"/>
    <col min="12550" max="12550" width="7.5" style="130" customWidth="1"/>
    <col min="12551" max="12552" width="14.875" style="130" customWidth="1"/>
    <col min="12553" max="12553" width="6.625" style="130" customWidth="1"/>
    <col min="12554" max="12554" width="13.25" style="130" customWidth="1"/>
    <col min="12555" max="12555" width="17" style="130" customWidth="1"/>
    <col min="12556" max="12800" width="9.625" style="130"/>
    <col min="12801" max="12801" width="4.625" style="130" customWidth="1"/>
    <col min="12802" max="12802" width="1.875" style="130" customWidth="1"/>
    <col min="12803" max="12803" width="30.625" style="130" customWidth="1"/>
    <col min="12804" max="12804" width="28.625" style="130" customWidth="1"/>
    <col min="12805" max="12805" width="8.125" style="130" customWidth="1"/>
    <col min="12806" max="12806" width="7.5" style="130" customWidth="1"/>
    <col min="12807" max="12808" width="14.875" style="130" customWidth="1"/>
    <col min="12809" max="12809" width="6.625" style="130" customWidth="1"/>
    <col min="12810" max="12810" width="13.25" style="130" customWidth="1"/>
    <col min="12811" max="12811" width="17" style="130" customWidth="1"/>
    <col min="12812" max="13056" width="9.625" style="130"/>
    <col min="13057" max="13057" width="4.625" style="130" customWidth="1"/>
    <col min="13058" max="13058" width="1.875" style="130" customWidth="1"/>
    <col min="13059" max="13059" width="30.625" style="130" customWidth="1"/>
    <col min="13060" max="13060" width="28.625" style="130" customWidth="1"/>
    <col min="13061" max="13061" width="8.125" style="130" customWidth="1"/>
    <col min="13062" max="13062" width="7.5" style="130" customWidth="1"/>
    <col min="13063" max="13064" width="14.875" style="130" customWidth="1"/>
    <col min="13065" max="13065" width="6.625" style="130" customWidth="1"/>
    <col min="13066" max="13066" width="13.25" style="130" customWidth="1"/>
    <col min="13067" max="13067" width="17" style="130" customWidth="1"/>
    <col min="13068" max="13312" width="9.625" style="130"/>
    <col min="13313" max="13313" width="4.625" style="130" customWidth="1"/>
    <col min="13314" max="13314" width="1.875" style="130" customWidth="1"/>
    <col min="13315" max="13315" width="30.625" style="130" customWidth="1"/>
    <col min="13316" max="13316" width="28.625" style="130" customWidth="1"/>
    <col min="13317" max="13317" width="8.125" style="130" customWidth="1"/>
    <col min="13318" max="13318" width="7.5" style="130" customWidth="1"/>
    <col min="13319" max="13320" width="14.875" style="130" customWidth="1"/>
    <col min="13321" max="13321" width="6.625" style="130" customWidth="1"/>
    <col min="13322" max="13322" width="13.25" style="130" customWidth="1"/>
    <col min="13323" max="13323" width="17" style="130" customWidth="1"/>
    <col min="13324" max="13568" width="9.625" style="130"/>
    <col min="13569" max="13569" width="4.625" style="130" customWidth="1"/>
    <col min="13570" max="13570" width="1.875" style="130" customWidth="1"/>
    <col min="13571" max="13571" width="30.625" style="130" customWidth="1"/>
    <col min="13572" max="13572" width="28.625" style="130" customWidth="1"/>
    <col min="13573" max="13573" width="8.125" style="130" customWidth="1"/>
    <col min="13574" max="13574" width="7.5" style="130" customWidth="1"/>
    <col min="13575" max="13576" width="14.875" style="130" customWidth="1"/>
    <col min="13577" max="13577" width="6.625" style="130" customWidth="1"/>
    <col min="13578" max="13578" width="13.25" style="130" customWidth="1"/>
    <col min="13579" max="13579" width="17" style="130" customWidth="1"/>
    <col min="13580" max="13824" width="9.625" style="130"/>
    <col min="13825" max="13825" width="4.625" style="130" customWidth="1"/>
    <col min="13826" max="13826" width="1.875" style="130" customWidth="1"/>
    <col min="13827" max="13827" width="30.625" style="130" customWidth="1"/>
    <col min="13828" max="13828" width="28.625" style="130" customWidth="1"/>
    <col min="13829" max="13829" width="8.125" style="130" customWidth="1"/>
    <col min="13830" max="13830" width="7.5" style="130" customWidth="1"/>
    <col min="13831" max="13832" width="14.875" style="130" customWidth="1"/>
    <col min="13833" max="13833" width="6.625" style="130" customWidth="1"/>
    <col min="13834" max="13834" width="13.25" style="130" customWidth="1"/>
    <col min="13835" max="13835" width="17" style="130" customWidth="1"/>
    <col min="13836" max="14080" width="9.625" style="130"/>
    <col min="14081" max="14081" width="4.625" style="130" customWidth="1"/>
    <col min="14082" max="14082" width="1.875" style="130" customWidth="1"/>
    <col min="14083" max="14083" width="30.625" style="130" customWidth="1"/>
    <col min="14084" max="14084" width="28.625" style="130" customWidth="1"/>
    <col min="14085" max="14085" width="8.125" style="130" customWidth="1"/>
    <col min="14086" max="14086" width="7.5" style="130" customWidth="1"/>
    <col min="14087" max="14088" width="14.875" style="130" customWidth="1"/>
    <col min="14089" max="14089" width="6.625" style="130" customWidth="1"/>
    <col min="14090" max="14090" width="13.25" style="130" customWidth="1"/>
    <col min="14091" max="14091" width="17" style="130" customWidth="1"/>
    <col min="14092" max="14336" width="9.625" style="130"/>
    <col min="14337" max="14337" width="4.625" style="130" customWidth="1"/>
    <col min="14338" max="14338" width="1.875" style="130" customWidth="1"/>
    <col min="14339" max="14339" width="30.625" style="130" customWidth="1"/>
    <col min="14340" max="14340" width="28.625" style="130" customWidth="1"/>
    <col min="14341" max="14341" width="8.125" style="130" customWidth="1"/>
    <col min="14342" max="14342" width="7.5" style="130" customWidth="1"/>
    <col min="14343" max="14344" width="14.875" style="130" customWidth="1"/>
    <col min="14345" max="14345" width="6.625" style="130" customWidth="1"/>
    <col min="14346" max="14346" width="13.25" style="130" customWidth="1"/>
    <col min="14347" max="14347" width="17" style="130" customWidth="1"/>
    <col min="14348" max="14592" width="9.625" style="130"/>
    <col min="14593" max="14593" width="4.625" style="130" customWidth="1"/>
    <col min="14594" max="14594" width="1.875" style="130" customWidth="1"/>
    <col min="14595" max="14595" width="30.625" style="130" customWidth="1"/>
    <col min="14596" max="14596" width="28.625" style="130" customWidth="1"/>
    <col min="14597" max="14597" width="8.125" style="130" customWidth="1"/>
    <col min="14598" max="14598" width="7.5" style="130" customWidth="1"/>
    <col min="14599" max="14600" width="14.875" style="130" customWidth="1"/>
    <col min="14601" max="14601" width="6.625" style="130" customWidth="1"/>
    <col min="14602" max="14602" width="13.25" style="130" customWidth="1"/>
    <col min="14603" max="14603" width="17" style="130" customWidth="1"/>
    <col min="14604" max="14848" width="9.625" style="130"/>
    <col min="14849" max="14849" width="4.625" style="130" customWidth="1"/>
    <col min="14850" max="14850" width="1.875" style="130" customWidth="1"/>
    <col min="14851" max="14851" width="30.625" style="130" customWidth="1"/>
    <col min="14852" max="14852" width="28.625" style="130" customWidth="1"/>
    <col min="14853" max="14853" width="8.125" style="130" customWidth="1"/>
    <col min="14854" max="14854" width="7.5" style="130" customWidth="1"/>
    <col min="14855" max="14856" width="14.875" style="130" customWidth="1"/>
    <col min="14857" max="14857" width="6.625" style="130" customWidth="1"/>
    <col min="14858" max="14858" width="13.25" style="130" customWidth="1"/>
    <col min="14859" max="14859" width="17" style="130" customWidth="1"/>
    <col min="14860" max="15104" width="9.625" style="130"/>
    <col min="15105" max="15105" width="4.625" style="130" customWidth="1"/>
    <col min="15106" max="15106" width="1.875" style="130" customWidth="1"/>
    <col min="15107" max="15107" width="30.625" style="130" customWidth="1"/>
    <col min="15108" max="15108" width="28.625" style="130" customWidth="1"/>
    <col min="15109" max="15109" width="8.125" style="130" customWidth="1"/>
    <col min="15110" max="15110" width="7.5" style="130" customWidth="1"/>
    <col min="15111" max="15112" width="14.875" style="130" customWidth="1"/>
    <col min="15113" max="15113" width="6.625" style="130" customWidth="1"/>
    <col min="15114" max="15114" width="13.25" style="130" customWidth="1"/>
    <col min="15115" max="15115" width="17" style="130" customWidth="1"/>
    <col min="15116" max="15360" width="9.625" style="130"/>
    <col min="15361" max="15361" width="4.625" style="130" customWidth="1"/>
    <col min="15362" max="15362" width="1.875" style="130" customWidth="1"/>
    <col min="15363" max="15363" width="30.625" style="130" customWidth="1"/>
    <col min="15364" max="15364" width="28.625" style="130" customWidth="1"/>
    <col min="15365" max="15365" width="8.125" style="130" customWidth="1"/>
    <col min="15366" max="15366" width="7.5" style="130" customWidth="1"/>
    <col min="15367" max="15368" width="14.875" style="130" customWidth="1"/>
    <col min="15369" max="15369" width="6.625" style="130" customWidth="1"/>
    <col min="15370" max="15370" width="13.25" style="130" customWidth="1"/>
    <col min="15371" max="15371" width="17" style="130" customWidth="1"/>
    <col min="15372" max="15616" width="9.625" style="130"/>
    <col min="15617" max="15617" width="4.625" style="130" customWidth="1"/>
    <col min="15618" max="15618" width="1.875" style="130" customWidth="1"/>
    <col min="15619" max="15619" width="30.625" style="130" customWidth="1"/>
    <col min="15620" max="15620" width="28.625" style="130" customWidth="1"/>
    <col min="15621" max="15621" width="8.125" style="130" customWidth="1"/>
    <col min="15622" max="15622" width="7.5" style="130" customWidth="1"/>
    <col min="15623" max="15624" width="14.875" style="130" customWidth="1"/>
    <col min="15625" max="15625" width="6.625" style="130" customWidth="1"/>
    <col min="15626" max="15626" width="13.25" style="130" customWidth="1"/>
    <col min="15627" max="15627" width="17" style="130" customWidth="1"/>
    <col min="15628" max="15872" width="9.625" style="130"/>
    <col min="15873" max="15873" width="4.625" style="130" customWidth="1"/>
    <col min="15874" max="15874" width="1.875" style="130" customWidth="1"/>
    <col min="15875" max="15875" width="30.625" style="130" customWidth="1"/>
    <col min="15876" max="15876" width="28.625" style="130" customWidth="1"/>
    <col min="15877" max="15877" width="8.125" style="130" customWidth="1"/>
    <col min="15878" max="15878" width="7.5" style="130" customWidth="1"/>
    <col min="15879" max="15880" width="14.875" style="130" customWidth="1"/>
    <col min="15881" max="15881" width="6.625" style="130" customWidth="1"/>
    <col min="15882" max="15882" width="13.25" style="130" customWidth="1"/>
    <col min="15883" max="15883" width="17" style="130" customWidth="1"/>
    <col min="15884" max="16128" width="9.625" style="130"/>
    <col min="16129" max="16129" width="4.625" style="130" customWidth="1"/>
    <col min="16130" max="16130" width="1.875" style="130" customWidth="1"/>
    <col min="16131" max="16131" width="30.625" style="130" customWidth="1"/>
    <col min="16132" max="16132" width="28.625" style="130" customWidth="1"/>
    <col min="16133" max="16133" width="8.125" style="130" customWidth="1"/>
    <col min="16134" max="16134" width="7.5" style="130" customWidth="1"/>
    <col min="16135" max="16136" width="14.875" style="130" customWidth="1"/>
    <col min="16137" max="16137" width="6.625" style="130" customWidth="1"/>
    <col min="16138" max="16138" width="13.25" style="130" customWidth="1"/>
    <col min="16139" max="16139" width="17" style="130" customWidth="1"/>
    <col min="16140" max="16384" width="9.625" style="130"/>
  </cols>
  <sheetData>
    <row r="2" spans="1:11">
      <c r="K2" s="3" t="s">
        <v>0</v>
      </c>
    </row>
    <row r="3" spans="1:11">
      <c r="K3" s="4" t="s">
        <v>270</v>
      </c>
    </row>
    <row r="5" spans="1:11" ht="45">
      <c r="A5" s="289" t="s">
        <v>1</v>
      </c>
      <c r="B5" s="289"/>
      <c r="C5" s="289"/>
      <c r="D5" s="289"/>
      <c r="E5" s="289"/>
      <c r="F5" s="289"/>
      <c r="G5" s="289"/>
      <c r="H5" s="289"/>
      <c r="I5" s="289"/>
      <c r="J5" s="289"/>
      <c r="K5" s="289"/>
    </row>
    <row r="8" spans="1:11" s="5" customFormat="1" ht="33">
      <c r="A8" s="290" t="s">
        <v>268</v>
      </c>
      <c r="B8" s="290"/>
      <c r="C8" s="290"/>
      <c r="D8" s="290"/>
      <c r="E8" s="290"/>
      <c r="F8" s="290"/>
      <c r="G8" s="290"/>
      <c r="H8" s="290"/>
      <c r="I8" s="290"/>
      <c r="J8" s="290"/>
      <c r="K8" s="290"/>
    </row>
    <row r="9" spans="1:11" s="5" customFormat="1" ht="33">
      <c r="A9" s="290" t="s">
        <v>269</v>
      </c>
      <c r="B9" s="290"/>
      <c r="C9" s="290"/>
      <c r="D9" s="290"/>
      <c r="E9" s="290"/>
      <c r="F9" s="290"/>
      <c r="G9" s="290"/>
      <c r="H9" s="290"/>
      <c r="I9" s="290"/>
      <c r="J9" s="290"/>
      <c r="K9" s="290"/>
    </row>
    <row r="20" spans="1:11" ht="12.75" thickBot="1">
      <c r="A20" s="291" t="s">
        <v>228</v>
      </c>
      <c r="B20" s="291"/>
      <c r="C20" s="291"/>
      <c r="D20" s="127" t="s">
        <v>275</v>
      </c>
      <c r="E20" s="6"/>
      <c r="F20" s="6"/>
      <c r="G20" s="6"/>
      <c r="H20" s="6"/>
      <c r="I20" s="6"/>
      <c r="J20" s="6"/>
      <c r="K20" s="6"/>
    </row>
    <row r="21" spans="1:11" ht="12.75" thickBot="1">
      <c r="C21" s="172" t="s">
        <v>229</v>
      </c>
      <c r="D21" s="126" t="s">
        <v>292</v>
      </c>
    </row>
    <row r="22" spans="1:11" ht="12.75" thickBot="1">
      <c r="C22" s="172" t="s">
        <v>230</v>
      </c>
      <c r="D22" s="126" t="s">
        <v>293</v>
      </c>
    </row>
    <row r="23" spans="1:11" ht="12.75" thickBot="1">
      <c r="C23" s="172" t="s">
        <v>231</v>
      </c>
      <c r="D23" s="126" t="s">
        <v>294</v>
      </c>
    </row>
    <row r="31" spans="1:11">
      <c r="C31" s="130" t="s">
        <v>2</v>
      </c>
    </row>
    <row r="36" spans="1:11" ht="30">
      <c r="A36" s="292" t="s">
        <v>236</v>
      </c>
      <c r="B36" s="292"/>
      <c r="C36" s="292"/>
      <c r="D36" s="292"/>
      <c r="E36" s="292"/>
      <c r="F36" s="292"/>
      <c r="G36" s="292"/>
      <c r="H36" s="292"/>
      <c r="I36" s="292"/>
      <c r="J36" s="292"/>
      <c r="K36" s="292"/>
    </row>
    <row r="39" spans="1:11">
      <c r="A39" s="7"/>
      <c r="C39" s="8"/>
      <c r="E39" s="7"/>
      <c r="F39" s="9"/>
      <c r="G39" s="10"/>
      <c r="H39" s="11"/>
      <c r="I39" s="9"/>
      <c r="J39" s="10"/>
      <c r="K39" s="11"/>
    </row>
    <row r="40" spans="1:11">
      <c r="A40" s="12"/>
      <c r="G40" s="13"/>
      <c r="K40" s="14" t="s">
        <v>3</v>
      </c>
    </row>
    <row r="41" spans="1:11">
      <c r="A41" s="293" t="s">
        <v>4</v>
      </c>
      <c r="B41" s="293"/>
      <c r="C41" s="293"/>
      <c r="D41" s="293"/>
      <c r="E41" s="293"/>
      <c r="F41" s="293"/>
      <c r="G41" s="293"/>
      <c r="H41" s="293"/>
      <c r="I41" s="293"/>
      <c r="J41" s="293"/>
      <c r="K41" s="293"/>
    </row>
    <row r="42" spans="1:11">
      <c r="A42" s="15" t="s">
        <v>5</v>
      </c>
      <c r="C42" s="130" t="str">
        <f>$D$20</f>
        <v>University of Colorado</v>
      </c>
      <c r="G42" s="13"/>
      <c r="I42" s="16"/>
      <c r="J42" s="13"/>
      <c r="K42" s="17" t="str">
        <f>$K$3</f>
        <v>Due Date: October 12, 2020</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267</v>
      </c>
      <c r="I44" s="22"/>
      <c r="J44" s="23"/>
      <c r="K44" s="24" t="s">
        <v>271</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6">
        <v>0</v>
      </c>
      <c r="H47" s="86">
        <v>0</v>
      </c>
      <c r="I47" s="29"/>
      <c r="J47" s="86">
        <v>0</v>
      </c>
      <c r="K47" s="86">
        <v>0</v>
      </c>
    </row>
    <row r="48" spans="1:11">
      <c r="A48" s="7">
        <v>2</v>
      </c>
      <c r="C48" s="8" t="s">
        <v>16</v>
      </c>
      <c r="D48" s="26" t="s">
        <v>17</v>
      </c>
      <c r="E48" s="7">
        <v>2</v>
      </c>
      <c r="G48" s="86">
        <v>0</v>
      </c>
      <c r="H48" s="86">
        <v>0</v>
      </c>
      <c r="I48" s="29"/>
      <c r="J48" s="86">
        <v>0</v>
      </c>
      <c r="K48" s="86">
        <v>0</v>
      </c>
    </row>
    <row r="49" spans="1:15">
      <c r="A49" s="7">
        <v>3</v>
      </c>
      <c r="C49" s="8" t="s">
        <v>18</v>
      </c>
      <c r="D49" s="26" t="s">
        <v>19</v>
      </c>
      <c r="E49" s="7">
        <v>3</v>
      </c>
      <c r="G49" s="86">
        <v>0</v>
      </c>
      <c r="H49" s="86">
        <v>0</v>
      </c>
      <c r="I49" s="29"/>
      <c r="J49" s="86">
        <v>0</v>
      </c>
      <c r="K49" s="86">
        <v>0</v>
      </c>
    </row>
    <row r="50" spans="1:15">
      <c r="A50" s="7">
        <v>4</v>
      </c>
      <c r="C50" s="8" t="s">
        <v>20</v>
      </c>
      <c r="D50" s="26" t="s">
        <v>21</v>
      </c>
      <c r="E50" s="7">
        <v>4</v>
      </c>
      <c r="G50" s="86">
        <v>0</v>
      </c>
      <c r="H50" s="86">
        <v>0</v>
      </c>
      <c r="I50" s="29"/>
      <c r="J50" s="86">
        <v>0</v>
      </c>
      <c r="K50" s="86">
        <v>0</v>
      </c>
    </row>
    <row r="51" spans="1:15">
      <c r="A51" s="7">
        <v>5</v>
      </c>
      <c r="C51" s="8" t="s">
        <v>22</v>
      </c>
      <c r="D51" s="26" t="s">
        <v>23</v>
      </c>
      <c r="E51" s="7">
        <v>5</v>
      </c>
      <c r="G51" s="86">
        <v>0</v>
      </c>
      <c r="H51" s="86">
        <v>0</v>
      </c>
      <c r="I51" s="29"/>
      <c r="J51" s="86">
        <v>0</v>
      </c>
      <c r="K51" s="86">
        <v>0</v>
      </c>
    </row>
    <row r="52" spans="1:15">
      <c r="A52" s="7">
        <v>6</v>
      </c>
      <c r="C52" s="8" t="s">
        <v>24</v>
      </c>
      <c r="D52" s="26" t="s">
        <v>25</v>
      </c>
      <c r="E52" s="7">
        <v>6</v>
      </c>
      <c r="G52" s="86">
        <v>0</v>
      </c>
      <c r="H52" s="86">
        <v>0</v>
      </c>
      <c r="I52" s="29"/>
      <c r="J52" s="86">
        <v>0</v>
      </c>
      <c r="K52" s="86">
        <v>0</v>
      </c>
    </row>
    <row r="53" spans="1:15">
      <c r="A53" s="7">
        <v>7</v>
      </c>
      <c r="C53" s="8" t="s">
        <v>26</v>
      </c>
      <c r="D53" s="26" t="s">
        <v>27</v>
      </c>
      <c r="E53" s="7">
        <v>7</v>
      </c>
      <c r="G53" s="86">
        <v>0</v>
      </c>
      <c r="H53" s="86">
        <v>0</v>
      </c>
      <c r="I53" s="29"/>
      <c r="J53" s="86">
        <v>0</v>
      </c>
      <c r="K53" s="86">
        <v>0</v>
      </c>
    </row>
    <row r="54" spans="1:15">
      <c r="A54" s="7">
        <v>8</v>
      </c>
      <c r="C54" s="8" t="s">
        <v>28</v>
      </c>
      <c r="D54" s="26" t="s">
        <v>29</v>
      </c>
      <c r="E54" s="7">
        <v>8</v>
      </c>
      <c r="G54" s="86">
        <v>0</v>
      </c>
      <c r="H54" s="86">
        <v>0</v>
      </c>
      <c r="I54" s="29"/>
      <c r="J54" s="86">
        <v>0</v>
      </c>
      <c r="K54" s="86">
        <v>0</v>
      </c>
    </row>
    <row r="55" spans="1:15">
      <c r="A55" s="7">
        <v>9</v>
      </c>
      <c r="C55" s="8" t="s">
        <v>30</v>
      </c>
      <c r="D55" s="26" t="s">
        <v>31</v>
      </c>
      <c r="E55" s="7">
        <v>9</v>
      </c>
      <c r="G55" s="87">
        <v>0</v>
      </c>
      <c r="H55" s="87">
        <v>0</v>
      </c>
      <c r="I55" s="29" t="s">
        <v>38</v>
      </c>
      <c r="J55" s="87">
        <v>0</v>
      </c>
      <c r="K55" s="87">
        <v>0</v>
      </c>
    </row>
    <row r="56" spans="1:15">
      <c r="A56" s="7">
        <v>10</v>
      </c>
      <c r="C56" s="8" t="s">
        <v>32</v>
      </c>
      <c r="D56" s="26" t="s">
        <v>33</v>
      </c>
      <c r="E56" s="7">
        <v>10</v>
      </c>
      <c r="G56" s="86">
        <v>0</v>
      </c>
      <c r="H56" s="86">
        <v>0</v>
      </c>
      <c r="I56" s="29"/>
      <c r="J56" s="86">
        <v>0</v>
      </c>
      <c r="K56" s="86">
        <v>0</v>
      </c>
    </row>
    <row r="57" spans="1:15">
      <c r="A57" s="7"/>
      <c r="C57" s="8"/>
      <c r="D57" s="26"/>
      <c r="E57" s="7"/>
      <c r="F57" s="18" t="s">
        <v>6</v>
      </c>
      <c r="G57" s="19" t="s">
        <v>6</v>
      </c>
      <c r="H57" s="45"/>
      <c r="I57" s="27"/>
      <c r="J57" s="19"/>
      <c r="K57" s="45"/>
    </row>
    <row r="58" spans="1:15" ht="15" customHeight="1">
      <c r="A58" s="130">
        <v>11</v>
      </c>
      <c r="C58" s="8" t="s">
        <v>34</v>
      </c>
      <c r="E58" s="130">
        <v>11</v>
      </c>
      <c r="G58" s="86">
        <v>0</v>
      </c>
      <c r="H58" s="87">
        <v>0</v>
      </c>
      <c r="I58" s="29"/>
      <c r="J58" s="86">
        <v>0</v>
      </c>
      <c r="K58" s="87">
        <v>0</v>
      </c>
    </row>
    <row r="59" spans="1:15">
      <c r="A59" s="7"/>
      <c r="E59" s="7"/>
      <c r="F59" s="18" t="s">
        <v>6</v>
      </c>
      <c r="G59" s="19" t="s">
        <v>6</v>
      </c>
      <c r="H59" s="20"/>
      <c r="I59" s="27"/>
      <c r="J59" s="19"/>
      <c r="K59" s="20"/>
    </row>
    <row r="60" spans="1:15">
      <c r="A60" s="7"/>
      <c r="E60" s="7"/>
      <c r="F60" s="18"/>
      <c r="G60" s="13"/>
      <c r="H60" s="20"/>
      <c r="I60" s="27"/>
      <c r="J60" s="13"/>
      <c r="K60" s="20"/>
    </row>
    <row r="61" spans="1:15">
      <c r="A61" s="130">
        <v>12</v>
      </c>
      <c r="C61" s="8" t="s">
        <v>35</v>
      </c>
      <c r="E61" s="130">
        <v>12</v>
      </c>
      <c r="G61" s="28"/>
      <c r="H61" s="28"/>
      <c r="I61" s="29"/>
      <c r="J61" s="86"/>
      <c r="K61" s="28"/>
    </row>
    <row r="62" spans="1:15">
      <c r="A62" s="7">
        <v>13</v>
      </c>
      <c r="C62" s="8" t="s">
        <v>36</v>
      </c>
      <c r="D62" s="26" t="s">
        <v>37</v>
      </c>
      <c r="E62" s="7">
        <v>13</v>
      </c>
      <c r="G62" s="46"/>
      <c r="H62" s="44">
        <v>0</v>
      </c>
      <c r="I62" s="29"/>
      <c r="J62" s="46"/>
      <c r="K62" s="44">
        <v>0</v>
      </c>
      <c r="O62" s="130" t="s">
        <v>38</v>
      </c>
    </row>
    <row r="63" spans="1:15">
      <c r="A63" s="7">
        <v>14</v>
      </c>
      <c r="C63" s="8" t="s">
        <v>39</v>
      </c>
      <c r="D63" s="26" t="s">
        <v>40</v>
      </c>
      <c r="E63" s="7">
        <v>14</v>
      </c>
      <c r="G63" s="46"/>
      <c r="H63" s="44">
        <v>0</v>
      </c>
      <c r="I63" s="29"/>
      <c r="J63" s="46"/>
      <c r="K63" s="44">
        <v>0</v>
      </c>
    </row>
    <row r="64" spans="1:15">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30">
        <v>26</v>
      </c>
      <c r="E75" s="130">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286" t="s">
        <v>232</v>
      </c>
      <c r="D79" s="286"/>
      <c r="E79" s="286"/>
      <c r="F79" s="286"/>
      <c r="G79" s="286"/>
      <c r="H79" s="286"/>
      <c r="I79" s="286"/>
      <c r="J79" s="286"/>
      <c r="K79" s="33"/>
    </row>
    <row r="80" spans="1:254">
      <c r="D80" s="26"/>
      <c r="F80" s="18"/>
      <c r="G80" s="19"/>
      <c r="I80" s="27"/>
      <c r="J80" s="19"/>
      <c r="K80" s="20"/>
    </row>
    <row r="81" spans="1:15">
      <c r="C81" s="130" t="s">
        <v>49</v>
      </c>
      <c r="D81" s="26"/>
      <c r="F81" s="18"/>
      <c r="G81" s="19"/>
      <c r="I81" s="27"/>
      <c r="J81" s="19"/>
      <c r="K81" s="20"/>
    </row>
    <row r="82" spans="1:15">
      <c r="A82" s="7"/>
      <c r="C82" s="8"/>
      <c r="E82" s="7"/>
      <c r="F82" s="9"/>
      <c r="G82" s="10"/>
      <c r="H82" s="11"/>
      <c r="I82" s="9"/>
      <c r="J82" s="10"/>
      <c r="K82" s="11"/>
    </row>
    <row r="83" spans="1:15">
      <c r="A83" s="15" t="s">
        <v>58</v>
      </c>
      <c r="G83" s="13"/>
      <c r="K83" s="14" t="s">
        <v>59</v>
      </c>
    </row>
    <row r="84" spans="1:15" s="35" customFormat="1">
      <c r="A84" s="293" t="s">
        <v>60</v>
      </c>
      <c r="B84" s="293"/>
      <c r="C84" s="293"/>
      <c r="D84" s="293"/>
      <c r="E84" s="293"/>
      <c r="F84" s="293"/>
      <c r="G84" s="293"/>
      <c r="H84" s="293"/>
      <c r="I84" s="293"/>
      <c r="J84" s="293"/>
      <c r="K84" s="293"/>
    </row>
    <row r="85" spans="1:15">
      <c r="A85" s="15" t="str">
        <f>$A$42</f>
        <v xml:space="preserve">NAME: </v>
      </c>
      <c r="C85" s="130" t="str">
        <f>$D$20</f>
        <v>University of Colorado</v>
      </c>
      <c r="G85" s="13"/>
      <c r="I85" s="16"/>
      <c r="J85" s="13"/>
      <c r="K85" s="17" t="str">
        <f>$K$3</f>
        <v>Due Date: October 12, 2020</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2019-20</v>
      </c>
      <c r="I87" s="22"/>
      <c r="J87" s="23"/>
      <c r="K87" s="24" t="s">
        <v>271</v>
      </c>
    </row>
    <row r="88" spans="1:15">
      <c r="A88" s="21" t="s">
        <v>9</v>
      </c>
      <c r="C88" s="25" t="s">
        <v>10</v>
      </c>
      <c r="E88" s="21" t="s">
        <v>9</v>
      </c>
      <c r="F88" s="22"/>
      <c r="G88" s="23" t="s">
        <v>11</v>
      </c>
      <c r="H88" s="24" t="s">
        <v>12</v>
      </c>
      <c r="I88" s="22"/>
      <c r="J88" s="23" t="s">
        <v>11</v>
      </c>
      <c r="K88" s="24" t="s">
        <v>13</v>
      </c>
    </row>
    <row r="89" spans="1:15">
      <c r="A89" s="18" t="s">
        <v>6</v>
      </c>
      <c r="B89" s="18" t="s">
        <v>6</v>
      </c>
      <c r="C89" s="18" t="s">
        <v>6</v>
      </c>
      <c r="D89" s="18" t="s">
        <v>6</v>
      </c>
      <c r="E89" s="18" t="s">
        <v>6</v>
      </c>
      <c r="F89" s="18" t="s">
        <v>6</v>
      </c>
      <c r="G89" s="19" t="s">
        <v>6</v>
      </c>
      <c r="H89" s="19" t="s">
        <v>6</v>
      </c>
      <c r="I89" s="18" t="s">
        <v>6</v>
      </c>
      <c r="J89" s="19" t="s">
        <v>6</v>
      </c>
      <c r="K89" s="20" t="s">
        <v>6</v>
      </c>
    </row>
    <row r="90" spans="1:15">
      <c r="A90" s="7">
        <v>1</v>
      </c>
      <c r="C90" s="8" t="s">
        <v>14</v>
      </c>
      <c r="D90" s="26" t="s">
        <v>15</v>
      </c>
      <c r="E90" s="7">
        <v>1</v>
      </c>
      <c r="G90" s="46">
        <f>+G569</f>
        <v>0</v>
      </c>
      <c r="H90" s="46">
        <f>+H569</f>
        <v>0</v>
      </c>
      <c r="I90" s="29"/>
      <c r="J90" s="46">
        <f>+J569</f>
        <v>0</v>
      </c>
      <c r="K90" s="46">
        <f>+K569</f>
        <v>0</v>
      </c>
    </row>
    <row r="91" spans="1:15">
      <c r="A91" s="7">
        <v>2</v>
      </c>
      <c r="C91" s="8" t="s">
        <v>16</v>
      </c>
      <c r="D91" s="26" t="s">
        <v>17</v>
      </c>
      <c r="E91" s="7">
        <v>2</v>
      </c>
      <c r="G91" s="46">
        <f>+G608</f>
        <v>0</v>
      </c>
      <c r="H91" s="46">
        <f>+H608</f>
        <v>0</v>
      </c>
      <c r="I91" s="29"/>
      <c r="J91" s="46">
        <f>+J608</f>
        <v>0</v>
      </c>
      <c r="K91" s="46">
        <f>+K608</f>
        <v>0</v>
      </c>
    </row>
    <row r="92" spans="1:15">
      <c r="A92" s="7">
        <v>3</v>
      </c>
      <c r="C92" s="8" t="s">
        <v>18</v>
      </c>
      <c r="D92" s="26" t="s">
        <v>19</v>
      </c>
      <c r="E92" s="7">
        <v>3</v>
      </c>
      <c r="G92" s="46">
        <f>+G645</f>
        <v>0</v>
      </c>
      <c r="H92" s="46">
        <f>+H645</f>
        <v>0</v>
      </c>
      <c r="I92" s="29"/>
      <c r="J92" s="46">
        <f>+J645</f>
        <v>0</v>
      </c>
      <c r="K92" s="46">
        <f>+K645</f>
        <v>0</v>
      </c>
    </row>
    <row r="93" spans="1:15">
      <c r="A93" s="7">
        <v>4</v>
      </c>
      <c r="C93" s="8" t="s">
        <v>20</v>
      </c>
      <c r="D93" s="26" t="s">
        <v>21</v>
      </c>
      <c r="E93" s="7">
        <v>4</v>
      </c>
      <c r="G93" s="46">
        <f>+G682</f>
        <v>0</v>
      </c>
      <c r="H93" s="46">
        <f>+H682</f>
        <v>0</v>
      </c>
      <c r="I93" s="29"/>
      <c r="J93" s="46">
        <f>+J682</f>
        <v>0</v>
      </c>
      <c r="K93" s="46">
        <f>+K682</f>
        <v>0</v>
      </c>
    </row>
    <row r="94" spans="1:15">
      <c r="A94" s="7">
        <v>5</v>
      </c>
      <c r="C94" s="8" t="s">
        <v>22</v>
      </c>
      <c r="D94" s="26" t="s">
        <v>23</v>
      </c>
      <c r="E94" s="7">
        <v>5</v>
      </c>
      <c r="G94" s="46">
        <f>+G719</f>
        <v>0</v>
      </c>
      <c r="H94" s="46">
        <f>+H719</f>
        <v>0</v>
      </c>
      <c r="I94" s="29"/>
      <c r="J94" s="46">
        <f>+J719</f>
        <v>0</v>
      </c>
      <c r="K94" s="46">
        <f>+K719</f>
        <v>0</v>
      </c>
    </row>
    <row r="95" spans="1:15">
      <c r="A95" s="7">
        <v>6</v>
      </c>
      <c r="C95" s="8" t="s">
        <v>24</v>
      </c>
      <c r="D95" s="26" t="s">
        <v>25</v>
      </c>
      <c r="E95" s="7">
        <v>6</v>
      </c>
      <c r="G95" s="46">
        <f>+G756</f>
        <v>0</v>
      </c>
      <c r="H95" s="46">
        <f>+H756</f>
        <v>0</v>
      </c>
      <c r="I95" s="29"/>
      <c r="J95" s="46">
        <f>+J756</f>
        <v>0</v>
      </c>
      <c r="K95" s="46">
        <f>+K756</f>
        <v>0</v>
      </c>
    </row>
    <row r="96" spans="1:15">
      <c r="A96" s="7">
        <v>7</v>
      </c>
      <c r="C96" s="8" t="s">
        <v>26</v>
      </c>
      <c r="D96" s="26" t="s">
        <v>27</v>
      </c>
      <c r="E96" s="7">
        <v>7</v>
      </c>
      <c r="G96" s="46">
        <f>+G793</f>
        <v>0</v>
      </c>
      <c r="H96" s="46">
        <f>+H793</f>
        <v>0</v>
      </c>
      <c r="I96" s="29"/>
      <c r="J96" s="46">
        <f>+J793</f>
        <v>0</v>
      </c>
      <c r="K96" s="46">
        <f>+K793</f>
        <v>0</v>
      </c>
      <c r="O96" s="130" t="s">
        <v>38</v>
      </c>
    </row>
    <row r="97" spans="1:254">
      <c r="A97" s="7">
        <v>8</v>
      </c>
      <c r="C97" s="8" t="s">
        <v>28</v>
      </c>
      <c r="D97" s="26" t="s">
        <v>29</v>
      </c>
      <c r="E97" s="7">
        <v>8</v>
      </c>
      <c r="G97" s="46">
        <f>+G830</f>
        <v>0</v>
      </c>
      <c r="H97" s="46">
        <f>+H830</f>
        <v>0</v>
      </c>
      <c r="I97" s="29"/>
      <c r="J97" s="46">
        <f>+J830</f>
        <v>0</v>
      </c>
      <c r="K97" s="46">
        <f>+K830</f>
        <v>0</v>
      </c>
    </row>
    <row r="98" spans="1:254">
      <c r="A98" s="7">
        <v>9</v>
      </c>
      <c r="C98" s="8" t="s">
        <v>30</v>
      </c>
      <c r="D98" s="26" t="s">
        <v>31</v>
      </c>
      <c r="E98" s="7">
        <v>9</v>
      </c>
      <c r="G98" s="44">
        <f>+G868</f>
        <v>0</v>
      </c>
      <c r="H98" s="44">
        <f>+H868</f>
        <v>0</v>
      </c>
      <c r="I98" s="29" t="s">
        <v>38</v>
      </c>
      <c r="J98" s="44">
        <f>+J868</f>
        <v>0</v>
      </c>
      <c r="K98" s="44">
        <f>+K868</f>
        <v>0</v>
      </c>
    </row>
    <row r="99" spans="1:254">
      <c r="A99" s="7">
        <v>10</v>
      </c>
      <c r="C99" s="8" t="s">
        <v>32</v>
      </c>
      <c r="D99" s="26" t="s">
        <v>33</v>
      </c>
      <c r="E99" s="7">
        <v>10</v>
      </c>
      <c r="G99" s="46">
        <f>+G904</f>
        <v>0</v>
      </c>
      <c r="H99" s="44">
        <f>+H904</f>
        <v>21444823</v>
      </c>
      <c r="I99" s="29"/>
      <c r="J99" s="46">
        <f>+J904</f>
        <v>0</v>
      </c>
      <c r="K99" s="44">
        <f>+K904</f>
        <v>18733218</v>
      </c>
    </row>
    <row r="100" spans="1:254">
      <c r="A100" s="7"/>
      <c r="C100" s="8"/>
      <c r="D100" s="26"/>
      <c r="E100" s="7"/>
      <c r="F100" s="18" t="s">
        <v>6</v>
      </c>
      <c r="G100" s="19" t="s">
        <v>6</v>
      </c>
      <c r="H100" s="45"/>
      <c r="I100" s="27"/>
      <c r="J100" s="19"/>
      <c r="K100" s="45"/>
    </row>
    <row r="101" spans="1:254">
      <c r="A101" s="130">
        <v>11</v>
      </c>
      <c r="C101" s="8" t="s">
        <v>61</v>
      </c>
      <c r="E101" s="130">
        <v>11</v>
      </c>
      <c r="G101" s="46">
        <f>SUM(G90:G99)</f>
        <v>0</v>
      </c>
      <c r="H101" s="44">
        <f>SUM(H90:H99)</f>
        <v>21444823</v>
      </c>
      <c r="I101" s="29"/>
      <c r="J101" s="46">
        <f>SUM(J90:J99)</f>
        <v>0</v>
      </c>
      <c r="K101" s="44">
        <f>SUM(K90:K99)</f>
        <v>18733218</v>
      </c>
    </row>
    <row r="102" spans="1:254">
      <c r="A102" s="7"/>
      <c r="E102" s="7"/>
      <c r="F102" s="18" t="s">
        <v>6</v>
      </c>
      <c r="G102" s="19" t="s">
        <v>6</v>
      </c>
      <c r="H102" s="20"/>
      <c r="I102" s="27"/>
      <c r="J102" s="19"/>
      <c r="K102" s="20"/>
    </row>
    <row r="103" spans="1:254">
      <c r="A103" s="7"/>
      <c r="E103" s="7"/>
      <c r="F103" s="18"/>
      <c r="G103" s="13"/>
      <c r="H103" s="20"/>
      <c r="I103" s="27"/>
      <c r="J103" s="13"/>
      <c r="K103" s="20"/>
    </row>
    <row r="104" spans="1:254">
      <c r="A104" s="130">
        <v>12</v>
      </c>
      <c r="C104" s="8" t="s">
        <v>35</v>
      </c>
      <c r="E104" s="130">
        <v>12</v>
      </c>
      <c r="G104" s="28"/>
      <c r="H104" s="28"/>
      <c r="I104" s="29"/>
      <c r="J104" s="46"/>
      <c r="K104" s="28"/>
    </row>
    <row r="105" spans="1:254">
      <c r="A105" s="7">
        <v>13</v>
      </c>
      <c r="C105" s="8" t="s">
        <v>36</v>
      </c>
      <c r="D105" s="26" t="s">
        <v>37</v>
      </c>
      <c r="E105" s="7">
        <v>13</v>
      </c>
      <c r="G105" s="46"/>
      <c r="H105" s="44">
        <f>+H531</f>
        <v>0</v>
      </c>
      <c r="I105" s="29"/>
      <c r="J105" s="46"/>
      <c r="K105" s="44">
        <f>+K531</f>
        <v>0</v>
      </c>
    </row>
    <row r="106" spans="1:254">
      <c r="A106" s="7">
        <v>14</v>
      </c>
      <c r="C106" s="8" t="s">
        <v>39</v>
      </c>
      <c r="D106" s="26" t="s">
        <v>62</v>
      </c>
      <c r="E106" s="7">
        <v>14</v>
      </c>
      <c r="G106" s="46"/>
      <c r="H106" s="110">
        <f>H145</f>
        <v>0</v>
      </c>
      <c r="I106" s="29"/>
      <c r="J106" s="46"/>
      <c r="K106" s="110">
        <f>K145</f>
        <v>0</v>
      </c>
    </row>
    <row r="107" spans="1:254">
      <c r="A107" s="7">
        <v>15</v>
      </c>
      <c r="C107" s="8" t="s">
        <v>41</v>
      </c>
      <c r="D107" s="26"/>
      <c r="E107" s="7">
        <v>15</v>
      </c>
      <c r="G107" s="46">
        <f>H248</f>
        <v>0</v>
      </c>
      <c r="H107" s="131"/>
      <c r="I107" s="29"/>
      <c r="J107" s="46">
        <f>K248</f>
        <v>0</v>
      </c>
      <c r="K107" s="131"/>
    </row>
    <row r="108" spans="1:254">
      <c r="A108" s="7">
        <v>16</v>
      </c>
      <c r="C108" s="8" t="s">
        <v>42</v>
      </c>
      <c r="D108" s="26"/>
      <c r="E108" s="7">
        <v>16</v>
      </c>
      <c r="G108" s="46"/>
      <c r="H108" s="44">
        <f>+H352-H107</f>
        <v>0</v>
      </c>
      <c r="I108" s="29"/>
      <c r="J108" s="46"/>
      <c r="K108" s="131"/>
    </row>
    <row r="109" spans="1:254">
      <c r="A109" s="26">
        <v>17</v>
      </c>
      <c r="B109" s="26"/>
      <c r="C109" s="30" t="s">
        <v>63</v>
      </c>
      <c r="D109" s="26" t="s">
        <v>64</v>
      </c>
      <c r="E109" s="26">
        <v>17</v>
      </c>
      <c r="F109" s="26"/>
      <c r="G109" s="46"/>
      <c r="H109" s="44">
        <f>SUM(H107:H108)</f>
        <v>0</v>
      </c>
      <c r="I109" s="30"/>
      <c r="J109" s="46"/>
      <c r="K109" s="44">
        <f>SUM(K107:K108)</f>
        <v>0</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f>
        <v>0</v>
      </c>
      <c r="I110" s="29"/>
      <c r="J110" s="46"/>
      <c r="K110" s="131"/>
    </row>
    <row r="111" spans="1:254">
      <c r="A111" s="7">
        <v>19</v>
      </c>
      <c r="C111" s="8" t="s">
        <v>45</v>
      </c>
      <c r="D111" s="26" t="s">
        <v>64</v>
      </c>
      <c r="E111" s="7">
        <v>19</v>
      </c>
      <c r="G111" s="46"/>
      <c r="H111" s="44">
        <f>+H357</f>
        <v>0</v>
      </c>
      <c r="I111" s="29"/>
      <c r="J111" s="46"/>
      <c r="K111" s="131"/>
    </row>
    <row r="112" spans="1:254">
      <c r="A112" s="7">
        <v>20</v>
      </c>
      <c r="C112" s="8" t="s">
        <v>46</v>
      </c>
      <c r="D112" s="26" t="s">
        <v>64</v>
      </c>
      <c r="E112" s="7">
        <v>20</v>
      </c>
      <c r="G112" s="46"/>
      <c r="H112" s="44">
        <f>H109+H110+H111</f>
        <v>0</v>
      </c>
      <c r="I112" s="29"/>
      <c r="J112" s="46"/>
      <c r="K112" s="44">
        <f>K109+K110+K111</f>
        <v>0</v>
      </c>
    </row>
    <row r="113" spans="1:17">
      <c r="A113" s="26">
        <v>21</v>
      </c>
      <c r="C113" s="8"/>
      <c r="D113" s="26"/>
      <c r="E113" s="7">
        <v>21</v>
      </c>
      <c r="G113" s="46"/>
      <c r="H113" s="44">
        <f>+H396-H377</f>
        <v>0</v>
      </c>
      <c r="I113" s="29"/>
      <c r="J113" s="46"/>
      <c r="K113" s="44">
        <f>+K396-K377</f>
        <v>0</v>
      </c>
      <c r="L113" s="130" t="s">
        <v>38</v>
      </c>
    </row>
    <row r="114" spans="1:17">
      <c r="A114" s="26">
        <v>22</v>
      </c>
      <c r="C114" s="8"/>
      <c r="D114" s="26"/>
      <c r="E114" s="7">
        <v>22</v>
      </c>
      <c r="G114" s="46"/>
      <c r="H114" s="44">
        <f>H377</f>
        <v>0</v>
      </c>
      <c r="I114" s="29" t="s">
        <v>38</v>
      </c>
      <c r="J114" s="46"/>
      <c r="K114" s="44">
        <f>K377</f>
        <v>0</v>
      </c>
    </row>
    <row r="115" spans="1:17">
      <c r="A115" s="7">
        <v>23</v>
      </c>
      <c r="C115" s="31"/>
      <c r="E115" s="7">
        <v>23</v>
      </c>
      <c r="F115" s="18" t="s">
        <v>6</v>
      </c>
      <c r="G115" s="19"/>
      <c r="H115" s="20"/>
      <c r="I115" s="27"/>
      <c r="J115" s="19"/>
      <c r="K115" s="20"/>
      <c r="Q115" s="130" t="s">
        <v>38</v>
      </c>
    </row>
    <row r="116" spans="1:17">
      <c r="A116" s="7">
        <v>24</v>
      </c>
      <c r="C116" s="31"/>
      <c r="D116" s="8"/>
      <c r="E116" s="7">
        <v>24</v>
      </c>
    </row>
    <row r="117" spans="1:17">
      <c r="A117" s="7">
        <v>25</v>
      </c>
      <c r="C117" s="8" t="s">
        <v>238</v>
      </c>
      <c r="D117" s="26" t="s">
        <v>65</v>
      </c>
      <c r="E117" s="7">
        <v>25</v>
      </c>
      <c r="G117" s="46"/>
      <c r="H117" s="44">
        <f>+H443</f>
        <v>21444823</v>
      </c>
      <c r="I117" s="29"/>
      <c r="J117" s="46"/>
      <c r="K117" s="44">
        <f>+K443</f>
        <v>18733218</v>
      </c>
    </row>
    <row r="118" spans="1:17">
      <c r="A118" s="130">
        <v>26</v>
      </c>
      <c r="E118" s="130">
        <v>26</v>
      </c>
      <c r="F118" s="18" t="s">
        <v>6</v>
      </c>
      <c r="G118" s="19"/>
      <c r="H118" s="20"/>
      <c r="I118" s="27"/>
      <c r="J118" s="19"/>
      <c r="K118" s="20"/>
    </row>
    <row r="119" spans="1:17">
      <c r="A119" s="7">
        <v>27</v>
      </c>
      <c r="C119" s="8" t="s">
        <v>48</v>
      </c>
      <c r="E119" s="7">
        <v>27</v>
      </c>
      <c r="F119" s="16"/>
      <c r="G119" s="46"/>
      <c r="H119" s="44">
        <f>H105+H106+H112+H113+H114+H117</f>
        <v>21444823</v>
      </c>
      <c r="I119" s="28"/>
      <c r="J119" s="47"/>
      <c r="K119" s="44">
        <f>K105+K106+K112+K113+K114+K117</f>
        <v>18733218</v>
      </c>
      <c r="L119" s="85"/>
      <c r="M119" s="85"/>
      <c r="N119" s="85"/>
      <c r="O119" s="85"/>
      <c r="P119" s="85"/>
      <c r="Q119" s="85"/>
    </row>
    <row r="120" spans="1:17">
      <c r="A120" s="7"/>
      <c r="C120" s="8"/>
      <c r="E120" s="7"/>
      <c r="F120" s="48" t="s">
        <v>256</v>
      </c>
      <c r="G120" s="49"/>
      <c r="H120" s="49"/>
      <c r="I120" s="49"/>
      <c r="J120" s="50"/>
      <c r="K120" s="51"/>
    </row>
    <row r="121" spans="1:17" ht="29.25" customHeight="1">
      <c r="C121" s="286" t="s">
        <v>232</v>
      </c>
      <c r="D121" s="286"/>
      <c r="E121" s="286"/>
      <c r="F121" s="286"/>
      <c r="G121" s="286"/>
      <c r="H121" s="286"/>
      <c r="I121" s="286"/>
      <c r="J121" s="286"/>
      <c r="K121" s="52"/>
    </row>
    <row r="122" spans="1:17">
      <c r="D122" s="26"/>
      <c r="F122" s="18"/>
      <c r="G122" s="19"/>
      <c r="I122" s="27"/>
      <c r="J122" s="19"/>
      <c r="K122" s="20"/>
      <c r="M122" s="130" t="s">
        <v>38</v>
      </c>
    </row>
    <row r="123" spans="1:17">
      <c r="C123" s="130" t="s">
        <v>49</v>
      </c>
      <c r="G123" s="130"/>
      <c r="H123" s="130"/>
      <c r="J123" s="130"/>
      <c r="K123" s="130"/>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287" t="s">
        <v>248</v>
      </c>
      <c r="B128" s="287"/>
      <c r="C128" s="287"/>
      <c r="D128" s="287"/>
      <c r="E128" s="287"/>
      <c r="F128" s="287"/>
      <c r="G128" s="287"/>
      <c r="H128" s="287"/>
      <c r="I128" s="287"/>
      <c r="J128" s="287"/>
      <c r="K128" s="287"/>
    </row>
    <row r="129" spans="1:11">
      <c r="A129" s="15" t="str">
        <f>$A$42</f>
        <v xml:space="preserve">NAME: </v>
      </c>
      <c r="C129" s="130" t="str">
        <f>$D$20</f>
        <v>University of Colorado</v>
      </c>
      <c r="H129" s="39"/>
      <c r="J129" s="13"/>
      <c r="K129" s="17" t="str">
        <f>$K$3</f>
        <v>Due Date: October 12, 2020</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2019-20</v>
      </c>
      <c r="I131" s="22"/>
      <c r="J131" s="23"/>
      <c r="K131" s="24" t="s">
        <v>271</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30">
        <v>1</v>
      </c>
      <c r="C134" s="130" t="s">
        <v>52</v>
      </c>
      <c r="E134" s="130">
        <v>1</v>
      </c>
    </row>
    <row r="135" spans="1:11" ht="33.75" customHeight="1">
      <c r="A135" s="40">
        <v>2</v>
      </c>
      <c r="C135" s="288" t="s">
        <v>66</v>
      </c>
      <c r="D135" s="288"/>
      <c r="E135" s="40">
        <v>2</v>
      </c>
      <c r="G135" s="88"/>
      <c r="H135" s="132">
        <v>0</v>
      </c>
      <c r="I135" s="89"/>
      <c r="J135" s="89"/>
      <c r="K135" s="132">
        <v>0</v>
      </c>
    </row>
    <row r="136" spans="1:11" ht="15.75" customHeight="1">
      <c r="A136" s="130">
        <v>3</v>
      </c>
      <c r="C136" s="130" t="s">
        <v>53</v>
      </c>
      <c r="E136" s="130">
        <v>3</v>
      </c>
      <c r="G136" s="88"/>
      <c r="H136" s="133">
        <v>0</v>
      </c>
      <c r="I136" s="88"/>
      <c r="J136" s="88"/>
      <c r="K136" s="133">
        <v>0</v>
      </c>
    </row>
    <row r="137" spans="1:11">
      <c r="A137" s="130">
        <v>4</v>
      </c>
      <c r="C137" s="130" t="s">
        <v>54</v>
      </c>
      <c r="E137" s="130">
        <v>4</v>
      </c>
      <c r="G137" s="88"/>
      <c r="H137" s="133">
        <v>0</v>
      </c>
      <c r="I137" s="88"/>
      <c r="J137" s="88"/>
      <c r="K137" s="133">
        <v>0</v>
      </c>
    </row>
    <row r="138" spans="1:11">
      <c r="A138" s="130">
        <v>5</v>
      </c>
      <c r="C138" s="130" t="s">
        <v>55</v>
      </c>
      <c r="E138" s="130">
        <v>5</v>
      </c>
      <c r="G138" s="88"/>
      <c r="H138" s="133">
        <v>0</v>
      </c>
      <c r="I138" s="88"/>
      <c r="J138" s="88"/>
      <c r="K138" s="133">
        <v>0</v>
      </c>
    </row>
    <row r="139" spans="1:11" ht="47.25" customHeight="1">
      <c r="A139" s="40">
        <v>6</v>
      </c>
      <c r="C139" s="288" t="s">
        <v>56</v>
      </c>
      <c r="D139" s="288"/>
      <c r="E139" s="40">
        <v>6</v>
      </c>
      <c r="G139" s="88"/>
      <c r="H139" s="132">
        <v>0</v>
      </c>
      <c r="I139" s="89"/>
      <c r="J139" s="89"/>
      <c r="K139" s="132">
        <v>0</v>
      </c>
    </row>
    <row r="140" spans="1:11">
      <c r="A140" s="130">
        <v>7</v>
      </c>
      <c r="E140" s="130">
        <v>7</v>
      </c>
      <c r="G140" s="88"/>
      <c r="H140" s="88"/>
      <c r="I140" s="88"/>
      <c r="J140" s="88"/>
      <c r="K140" s="88"/>
    </row>
    <row r="141" spans="1:11">
      <c r="A141" s="130">
        <v>8</v>
      </c>
      <c r="E141" s="130">
        <v>8</v>
      </c>
      <c r="G141" s="88"/>
      <c r="H141" s="88"/>
      <c r="I141" s="88"/>
      <c r="J141" s="88"/>
      <c r="K141" s="88"/>
    </row>
    <row r="142" spans="1:11">
      <c r="A142" s="130">
        <v>9</v>
      </c>
      <c r="E142" s="130">
        <v>9</v>
      </c>
      <c r="G142" s="88"/>
      <c r="H142" s="88"/>
      <c r="I142" s="88"/>
      <c r="J142" s="88"/>
      <c r="K142" s="88"/>
    </row>
    <row r="143" spans="1:11">
      <c r="A143" s="130">
        <v>10</v>
      </c>
      <c r="E143" s="130">
        <v>10</v>
      </c>
      <c r="G143" s="88"/>
      <c r="H143" s="88"/>
      <c r="I143" s="88"/>
      <c r="J143" s="88"/>
      <c r="K143" s="88"/>
    </row>
    <row r="144" spans="1:11">
      <c r="A144" s="130">
        <v>11</v>
      </c>
      <c r="E144" s="130">
        <v>11</v>
      </c>
      <c r="G144" s="88"/>
      <c r="H144" s="88"/>
      <c r="I144" s="88"/>
      <c r="J144" s="88"/>
      <c r="K144" s="88"/>
    </row>
    <row r="145" spans="1:11">
      <c r="A145" s="130">
        <v>12</v>
      </c>
      <c r="C145" s="130" t="s">
        <v>57</v>
      </c>
      <c r="E145" s="130">
        <v>12</v>
      </c>
      <c r="G145" s="88"/>
      <c r="H145" s="88">
        <f>SUM(H135:H144)</f>
        <v>0</v>
      </c>
      <c r="I145" s="88"/>
      <c r="J145" s="88"/>
      <c r="K145" s="88">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30" t="s">
        <v>255</v>
      </c>
      <c r="E158" s="34"/>
    </row>
    <row r="159" spans="1:11">
      <c r="E159" s="34"/>
    </row>
    <row r="160" spans="1:11">
      <c r="E160" s="34"/>
      <c r="G160" s="13"/>
      <c r="H160" s="39"/>
      <c r="J160" s="13"/>
      <c r="K160" s="39"/>
    </row>
    <row r="161" spans="1:13">
      <c r="A161" s="15" t="str">
        <f>$A$83</f>
        <v xml:space="preserve">Institution No.:  </v>
      </c>
      <c r="B161" s="35"/>
      <c r="C161" s="35"/>
      <c r="D161" s="35"/>
      <c r="E161" s="36"/>
      <c r="F161" s="35"/>
      <c r="G161" s="37"/>
      <c r="H161" s="38"/>
      <c r="I161" s="35"/>
      <c r="J161" s="37"/>
      <c r="K161" s="14" t="s">
        <v>263</v>
      </c>
      <c r="L161" s="16"/>
      <c r="M161" s="53"/>
    </row>
    <row r="162" spans="1:13" s="35" customFormat="1">
      <c r="A162" s="294" t="s">
        <v>265</v>
      </c>
      <c r="B162" s="294"/>
      <c r="C162" s="294"/>
      <c r="D162" s="294"/>
      <c r="E162" s="294"/>
      <c r="F162" s="294"/>
      <c r="G162" s="294"/>
      <c r="H162" s="294"/>
      <c r="I162" s="294"/>
      <c r="J162" s="294"/>
      <c r="K162" s="294"/>
      <c r="L162" s="54"/>
      <c r="M162" s="55"/>
    </row>
    <row r="163" spans="1:13">
      <c r="A163" s="15" t="str">
        <f>$A$42</f>
        <v xml:space="preserve">NAME: </v>
      </c>
      <c r="C163" s="130" t="str">
        <f>$D$20</f>
        <v>University of Colorado</v>
      </c>
      <c r="G163" s="74"/>
      <c r="H163" s="39"/>
      <c r="J163" s="13"/>
      <c r="K163" s="17" t="str">
        <f>$K$3</f>
        <v>Due Date: October 12, 2020</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
        <v>262</v>
      </c>
      <c r="I165" s="22"/>
      <c r="J165" s="23"/>
      <c r="K165" s="24" t="s">
        <v>271</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45">
        <f>G208</f>
        <v>0</v>
      </c>
      <c r="H168" s="156">
        <f>H208</f>
        <v>0</v>
      </c>
      <c r="I168" s="103"/>
      <c r="J168" s="145">
        <f>J208</f>
        <v>0</v>
      </c>
      <c r="K168" s="156">
        <f>K208</f>
        <v>0</v>
      </c>
    </row>
    <row r="169" spans="1:13">
      <c r="A169" s="7">
        <v>2</v>
      </c>
      <c r="B169" s="18"/>
      <c r="C169" s="8" t="s">
        <v>166</v>
      </c>
      <c r="D169" s="18"/>
      <c r="E169" s="7">
        <v>2</v>
      </c>
      <c r="F169" s="18"/>
      <c r="G169" s="77"/>
      <c r="H169" s="156">
        <f t="shared" ref="H169:H171" si="0">H209</f>
        <v>0</v>
      </c>
      <c r="I169" s="18"/>
      <c r="J169" s="77"/>
      <c r="K169" s="156">
        <f t="shared" ref="K169:K171" si="1">K209</f>
        <v>0</v>
      </c>
    </row>
    <row r="170" spans="1:13">
      <c r="A170" s="7">
        <v>3</v>
      </c>
      <c r="C170" s="8" t="s">
        <v>167</v>
      </c>
      <c r="E170" s="7">
        <v>3</v>
      </c>
      <c r="F170" s="9"/>
      <c r="G170" s="145">
        <f>G210</f>
        <v>0</v>
      </c>
      <c r="H170" s="156">
        <f t="shared" si="0"/>
        <v>0</v>
      </c>
      <c r="I170" s="104"/>
      <c r="J170" s="146">
        <f>J210</f>
        <v>0</v>
      </c>
      <c r="K170" s="156">
        <f t="shared" si="1"/>
        <v>0</v>
      </c>
    </row>
    <row r="171" spans="1:13">
      <c r="A171" s="7">
        <v>4</v>
      </c>
      <c r="C171" s="8" t="s">
        <v>168</v>
      </c>
      <c r="E171" s="7">
        <v>4</v>
      </c>
      <c r="F171" s="9"/>
      <c r="G171" s="103"/>
      <c r="H171" s="156">
        <f t="shared" si="0"/>
        <v>0</v>
      </c>
      <c r="I171" s="104"/>
      <c r="J171" s="103"/>
      <c r="K171" s="156">
        <f t="shared" si="1"/>
        <v>0</v>
      </c>
    </row>
    <row r="172" spans="1:13">
      <c r="A172" s="7">
        <v>5</v>
      </c>
      <c r="C172" s="8" t="s">
        <v>169</v>
      </c>
      <c r="E172" s="7">
        <v>5</v>
      </c>
      <c r="F172" s="9"/>
      <c r="G172" s="103">
        <f>G168+G170</f>
        <v>0</v>
      </c>
      <c r="H172" s="157">
        <f>SUM(H168:H171)</f>
        <v>0</v>
      </c>
      <c r="I172" s="104"/>
      <c r="J172" s="103">
        <f>J168+J170</f>
        <v>0</v>
      </c>
      <c r="K172" s="157">
        <f>SUM(K168:K171)</f>
        <v>0</v>
      </c>
    </row>
    <row r="173" spans="1:13">
      <c r="A173" s="7">
        <v>6</v>
      </c>
      <c r="C173" s="8" t="s">
        <v>170</v>
      </c>
      <c r="E173" s="7">
        <v>6</v>
      </c>
      <c r="F173" s="9"/>
      <c r="G173" s="145">
        <f>G213</f>
        <v>0</v>
      </c>
      <c r="H173" s="156">
        <f t="shared" ref="H173:K174" si="2">H213</f>
        <v>0</v>
      </c>
      <c r="I173" s="103"/>
      <c r="J173" s="145">
        <f t="shared" si="2"/>
        <v>0</v>
      </c>
      <c r="K173" s="156">
        <f t="shared" si="2"/>
        <v>0</v>
      </c>
    </row>
    <row r="174" spans="1:13">
      <c r="A174" s="7">
        <v>7</v>
      </c>
      <c r="C174" s="8" t="s">
        <v>171</v>
      </c>
      <c r="E174" s="7">
        <v>7</v>
      </c>
      <c r="F174" s="9"/>
      <c r="G174" s="145">
        <f>G214</f>
        <v>0</v>
      </c>
      <c r="H174" s="156">
        <f>H214</f>
        <v>0</v>
      </c>
      <c r="I174" s="104"/>
      <c r="J174" s="145">
        <f t="shared" si="2"/>
        <v>0</v>
      </c>
      <c r="K174" s="156">
        <f t="shared" si="2"/>
        <v>0</v>
      </c>
    </row>
    <row r="175" spans="1:13">
      <c r="A175" s="7">
        <v>8</v>
      </c>
      <c r="C175" s="8" t="s">
        <v>172</v>
      </c>
      <c r="E175" s="7">
        <v>8</v>
      </c>
      <c r="F175" s="9"/>
      <c r="G175" s="103">
        <f>G172+G173+G174</f>
        <v>0</v>
      </c>
      <c r="H175" s="103">
        <f>H172+H173+H174</f>
        <v>0</v>
      </c>
      <c r="I175" s="103"/>
      <c r="J175" s="103">
        <f>J172+J173+J174</f>
        <v>0</v>
      </c>
      <c r="K175" s="157">
        <f>K172+K173+K174</f>
        <v>0</v>
      </c>
    </row>
    <row r="176" spans="1:13">
      <c r="A176" s="7">
        <v>9</v>
      </c>
      <c r="E176" s="7">
        <v>9</v>
      </c>
      <c r="F176" s="9"/>
      <c r="G176" s="103"/>
      <c r="H176" s="157"/>
      <c r="I176" s="102"/>
      <c r="J176" s="103"/>
      <c r="K176" s="157"/>
    </row>
    <row r="177" spans="1:11">
      <c r="A177" s="7">
        <v>10</v>
      </c>
      <c r="C177" s="8" t="s">
        <v>173</v>
      </c>
      <c r="E177" s="7">
        <v>10</v>
      </c>
      <c r="F177" s="9"/>
      <c r="G177" s="145">
        <f>G217</f>
        <v>0</v>
      </c>
      <c r="H177" s="156">
        <f>H217</f>
        <v>0</v>
      </c>
      <c r="I177" s="104"/>
      <c r="J177" s="145">
        <f>J217</f>
        <v>0</v>
      </c>
      <c r="K177" s="156">
        <f>K217</f>
        <v>0</v>
      </c>
    </row>
    <row r="178" spans="1:11">
      <c r="A178" s="7">
        <v>11</v>
      </c>
      <c r="C178" s="8" t="s">
        <v>174</v>
      </c>
      <c r="E178" s="7">
        <v>11</v>
      </c>
      <c r="F178" s="9"/>
      <c r="G178" s="145">
        <f>G218</f>
        <v>0</v>
      </c>
      <c r="H178" s="156">
        <f t="shared" ref="H178:H179" si="3">H218</f>
        <v>0</v>
      </c>
      <c r="I178" s="104"/>
      <c r="J178" s="145">
        <f>J218</f>
        <v>0</v>
      </c>
      <c r="K178" s="156">
        <f t="shared" ref="J178:K179" si="4">K218</f>
        <v>0</v>
      </c>
    </row>
    <row r="179" spans="1:11">
      <c r="A179" s="7">
        <v>12</v>
      </c>
      <c r="C179" s="8" t="s">
        <v>175</v>
      </c>
      <c r="E179" s="7">
        <v>12</v>
      </c>
      <c r="F179" s="9"/>
      <c r="G179" s="145">
        <f>G219</f>
        <v>0</v>
      </c>
      <c r="H179" s="156">
        <f t="shared" si="3"/>
        <v>0</v>
      </c>
      <c r="I179" s="104"/>
      <c r="J179" s="156">
        <f t="shared" si="4"/>
        <v>0</v>
      </c>
      <c r="K179" s="156">
        <f t="shared" si="4"/>
        <v>0</v>
      </c>
    </row>
    <row r="180" spans="1:11">
      <c r="A180" s="7">
        <v>13</v>
      </c>
      <c r="C180" s="8" t="s">
        <v>176</v>
      </c>
      <c r="E180" s="7">
        <v>13</v>
      </c>
      <c r="F180" s="9"/>
      <c r="G180" s="103">
        <f>SUM(G177:G179)</f>
        <v>0</v>
      </c>
      <c r="H180" s="157">
        <f>SUM(H177:H179)</f>
        <v>0</v>
      </c>
      <c r="I180" s="101"/>
      <c r="J180" s="103">
        <f>SUM(J177:J179)</f>
        <v>0</v>
      </c>
      <c r="K180" s="157">
        <f>SUM(K177:K179)</f>
        <v>0</v>
      </c>
    </row>
    <row r="181" spans="1:11">
      <c r="A181" s="7">
        <v>14</v>
      </c>
      <c r="E181" s="7">
        <v>14</v>
      </c>
      <c r="F181" s="9"/>
      <c r="G181" s="105"/>
      <c r="H181" s="157"/>
      <c r="I181" s="102"/>
      <c r="J181" s="105"/>
      <c r="K181" s="157"/>
    </row>
    <row r="182" spans="1:11">
      <c r="A182" s="7">
        <v>15</v>
      </c>
      <c r="C182" s="8" t="s">
        <v>177</v>
      </c>
      <c r="E182" s="7">
        <v>15</v>
      </c>
      <c r="G182" s="106">
        <f>SUM(G175+G180)</f>
        <v>0</v>
      </c>
      <c r="H182" s="158">
        <f>SUM(H175+H180)</f>
        <v>0</v>
      </c>
      <c r="I182" s="102"/>
      <c r="J182" s="106">
        <f>SUM(J175+J180)</f>
        <v>0</v>
      </c>
      <c r="K182" s="158">
        <f>SUM(K175+K180)</f>
        <v>0</v>
      </c>
    </row>
    <row r="183" spans="1:11">
      <c r="A183" s="7">
        <v>16</v>
      </c>
      <c r="E183" s="7">
        <v>16</v>
      </c>
      <c r="G183" s="106"/>
      <c r="H183" s="158"/>
      <c r="I183" s="102"/>
      <c r="J183" s="106"/>
      <c r="K183" s="158"/>
    </row>
    <row r="184" spans="1:11">
      <c r="A184" s="7">
        <v>17</v>
      </c>
      <c r="C184" s="8" t="s">
        <v>178</v>
      </c>
      <c r="E184" s="7">
        <v>17</v>
      </c>
      <c r="F184" s="9"/>
      <c r="G184" s="156">
        <f>G224</f>
        <v>0</v>
      </c>
      <c r="H184" s="156">
        <f>H224</f>
        <v>0</v>
      </c>
      <c r="I184" s="104"/>
      <c r="J184" s="156">
        <f t="shared" ref="J184:K184" si="5">J224</f>
        <v>0</v>
      </c>
      <c r="K184" s="156">
        <f t="shared" si="5"/>
        <v>0</v>
      </c>
    </row>
    <row r="185" spans="1:11">
      <c r="A185" s="7">
        <v>18</v>
      </c>
      <c r="E185" s="7">
        <v>18</v>
      </c>
      <c r="F185" s="9"/>
      <c r="G185" s="103"/>
      <c r="H185" s="157"/>
      <c r="I185" s="104"/>
      <c r="J185" s="103"/>
      <c r="K185" s="157"/>
    </row>
    <row r="186" spans="1:11">
      <c r="A186" s="7">
        <v>19</v>
      </c>
      <c r="C186" s="8" t="s">
        <v>179</v>
      </c>
      <c r="E186" s="7">
        <v>19</v>
      </c>
      <c r="F186" s="9"/>
      <c r="G186" s="103"/>
      <c r="H186" s="157">
        <v>0</v>
      </c>
      <c r="I186" s="104"/>
      <c r="J186" s="103"/>
      <c r="K186" s="157"/>
    </row>
    <row r="187" spans="1:11">
      <c r="A187" s="7">
        <v>20</v>
      </c>
      <c r="C187" s="75" t="s">
        <v>180</v>
      </c>
      <c r="E187" s="7">
        <v>20</v>
      </c>
      <c r="F187" s="9"/>
      <c r="G187" s="103"/>
      <c r="H187" s="157">
        <v>0</v>
      </c>
      <c r="I187" s="104"/>
      <c r="J187" s="103"/>
      <c r="K187" s="157">
        <v>0</v>
      </c>
    </row>
    <row r="188" spans="1:11">
      <c r="A188" s="7">
        <v>21</v>
      </c>
      <c r="C188" s="75"/>
      <c r="E188" s="7">
        <v>21</v>
      </c>
      <c r="F188" s="9"/>
      <c r="G188" s="103"/>
      <c r="H188" s="157"/>
      <c r="I188" s="104"/>
      <c r="J188" s="103"/>
      <c r="K188" s="157"/>
    </row>
    <row r="189" spans="1:11">
      <c r="A189" s="7">
        <v>22</v>
      </c>
      <c r="C189" s="8"/>
      <c r="E189" s="7">
        <v>22</v>
      </c>
      <c r="G189" s="103"/>
      <c r="H189" s="157"/>
      <c r="I189" s="104"/>
      <c r="J189" s="103"/>
      <c r="K189" s="157"/>
    </row>
    <row r="190" spans="1:11">
      <c r="A190" s="7">
        <v>23</v>
      </c>
      <c r="C190" s="8" t="s">
        <v>181</v>
      </c>
      <c r="E190" s="7">
        <v>23</v>
      </c>
      <c r="G190" s="103"/>
      <c r="H190" s="157">
        <v>0</v>
      </c>
      <c r="I190" s="104"/>
      <c r="J190" s="103"/>
      <c r="K190" s="157">
        <v>0</v>
      </c>
    </row>
    <row r="191" spans="1:11">
      <c r="A191" s="7">
        <v>24</v>
      </c>
      <c r="C191" s="8"/>
      <c r="E191" s="7">
        <v>24</v>
      </c>
      <c r="G191" s="103"/>
      <c r="H191" s="157"/>
      <c r="I191" s="104"/>
      <c r="J191" s="103"/>
      <c r="K191" s="157"/>
    </row>
    <row r="192" spans="1:11">
      <c r="A192" s="7"/>
      <c r="E192" s="7"/>
      <c r="F192" s="65" t="s">
        <v>6</v>
      </c>
      <c r="G192" s="77"/>
      <c r="H192" s="45"/>
      <c r="I192" s="65"/>
      <c r="J192" s="77"/>
      <c r="K192" s="20"/>
    </row>
    <row r="193" spans="1:11">
      <c r="A193" s="7">
        <v>25</v>
      </c>
      <c r="C193" s="8" t="s">
        <v>182</v>
      </c>
      <c r="E193" s="7">
        <v>25</v>
      </c>
      <c r="G193" s="102">
        <f>SUM(G182:G191)</f>
        <v>0</v>
      </c>
      <c r="H193" s="158">
        <f>SUM(H182:H191)</f>
        <v>0</v>
      </c>
      <c r="I193" s="107"/>
      <c r="J193" s="106">
        <f>SUM(J182:J191)</f>
        <v>0</v>
      </c>
      <c r="K193" s="102">
        <f>SUM(K182:K191)</f>
        <v>0</v>
      </c>
    </row>
    <row r="194" spans="1:11">
      <c r="F194" s="65" t="s">
        <v>6</v>
      </c>
      <c r="G194" s="19"/>
      <c r="H194" s="20"/>
      <c r="I194" s="65"/>
      <c r="J194" s="77"/>
      <c r="K194" s="20"/>
    </row>
    <row r="195" spans="1:11">
      <c r="F195" s="65"/>
      <c r="G195" s="19"/>
      <c r="H195" s="20"/>
      <c r="I195" s="65"/>
      <c r="J195" s="19"/>
      <c r="K195" s="20"/>
    </row>
    <row r="196" spans="1:11" ht="15.75">
      <c r="C196" s="78"/>
      <c r="D196" s="78"/>
      <c r="E196" s="78"/>
      <c r="F196" s="65"/>
      <c r="G196" s="19"/>
      <c r="H196" s="20"/>
      <c r="I196" s="65"/>
      <c r="J196" s="19"/>
      <c r="K196" s="20"/>
    </row>
    <row r="197" spans="1:11">
      <c r="C197" s="130" t="s">
        <v>49</v>
      </c>
      <c r="F197" s="65"/>
      <c r="G197" s="19"/>
      <c r="H197" s="20"/>
      <c r="I197" s="65"/>
      <c r="J197" s="19"/>
      <c r="K197" s="20"/>
    </row>
    <row r="198" spans="1:11">
      <c r="A198" s="8"/>
    </row>
    <row r="199" spans="1:11">
      <c r="E199" s="34"/>
    </row>
    <row r="200" spans="1:11" ht="30" customHeight="1">
      <c r="E200" s="34"/>
      <c r="G200" s="13"/>
      <c r="H200" s="39"/>
      <c r="J200" s="13"/>
      <c r="K200" s="39"/>
    </row>
    <row r="201" spans="1:11">
      <c r="A201" s="15" t="str">
        <f>$A$83</f>
        <v xml:space="preserve">Institution No.:  </v>
      </c>
      <c r="B201" s="35"/>
      <c r="C201" s="35"/>
      <c r="D201" s="35"/>
      <c r="E201" s="36"/>
      <c r="F201" s="35"/>
      <c r="G201" s="37"/>
      <c r="H201" s="38"/>
      <c r="I201" s="35"/>
      <c r="J201" s="37"/>
      <c r="K201" s="14" t="s">
        <v>264</v>
      </c>
    </row>
    <row r="202" spans="1:11">
      <c r="A202" s="294" t="s">
        <v>266</v>
      </c>
      <c r="B202" s="294"/>
      <c r="C202" s="294"/>
      <c r="D202" s="294"/>
      <c r="E202" s="294"/>
      <c r="F202" s="294"/>
      <c r="G202" s="294"/>
      <c r="H202" s="294"/>
      <c r="I202" s="294"/>
      <c r="J202" s="294"/>
      <c r="K202" s="294"/>
    </row>
    <row r="203" spans="1:11">
      <c r="A203" s="15" t="str">
        <f>$A$42</f>
        <v xml:space="preserve">NAME: </v>
      </c>
      <c r="C203" s="130" t="str">
        <f>$D$20</f>
        <v>University of Colorado</v>
      </c>
      <c r="G203" s="74"/>
      <c r="H203" s="39"/>
      <c r="J203" s="13"/>
      <c r="K203" s="17" t="str">
        <f>$K$3</f>
        <v>Due Date: October 12, 2020</v>
      </c>
    </row>
    <row r="204" spans="1:11">
      <c r="A204" s="18" t="s">
        <v>6</v>
      </c>
      <c r="B204" s="18" t="s">
        <v>6</v>
      </c>
      <c r="C204" s="18" t="s">
        <v>6</v>
      </c>
      <c r="D204" s="18" t="s">
        <v>6</v>
      </c>
      <c r="E204" s="18" t="s">
        <v>6</v>
      </c>
      <c r="F204" s="18" t="s">
        <v>6</v>
      </c>
      <c r="G204" s="19" t="s">
        <v>6</v>
      </c>
      <c r="H204" s="20" t="s">
        <v>6</v>
      </c>
      <c r="I204" s="18" t="s">
        <v>6</v>
      </c>
      <c r="J204" s="19" t="s">
        <v>6</v>
      </c>
      <c r="K204" s="20" t="s">
        <v>6</v>
      </c>
    </row>
    <row r="205" spans="1:11">
      <c r="A205" s="21" t="s">
        <v>7</v>
      </c>
      <c r="E205" s="21" t="s">
        <v>7</v>
      </c>
      <c r="F205" s="22"/>
      <c r="G205" s="23"/>
      <c r="H205" s="24" t="s">
        <v>262</v>
      </c>
      <c r="I205" s="22"/>
      <c r="J205" s="23"/>
      <c r="K205" s="24" t="s">
        <v>271</v>
      </c>
    </row>
    <row r="206" spans="1:11">
      <c r="A206" s="21" t="s">
        <v>9</v>
      </c>
      <c r="C206" s="25" t="s">
        <v>51</v>
      </c>
      <c r="E206" s="21" t="s">
        <v>9</v>
      </c>
      <c r="F206" s="22"/>
      <c r="G206" s="23" t="s">
        <v>11</v>
      </c>
      <c r="H206" s="24" t="s">
        <v>12</v>
      </c>
      <c r="I206" s="22"/>
      <c r="J206" s="23" t="s">
        <v>11</v>
      </c>
      <c r="K206" s="24" t="s">
        <v>13</v>
      </c>
    </row>
    <row r="207" spans="1:11">
      <c r="A207" s="18" t="s">
        <v>6</v>
      </c>
      <c r="B207" s="18" t="s">
        <v>6</v>
      </c>
      <c r="C207" s="18" t="s">
        <v>6</v>
      </c>
      <c r="D207" s="18" t="s">
        <v>6</v>
      </c>
      <c r="E207" s="18" t="s">
        <v>6</v>
      </c>
      <c r="F207" s="18" t="s">
        <v>6</v>
      </c>
      <c r="G207" s="19" t="s">
        <v>6</v>
      </c>
      <c r="H207" s="20" t="s">
        <v>6</v>
      </c>
      <c r="I207" s="18" t="s">
        <v>6</v>
      </c>
      <c r="J207" s="19" t="s">
        <v>6</v>
      </c>
      <c r="K207" s="20" t="s">
        <v>6</v>
      </c>
    </row>
    <row r="208" spans="1:11">
      <c r="A208" s="7">
        <v>1</v>
      </c>
      <c r="B208" s="18"/>
      <c r="C208" s="8" t="s">
        <v>165</v>
      </c>
      <c r="D208" s="18"/>
      <c r="E208" s="7">
        <v>1</v>
      </c>
      <c r="F208" s="18"/>
      <c r="G208" s="145">
        <f>SUM(G544+G583)</f>
        <v>0</v>
      </c>
      <c r="H208" s="156">
        <f>SUM(H544+H583)</f>
        <v>0</v>
      </c>
      <c r="I208" s="103"/>
      <c r="J208" s="145">
        <f>SUM(J544+J583)</f>
        <v>0</v>
      </c>
      <c r="K208" s="156">
        <f t="shared" ref="K208:K211" si="6">SUM(K544+K583)</f>
        <v>0</v>
      </c>
    </row>
    <row r="209" spans="1:13">
      <c r="A209" s="7">
        <v>2</v>
      </c>
      <c r="B209" s="18"/>
      <c r="C209" s="8" t="s">
        <v>166</v>
      </c>
      <c r="D209" s="18"/>
      <c r="E209" s="7">
        <v>2</v>
      </c>
      <c r="F209" s="18"/>
      <c r="G209" s="103"/>
      <c r="H209" s="156">
        <f>SUM(H545+H584)</f>
        <v>0</v>
      </c>
      <c r="I209" s="18"/>
      <c r="J209" s="103"/>
      <c r="K209" s="156">
        <f t="shared" si="6"/>
        <v>0</v>
      </c>
    </row>
    <row r="210" spans="1:13">
      <c r="A210" s="7">
        <v>3</v>
      </c>
      <c r="C210" s="8" t="s">
        <v>167</v>
      </c>
      <c r="E210" s="7">
        <v>3</v>
      </c>
      <c r="F210" s="9"/>
      <c r="G210" s="145">
        <f>SUM(G546+G585)</f>
        <v>0</v>
      </c>
      <c r="H210" s="156">
        <f>SUM(H546+H585)</f>
        <v>0</v>
      </c>
      <c r="I210" s="104"/>
      <c r="J210" s="145">
        <f t="shared" ref="J210" si="7">SUM(J546+J585)</f>
        <v>0</v>
      </c>
      <c r="K210" s="156">
        <f t="shared" si="6"/>
        <v>0</v>
      </c>
    </row>
    <row r="211" spans="1:13">
      <c r="A211" s="7">
        <v>4</v>
      </c>
      <c r="C211" s="8" t="s">
        <v>168</v>
      </c>
      <c r="E211" s="7">
        <v>4</v>
      </c>
      <c r="F211" s="9"/>
      <c r="G211" s="103"/>
      <c r="H211" s="156">
        <f>SUM(H547+H586)</f>
        <v>0</v>
      </c>
      <c r="I211" s="104"/>
      <c r="J211" s="103"/>
      <c r="K211" s="156">
        <f t="shared" si="6"/>
        <v>0</v>
      </c>
      <c r="M211" s="53"/>
    </row>
    <row r="212" spans="1:13">
      <c r="A212" s="7">
        <v>5</v>
      </c>
      <c r="C212" s="8" t="s">
        <v>169</v>
      </c>
      <c r="E212" s="7">
        <v>5</v>
      </c>
      <c r="F212" s="9"/>
      <c r="G212" s="103">
        <f>G208+G210</f>
        <v>0</v>
      </c>
      <c r="H212" s="157">
        <f>SUM(H208:H211)</f>
        <v>0</v>
      </c>
      <c r="I212" s="104"/>
      <c r="J212" s="103">
        <f>J208+J210</f>
        <v>0</v>
      </c>
      <c r="K212" s="157">
        <f>SUM(K208:K211)</f>
        <v>0</v>
      </c>
    </row>
    <row r="213" spans="1:13">
      <c r="A213" s="7">
        <v>6</v>
      </c>
      <c r="C213" s="8" t="s">
        <v>170</v>
      </c>
      <c r="E213" s="7">
        <v>6</v>
      </c>
      <c r="F213" s="9"/>
      <c r="G213" s="148">
        <f>(SUM(G549+G588+G625+G662+G699+G736+G773+G848))</f>
        <v>0</v>
      </c>
      <c r="H213" s="148">
        <f>(SUM(H549+H588+H625+H662+H699+H736+H773+H848))</f>
        <v>0</v>
      </c>
      <c r="I213" s="104"/>
      <c r="J213" s="148">
        <f t="shared" ref="J213:K214" si="8">(SUM(J549+J588+J625+J662+J699+J736+J773+J848))</f>
        <v>0</v>
      </c>
      <c r="K213" s="148">
        <f t="shared" si="8"/>
        <v>0</v>
      </c>
    </row>
    <row r="214" spans="1:13">
      <c r="A214" s="7">
        <v>7</v>
      </c>
      <c r="C214" s="8" t="s">
        <v>171</v>
      </c>
      <c r="E214" s="7">
        <v>7</v>
      </c>
      <c r="F214" s="9"/>
      <c r="G214" s="157"/>
      <c r="H214" s="156">
        <f>(SUM(H550+H589+H626+H663+H700+H737+H774+H849))</f>
        <v>0</v>
      </c>
      <c r="I214" s="104"/>
      <c r="J214" s="104"/>
      <c r="K214" s="156">
        <f t="shared" si="8"/>
        <v>0</v>
      </c>
    </row>
    <row r="215" spans="1:13">
      <c r="A215" s="7">
        <v>8</v>
      </c>
      <c r="C215" s="8" t="s">
        <v>172</v>
      </c>
      <c r="E215" s="7">
        <v>8</v>
      </c>
      <c r="F215" s="9"/>
      <c r="G215" s="103">
        <f>G212+G213+G214</f>
        <v>0</v>
      </c>
      <c r="H215" s="103">
        <f>H212+H213+H214</f>
        <v>0</v>
      </c>
      <c r="I215" s="103"/>
      <c r="J215" s="103">
        <f>J212+J213+J214</f>
        <v>0</v>
      </c>
      <c r="K215" s="157">
        <f>K212+K213+K214</f>
        <v>0</v>
      </c>
    </row>
    <row r="216" spans="1:13">
      <c r="A216" s="7">
        <v>9</v>
      </c>
      <c r="E216" s="7">
        <v>9</v>
      </c>
      <c r="F216" s="9"/>
      <c r="G216" s="103"/>
      <c r="H216" s="157"/>
      <c r="I216" s="102"/>
      <c r="J216" s="103"/>
      <c r="K216" s="157"/>
    </row>
    <row r="217" spans="1:13">
      <c r="A217" s="7">
        <v>10</v>
      </c>
      <c r="C217" s="8" t="s">
        <v>173</v>
      </c>
      <c r="E217" s="7">
        <v>10</v>
      </c>
      <c r="F217" s="9"/>
      <c r="G217" s="148">
        <f>SUM(G553+G592)</f>
        <v>0</v>
      </c>
      <c r="H217" s="156">
        <f>SUM(H553+H592)</f>
        <v>0</v>
      </c>
      <c r="I217" s="104"/>
      <c r="J217" s="148">
        <f t="shared" ref="J217:K217" si="9">SUM(J553+J592)</f>
        <v>0</v>
      </c>
      <c r="K217" s="156">
        <f t="shared" si="9"/>
        <v>0</v>
      </c>
    </row>
    <row r="218" spans="1:13">
      <c r="A218" s="7">
        <v>11</v>
      </c>
      <c r="C218" s="8" t="s">
        <v>174</v>
      </c>
      <c r="E218" s="7">
        <v>11</v>
      </c>
      <c r="F218" s="9"/>
      <c r="G218" s="148">
        <f>SUM(G554+G593+G630+G667+G704+G741+G778+G853)</f>
        <v>0</v>
      </c>
      <c r="H218" s="156">
        <f>SUM(H554+H593+H630+H667+H704+H741+H778+H853)</f>
        <v>0</v>
      </c>
      <c r="I218" s="104"/>
      <c r="J218" s="156">
        <f>SUM(J554+J593+J630+J667+J704+J741+J778+J853)</f>
        <v>0</v>
      </c>
      <c r="K218" s="156">
        <f>SUM(K554+K593+K625+K662+K704+K736+K773+K853)</f>
        <v>0</v>
      </c>
    </row>
    <row r="219" spans="1:13">
      <c r="A219" s="7">
        <v>12</v>
      </c>
      <c r="C219" s="8" t="s">
        <v>175</v>
      </c>
      <c r="E219" s="7">
        <v>12</v>
      </c>
      <c r="F219" s="9"/>
      <c r="G219" s="104"/>
      <c r="H219" s="156">
        <f>SUM(H555+H594+H631+H668+H705+H742+H779+H854)</f>
        <v>0</v>
      </c>
      <c r="I219" s="104"/>
      <c r="J219" s="157"/>
      <c r="K219" s="156">
        <f>SUM(K555+K594+K631+K668+K705+K742+K779+K854)</f>
        <v>0</v>
      </c>
    </row>
    <row r="220" spans="1:13">
      <c r="A220" s="7">
        <v>13</v>
      </c>
      <c r="C220" s="8" t="s">
        <v>176</v>
      </c>
      <c r="E220" s="7">
        <v>13</v>
      </c>
      <c r="F220" s="9"/>
      <c r="G220" s="103">
        <f>SUM(G217:G219)</f>
        <v>0</v>
      </c>
      <c r="H220" s="157">
        <f>SUM(H217:H219)</f>
        <v>0</v>
      </c>
      <c r="I220" s="101"/>
      <c r="J220" s="103">
        <f>SUM(J217:J219)</f>
        <v>0</v>
      </c>
      <c r="K220" s="157">
        <f>SUM(K217:K219)</f>
        <v>0</v>
      </c>
    </row>
    <row r="221" spans="1:13">
      <c r="A221" s="7">
        <v>14</v>
      </c>
      <c r="E221" s="7">
        <v>14</v>
      </c>
      <c r="F221" s="9"/>
      <c r="G221" s="105"/>
      <c r="H221" s="157"/>
      <c r="I221" s="102"/>
      <c r="J221" s="105"/>
      <c r="K221" s="157"/>
    </row>
    <row r="222" spans="1:13">
      <c r="A222" s="7">
        <v>15</v>
      </c>
      <c r="C222" s="8" t="s">
        <v>177</v>
      </c>
      <c r="E222" s="7">
        <v>15</v>
      </c>
      <c r="G222" s="102">
        <f>SUM(G558+G597+G634+G671+G708+G745+G782+G857)</f>
        <v>0</v>
      </c>
      <c r="H222" s="158">
        <f>SUM(H558+H597+H634+H671+H708+H745+H782+H857)</f>
        <v>0</v>
      </c>
      <c r="I222" s="102"/>
      <c r="J222" s="102">
        <f t="shared" ref="J222:K222" si="10">SUM(J558+J597+J634+J671+J708+J745+J782+J857)</f>
        <v>0</v>
      </c>
      <c r="K222" s="158">
        <f t="shared" si="10"/>
        <v>0</v>
      </c>
    </row>
    <row r="223" spans="1:13">
      <c r="A223" s="7">
        <v>16</v>
      </c>
      <c r="E223" s="7">
        <v>16</v>
      </c>
      <c r="G223" s="106"/>
      <c r="H223" s="158"/>
      <c r="I223" s="102"/>
      <c r="J223" s="106"/>
      <c r="K223" s="158"/>
    </row>
    <row r="224" spans="1:13">
      <c r="A224" s="7">
        <v>17</v>
      </c>
      <c r="C224" s="8" t="s">
        <v>178</v>
      </c>
      <c r="E224" s="7">
        <v>17</v>
      </c>
      <c r="F224" s="9"/>
      <c r="G224" s="102">
        <f t="shared" ref="G224:K224" si="11">SUM(G560+G599+G636+G673+G710+G747+G784+G859)</f>
        <v>0</v>
      </c>
      <c r="H224" s="158">
        <f t="shared" si="11"/>
        <v>0</v>
      </c>
      <c r="I224" s="102"/>
      <c r="J224" s="102">
        <f t="shared" si="11"/>
        <v>0</v>
      </c>
      <c r="K224" s="158">
        <f t="shared" si="11"/>
        <v>0</v>
      </c>
    </row>
    <row r="225" spans="1:11">
      <c r="A225" s="7">
        <v>18</v>
      </c>
      <c r="E225" s="7">
        <v>18</v>
      </c>
      <c r="F225" s="9"/>
      <c r="G225" s="103"/>
      <c r="H225" s="157"/>
      <c r="I225" s="104"/>
      <c r="J225" s="103"/>
      <c r="K225" s="157"/>
    </row>
    <row r="226" spans="1:11">
      <c r="A226" s="7">
        <v>19</v>
      </c>
      <c r="C226" s="8" t="s">
        <v>179</v>
      </c>
      <c r="E226" s="7">
        <v>19</v>
      </c>
      <c r="F226" s="9"/>
      <c r="G226" s="103"/>
      <c r="H226" s="157">
        <v>0</v>
      </c>
      <c r="I226" s="104"/>
      <c r="J226" s="103"/>
      <c r="K226" s="157"/>
    </row>
    <row r="227" spans="1:11">
      <c r="A227" s="7">
        <v>20</v>
      </c>
      <c r="C227" s="75" t="s">
        <v>180</v>
      </c>
      <c r="E227" s="7">
        <v>20</v>
      </c>
      <c r="F227" s="9"/>
      <c r="G227" s="103"/>
      <c r="H227" s="157">
        <v>0</v>
      </c>
      <c r="I227" s="104"/>
      <c r="J227" s="103"/>
      <c r="K227" s="157">
        <v>0</v>
      </c>
    </row>
    <row r="228" spans="1:11">
      <c r="A228" s="7">
        <v>21</v>
      </c>
      <c r="C228" s="75"/>
      <c r="E228" s="7">
        <v>21</v>
      </c>
      <c r="F228" s="9"/>
      <c r="G228" s="103"/>
      <c r="H228" s="157"/>
      <c r="I228" s="104"/>
      <c r="J228" s="103"/>
      <c r="K228" s="157"/>
    </row>
    <row r="229" spans="1:11">
      <c r="A229" s="7">
        <v>22</v>
      </c>
      <c r="C229" s="8"/>
      <c r="E229" s="7">
        <v>22</v>
      </c>
      <c r="G229" s="103"/>
      <c r="H229" s="157"/>
      <c r="I229" s="104"/>
      <c r="J229" s="103"/>
      <c r="K229" s="157"/>
    </row>
    <row r="230" spans="1:11">
      <c r="A230" s="7">
        <v>23</v>
      </c>
      <c r="C230" s="8" t="s">
        <v>181</v>
      </c>
      <c r="E230" s="7">
        <v>23</v>
      </c>
      <c r="G230" s="103"/>
      <c r="H230" s="157">
        <v>0</v>
      </c>
      <c r="I230" s="104"/>
      <c r="J230" s="103"/>
      <c r="K230" s="157">
        <v>0</v>
      </c>
    </row>
    <row r="231" spans="1:11">
      <c r="A231" s="7">
        <v>24</v>
      </c>
      <c r="C231" s="8"/>
      <c r="E231" s="7">
        <v>24</v>
      </c>
      <c r="G231" s="103"/>
      <c r="H231" s="157"/>
      <c r="I231" s="104"/>
      <c r="J231" s="103"/>
      <c r="K231" s="157"/>
    </row>
    <row r="232" spans="1:11">
      <c r="A232" s="7"/>
      <c r="E232" s="7"/>
      <c r="F232" s="65" t="s">
        <v>6</v>
      </c>
      <c r="G232" s="77"/>
      <c r="H232" s="45"/>
      <c r="I232" s="65"/>
      <c r="J232" s="77"/>
      <c r="K232" s="45"/>
    </row>
    <row r="233" spans="1:11">
      <c r="A233" s="7">
        <v>25</v>
      </c>
      <c r="C233" s="8" t="s">
        <v>182</v>
      </c>
      <c r="E233" s="7">
        <v>25</v>
      </c>
      <c r="G233" s="102">
        <f>SUM(G222:G231)</f>
        <v>0</v>
      </c>
      <c r="H233" s="158">
        <f>SUM(H222:H231)</f>
        <v>0</v>
      </c>
      <c r="I233" s="107"/>
      <c r="J233" s="102">
        <f>SUM(J222:J231)</f>
        <v>0</v>
      </c>
      <c r="K233" s="158">
        <f>SUM(K222:K231)</f>
        <v>0</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30" t="s">
        <v>49</v>
      </c>
      <c r="F237" s="65"/>
      <c r="G237" s="19"/>
      <c r="H237" s="20"/>
      <c r="I237" s="65"/>
      <c r="J237" s="19"/>
      <c r="K237" s="20"/>
    </row>
    <row r="238" spans="1:11">
      <c r="A238" s="8"/>
    </row>
    <row r="239" spans="1:11">
      <c r="E239" s="34"/>
    </row>
    <row r="240" spans="1:11">
      <c r="A240" s="15" t="str">
        <f>$A$83</f>
        <v xml:space="preserve">Institution No.:  </v>
      </c>
      <c r="E240" s="34"/>
      <c r="G240" s="13"/>
      <c r="H240" s="39"/>
      <c r="J240" s="13"/>
      <c r="K240" s="14" t="s">
        <v>67</v>
      </c>
    </row>
    <row r="241" spans="1:11">
      <c r="A241" s="287" t="s">
        <v>68</v>
      </c>
      <c r="B241" s="287"/>
      <c r="C241" s="287"/>
      <c r="D241" s="287"/>
      <c r="E241" s="287"/>
      <c r="F241" s="287"/>
      <c r="G241" s="287"/>
      <c r="H241" s="287"/>
      <c r="I241" s="287"/>
      <c r="J241" s="287"/>
      <c r="K241" s="287"/>
    </row>
    <row r="242" spans="1:11">
      <c r="A242" s="15" t="str">
        <f>$A$42</f>
        <v xml:space="preserve">NAME: </v>
      </c>
      <c r="C242" s="130" t="str">
        <f>$D$20</f>
        <v>University of Colorado</v>
      </c>
      <c r="H242" s="39"/>
      <c r="J242" s="13"/>
      <c r="K242" s="17" t="str">
        <f>$K$3</f>
        <v>Due Date: October 12, 2020</v>
      </c>
    </row>
    <row r="243" spans="1:11">
      <c r="A243" s="18" t="s">
        <v>6</v>
      </c>
      <c r="B243" s="18" t="s">
        <v>6</v>
      </c>
      <c r="C243" s="18" t="s">
        <v>6</v>
      </c>
      <c r="D243" s="18" t="s">
        <v>6</v>
      </c>
      <c r="E243" s="18" t="s">
        <v>6</v>
      </c>
      <c r="F243" s="18" t="s">
        <v>6</v>
      </c>
      <c r="G243" s="19" t="s">
        <v>6</v>
      </c>
      <c r="H243" s="20" t="s">
        <v>6</v>
      </c>
      <c r="I243" s="18" t="s">
        <v>6</v>
      </c>
      <c r="J243" s="19" t="s">
        <v>6</v>
      </c>
      <c r="K243" s="20" t="s">
        <v>6</v>
      </c>
    </row>
    <row r="244" spans="1:11">
      <c r="A244" s="21" t="s">
        <v>7</v>
      </c>
      <c r="E244" s="21" t="s">
        <v>7</v>
      </c>
      <c r="G244" s="23"/>
      <c r="H244" s="24" t="str">
        <f>H131</f>
        <v>2019-20</v>
      </c>
      <c r="I244" s="22"/>
      <c r="J244" s="130"/>
      <c r="K244" s="24" t="s">
        <v>271</v>
      </c>
    </row>
    <row r="245" spans="1:11">
      <c r="A245" s="21" t="s">
        <v>9</v>
      </c>
      <c r="E245" s="21" t="s">
        <v>9</v>
      </c>
      <c r="G245" s="23"/>
      <c r="H245" s="24" t="s">
        <v>12</v>
      </c>
      <c r="I245" s="22"/>
      <c r="J245" s="130"/>
      <c r="K245" s="24" t="str">
        <f>K132</f>
        <v>Estimate</v>
      </c>
    </row>
    <row r="246" spans="1:11">
      <c r="A246" s="18" t="s">
        <v>6</v>
      </c>
      <c r="B246" s="18" t="s">
        <v>6</v>
      </c>
      <c r="C246" s="18" t="s">
        <v>6</v>
      </c>
      <c r="D246" s="18" t="s">
        <v>6</v>
      </c>
      <c r="E246" s="18" t="s">
        <v>6</v>
      </c>
      <c r="F246" s="18" t="s">
        <v>6</v>
      </c>
      <c r="G246" s="19" t="s">
        <v>6</v>
      </c>
      <c r="H246" s="20" t="s">
        <v>6</v>
      </c>
      <c r="I246" s="18" t="s">
        <v>6</v>
      </c>
      <c r="J246" s="19" t="s">
        <v>6</v>
      </c>
      <c r="K246" s="19" t="s">
        <v>6</v>
      </c>
    </row>
    <row r="247" spans="1:11">
      <c r="A247" s="7">
        <v>1</v>
      </c>
      <c r="C247" s="8" t="s">
        <v>69</v>
      </c>
      <c r="E247" s="7">
        <v>1</v>
      </c>
      <c r="G247" s="13"/>
      <c r="H247" s="29"/>
      <c r="J247" s="130"/>
      <c r="K247" s="130"/>
    </row>
    <row r="248" spans="1:11">
      <c r="A248" s="26" t="s">
        <v>70</v>
      </c>
      <c r="C248" s="8" t="s">
        <v>71</v>
      </c>
      <c r="E248" s="26" t="s">
        <v>70</v>
      </c>
      <c r="F248" s="56"/>
      <c r="G248" s="90"/>
      <c r="H248" s="91">
        <v>0</v>
      </c>
      <c r="I248" s="90"/>
      <c r="J248" s="130"/>
      <c r="K248" s="91">
        <v>0</v>
      </c>
    </row>
    <row r="249" spans="1:11">
      <c r="A249" s="26" t="s">
        <v>72</v>
      </c>
      <c r="C249" s="8" t="s">
        <v>73</v>
      </c>
      <c r="E249" s="26" t="s">
        <v>72</v>
      </c>
      <c r="F249" s="56"/>
      <c r="G249" s="90"/>
      <c r="H249" s="92"/>
      <c r="I249" s="90"/>
      <c r="J249" s="130"/>
      <c r="K249" s="92"/>
    </row>
    <row r="250" spans="1:11">
      <c r="A250" s="26" t="s">
        <v>74</v>
      </c>
      <c r="C250" s="8" t="s">
        <v>75</v>
      </c>
      <c r="E250" s="26" t="s">
        <v>74</v>
      </c>
      <c r="F250" s="56"/>
      <c r="G250" s="90"/>
      <c r="H250" s="91">
        <f>SUM(H248:H249)</f>
        <v>0</v>
      </c>
      <c r="I250" s="90"/>
      <c r="J250" s="130"/>
      <c r="K250" s="91">
        <f>SUM(K248:K249)</f>
        <v>0</v>
      </c>
    </row>
    <row r="251" spans="1:11">
      <c r="A251" s="7">
        <v>3</v>
      </c>
      <c r="C251" s="8" t="s">
        <v>76</v>
      </c>
      <c r="E251" s="7">
        <v>3</v>
      </c>
      <c r="F251" s="56"/>
      <c r="G251" s="90"/>
      <c r="H251" s="91">
        <v>0</v>
      </c>
      <c r="I251" s="90"/>
      <c r="J251" s="130"/>
      <c r="K251" s="91">
        <v>0</v>
      </c>
    </row>
    <row r="252" spans="1:11">
      <c r="A252" s="7">
        <v>4</v>
      </c>
      <c r="C252" s="8" t="s">
        <v>77</v>
      </c>
      <c r="E252" s="7">
        <v>4</v>
      </c>
      <c r="F252" s="56"/>
      <c r="G252" s="90"/>
      <c r="H252" s="91">
        <f>SUM(H250:H251)</f>
        <v>0</v>
      </c>
      <c r="I252" s="90"/>
      <c r="J252" s="130"/>
      <c r="K252" s="91">
        <f>SUM(K250:K251)</f>
        <v>0</v>
      </c>
    </row>
    <row r="253" spans="1:11">
      <c r="A253" s="7">
        <v>5</v>
      </c>
      <c r="E253" s="7">
        <v>5</v>
      </c>
      <c r="F253" s="56"/>
      <c r="G253" s="90"/>
      <c r="H253" s="91"/>
      <c r="I253" s="90"/>
      <c r="J253" s="130"/>
      <c r="K253" s="91"/>
    </row>
    <row r="254" spans="1:11">
      <c r="A254" s="7">
        <v>6</v>
      </c>
      <c r="C254" s="8" t="s">
        <v>78</v>
      </c>
      <c r="E254" s="7">
        <v>6</v>
      </c>
      <c r="F254" s="56"/>
      <c r="G254" s="90"/>
      <c r="H254" s="91">
        <v>0</v>
      </c>
      <c r="I254" s="90"/>
      <c r="J254" s="130"/>
      <c r="K254" s="91">
        <v>0</v>
      </c>
    </row>
    <row r="255" spans="1:11">
      <c r="A255" s="7">
        <v>7</v>
      </c>
      <c r="C255" s="8" t="s">
        <v>79</v>
      </c>
      <c r="E255" s="7">
        <v>7</v>
      </c>
      <c r="F255" s="56"/>
      <c r="G255" s="90"/>
      <c r="H255" s="91">
        <v>0</v>
      </c>
      <c r="I255" s="90"/>
      <c r="J255" s="130"/>
      <c r="K255" s="91">
        <v>0</v>
      </c>
    </row>
    <row r="256" spans="1:11">
      <c r="A256" s="7">
        <v>8</v>
      </c>
      <c r="C256" s="8" t="s">
        <v>80</v>
      </c>
      <c r="E256" s="7">
        <v>8</v>
      </c>
      <c r="F256" s="56"/>
      <c r="G256" s="90"/>
      <c r="H256" s="91">
        <f>SUM(H254:H255)</f>
        <v>0</v>
      </c>
      <c r="I256" s="90"/>
      <c r="J256" s="130"/>
      <c r="K256" s="91">
        <f>SUM(K254:K255)</f>
        <v>0</v>
      </c>
    </row>
    <row r="257" spans="1:11">
      <c r="A257" s="7">
        <v>9</v>
      </c>
      <c r="E257" s="7">
        <v>9</v>
      </c>
      <c r="F257" s="56"/>
      <c r="G257" s="90"/>
      <c r="H257" s="91"/>
      <c r="I257" s="90"/>
      <c r="J257" s="130"/>
      <c r="K257" s="91"/>
    </row>
    <row r="258" spans="1:11">
      <c r="A258" s="7">
        <v>10</v>
      </c>
      <c r="C258" s="8" t="s">
        <v>81</v>
      </c>
      <c r="E258" s="7">
        <v>10</v>
      </c>
      <c r="F258" s="56"/>
      <c r="G258" s="90"/>
      <c r="H258" s="91">
        <f>H250+H254</f>
        <v>0</v>
      </c>
      <c r="I258" s="90"/>
      <c r="J258" s="130"/>
      <c r="K258" s="91">
        <f>K250+K254</f>
        <v>0</v>
      </c>
    </row>
    <row r="259" spans="1:11">
      <c r="A259" s="7">
        <v>11</v>
      </c>
      <c r="C259" s="8" t="s">
        <v>82</v>
      </c>
      <c r="E259" s="7">
        <v>11</v>
      </c>
      <c r="F259" s="56"/>
      <c r="G259" s="90"/>
      <c r="H259" s="91">
        <f>H251+H255</f>
        <v>0</v>
      </c>
      <c r="I259" s="90"/>
      <c r="J259" s="130"/>
      <c r="K259" s="91">
        <f>K251+K255</f>
        <v>0</v>
      </c>
    </row>
    <row r="260" spans="1:11">
      <c r="A260" s="7">
        <v>12</v>
      </c>
      <c r="C260" s="8" t="s">
        <v>83</v>
      </c>
      <c r="E260" s="7">
        <v>12</v>
      </c>
      <c r="F260" s="56"/>
      <c r="G260" s="90"/>
      <c r="H260" s="91">
        <f>H258+H259</f>
        <v>0</v>
      </c>
      <c r="I260" s="90"/>
      <c r="J260" s="130"/>
      <c r="K260" s="91">
        <f>K258+K259</f>
        <v>0</v>
      </c>
    </row>
    <row r="261" spans="1:11">
      <c r="A261" s="7">
        <v>13</v>
      </c>
      <c r="E261" s="7">
        <v>13</v>
      </c>
      <c r="G261" s="90"/>
      <c r="H261" s="93"/>
      <c r="I261" s="94"/>
      <c r="J261" s="130"/>
      <c r="K261" s="93"/>
    </row>
    <row r="262" spans="1:11" s="35" customFormat="1">
      <c r="A262" s="7">
        <v>15</v>
      </c>
      <c r="B262" s="130"/>
      <c r="C262" s="8" t="s">
        <v>84</v>
      </c>
      <c r="D262" s="130"/>
      <c r="E262" s="7">
        <v>15</v>
      </c>
      <c r="F262" s="130"/>
      <c r="G262" s="90"/>
      <c r="H262" s="95"/>
      <c r="I262" s="94"/>
      <c r="J262" s="130"/>
      <c r="K262" s="95"/>
    </row>
    <row r="263" spans="1:11" s="35" customFormat="1">
      <c r="A263" s="7">
        <v>16</v>
      </c>
      <c r="B263" s="130"/>
      <c r="C263" s="8" t="s">
        <v>85</v>
      </c>
      <c r="D263" s="130"/>
      <c r="E263" s="7">
        <v>16</v>
      </c>
      <c r="F263" s="130"/>
      <c r="G263" s="90"/>
      <c r="H263" s="128" t="e">
        <f>(H119-H411)/H260</f>
        <v>#DIV/0!</v>
      </c>
      <c r="I263" s="96"/>
      <c r="J263" s="130"/>
      <c r="K263" s="93"/>
    </row>
    <row r="264" spans="1:11">
      <c r="A264" s="7">
        <v>17</v>
      </c>
      <c r="C264" s="8" t="s">
        <v>86</v>
      </c>
      <c r="E264" s="7">
        <v>17</v>
      </c>
      <c r="G264" s="90"/>
      <c r="H264" s="138"/>
      <c r="I264" s="94"/>
      <c r="J264" s="130"/>
      <c r="K264" s="94"/>
    </row>
    <row r="265" spans="1:11">
      <c r="A265" s="7">
        <v>18</v>
      </c>
      <c r="E265" s="7">
        <v>18</v>
      </c>
      <c r="G265" s="90"/>
      <c r="H265" s="94"/>
      <c r="I265" s="94"/>
      <c r="J265" s="130"/>
      <c r="K265" s="94"/>
    </row>
    <row r="266" spans="1:11">
      <c r="A266" s="130">
        <v>19</v>
      </c>
      <c r="C266" s="8" t="s">
        <v>87</v>
      </c>
      <c r="E266" s="130">
        <v>19</v>
      </c>
      <c r="G266" s="90"/>
      <c r="H266" s="94"/>
      <c r="I266" s="94"/>
      <c r="J266" s="130"/>
      <c r="K266" s="94"/>
    </row>
    <row r="267" spans="1:11" ht="21" customHeight="1">
      <c r="A267" s="7">
        <v>20</v>
      </c>
      <c r="C267" s="8" t="s">
        <v>88</v>
      </c>
      <c r="E267" s="7">
        <v>20</v>
      </c>
      <c r="F267" s="9"/>
      <c r="G267" s="97"/>
      <c r="H267" s="98">
        <f>G548+G587</f>
        <v>0</v>
      </c>
      <c r="I267" s="97"/>
      <c r="J267" s="130"/>
      <c r="K267" s="98"/>
    </row>
    <row r="268" spans="1:11">
      <c r="A268" s="7">
        <v>21</v>
      </c>
      <c r="C268" s="8" t="s">
        <v>89</v>
      </c>
      <c r="E268" s="7">
        <v>21</v>
      </c>
      <c r="F268" s="9"/>
      <c r="G268" s="97"/>
      <c r="H268" s="98">
        <f>G544+G583</f>
        <v>0</v>
      </c>
      <c r="I268" s="97"/>
      <c r="J268" s="130"/>
      <c r="K268" s="98"/>
    </row>
    <row r="269" spans="1:11">
      <c r="A269" s="7">
        <v>22</v>
      </c>
      <c r="C269" s="8" t="s">
        <v>90</v>
      </c>
      <c r="E269" s="7">
        <v>22</v>
      </c>
      <c r="F269" s="9"/>
      <c r="G269" s="97"/>
      <c r="H269" s="98">
        <f>G546+G585</f>
        <v>0</v>
      </c>
      <c r="I269" s="97"/>
      <c r="J269" s="130"/>
      <c r="K269" s="98"/>
    </row>
    <row r="270" spans="1:11">
      <c r="A270" s="7">
        <v>23</v>
      </c>
      <c r="E270" s="7">
        <v>23</v>
      </c>
      <c r="F270" s="9"/>
      <c r="G270" s="97"/>
      <c r="H270" s="98"/>
      <c r="I270" s="97"/>
      <c r="J270" s="130"/>
      <c r="K270" s="98"/>
    </row>
    <row r="271" spans="1:11">
      <c r="A271" s="7">
        <v>24</v>
      </c>
      <c r="C271" s="8" t="s">
        <v>91</v>
      </c>
      <c r="E271" s="7">
        <v>24</v>
      </c>
      <c r="F271" s="9"/>
      <c r="G271" s="97"/>
      <c r="H271" s="97"/>
      <c r="I271" s="97"/>
      <c r="K271" s="97"/>
    </row>
    <row r="272" spans="1:11" ht="15">
      <c r="A272" s="7">
        <v>25</v>
      </c>
      <c r="C272" s="8" t="s">
        <v>92</v>
      </c>
      <c r="E272" s="7">
        <v>25</v>
      </c>
      <c r="G272" s="90"/>
      <c r="H272" s="129">
        <f>IF(OR(G548&gt;0,G587&gt;0),(H587+H548)/(G587+G548),0)</f>
        <v>0</v>
      </c>
      <c r="I272" s="94"/>
      <c r="K272" s="129"/>
    </row>
    <row r="273" spans="1:11">
      <c r="A273" s="7">
        <v>26</v>
      </c>
      <c r="C273" s="8" t="s">
        <v>93</v>
      </c>
      <c r="E273" s="7">
        <v>26</v>
      </c>
      <c r="G273" s="90"/>
      <c r="H273" s="94">
        <f>IF(H268=0,0,(H544+H545+H583+H584)/H268)</f>
        <v>0</v>
      </c>
      <c r="I273" s="94"/>
      <c r="J273" s="130"/>
      <c r="K273" s="94"/>
    </row>
    <row r="274" spans="1:11">
      <c r="A274" s="7">
        <v>27</v>
      </c>
      <c r="C274" s="8" t="s">
        <v>94</v>
      </c>
      <c r="E274" s="7">
        <v>27</v>
      </c>
      <c r="G274" s="90"/>
      <c r="H274" s="94">
        <f>IF(H269=0,0,(H546+H547+H585+H586)/H269)</f>
        <v>0</v>
      </c>
      <c r="I274" s="94"/>
      <c r="J274" s="130"/>
      <c r="K274" s="94"/>
    </row>
    <row r="275" spans="1:11">
      <c r="A275" s="7">
        <v>28</v>
      </c>
      <c r="E275" s="7">
        <v>28</v>
      </c>
      <c r="G275" s="90"/>
      <c r="H275" s="94"/>
      <c r="I275" s="94"/>
      <c r="J275" s="130"/>
      <c r="K275" s="94"/>
    </row>
    <row r="276" spans="1:11">
      <c r="A276" s="7">
        <v>29</v>
      </c>
      <c r="C276" s="8" t="s">
        <v>95</v>
      </c>
      <c r="E276" s="7">
        <v>29</v>
      </c>
      <c r="F276" s="57"/>
      <c r="G276" s="90"/>
      <c r="H276" s="91">
        <f>G101</f>
        <v>0</v>
      </c>
      <c r="I276" s="90"/>
      <c r="J276" s="130"/>
      <c r="K276" s="91"/>
    </row>
    <row r="277" spans="1:11">
      <c r="A277" s="8"/>
      <c r="H277" s="39"/>
      <c r="J277" s="130"/>
      <c r="K277" s="130"/>
    </row>
    <row r="278" spans="1:11">
      <c r="A278" s="8"/>
      <c r="H278" s="39"/>
      <c r="K278" s="39"/>
    </row>
    <row r="279" spans="1:11">
      <c r="A279" s="8"/>
      <c r="C279" s="295" t="s">
        <v>96</v>
      </c>
      <c r="D279" s="295"/>
      <c r="E279" s="295"/>
      <c r="F279" s="295"/>
      <c r="G279" s="295"/>
      <c r="H279" s="295"/>
      <c r="I279" s="295"/>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30"/>
      <c r="H284" s="130"/>
      <c r="I284" s="30" t="s">
        <v>97</v>
      </c>
      <c r="J284" s="130"/>
      <c r="K284" s="130"/>
    </row>
    <row r="285" spans="1:11">
      <c r="A285" s="171"/>
      <c r="B285" s="296" t="s">
        <v>98</v>
      </c>
      <c r="C285" s="296"/>
      <c r="D285" s="296"/>
      <c r="E285" s="296"/>
      <c r="F285" s="296"/>
      <c r="G285" s="296"/>
      <c r="H285" s="296"/>
      <c r="I285" s="296"/>
      <c r="J285" s="296"/>
      <c r="K285" s="296"/>
    </row>
    <row r="286" spans="1:11">
      <c r="A286" s="15" t="str">
        <f>$A$42</f>
        <v xml:space="preserve">NAME: </v>
      </c>
      <c r="C286" s="130" t="str">
        <f>$D$20</f>
        <v>University of Colorado</v>
      </c>
      <c r="G286" s="130"/>
      <c r="H286" s="130"/>
      <c r="I286" s="17" t="str">
        <f>$K$3</f>
        <v>Due Date: October 12, 2020</v>
      </c>
      <c r="J286" s="130"/>
      <c r="K286" s="130"/>
    </row>
    <row r="287" spans="1:11">
      <c r="A287" s="18"/>
      <c r="C287" s="18" t="s">
        <v>6</v>
      </c>
      <c r="D287" s="18" t="s">
        <v>6</v>
      </c>
      <c r="E287" s="18" t="s">
        <v>6</v>
      </c>
      <c r="F287" s="18" t="s">
        <v>6</v>
      </c>
      <c r="G287" s="18" t="s">
        <v>6</v>
      </c>
      <c r="H287" s="18" t="s">
        <v>6</v>
      </c>
      <c r="I287" s="18" t="s">
        <v>6</v>
      </c>
      <c r="J287" s="18" t="s">
        <v>6</v>
      </c>
      <c r="K287" s="130"/>
    </row>
    <row r="288" spans="1:11">
      <c r="A288" s="21"/>
      <c r="D288" s="25" t="s">
        <v>262</v>
      </c>
      <c r="G288" s="130"/>
      <c r="H288" s="130"/>
      <c r="J288" s="130"/>
      <c r="K288" s="130"/>
    </row>
    <row r="289" spans="1:11">
      <c r="A289" s="21"/>
      <c r="D289" s="25" t="s">
        <v>12</v>
      </c>
      <c r="G289" s="130"/>
      <c r="H289" s="130"/>
      <c r="J289" s="130"/>
      <c r="K289" s="130"/>
    </row>
    <row r="290" spans="1:11">
      <c r="A290" s="18"/>
      <c r="D290" s="25" t="s">
        <v>99</v>
      </c>
      <c r="E290" s="25" t="s">
        <v>99</v>
      </c>
      <c r="F290" s="25" t="s">
        <v>100</v>
      </c>
      <c r="G290" s="25"/>
      <c r="H290" s="130"/>
      <c r="J290" s="130"/>
      <c r="K290" s="130"/>
    </row>
    <row r="291" spans="1:11">
      <c r="A291" s="8"/>
      <c r="C291" s="25" t="s">
        <v>101</v>
      </c>
      <c r="D291" s="25" t="s">
        <v>102</v>
      </c>
      <c r="E291" s="25" t="s">
        <v>103</v>
      </c>
      <c r="F291" s="25" t="s">
        <v>104</v>
      </c>
      <c r="G291" s="25"/>
      <c r="H291" s="130"/>
      <c r="J291" s="130"/>
      <c r="K291" s="130"/>
    </row>
    <row r="292" spans="1:11">
      <c r="A292" s="8"/>
      <c r="C292" s="18" t="s">
        <v>6</v>
      </c>
      <c r="D292" s="18" t="s">
        <v>6</v>
      </c>
      <c r="E292" s="18" t="s">
        <v>6</v>
      </c>
      <c r="F292" s="18" t="s">
        <v>6</v>
      </c>
      <c r="G292" s="18" t="s">
        <v>6</v>
      </c>
      <c r="H292" s="130"/>
      <c r="J292" s="130"/>
      <c r="K292" s="130"/>
    </row>
    <row r="293" spans="1:11">
      <c r="A293" s="8"/>
      <c r="G293" s="130"/>
      <c r="H293" s="130"/>
      <c r="J293" s="130"/>
      <c r="K293" s="130"/>
    </row>
    <row r="294" spans="1:11">
      <c r="A294" s="8"/>
      <c r="C294" s="8" t="s">
        <v>105</v>
      </c>
      <c r="D294" s="134">
        <v>0</v>
      </c>
      <c r="E294" s="134">
        <v>0</v>
      </c>
      <c r="F294" s="91" t="e">
        <f>D294/E294</f>
        <v>#DIV/0!</v>
      </c>
      <c r="G294" s="130"/>
      <c r="H294" s="130"/>
      <c r="J294" s="130"/>
      <c r="K294" s="130"/>
    </row>
    <row r="295" spans="1:11">
      <c r="A295" s="8"/>
      <c r="D295" s="99"/>
      <c r="E295" s="99"/>
      <c r="F295" s="99"/>
      <c r="G295" s="130"/>
      <c r="H295" s="130"/>
      <c r="J295" s="130"/>
      <c r="K295" s="130"/>
    </row>
    <row r="296" spans="1:11">
      <c r="A296" s="8"/>
      <c r="C296" s="8" t="s">
        <v>106</v>
      </c>
      <c r="D296" s="134">
        <v>0</v>
      </c>
      <c r="E296" s="134">
        <v>0</v>
      </c>
      <c r="F296" s="91" t="e">
        <f>D296/E296</f>
        <v>#DIV/0!</v>
      </c>
      <c r="G296" s="7"/>
      <c r="H296" s="130"/>
      <c r="J296" s="130"/>
      <c r="K296" s="130"/>
    </row>
    <row r="297" spans="1:11">
      <c r="A297" s="8"/>
      <c r="D297" s="93"/>
      <c r="E297" s="93"/>
      <c r="F297" s="93"/>
      <c r="G297" s="130"/>
      <c r="H297" s="130"/>
      <c r="J297" s="130"/>
      <c r="K297" s="130"/>
    </row>
    <row r="298" spans="1:11">
      <c r="A298" s="8"/>
      <c r="C298" s="8" t="s">
        <v>107</v>
      </c>
      <c r="D298" s="134">
        <v>0</v>
      </c>
      <c r="E298" s="134">
        <v>0</v>
      </c>
      <c r="F298" s="91" t="e">
        <f>D298/E298</f>
        <v>#DIV/0!</v>
      </c>
      <c r="G298" s="7"/>
      <c r="H298" s="130"/>
      <c r="J298" s="130"/>
      <c r="K298" s="130"/>
    </row>
    <row r="299" spans="1:11">
      <c r="A299" s="8"/>
      <c r="D299" s="93"/>
      <c r="E299" s="93"/>
      <c r="F299" s="93"/>
      <c r="G299" s="130"/>
      <c r="H299" s="130"/>
      <c r="J299" s="130"/>
      <c r="K299" s="130"/>
    </row>
    <row r="300" spans="1:11" ht="36" customHeight="1">
      <c r="A300" s="8"/>
      <c r="C300" s="8" t="s">
        <v>108</v>
      </c>
      <c r="D300" s="91">
        <f>SUM(D294:D298)</f>
        <v>0</v>
      </c>
      <c r="E300" s="91">
        <f>SUM(E294:E298)</f>
        <v>0</v>
      </c>
      <c r="F300" s="91" t="e">
        <f>D300/E300</f>
        <v>#DIV/0!</v>
      </c>
      <c r="G300" s="28"/>
      <c r="H300" s="59"/>
      <c r="J300" s="130"/>
      <c r="K300" s="130"/>
    </row>
    <row r="301" spans="1:11">
      <c r="A301" s="8"/>
      <c r="D301" s="60"/>
      <c r="E301" s="60"/>
      <c r="F301" s="60"/>
      <c r="G301" s="130"/>
      <c r="H301" s="130"/>
      <c r="J301" s="130"/>
      <c r="K301" s="130"/>
    </row>
    <row r="302" spans="1:11">
      <c r="A302" s="8"/>
      <c r="D302" s="60"/>
      <c r="E302" s="60"/>
      <c r="F302" s="60"/>
      <c r="G302" s="130"/>
      <c r="H302" s="130"/>
      <c r="J302" s="130"/>
      <c r="K302" s="130"/>
    </row>
    <row r="303" spans="1:11">
      <c r="A303" s="8"/>
      <c r="C303" s="8" t="s">
        <v>109</v>
      </c>
      <c r="D303" s="134">
        <v>0</v>
      </c>
      <c r="E303" s="134">
        <v>0</v>
      </c>
      <c r="F303" s="91" t="e">
        <f>D303/E303</f>
        <v>#DIV/0!</v>
      </c>
      <c r="G303" s="7"/>
      <c r="H303" s="130"/>
      <c r="J303" s="130"/>
      <c r="K303" s="130"/>
    </row>
    <row r="304" spans="1:11" s="35" customFormat="1">
      <c r="A304" s="8"/>
      <c r="B304" s="130"/>
      <c r="C304" s="130"/>
      <c r="D304" s="93"/>
      <c r="E304" s="93"/>
      <c r="F304" s="91"/>
      <c r="G304" s="130"/>
      <c r="H304" s="130"/>
      <c r="I304" s="130"/>
      <c r="J304" s="130"/>
      <c r="K304" s="130"/>
    </row>
    <row r="305" spans="1:11" s="35" customFormat="1">
      <c r="A305" s="8"/>
      <c r="B305" s="8" t="s">
        <v>38</v>
      </c>
      <c r="C305" s="8" t="s">
        <v>110</v>
      </c>
      <c r="D305" s="134">
        <v>0</v>
      </c>
      <c r="E305" s="134">
        <v>0</v>
      </c>
      <c r="F305" s="91" t="e">
        <f>D305/E305</f>
        <v>#DIV/0!</v>
      </c>
      <c r="G305" s="7"/>
      <c r="H305" s="130"/>
      <c r="I305" s="130"/>
      <c r="J305" s="130"/>
      <c r="K305" s="130"/>
    </row>
    <row r="306" spans="1:11">
      <c r="A306" s="8"/>
      <c r="D306" s="99"/>
      <c r="E306" s="99"/>
      <c r="F306" s="91"/>
      <c r="G306" s="130"/>
      <c r="H306" s="130"/>
      <c r="J306" s="130"/>
      <c r="K306" s="130"/>
    </row>
    <row r="307" spans="1:11">
      <c r="A307" s="8"/>
      <c r="C307" s="8" t="s">
        <v>111</v>
      </c>
      <c r="D307" s="93">
        <f>SUM(D303:D305)</f>
        <v>0</v>
      </c>
      <c r="E307" s="93">
        <f>SUM(E303:E305)</f>
        <v>0</v>
      </c>
      <c r="F307" s="91" t="e">
        <f>D307/E307</f>
        <v>#DIV/0!</v>
      </c>
      <c r="G307" s="7"/>
      <c r="H307" s="130"/>
      <c r="J307" s="130"/>
      <c r="K307" s="130"/>
    </row>
    <row r="308" spans="1:11">
      <c r="A308" s="8"/>
      <c r="D308" s="81"/>
      <c r="E308" s="81"/>
      <c r="F308" s="91"/>
      <c r="G308" s="130"/>
      <c r="H308" s="130"/>
      <c r="J308" s="130"/>
      <c r="K308" s="130"/>
    </row>
    <row r="309" spans="1:11">
      <c r="A309" s="8"/>
      <c r="C309" s="8" t="s">
        <v>112</v>
      </c>
      <c r="D309" s="84">
        <f>SUM(D300,D307)</f>
        <v>0</v>
      </c>
      <c r="E309" s="84">
        <f>SUM(E300,E307)</f>
        <v>0</v>
      </c>
      <c r="F309" s="91" t="e">
        <f>D309/E309</f>
        <v>#DIV/0!</v>
      </c>
      <c r="G309" s="7"/>
      <c r="H309" s="130"/>
      <c r="J309" s="130"/>
      <c r="K309" s="130"/>
    </row>
    <row r="310" spans="1:11">
      <c r="A310" s="8"/>
      <c r="G310" s="130"/>
      <c r="H310" s="130"/>
      <c r="J310" s="130"/>
      <c r="K310" s="130"/>
    </row>
    <row r="311" spans="1:11">
      <c r="A311" s="8"/>
      <c r="G311" s="130"/>
      <c r="H311" s="130"/>
      <c r="J311" s="130"/>
      <c r="K311" s="130"/>
    </row>
    <row r="312" spans="1:11">
      <c r="A312" s="8"/>
      <c r="G312" s="130"/>
      <c r="H312" s="130"/>
      <c r="J312" s="130"/>
      <c r="K312" s="130"/>
    </row>
    <row r="313" spans="1:11">
      <c r="A313" s="8"/>
      <c r="G313" s="130"/>
      <c r="H313" s="130"/>
      <c r="J313" s="130"/>
      <c r="K313" s="130"/>
    </row>
    <row r="314" spans="1:11">
      <c r="A314" s="8"/>
      <c r="C314" s="8" t="s">
        <v>113</v>
      </c>
      <c r="G314" s="130"/>
      <c r="H314" s="130"/>
      <c r="J314" s="130"/>
      <c r="K314" s="130"/>
    </row>
    <row r="315" spans="1:11">
      <c r="A315" s="8"/>
      <c r="C315" s="8" t="s">
        <v>114</v>
      </c>
      <c r="G315" s="130"/>
      <c r="H315" s="130"/>
      <c r="J315" s="130"/>
      <c r="K315" s="130"/>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37"/>
      <c r="K319" s="14" t="s">
        <v>115</v>
      </c>
    </row>
    <row r="320" spans="1:11">
      <c r="A320" s="35"/>
      <c r="B320" s="35"/>
      <c r="C320" s="35"/>
      <c r="D320" s="35"/>
      <c r="E320" s="36" t="s">
        <v>116</v>
      </c>
      <c r="F320" s="35"/>
      <c r="G320" s="37"/>
      <c r="H320" s="38"/>
      <c r="I320" s="35"/>
      <c r="J320" s="37"/>
      <c r="K320" s="38"/>
    </row>
    <row r="321" spans="1:11">
      <c r="A321" s="15" t="str">
        <f>$A$42</f>
        <v xml:space="preserve">NAME: </v>
      </c>
      <c r="C321" s="130" t="str">
        <f>$D$20</f>
        <v>University of Colorado</v>
      </c>
      <c r="F321" s="31"/>
      <c r="G321" s="61"/>
      <c r="H321" s="62"/>
      <c r="J321" s="13"/>
      <c r="K321" s="17" t="str">
        <f>$K$3</f>
        <v>Due Date: October 12, 2020</v>
      </c>
    </row>
    <row r="322" spans="1:11">
      <c r="A322" s="18" t="s">
        <v>6</v>
      </c>
      <c r="B322" s="18" t="s">
        <v>6</v>
      </c>
      <c r="C322" s="18" t="s">
        <v>6</v>
      </c>
      <c r="D322" s="18" t="s">
        <v>6</v>
      </c>
      <c r="E322" s="18" t="s">
        <v>6</v>
      </c>
      <c r="F322" s="18" t="s">
        <v>6</v>
      </c>
      <c r="G322" s="19" t="s">
        <v>6</v>
      </c>
      <c r="H322" s="20" t="s">
        <v>6</v>
      </c>
      <c r="I322" s="18"/>
      <c r="J322" s="130"/>
      <c r="K322" s="20"/>
    </row>
    <row r="323" spans="1:11" s="35" customFormat="1">
      <c r="A323" s="21" t="s">
        <v>7</v>
      </c>
      <c r="B323" s="130"/>
      <c r="C323" s="130"/>
      <c r="D323" s="130"/>
      <c r="E323" s="21" t="s">
        <v>7</v>
      </c>
      <c r="F323" s="22"/>
      <c r="G323" s="23"/>
      <c r="H323" s="24" t="str">
        <f>H244</f>
        <v>2019-20</v>
      </c>
      <c r="I323" s="22"/>
      <c r="J323" s="130"/>
      <c r="K323" s="24"/>
    </row>
    <row r="324" spans="1:11" s="35" customFormat="1">
      <c r="A324" s="21" t="s">
        <v>9</v>
      </c>
      <c r="B324" s="130"/>
      <c r="C324" s="25" t="s">
        <v>51</v>
      </c>
      <c r="D324" s="63" t="s">
        <v>234</v>
      </c>
      <c r="E324" s="21" t="s">
        <v>9</v>
      </c>
      <c r="F324" s="22"/>
      <c r="G324" s="23" t="s">
        <v>11</v>
      </c>
      <c r="H324" s="24" t="s">
        <v>12</v>
      </c>
      <c r="I324" s="22"/>
      <c r="J324" s="130"/>
      <c r="K324" s="22"/>
    </row>
    <row r="325" spans="1:11">
      <c r="A325" s="18" t="s">
        <v>6</v>
      </c>
      <c r="B325" s="18" t="s">
        <v>6</v>
      </c>
      <c r="C325" s="18" t="s">
        <v>6</v>
      </c>
      <c r="D325" s="18" t="s">
        <v>6</v>
      </c>
      <c r="E325" s="18" t="s">
        <v>6</v>
      </c>
      <c r="F325" s="18" t="s">
        <v>6</v>
      </c>
      <c r="G325" s="19" t="s">
        <v>6</v>
      </c>
      <c r="H325" s="20" t="s">
        <v>6</v>
      </c>
      <c r="I325" s="18"/>
      <c r="J325" s="130"/>
      <c r="K325" s="18"/>
    </row>
    <row r="326" spans="1:11">
      <c r="A326" s="7">
        <v>1</v>
      </c>
      <c r="C326" s="8" t="s">
        <v>117</v>
      </c>
      <c r="E326" s="7">
        <v>1</v>
      </c>
      <c r="G326" s="13"/>
      <c r="H326" s="39"/>
      <c r="J326" s="130"/>
      <c r="K326" s="130"/>
    </row>
    <row r="327" spans="1:11">
      <c r="A327" s="7">
        <f>(A326+1)</f>
        <v>2</v>
      </c>
      <c r="C327" s="8" t="s">
        <v>118</v>
      </c>
      <c r="D327" s="8" t="s">
        <v>119</v>
      </c>
      <c r="E327" s="7">
        <f>(E326+1)</f>
        <v>2</v>
      </c>
      <c r="F327" s="9"/>
      <c r="G327" s="137">
        <v>0</v>
      </c>
      <c r="H327" s="137">
        <v>0</v>
      </c>
      <c r="I327" s="97"/>
      <c r="J327" s="130"/>
      <c r="K327" s="130"/>
    </row>
    <row r="328" spans="1:11">
      <c r="A328" s="7">
        <f>(A327+1)</f>
        <v>3</v>
      </c>
      <c r="D328" s="8" t="s">
        <v>120</v>
      </c>
      <c r="E328" s="7">
        <f>(E327+1)</f>
        <v>3</v>
      </c>
      <c r="F328" s="9"/>
      <c r="G328" s="137">
        <v>0</v>
      </c>
      <c r="H328" s="137">
        <v>0</v>
      </c>
      <c r="I328" s="97"/>
      <c r="J328" s="130"/>
      <c r="K328" s="130"/>
    </row>
    <row r="329" spans="1:11">
      <c r="A329" s="7">
        <v>4</v>
      </c>
      <c r="C329" s="8" t="s">
        <v>121</v>
      </c>
      <c r="D329" s="8" t="s">
        <v>122</v>
      </c>
      <c r="E329" s="7">
        <v>4</v>
      </c>
      <c r="F329" s="9"/>
      <c r="G329" s="137">
        <v>0</v>
      </c>
      <c r="H329" s="137">
        <v>0</v>
      </c>
      <c r="I329" s="97"/>
      <c r="J329" s="130"/>
      <c r="K329" s="130"/>
    </row>
    <row r="330" spans="1:11">
      <c r="A330" s="7">
        <f>(A329+1)</f>
        <v>5</v>
      </c>
      <c r="D330" s="8" t="s">
        <v>123</v>
      </c>
      <c r="E330" s="7">
        <f>(E329+1)</f>
        <v>5</v>
      </c>
      <c r="F330" s="9"/>
      <c r="G330" s="137">
        <v>0</v>
      </c>
      <c r="H330" s="137">
        <v>0</v>
      </c>
      <c r="I330" s="97"/>
      <c r="J330" s="130"/>
      <c r="K330" s="130"/>
    </row>
    <row r="331" spans="1:11">
      <c r="A331" s="7">
        <f>(A330+1)</f>
        <v>6</v>
      </c>
      <c r="C331" s="8" t="s">
        <v>124</v>
      </c>
      <c r="E331" s="7">
        <f>(E330+1)</f>
        <v>6</v>
      </c>
      <c r="G331" s="94">
        <f>SUM(G327:G330)</f>
        <v>0</v>
      </c>
      <c r="H331" s="94">
        <f>SUM(H327:H330)</f>
        <v>0</v>
      </c>
      <c r="I331" s="94"/>
      <c r="J331" s="130"/>
      <c r="K331" s="130"/>
    </row>
    <row r="332" spans="1:11">
      <c r="A332" s="7">
        <f>(A331+1)</f>
        <v>7</v>
      </c>
      <c r="C332" s="8" t="s">
        <v>125</v>
      </c>
      <c r="E332" s="7">
        <f>(E331+1)</f>
        <v>7</v>
      </c>
      <c r="G332" s="91"/>
      <c r="H332" s="90"/>
      <c r="I332" s="94"/>
      <c r="J332" s="130"/>
      <c r="K332" s="130"/>
    </row>
    <row r="333" spans="1:11">
      <c r="A333" s="7">
        <f>(A332+1)</f>
        <v>8</v>
      </c>
      <c r="C333" s="8" t="s">
        <v>118</v>
      </c>
      <c r="D333" s="8" t="s">
        <v>119</v>
      </c>
      <c r="E333" s="7">
        <f>(E332+1)</f>
        <v>8</v>
      </c>
      <c r="F333" s="9"/>
      <c r="G333" s="137">
        <v>0</v>
      </c>
      <c r="H333" s="137">
        <v>0</v>
      </c>
      <c r="I333" s="97"/>
      <c r="J333" s="130"/>
      <c r="K333" s="130"/>
    </row>
    <row r="334" spans="1:11">
      <c r="A334" s="7">
        <v>9</v>
      </c>
      <c r="D334" s="8" t="s">
        <v>120</v>
      </c>
      <c r="E334" s="7">
        <v>9</v>
      </c>
      <c r="F334" s="9"/>
      <c r="G334" s="137">
        <v>0</v>
      </c>
      <c r="H334" s="137">
        <v>0</v>
      </c>
      <c r="I334" s="97"/>
      <c r="J334" s="130"/>
      <c r="K334" s="130"/>
    </row>
    <row r="335" spans="1:11">
      <c r="A335" s="7">
        <v>10</v>
      </c>
      <c r="C335" s="8" t="s">
        <v>121</v>
      </c>
      <c r="D335" s="8" t="s">
        <v>122</v>
      </c>
      <c r="E335" s="7">
        <v>10</v>
      </c>
      <c r="F335" s="9"/>
      <c r="G335" s="137">
        <v>0</v>
      </c>
      <c r="H335" s="137">
        <v>0</v>
      </c>
      <c r="I335" s="97"/>
      <c r="J335" s="130"/>
      <c r="K335" s="130"/>
    </row>
    <row r="336" spans="1:11">
      <c r="A336" s="7">
        <f>(A335+1)</f>
        <v>11</v>
      </c>
      <c r="D336" s="8" t="s">
        <v>123</v>
      </c>
      <c r="E336" s="7">
        <f>(E335+1)</f>
        <v>11</v>
      </c>
      <c r="F336" s="9"/>
      <c r="G336" s="137">
        <v>0</v>
      </c>
      <c r="H336" s="137">
        <v>0</v>
      </c>
      <c r="I336" s="97"/>
      <c r="J336" s="130"/>
      <c r="K336" s="130"/>
    </row>
    <row r="337" spans="1:11">
      <c r="A337" s="7">
        <f>(A336+1)</f>
        <v>12</v>
      </c>
      <c r="C337" s="8" t="s">
        <v>126</v>
      </c>
      <c r="E337" s="7">
        <f>(E336+1)</f>
        <v>12</v>
      </c>
      <c r="G337" s="93">
        <f>SUM(G333:G336)</f>
        <v>0</v>
      </c>
      <c r="H337" s="94">
        <f>SUM(H333:H336)</f>
        <v>0</v>
      </c>
      <c r="I337" s="94"/>
      <c r="J337" s="130"/>
      <c r="K337" s="130"/>
    </row>
    <row r="338" spans="1:11">
      <c r="A338" s="7">
        <f>(A337+1)</f>
        <v>13</v>
      </c>
      <c r="C338" s="8" t="s">
        <v>127</v>
      </c>
      <c r="E338" s="7">
        <f>(E337+1)</f>
        <v>13</v>
      </c>
      <c r="G338" s="91"/>
      <c r="H338" s="90"/>
      <c r="I338" s="94"/>
      <c r="J338" s="130"/>
      <c r="K338" s="130"/>
    </row>
    <row r="339" spans="1:11">
      <c r="A339" s="7">
        <f>(A338+1)</f>
        <v>14</v>
      </c>
      <c r="C339" s="8" t="s">
        <v>118</v>
      </c>
      <c r="D339" s="8" t="s">
        <v>119</v>
      </c>
      <c r="E339" s="7">
        <f>(E338+1)</f>
        <v>14</v>
      </c>
      <c r="F339" s="9"/>
      <c r="G339" s="137"/>
      <c r="H339" s="137">
        <v>0</v>
      </c>
      <c r="I339" s="97"/>
      <c r="J339" s="130"/>
      <c r="K339" s="130"/>
    </row>
    <row r="340" spans="1:11">
      <c r="A340" s="7">
        <v>15</v>
      </c>
      <c r="C340" s="8"/>
      <c r="D340" s="8" t="s">
        <v>120</v>
      </c>
      <c r="E340" s="7">
        <v>15</v>
      </c>
      <c r="F340" s="9"/>
      <c r="G340" s="137"/>
      <c r="H340" s="137">
        <v>0</v>
      </c>
      <c r="I340" s="97"/>
      <c r="J340" s="130"/>
      <c r="K340" s="130"/>
    </row>
    <row r="341" spans="1:11">
      <c r="A341" s="7">
        <v>16</v>
      </c>
      <c r="C341" s="8" t="s">
        <v>121</v>
      </c>
      <c r="D341" s="8" t="s">
        <v>122</v>
      </c>
      <c r="E341" s="7">
        <v>16</v>
      </c>
      <c r="F341" s="9"/>
      <c r="G341" s="137"/>
      <c r="H341" s="137">
        <v>0</v>
      </c>
      <c r="I341" s="97"/>
      <c r="J341" s="130"/>
      <c r="K341" s="130"/>
    </row>
    <row r="342" spans="1:11">
      <c r="A342" s="7">
        <v>17</v>
      </c>
      <c r="C342" s="8"/>
      <c r="D342" s="8" t="s">
        <v>123</v>
      </c>
      <c r="E342" s="7">
        <v>17</v>
      </c>
      <c r="G342" s="138"/>
      <c r="H342" s="138">
        <v>0</v>
      </c>
      <c r="I342" s="94"/>
      <c r="J342" s="130"/>
      <c r="K342" s="130"/>
    </row>
    <row r="343" spans="1:11">
      <c r="A343" s="7">
        <v>18</v>
      </c>
      <c r="C343" s="8" t="s">
        <v>128</v>
      </c>
      <c r="D343" s="8"/>
      <c r="E343" s="7">
        <v>18</v>
      </c>
      <c r="G343" s="93">
        <f>SUM(G339:G342)</f>
        <v>0</v>
      </c>
      <c r="H343" s="94">
        <f>SUM(H339:H342)</f>
        <v>0</v>
      </c>
      <c r="I343" s="94"/>
      <c r="J343" s="130"/>
      <c r="K343" s="130"/>
    </row>
    <row r="344" spans="1:11">
      <c r="A344" s="7">
        <v>19</v>
      </c>
      <c r="C344" s="8" t="s">
        <v>129</v>
      </c>
      <c r="D344" s="8"/>
      <c r="E344" s="7">
        <v>19</v>
      </c>
      <c r="G344" s="93"/>
      <c r="H344" s="94"/>
      <c r="I344" s="94"/>
      <c r="J344" s="130"/>
      <c r="K344" s="130"/>
    </row>
    <row r="345" spans="1:11">
      <c r="A345" s="7">
        <v>20</v>
      </c>
      <c r="C345" s="8" t="s">
        <v>118</v>
      </c>
      <c r="D345" s="8" t="s">
        <v>119</v>
      </c>
      <c r="E345" s="7">
        <v>20</v>
      </c>
      <c r="F345" s="64"/>
      <c r="G345" s="137">
        <v>0</v>
      </c>
      <c r="H345" s="137">
        <v>0</v>
      </c>
      <c r="I345" s="97"/>
      <c r="J345" s="130"/>
      <c r="K345" s="130"/>
    </row>
    <row r="346" spans="1:11">
      <c r="A346" s="7">
        <v>21</v>
      </c>
      <c r="C346" s="8"/>
      <c r="D346" s="8" t="s">
        <v>120</v>
      </c>
      <c r="E346" s="7">
        <v>21</v>
      </c>
      <c r="F346" s="64"/>
      <c r="G346" s="137">
        <v>0</v>
      </c>
      <c r="H346" s="137">
        <v>0</v>
      </c>
      <c r="I346" s="97"/>
      <c r="J346" s="130"/>
      <c r="K346" s="130"/>
    </row>
    <row r="347" spans="1:11">
      <c r="A347" s="7">
        <v>22</v>
      </c>
      <c r="C347" s="8" t="s">
        <v>121</v>
      </c>
      <c r="D347" s="8" t="s">
        <v>122</v>
      </c>
      <c r="E347" s="7">
        <v>22</v>
      </c>
      <c r="F347" s="64"/>
      <c r="G347" s="137">
        <v>0</v>
      </c>
      <c r="H347" s="137">
        <v>0</v>
      </c>
      <c r="I347" s="97"/>
      <c r="J347" s="130"/>
      <c r="K347" s="130"/>
    </row>
    <row r="348" spans="1:11">
      <c r="A348" s="7">
        <v>23</v>
      </c>
      <c r="D348" s="8" t="s">
        <v>123</v>
      </c>
      <c r="E348" s="7">
        <v>23</v>
      </c>
      <c r="F348" s="64"/>
      <c r="G348" s="137">
        <v>0</v>
      </c>
      <c r="H348" s="137">
        <v>0</v>
      </c>
      <c r="I348" s="97"/>
      <c r="J348" s="130"/>
      <c r="K348" s="130"/>
    </row>
    <row r="349" spans="1:11">
      <c r="A349" s="7">
        <v>24</v>
      </c>
      <c r="C349" s="8" t="s">
        <v>130</v>
      </c>
      <c r="E349" s="7">
        <v>24</v>
      </c>
      <c r="F349" s="53"/>
      <c r="G349" s="91">
        <f>SUM(G345:G348)</f>
        <v>0</v>
      </c>
      <c r="H349" s="90">
        <f>SUM(H345:H348)</f>
        <v>0</v>
      </c>
      <c r="I349" s="90"/>
      <c r="J349" s="130"/>
      <c r="K349" s="130"/>
    </row>
    <row r="350" spans="1:11">
      <c r="A350" s="7">
        <v>25</v>
      </c>
      <c r="C350" s="8" t="s">
        <v>131</v>
      </c>
      <c r="E350" s="7">
        <v>25</v>
      </c>
      <c r="G350" s="93"/>
      <c r="H350" s="94"/>
      <c r="I350" s="94"/>
      <c r="J350" s="130"/>
      <c r="K350" s="130"/>
    </row>
    <row r="351" spans="1:11">
      <c r="A351" s="7">
        <v>26</v>
      </c>
      <c r="C351" s="8" t="s">
        <v>118</v>
      </c>
      <c r="D351" s="8" t="s">
        <v>119</v>
      </c>
      <c r="E351" s="7">
        <v>26</v>
      </c>
      <c r="G351" s="93">
        <f t="shared" ref="G351:H354" si="12">G327+G333+G339+G345</f>
        <v>0</v>
      </c>
      <c r="H351" s="94">
        <f t="shared" si="12"/>
        <v>0</v>
      </c>
      <c r="I351" s="94"/>
      <c r="J351" s="130"/>
      <c r="K351" s="93"/>
    </row>
    <row r="352" spans="1:11">
      <c r="A352" s="7">
        <v>27</v>
      </c>
      <c r="C352" s="8"/>
      <c r="D352" s="8" t="s">
        <v>120</v>
      </c>
      <c r="E352" s="7">
        <v>27</v>
      </c>
      <c r="G352" s="93">
        <f t="shared" si="12"/>
        <v>0</v>
      </c>
      <c r="H352" s="94">
        <f t="shared" si="12"/>
        <v>0</v>
      </c>
      <c r="I352" s="94"/>
      <c r="J352" s="130"/>
      <c r="K352" s="93"/>
    </row>
    <row r="353" spans="1:11">
      <c r="A353" s="7">
        <v>28</v>
      </c>
      <c r="C353" s="8" t="s">
        <v>121</v>
      </c>
      <c r="D353" s="8" t="s">
        <v>122</v>
      </c>
      <c r="E353" s="7">
        <v>28</v>
      </c>
      <c r="G353" s="93">
        <f t="shared" si="12"/>
        <v>0</v>
      </c>
      <c r="H353" s="94">
        <f t="shared" si="12"/>
        <v>0</v>
      </c>
      <c r="I353" s="94"/>
      <c r="J353" s="130"/>
      <c r="K353" s="93"/>
    </row>
    <row r="354" spans="1:11">
      <c r="A354" s="7">
        <v>29</v>
      </c>
      <c r="D354" s="8" t="s">
        <v>123</v>
      </c>
      <c r="E354" s="7">
        <v>29</v>
      </c>
      <c r="G354" s="93">
        <f t="shared" si="12"/>
        <v>0</v>
      </c>
      <c r="H354" s="94">
        <f t="shared" si="12"/>
        <v>0</v>
      </c>
      <c r="I354" s="94"/>
      <c r="J354" s="130"/>
      <c r="K354" s="93"/>
    </row>
    <row r="355" spans="1:11">
      <c r="A355" s="7">
        <v>30</v>
      </c>
      <c r="E355" s="7">
        <v>30</v>
      </c>
      <c r="G355" s="91"/>
      <c r="H355" s="90"/>
      <c r="I355" s="94"/>
      <c r="J355" s="130"/>
      <c r="K355" s="91"/>
    </row>
    <row r="356" spans="1:11">
      <c r="A356" s="7">
        <v>31</v>
      </c>
      <c r="C356" s="8" t="s">
        <v>132</v>
      </c>
      <c r="E356" s="7">
        <v>31</v>
      </c>
      <c r="G356" s="93">
        <f>SUM(G351:G352)</f>
        <v>0</v>
      </c>
      <c r="H356" s="94">
        <f>SUM(H351:H352)</f>
        <v>0</v>
      </c>
      <c r="I356" s="94"/>
      <c r="J356" s="130"/>
      <c r="K356" s="93"/>
    </row>
    <row r="357" spans="1:11">
      <c r="A357" s="7">
        <v>32</v>
      </c>
      <c r="C357" s="8" t="s">
        <v>133</v>
      </c>
      <c r="E357" s="7">
        <v>32</v>
      </c>
      <c r="G357" s="93">
        <f>SUM(G353:G354)</f>
        <v>0</v>
      </c>
      <c r="H357" s="94">
        <f>SUM(H353:H354)</f>
        <v>0</v>
      </c>
      <c r="I357" s="94"/>
      <c r="J357" s="130"/>
      <c r="K357" s="93"/>
    </row>
    <row r="358" spans="1:11">
      <c r="A358" s="7">
        <v>33</v>
      </c>
      <c r="C358" s="8" t="s">
        <v>134</v>
      </c>
      <c r="E358" s="7">
        <v>33</v>
      </c>
      <c r="F358" s="53"/>
      <c r="G358" s="91">
        <f>SUM(G351,G353)</f>
        <v>0</v>
      </c>
      <c r="H358" s="90">
        <f>SUM(H351,H353)</f>
        <v>0</v>
      </c>
      <c r="I358" s="90"/>
      <c r="J358" s="130"/>
      <c r="K358" s="91"/>
    </row>
    <row r="359" spans="1:11">
      <c r="A359" s="7">
        <v>34</v>
      </c>
      <c r="C359" s="8" t="s">
        <v>135</v>
      </c>
      <c r="E359" s="7">
        <v>34</v>
      </c>
      <c r="F359" s="53"/>
      <c r="G359" s="91">
        <f>SUM(G352,G354)</f>
        <v>0</v>
      </c>
      <c r="H359" s="90">
        <f>SUM(H352,H354)</f>
        <v>0</v>
      </c>
      <c r="I359" s="90"/>
      <c r="J359" s="130"/>
      <c r="K359" s="91"/>
    </row>
    <row r="360" spans="1:11">
      <c r="A360" s="8"/>
      <c r="C360" s="18" t="s">
        <v>6</v>
      </c>
      <c r="D360" s="18" t="s">
        <v>6</v>
      </c>
      <c r="E360" s="18" t="s">
        <v>6</v>
      </c>
      <c r="F360" s="18" t="s">
        <v>6</v>
      </c>
      <c r="G360" s="18" t="s">
        <v>6</v>
      </c>
      <c r="H360" s="18" t="s">
        <v>6</v>
      </c>
      <c r="I360" s="18"/>
      <c r="J360" s="18"/>
      <c r="K360" s="18"/>
    </row>
    <row r="361" spans="1:11">
      <c r="A361" s="7">
        <v>35</v>
      </c>
      <c r="C361" s="130" t="s">
        <v>136</v>
      </c>
      <c r="E361" s="7">
        <v>35</v>
      </c>
      <c r="G361" s="93">
        <f>SUM(G358:G359)</f>
        <v>0</v>
      </c>
      <c r="H361" s="94">
        <f>SUM(H358:H359)</f>
        <v>0</v>
      </c>
      <c r="I361" s="94"/>
      <c r="J361" s="94"/>
      <c r="K361" s="93"/>
    </row>
    <row r="362" spans="1:11">
      <c r="C362" s="8" t="s">
        <v>237</v>
      </c>
      <c r="F362" s="65" t="s">
        <v>6</v>
      </c>
      <c r="G362" s="19"/>
      <c r="H362" s="20"/>
      <c r="I362" s="65"/>
      <c r="J362" s="65"/>
      <c r="K362" s="19"/>
    </row>
    <row r="363" spans="1:11">
      <c r="C363" s="8"/>
      <c r="F363" s="65"/>
      <c r="G363" s="19"/>
      <c r="H363" s="20"/>
      <c r="I363" s="65"/>
      <c r="J363" s="130"/>
      <c r="K363" s="130"/>
    </row>
    <row r="364" spans="1:11">
      <c r="J364" s="130"/>
      <c r="K364" s="130"/>
    </row>
    <row r="365" spans="1:11">
      <c r="A365" s="130">
        <v>36</v>
      </c>
      <c r="B365" s="32"/>
      <c r="C365" s="286" t="s">
        <v>232</v>
      </c>
      <c r="D365" s="286"/>
      <c r="E365" s="286"/>
      <c r="F365" s="286"/>
      <c r="G365" s="286"/>
      <c r="H365" s="286"/>
      <c r="I365" s="286"/>
      <c r="J365" s="286"/>
      <c r="K365" s="130"/>
    </row>
    <row r="366" spans="1:11">
      <c r="C366" s="130" t="s">
        <v>137</v>
      </c>
      <c r="F366" s="65"/>
      <c r="G366" s="19"/>
      <c r="H366" s="39"/>
      <c r="I366" s="65"/>
      <c r="J366" s="19"/>
      <c r="K366" s="39"/>
    </row>
    <row r="367" spans="1:11">
      <c r="C367" s="130" t="s">
        <v>2</v>
      </c>
      <c r="F367" s="65"/>
      <c r="G367" s="19"/>
      <c r="H367" s="39"/>
      <c r="I367" s="65"/>
      <c r="J367" s="19"/>
      <c r="K367" s="39"/>
    </row>
    <row r="368" spans="1:11">
      <c r="A368" s="8"/>
    </row>
    <row r="369" spans="1:11">
      <c r="A369" s="15" t="str">
        <f>$A$83</f>
        <v xml:space="preserve">Institution No.: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30" t="str">
        <f>$D$20</f>
        <v>University of Colorado</v>
      </c>
      <c r="F371" s="67"/>
      <c r="G371" s="61"/>
      <c r="H371" s="62"/>
      <c r="J371" s="13"/>
      <c r="K371" s="17" t="str">
        <f>$K$3</f>
        <v>Due Date: October 12, 2020</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2" t="s">
        <v>7</v>
      </c>
      <c r="B373" s="70"/>
      <c r="C373" s="70"/>
      <c r="D373" s="70"/>
      <c r="E373" s="152" t="s">
        <v>7</v>
      </c>
      <c r="F373" s="70"/>
      <c r="G373" s="153"/>
      <c r="H373" s="154" t="str">
        <f>H323</f>
        <v>2019-20</v>
      </c>
      <c r="I373" s="155"/>
      <c r="J373" s="153"/>
      <c r="K373" s="154" t="s">
        <v>271</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30"/>
      <c r="C377" s="8"/>
      <c r="D377" s="130"/>
      <c r="E377" s="68">
        <v>2</v>
      </c>
      <c r="F377" s="130"/>
      <c r="G377" s="13"/>
      <c r="H377" s="139">
        <v>0</v>
      </c>
      <c r="I377" s="130"/>
      <c r="J377" s="13"/>
      <c r="K377" s="139">
        <v>0</v>
      </c>
    </row>
    <row r="378" spans="1:11" ht="12.75" customHeight="1">
      <c r="A378" s="130">
        <v>3</v>
      </c>
      <c r="C378" s="130" t="s">
        <v>247</v>
      </c>
      <c r="E378" s="130">
        <v>3</v>
      </c>
      <c r="F378" s="39"/>
      <c r="G378" s="39"/>
      <c r="H378" s="39" t="s">
        <v>226</v>
      </c>
      <c r="I378" s="39"/>
      <c r="J378" s="39"/>
      <c r="K378" s="39" t="s">
        <v>226</v>
      </c>
    </row>
    <row r="379" spans="1:11">
      <c r="A379" s="68">
        <v>4</v>
      </c>
      <c r="C379" s="130" t="s">
        <v>139</v>
      </c>
      <c r="E379" s="68">
        <v>4</v>
      </c>
      <c r="F379" s="39"/>
      <c r="G379" s="39"/>
      <c r="H379" s="139"/>
      <c r="I379" s="39"/>
      <c r="J379" s="39"/>
      <c r="K379" s="139"/>
    </row>
    <row r="380" spans="1:11">
      <c r="A380" s="68">
        <v>5</v>
      </c>
      <c r="C380" s="130" t="s">
        <v>140</v>
      </c>
      <c r="E380" s="68">
        <v>5</v>
      </c>
      <c r="F380" s="39"/>
      <c r="G380" s="39"/>
      <c r="H380" s="139"/>
      <c r="I380" s="39"/>
      <c r="J380" s="39"/>
      <c r="K380" s="139"/>
    </row>
    <row r="381" spans="1:11">
      <c r="A381" s="68">
        <v>6</v>
      </c>
      <c r="E381" s="68">
        <v>6</v>
      </c>
      <c r="F381" s="39"/>
      <c r="G381" s="39"/>
      <c r="H381" s="139"/>
      <c r="I381" s="39"/>
      <c r="J381" s="39"/>
      <c r="K381" s="139"/>
    </row>
    <row r="382" spans="1:11">
      <c r="A382" s="68">
        <v>7</v>
      </c>
      <c r="E382" s="68">
        <v>7</v>
      </c>
      <c r="F382" s="39"/>
      <c r="G382" s="39"/>
      <c r="H382" s="139"/>
      <c r="I382" s="39"/>
      <c r="J382" s="39"/>
      <c r="K382" s="139"/>
    </row>
    <row r="383" spans="1:11">
      <c r="A383" s="68">
        <v>8</v>
      </c>
      <c r="E383" s="68">
        <v>8</v>
      </c>
      <c r="F383" s="39"/>
      <c r="G383" s="39"/>
      <c r="H383" s="139"/>
      <c r="I383" s="39"/>
      <c r="J383" s="39"/>
      <c r="K383" s="139"/>
    </row>
    <row r="384" spans="1:11">
      <c r="A384" s="68">
        <v>9</v>
      </c>
      <c r="E384" s="68">
        <v>9</v>
      </c>
      <c r="F384" s="39"/>
      <c r="G384" s="39"/>
      <c r="H384" s="139"/>
      <c r="I384" s="39"/>
      <c r="J384" s="39"/>
      <c r="K384" s="139"/>
    </row>
    <row r="385" spans="1:11">
      <c r="A385" s="68">
        <v>10</v>
      </c>
      <c r="E385" s="68">
        <v>10</v>
      </c>
      <c r="F385" s="39"/>
      <c r="G385" s="39"/>
      <c r="H385" s="139"/>
      <c r="I385" s="39"/>
      <c r="J385" s="39"/>
      <c r="K385" s="139"/>
    </row>
    <row r="386" spans="1:11">
      <c r="A386" s="68">
        <v>11</v>
      </c>
      <c r="E386" s="68">
        <v>11</v>
      </c>
      <c r="F386" s="39"/>
      <c r="G386" s="39"/>
      <c r="H386" s="139"/>
      <c r="I386" s="39"/>
      <c r="J386" s="39"/>
      <c r="K386" s="139"/>
    </row>
    <row r="387" spans="1:11">
      <c r="A387" s="68">
        <v>12</v>
      </c>
      <c r="E387" s="68">
        <v>12</v>
      </c>
      <c r="F387" s="39"/>
      <c r="G387" s="39"/>
      <c r="H387" s="139"/>
      <c r="I387" s="39"/>
      <c r="J387" s="39"/>
      <c r="K387" s="139"/>
    </row>
    <row r="388" spans="1:11">
      <c r="A388" s="68">
        <v>13</v>
      </c>
      <c r="E388" s="68">
        <v>13</v>
      </c>
      <c r="F388" s="39"/>
      <c r="G388" s="39"/>
      <c r="H388" s="139"/>
      <c r="I388" s="39"/>
      <c r="J388" s="39"/>
      <c r="K388" s="139"/>
    </row>
    <row r="389" spans="1:11">
      <c r="A389" s="68">
        <v>14</v>
      </c>
      <c r="C389" s="69" t="s">
        <v>38</v>
      </c>
      <c r="D389" s="70"/>
      <c r="E389" s="68">
        <v>14</v>
      </c>
      <c r="F389" s="39"/>
      <c r="G389" s="39"/>
      <c r="H389" s="139"/>
      <c r="I389" s="39"/>
      <c r="J389" s="39"/>
      <c r="K389" s="139"/>
    </row>
    <row r="390" spans="1:11">
      <c r="A390" s="68">
        <v>15</v>
      </c>
      <c r="C390" s="69"/>
      <c r="D390" s="70"/>
      <c r="E390" s="68">
        <v>15</v>
      </c>
      <c r="F390" s="39"/>
      <c r="G390" s="39"/>
      <c r="H390" s="139"/>
      <c r="I390" s="39"/>
      <c r="J390" s="39"/>
      <c r="K390" s="139"/>
    </row>
    <row r="391" spans="1:11">
      <c r="A391" s="68">
        <v>16</v>
      </c>
      <c r="E391" s="68">
        <v>16</v>
      </c>
      <c r="F391" s="39"/>
      <c r="G391" s="39"/>
      <c r="H391" s="139"/>
      <c r="I391" s="39"/>
      <c r="J391" s="39"/>
      <c r="K391" s="139"/>
    </row>
    <row r="392" spans="1:11">
      <c r="A392" s="68">
        <v>17</v>
      </c>
      <c r="C392" s="8" t="s">
        <v>38</v>
      </c>
      <c r="E392" s="68">
        <v>17</v>
      </c>
      <c r="F392" s="39"/>
      <c r="G392" s="39"/>
      <c r="H392" s="139"/>
      <c r="I392" s="39"/>
      <c r="J392" s="39"/>
      <c r="K392" s="139"/>
    </row>
    <row r="393" spans="1:11">
      <c r="A393" s="68">
        <v>18</v>
      </c>
      <c r="E393" s="68">
        <v>18</v>
      </c>
      <c r="F393" s="39"/>
      <c r="G393" s="39"/>
      <c r="H393" s="139"/>
      <c r="I393" s="39"/>
      <c r="J393" s="39" t="s">
        <v>38</v>
      </c>
      <c r="K393" s="139"/>
    </row>
    <row r="394" spans="1:11">
      <c r="A394" s="68">
        <v>19</v>
      </c>
      <c r="E394" s="68">
        <v>19</v>
      </c>
      <c r="F394" s="39"/>
      <c r="G394" s="39"/>
      <c r="H394" s="139"/>
      <c r="I394" s="39"/>
      <c r="J394" s="39"/>
      <c r="K394" s="139"/>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0</v>
      </c>
      <c r="I396" s="94"/>
      <c r="J396" s="90"/>
      <c r="K396" s="94">
        <f>SUM(K376:K394)</f>
        <v>0</v>
      </c>
    </row>
    <row r="397" spans="1:11">
      <c r="A397" s="71"/>
      <c r="C397" s="8"/>
      <c r="E397" s="34"/>
      <c r="F397" s="65" t="s">
        <v>6</v>
      </c>
      <c r="G397" s="19" t="s">
        <v>6</v>
      </c>
      <c r="H397" s="20" t="s">
        <v>6</v>
      </c>
      <c r="I397" s="65" t="s">
        <v>6</v>
      </c>
      <c r="J397" s="19" t="s">
        <v>6</v>
      </c>
      <c r="K397" s="20" t="s">
        <v>6</v>
      </c>
    </row>
    <row r="398" spans="1:11" ht="13.5">
      <c r="C398" s="130" t="s">
        <v>253</v>
      </c>
      <c r="F398" s="65"/>
      <c r="G398" s="19"/>
      <c r="H398" s="39"/>
      <c r="I398" s="65"/>
      <c r="J398" s="19"/>
      <c r="K398" s="39"/>
    </row>
    <row r="399" spans="1:11" ht="13.5">
      <c r="C399" s="130" t="s">
        <v>252</v>
      </c>
      <c r="F399" s="65"/>
      <c r="G399" s="19"/>
      <c r="H399" s="39"/>
      <c r="I399" s="65"/>
      <c r="J399" s="19"/>
      <c r="K399" s="39"/>
    </row>
    <row r="400" spans="1:11" ht="13.5">
      <c r="A400" s="8"/>
      <c r="C400" s="130" t="s">
        <v>254</v>
      </c>
    </row>
    <row r="401" spans="1:11">
      <c r="A401" s="8"/>
      <c r="C401" s="130" t="s">
        <v>239</v>
      </c>
    </row>
    <row r="402" spans="1:11">
      <c r="A402" s="15" t="str">
        <f>$A$83</f>
        <v xml:space="preserve">Institution No.:  </v>
      </c>
      <c r="B402" s="35"/>
      <c r="C402" s="35"/>
      <c r="D402" s="35"/>
      <c r="E402" s="36"/>
      <c r="F402" s="35"/>
      <c r="G402" s="37"/>
      <c r="H402" s="38"/>
      <c r="I402" s="35"/>
      <c r="J402" s="37"/>
      <c r="K402" s="14" t="s">
        <v>142</v>
      </c>
    </row>
    <row r="403" spans="1:11" ht="14.25">
      <c r="A403" s="35"/>
      <c r="B403" s="35"/>
      <c r="C403" s="35"/>
      <c r="D403" s="54" t="s">
        <v>240</v>
      </c>
      <c r="E403" s="36"/>
      <c r="F403" s="35"/>
      <c r="G403" s="37"/>
      <c r="H403" s="38"/>
      <c r="I403" s="35"/>
      <c r="J403" s="37"/>
      <c r="K403" s="38"/>
    </row>
    <row r="404" spans="1:11">
      <c r="A404" s="15" t="str">
        <f>$A$42</f>
        <v xml:space="preserve">NAME: </v>
      </c>
      <c r="C404" s="130" t="str">
        <f>$D$20</f>
        <v>University of Colorado</v>
      </c>
      <c r="F404" s="67"/>
      <c r="G404" s="61"/>
      <c r="H404" s="39"/>
      <c r="J404" s="13"/>
      <c r="K404" s="17" t="str">
        <f>$K$3</f>
        <v>Due Date: October 12, 2020</v>
      </c>
    </row>
    <row r="405" spans="1:11">
      <c r="A405" s="18" t="s">
        <v>6</v>
      </c>
      <c r="B405" s="18" t="s">
        <v>6</v>
      </c>
      <c r="C405" s="18" t="s">
        <v>6</v>
      </c>
      <c r="D405" s="18" t="s">
        <v>6</v>
      </c>
      <c r="E405" s="18" t="s">
        <v>6</v>
      </c>
      <c r="F405" s="18" t="s">
        <v>6</v>
      </c>
      <c r="G405" s="19" t="s">
        <v>6</v>
      </c>
      <c r="H405" s="20" t="s">
        <v>6</v>
      </c>
      <c r="I405" s="18" t="s">
        <v>6</v>
      </c>
      <c r="J405" s="19" t="s">
        <v>6</v>
      </c>
      <c r="K405" s="20" t="s">
        <v>6</v>
      </c>
    </row>
    <row r="406" spans="1:11">
      <c r="A406" s="21" t="s">
        <v>7</v>
      </c>
      <c r="E406" s="21" t="s">
        <v>7</v>
      </c>
      <c r="G406" s="23"/>
      <c r="H406" s="24" t="str">
        <f>H373</f>
        <v>2019-20</v>
      </c>
      <c r="I406" s="22"/>
      <c r="J406" s="23"/>
      <c r="K406" s="24" t="s">
        <v>271</v>
      </c>
    </row>
    <row r="407" spans="1:11">
      <c r="A407" s="21" t="s">
        <v>9</v>
      </c>
      <c r="C407" s="25" t="s">
        <v>51</v>
      </c>
      <c r="E407" s="21" t="s">
        <v>9</v>
      </c>
      <c r="G407" s="13"/>
      <c r="H407" s="24" t="s">
        <v>12</v>
      </c>
      <c r="J407" s="13"/>
      <c r="K407" s="24" t="s">
        <v>13</v>
      </c>
    </row>
    <row r="408" spans="1:11">
      <c r="A408" s="18" t="s">
        <v>6</v>
      </c>
      <c r="B408" s="18" t="s">
        <v>6</v>
      </c>
      <c r="C408" s="18" t="s">
        <v>6</v>
      </c>
      <c r="D408" s="18" t="s">
        <v>6</v>
      </c>
      <c r="E408" s="18" t="s">
        <v>6</v>
      </c>
      <c r="F408" s="18" t="s">
        <v>6</v>
      </c>
      <c r="G408" s="19" t="s">
        <v>6</v>
      </c>
      <c r="H408" s="20" t="s">
        <v>6</v>
      </c>
      <c r="I408" s="18" t="s">
        <v>6</v>
      </c>
      <c r="J408" s="19" t="s">
        <v>6</v>
      </c>
      <c r="K408" s="20" t="s">
        <v>6</v>
      </c>
    </row>
    <row r="409" spans="1:11">
      <c r="A409" s="68"/>
      <c r="C409" s="30" t="s">
        <v>143</v>
      </c>
      <c r="E409" s="68"/>
      <c r="G409" s="90"/>
      <c r="H409" s="90"/>
      <c r="I409" s="94"/>
      <c r="J409" s="90"/>
      <c r="K409" s="90"/>
    </row>
    <row r="410" spans="1:11" ht="13.5">
      <c r="A410" s="68">
        <v>1</v>
      </c>
      <c r="C410" s="8" t="s">
        <v>249</v>
      </c>
      <c r="E410" s="68">
        <v>1</v>
      </c>
      <c r="G410" s="90"/>
      <c r="H410" s="140"/>
      <c r="I410" s="94"/>
      <c r="J410" s="90"/>
      <c r="K410" s="140"/>
    </row>
    <row r="411" spans="1:11">
      <c r="A411" s="68">
        <v>2</v>
      </c>
      <c r="C411" s="9" t="s">
        <v>144</v>
      </c>
      <c r="E411" s="68">
        <v>2</v>
      </c>
      <c r="F411" s="9"/>
      <c r="G411" s="97"/>
      <c r="H411" s="140">
        <v>43519</v>
      </c>
      <c r="I411" s="94"/>
      <c r="J411" s="90"/>
      <c r="K411" s="140">
        <v>42062</v>
      </c>
    </row>
    <row r="412" spans="1:11">
      <c r="A412" s="68">
        <v>3</v>
      </c>
      <c r="C412" s="9" t="s">
        <v>145</v>
      </c>
      <c r="E412" s="68">
        <v>3</v>
      </c>
      <c r="F412" s="9"/>
      <c r="G412" s="97"/>
      <c r="H412" s="140">
        <v>154617</v>
      </c>
      <c r="I412" s="94"/>
      <c r="J412" s="90"/>
      <c r="K412" s="140">
        <v>103000</v>
      </c>
    </row>
    <row r="413" spans="1:11" ht="13.5">
      <c r="A413" s="68">
        <v>4</v>
      </c>
      <c r="C413" s="9" t="s">
        <v>251</v>
      </c>
      <c r="E413" s="68">
        <v>4</v>
      </c>
      <c r="F413" s="9"/>
      <c r="G413" s="97"/>
      <c r="H413" s="140"/>
      <c r="I413" s="94"/>
      <c r="J413" s="90"/>
      <c r="K413" s="140"/>
    </row>
    <row r="414" spans="1:11">
      <c r="A414" s="68">
        <v>5</v>
      </c>
      <c r="C414" s="9" t="s">
        <v>146</v>
      </c>
      <c r="E414" s="68">
        <v>5</v>
      </c>
      <c r="F414" s="9"/>
      <c r="G414" s="97"/>
      <c r="H414" s="140">
        <v>0</v>
      </c>
      <c r="I414" s="94"/>
      <c r="J414" s="90"/>
      <c r="K414" s="140">
        <v>0</v>
      </c>
    </row>
    <row r="415" spans="1:11" s="35" customFormat="1">
      <c r="A415" s="68">
        <v>6</v>
      </c>
      <c r="B415" s="130"/>
      <c r="C415" s="9" t="s">
        <v>147</v>
      </c>
      <c r="D415" s="130"/>
      <c r="E415" s="68">
        <v>6</v>
      </c>
      <c r="F415" s="9"/>
      <c r="G415" s="97"/>
      <c r="H415" s="140"/>
      <c r="I415" s="94"/>
      <c r="J415" s="90"/>
      <c r="K415" s="140"/>
    </row>
    <row r="416" spans="1:11" s="35" customFormat="1">
      <c r="A416" s="68">
        <v>7</v>
      </c>
      <c r="B416" s="130"/>
      <c r="C416" s="9" t="s">
        <v>148</v>
      </c>
      <c r="D416" s="130"/>
      <c r="E416" s="68">
        <v>7</v>
      </c>
      <c r="F416" s="9"/>
      <c r="G416" s="97"/>
      <c r="H416" s="140"/>
      <c r="I416" s="94"/>
      <c r="J416" s="90"/>
      <c r="K416" s="140"/>
    </row>
    <row r="417" spans="1:11">
      <c r="A417" s="68">
        <v>8</v>
      </c>
      <c r="C417" s="9" t="s">
        <v>149</v>
      </c>
      <c r="E417" s="68">
        <v>8</v>
      </c>
      <c r="F417" s="65"/>
      <c r="G417" s="19"/>
      <c r="H417" s="140"/>
      <c r="I417" s="94"/>
      <c r="J417" s="90"/>
      <c r="K417" s="140"/>
    </row>
    <row r="418" spans="1:11" ht="13.5">
      <c r="A418" s="68">
        <v>9</v>
      </c>
      <c r="C418" s="130" t="s">
        <v>250</v>
      </c>
      <c r="E418" s="68">
        <v>9</v>
      </c>
      <c r="F418" s="65"/>
      <c r="G418" s="19"/>
      <c r="H418" s="140"/>
      <c r="I418" s="94"/>
      <c r="J418" s="90"/>
      <c r="K418" s="140"/>
    </row>
    <row r="419" spans="1:11">
      <c r="A419" s="68">
        <v>10</v>
      </c>
      <c r="C419" s="9"/>
      <c r="E419" s="68">
        <v>10</v>
      </c>
      <c r="F419" s="65"/>
      <c r="G419" s="19"/>
      <c r="H419" s="147"/>
      <c r="I419" s="151"/>
      <c r="J419" s="151"/>
      <c r="K419" s="147"/>
    </row>
    <row r="420" spans="1:11">
      <c r="A420" s="68">
        <v>11</v>
      </c>
      <c r="C420" s="9"/>
      <c r="E420" s="68">
        <v>11</v>
      </c>
      <c r="F420" s="65"/>
      <c r="G420" s="19"/>
      <c r="H420" s="150"/>
      <c r="I420" s="65"/>
      <c r="J420" s="19"/>
      <c r="K420" s="141"/>
    </row>
    <row r="421" spans="1:11">
      <c r="A421" s="68">
        <v>12</v>
      </c>
      <c r="C421" s="9"/>
      <c r="E421" s="68">
        <v>12</v>
      </c>
      <c r="F421" s="65"/>
      <c r="G421" s="19"/>
      <c r="H421" s="141"/>
      <c r="I421" s="65"/>
      <c r="J421" s="19"/>
      <c r="K421" s="141"/>
    </row>
    <row r="422" spans="1:11">
      <c r="A422" s="68">
        <v>13</v>
      </c>
      <c r="C422" s="9"/>
      <c r="E422" s="68">
        <v>13</v>
      </c>
      <c r="F422" s="65"/>
      <c r="G422" s="19"/>
      <c r="H422" s="141"/>
      <c r="I422" s="65"/>
      <c r="J422" s="19"/>
      <c r="K422" s="141"/>
    </row>
    <row r="423" spans="1:11">
      <c r="A423" s="68">
        <v>14</v>
      </c>
      <c r="C423" s="9"/>
      <c r="E423" s="68">
        <v>14</v>
      </c>
      <c r="F423" s="65"/>
      <c r="G423" s="19"/>
      <c r="H423" s="141"/>
      <c r="I423" s="65"/>
      <c r="J423" s="19"/>
      <c r="K423" s="141"/>
    </row>
    <row r="424" spans="1:11">
      <c r="A424" s="68">
        <v>15</v>
      </c>
      <c r="E424" s="68">
        <v>15</v>
      </c>
      <c r="F424" s="9"/>
      <c r="G424" s="97"/>
      <c r="H424" s="137"/>
      <c r="I424" s="97"/>
      <c r="J424" s="97"/>
      <c r="K424" s="137"/>
    </row>
    <row r="425" spans="1:11">
      <c r="A425" s="68"/>
      <c r="C425" s="9"/>
      <c r="E425" s="68"/>
      <c r="F425" s="9"/>
      <c r="G425" s="97"/>
      <c r="H425" s="137"/>
      <c r="I425" s="97"/>
      <c r="J425" s="97"/>
      <c r="K425" s="137"/>
    </row>
    <row r="426" spans="1:11">
      <c r="A426" s="68">
        <v>16</v>
      </c>
      <c r="C426" s="9" t="s">
        <v>150</v>
      </c>
      <c r="E426" s="68">
        <v>16</v>
      </c>
      <c r="F426" s="9"/>
      <c r="G426" s="97"/>
      <c r="H426" s="137"/>
      <c r="I426" s="97"/>
      <c r="J426" s="97"/>
      <c r="K426" s="137"/>
    </row>
    <row r="427" spans="1:11">
      <c r="A427" s="68">
        <v>17</v>
      </c>
      <c r="C427" s="9" t="s">
        <v>151</v>
      </c>
      <c r="E427" s="68">
        <v>17</v>
      </c>
      <c r="F427" s="9"/>
      <c r="G427" s="97"/>
      <c r="H427" s="137">
        <f>17614445</f>
        <v>17614445</v>
      </c>
      <c r="I427" s="97"/>
      <c r="J427" s="97"/>
      <c r="K427" s="137">
        <v>17262412</v>
      </c>
    </row>
    <row r="428" spans="1:11">
      <c r="A428" s="68">
        <v>18</v>
      </c>
      <c r="C428" s="9" t="s">
        <v>152</v>
      </c>
      <c r="E428" s="68">
        <v>18</v>
      </c>
      <c r="F428" s="9"/>
      <c r="G428" s="97"/>
      <c r="H428" s="137"/>
      <c r="I428" s="97"/>
      <c r="J428" s="97"/>
      <c r="K428" s="137"/>
    </row>
    <row r="429" spans="1:11">
      <c r="A429" s="68">
        <v>19</v>
      </c>
      <c r="C429" s="9" t="s">
        <v>38</v>
      </c>
      <c r="E429" s="68">
        <v>19</v>
      </c>
      <c r="F429" s="9"/>
      <c r="G429" s="97"/>
      <c r="H429" s="137"/>
      <c r="I429" s="97"/>
      <c r="J429" s="97"/>
      <c r="K429" s="137"/>
    </row>
    <row r="430" spans="1:11">
      <c r="A430" s="130">
        <v>20</v>
      </c>
      <c r="C430" s="9"/>
      <c r="E430" s="130">
        <v>20</v>
      </c>
      <c r="F430" s="65"/>
      <c r="G430" s="19"/>
      <c r="H430" s="141"/>
      <c r="I430" s="65"/>
      <c r="J430" s="19"/>
      <c r="K430" s="141"/>
    </row>
    <row r="431" spans="1:11">
      <c r="A431" s="130">
        <v>21</v>
      </c>
      <c r="C431" s="9"/>
      <c r="E431" s="130">
        <v>21</v>
      </c>
      <c r="F431" s="65"/>
      <c r="G431" s="19"/>
      <c r="H431" s="141"/>
      <c r="I431" s="65"/>
      <c r="J431" s="19"/>
      <c r="K431" s="141"/>
    </row>
    <row r="432" spans="1:11">
      <c r="A432" s="130">
        <v>22</v>
      </c>
      <c r="C432" s="9"/>
      <c r="E432" s="130">
        <v>22</v>
      </c>
      <c r="F432" s="65"/>
      <c r="G432" s="19"/>
      <c r="H432" s="141"/>
      <c r="I432" s="65"/>
      <c r="J432" s="19"/>
      <c r="K432" s="141"/>
    </row>
    <row r="433" spans="1:11">
      <c r="A433" s="130">
        <v>23</v>
      </c>
      <c r="C433" s="9"/>
      <c r="E433" s="130">
        <v>23</v>
      </c>
      <c r="F433" s="65"/>
      <c r="G433" s="19"/>
      <c r="H433" s="141"/>
      <c r="I433" s="65"/>
      <c r="J433" s="19"/>
      <c r="K433" s="141"/>
    </row>
    <row r="434" spans="1:11">
      <c r="A434" s="130">
        <v>24</v>
      </c>
      <c r="C434" s="9"/>
      <c r="E434" s="130">
        <v>24</v>
      </c>
      <c r="F434" s="65"/>
      <c r="G434" s="19"/>
      <c r="H434" s="141"/>
      <c r="I434" s="65"/>
      <c r="J434" s="19"/>
      <c r="K434" s="141"/>
    </row>
    <row r="435" spans="1:11">
      <c r="A435" s="68"/>
      <c r="C435" s="9"/>
      <c r="E435" s="68"/>
      <c r="F435" s="65" t="s">
        <v>6</v>
      </c>
      <c r="G435" s="19" t="s">
        <v>6</v>
      </c>
      <c r="H435" s="20"/>
      <c r="I435" s="65"/>
      <c r="J435" s="19"/>
      <c r="K435" s="20"/>
    </row>
    <row r="436" spans="1:11">
      <c r="A436" s="68">
        <v>25</v>
      </c>
      <c r="C436" s="8" t="s">
        <v>153</v>
      </c>
      <c r="E436" s="68">
        <v>25</v>
      </c>
      <c r="G436" s="90"/>
      <c r="H436" s="94">
        <f>SUM(H410:H434)</f>
        <v>17812581</v>
      </c>
      <c r="I436" s="94"/>
      <c r="J436" s="90"/>
      <c r="K436" s="94">
        <f>SUM(K410:K434)</f>
        <v>17407474</v>
      </c>
    </row>
    <row r="437" spans="1:11">
      <c r="A437" s="68"/>
      <c r="C437" s="8"/>
      <c r="E437" s="68"/>
      <c r="F437" s="65" t="s">
        <v>6</v>
      </c>
      <c r="G437" s="19" t="s">
        <v>6</v>
      </c>
      <c r="H437" s="20"/>
      <c r="I437" s="65"/>
      <c r="J437" s="19"/>
      <c r="K437" s="20"/>
    </row>
    <row r="438" spans="1:11" ht="13.5">
      <c r="A438" s="68">
        <v>26</v>
      </c>
      <c r="C438" s="8" t="s">
        <v>244</v>
      </c>
      <c r="E438" s="68">
        <v>26</v>
      </c>
      <c r="G438" s="90"/>
      <c r="H438" s="90">
        <v>3632242</v>
      </c>
      <c r="I438" s="94"/>
      <c r="J438" s="90"/>
      <c r="K438" s="90">
        <v>1325744</v>
      </c>
    </row>
    <row r="439" spans="1:11">
      <c r="A439" s="68">
        <v>27</v>
      </c>
      <c r="E439" s="68">
        <v>27</v>
      </c>
      <c r="G439" s="90"/>
      <c r="H439" s="90"/>
      <c r="I439" s="94"/>
      <c r="J439" s="90"/>
      <c r="K439" s="90"/>
    </row>
    <row r="440" spans="1:11">
      <c r="A440" s="68">
        <v>28</v>
      </c>
      <c r="E440" s="68">
        <v>28</v>
      </c>
      <c r="G440" s="94"/>
      <c r="H440" s="94"/>
      <c r="I440" s="94"/>
      <c r="J440" s="94"/>
      <c r="K440" s="94"/>
    </row>
    <row r="441" spans="1:11" ht="12" customHeight="1">
      <c r="A441" s="68">
        <v>29</v>
      </c>
      <c r="C441" s="130" t="s">
        <v>38</v>
      </c>
      <c r="E441" s="68">
        <v>29</v>
      </c>
      <c r="G441" s="94"/>
      <c r="H441" s="94"/>
      <c r="I441" s="94"/>
      <c r="J441" s="94"/>
      <c r="K441" s="94"/>
    </row>
    <row r="442" spans="1:11" s="76" customFormat="1" ht="12" customHeight="1">
      <c r="A442" s="68"/>
      <c r="B442" s="130"/>
      <c r="C442" s="69"/>
      <c r="D442" s="130"/>
      <c r="E442" s="68"/>
      <c r="F442" s="65" t="s">
        <v>6</v>
      </c>
      <c r="G442" s="19" t="s">
        <v>6</v>
      </c>
      <c r="H442" s="20"/>
      <c r="I442" s="65"/>
      <c r="J442" s="19"/>
      <c r="K442" s="20"/>
    </row>
    <row r="443" spans="1:11">
      <c r="A443" s="68">
        <v>30</v>
      </c>
      <c r="C443" s="69" t="s">
        <v>154</v>
      </c>
      <c r="E443" s="68">
        <v>30</v>
      </c>
      <c r="G443" s="90"/>
      <c r="H443" s="94">
        <f>SUM(H436:H441)</f>
        <v>21444823</v>
      </c>
      <c r="I443" s="94"/>
      <c r="J443" s="90"/>
      <c r="K443" s="94">
        <f>SUM(K436:K441)</f>
        <v>18733218</v>
      </c>
    </row>
    <row r="444" spans="1:11">
      <c r="A444" s="71"/>
      <c r="C444" s="8"/>
      <c r="E444" s="34"/>
      <c r="F444" s="65" t="s">
        <v>6</v>
      </c>
      <c r="G444" s="19" t="s">
        <v>6</v>
      </c>
      <c r="H444" s="20" t="s">
        <v>6</v>
      </c>
      <c r="I444" s="65" t="s">
        <v>6</v>
      </c>
      <c r="J444" s="19" t="s">
        <v>6</v>
      </c>
      <c r="K444" s="20" t="s">
        <v>6</v>
      </c>
    </row>
    <row r="445" spans="1:11" ht="13.5">
      <c r="C445" s="130" t="s">
        <v>253</v>
      </c>
      <c r="F445" s="65"/>
      <c r="G445" s="19"/>
      <c r="H445" s="39"/>
      <c r="I445" s="65"/>
      <c r="J445" s="19"/>
      <c r="K445" s="39"/>
    </row>
    <row r="446" spans="1:11" ht="13.5">
      <c r="C446" s="130" t="s">
        <v>252</v>
      </c>
      <c r="F446" s="65"/>
      <c r="G446" s="19"/>
      <c r="H446" s="39"/>
      <c r="I446" s="65"/>
      <c r="J446" s="19"/>
      <c r="K446" s="39"/>
    </row>
    <row r="447" spans="1:11" ht="13.5">
      <c r="C447" s="130" t="s">
        <v>241</v>
      </c>
      <c r="F447" s="65"/>
      <c r="G447" s="19"/>
      <c r="H447" s="39"/>
      <c r="I447" s="65"/>
      <c r="J447" s="19"/>
      <c r="K447" s="39"/>
    </row>
    <row r="448" spans="1:11">
      <c r="C448" s="130" t="s">
        <v>155</v>
      </c>
      <c r="F448" s="65"/>
      <c r="G448" s="19"/>
      <c r="H448" s="39"/>
      <c r="I448" s="65"/>
      <c r="J448" s="19"/>
      <c r="K448" s="39"/>
    </row>
    <row r="449" spans="1:11" ht="13.5">
      <c r="C449" s="130" t="s">
        <v>242</v>
      </c>
      <c r="F449" s="65"/>
      <c r="G449" s="19"/>
      <c r="H449" s="39"/>
      <c r="I449" s="65"/>
      <c r="J449" s="19"/>
      <c r="K449" s="39"/>
    </row>
    <row r="450" spans="1:11" ht="20.25" customHeight="1">
      <c r="C450" s="130" t="s">
        <v>156</v>
      </c>
      <c r="F450" s="65"/>
      <c r="G450" s="19"/>
      <c r="H450" s="39"/>
      <c r="I450" s="65"/>
      <c r="J450" s="19"/>
      <c r="K450" s="39"/>
    </row>
    <row r="451" spans="1:11" ht="13.5">
      <c r="C451" s="130" t="s">
        <v>243</v>
      </c>
      <c r="F451" s="65"/>
      <c r="G451" s="19"/>
      <c r="H451" s="39"/>
      <c r="I451" s="65"/>
      <c r="J451" s="19"/>
      <c r="K451" s="39"/>
    </row>
    <row r="452" spans="1:11">
      <c r="A452" s="71"/>
      <c r="C452" s="130" t="s">
        <v>239</v>
      </c>
      <c r="E452" s="34"/>
      <c r="F452" s="65"/>
      <c r="G452" s="19"/>
      <c r="H452" s="20"/>
      <c r="I452" s="65"/>
      <c r="J452" s="19"/>
      <c r="K452" s="20"/>
    </row>
    <row r="454" spans="1:11" s="35" customFormat="1">
      <c r="A454" s="15" t="str">
        <f>$A$83</f>
        <v xml:space="preserve">Institution No.:  </v>
      </c>
      <c r="E454" s="36"/>
      <c r="G454" s="37"/>
      <c r="H454" s="38"/>
      <c r="J454" s="37"/>
      <c r="K454" s="14" t="s">
        <v>257</v>
      </c>
    </row>
    <row r="455" spans="1:11" s="35" customFormat="1">
      <c r="D455" s="54" t="s">
        <v>260</v>
      </c>
      <c r="E455" s="36"/>
      <c r="G455" s="37"/>
      <c r="H455" s="38"/>
      <c r="J455" s="37"/>
      <c r="K455" s="38"/>
    </row>
    <row r="456" spans="1:11">
      <c r="A456" s="15" t="str">
        <f>$A$42</f>
        <v xml:space="preserve">NAME: </v>
      </c>
      <c r="C456" s="130" t="str">
        <f>$D$20</f>
        <v>University of Colorado</v>
      </c>
      <c r="F456" s="67"/>
      <c r="G456" s="61"/>
      <c r="H456" s="39"/>
      <c r="J456" s="13"/>
      <c r="K456" s="17" t="str">
        <f>$K$3</f>
        <v>Due Date: October 12, 2020</v>
      </c>
    </row>
    <row r="457" spans="1:11">
      <c r="A457" s="18" t="s">
        <v>6</v>
      </c>
      <c r="B457" s="18" t="s">
        <v>6</v>
      </c>
      <c r="C457" s="18" t="s">
        <v>6</v>
      </c>
      <c r="D457" s="18" t="s">
        <v>6</v>
      </c>
      <c r="E457" s="18" t="s">
        <v>6</v>
      </c>
      <c r="F457" s="18" t="s">
        <v>6</v>
      </c>
      <c r="G457" s="19" t="s">
        <v>6</v>
      </c>
      <c r="H457" s="20" t="s">
        <v>6</v>
      </c>
      <c r="I457" s="18" t="s">
        <v>6</v>
      </c>
      <c r="J457" s="19" t="s">
        <v>6</v>
      </c>
      <c r="K457" s="20" t="s">
        <v>6</v>
      </c>
    </row>
    <row r="458" spans="1:11">
      <c r="A458" s="21" t="s">
        <v>7</v>
      </c>
      <c r="E458" s="21" t="s">
        <v>7</v>
      </c>
      <c r="G458" s="23"/>
      <c r="H458" s="24" t="str">
        <f>H406</f>
        <v>2019-20</v>
      </c>
      <c r="I458" s="22"/>
      <c r="J458" s="23"/>
      <c r="K458" s="24" t="s">
        <v>271</v>
      </c>
    </row>
    <row r="459" spans="1:11">
      <c r="A459" s="21" t="s">
        <v>9</v>
      </c>
      <c r="C459" s="25" t="s">
        <v>51</v>
      </c>
      <c r="E459" s="21" t="s">
        <v>9</v>
      </c>
      <c r="G459" s="13"/>
      <c r="H459" s="24" t="s">
        <v>12</v>
      </c>
      <c r="J459" s="13"/>
      <c r="K459" s="24" t="s">
        <v>13</v>
      </c>
    </row>
    <row r="460" spans="1:11">
      <c r="A460" s="18" t="s">
        <v>6</v>
      </c>
      <c r="B460" s="18" t="s">
        <v>6</v>
      </c>
      <c r="C460" s="18" t="s">
        <v>6</v>
      </c>
      <c r="D460" s="18" t="s">
        <v>6</v>
      </c>
      <c r="E460" s="18" t="s">
        <v>6</v>
      </c>
      <c r="F460" s="18" t="s">
        <v>6</v>
      </c>
      <c r="G460" s="19" t="s">
        <v>6</v>
      </c>
      <c r="H460" s="20" t="s">
        <v>6</v>
      </c>
      <c r="I460" s="18" t="s">
        <v>6</v>
      </c>
      <c r="J460" s="19" t="s">
        <v>6</v>
      </c>
      <c r="K460" s="20" t="s">
        <v>6</v>
      </c>
    </row>
    <row r="461" spans="1:11">
      <c r="A461" s="68"/>
      <c r="C461" s="30" t="s">
        <v>259</v>
      </c>
      <c r="E461" s="68"/>
      <c r="G461" s="90"/>
      <c r="H461" s="90"/>
      <c r="I461" s="94"/>
      <c r="J461" s="90"/>
      <c r="K461" s="90"/>
    </row>
    <row r="462" spans="1:11">
      <c r="A462" s="68">
        <v>1</v>
      </c>
      <c r="C462" s="8" t="s">
        <v>258</v>
      </c>
      <c r="E462" s="68">
        <v>1</v>
      </c>
      <c r="G462" s="90"/>
      <c r="H462" s="140"/>
      <c r="I462" s="94"/>
      <c r="J462" s="90"/>
      <c r="K462" s="140"/>
    </row>
    <row r="463" spans="1:11">
      <c r="A463" s="68">
        <v>2</v>
      </c>
      <c r="C463" s="9"/>
      <c r="E463" s="68">
        <v>2</v>
      </c>
      <c r="F463" s="9"/>
      <c r="G463" s="97"/>
      <c r="H463" s="137"/>
      <c r="I463" s="97"/>
      <c r="J463" s="97"/>
      <c r="K463" s="137"/>
    </row>
    <row r="464" spans="1:11">
      <c r="A464" s="68">
        <v>3</v>
      </c>
      <c r="C464" s="9"/>
      <c r="E464" s="68">
        <v>3</v>
      </c>
      <c r="F464" s="9"/>
      <c r="G464" s="97"/>
      <c r="H464" s="137"/>
      <c r="I464" s="97"/>
      <c r="J464" s="97"/>
      <c r="K464" s="137"/>
    </row>
    <row r="465" spans="1:11">
      <c r="A465" s="68">
        <v>4</v>
      </c>
      <c r="C465" s="9"/>
      <c r="E465" s="68">
        <v>4</v>
      </c>
      <c r="F465" s="9"/>
      <c r="G465" s="97"/>
      <c r="H465" s="137"/>
      <c r="I465" s="97"/>
      <c r="J465" s="97"/>
      <c r="K465" s="137"/>
    </row>
    <row r="466" spans="1:11">
      <c r="A466" s="68">
        <v>5</v>
      </c>
      <c r="C466" s="9"/>
      <c r="E466" s="68">
        <v>5</v>
      </c>
      <c r="F466" s="9"/>
      <c r="G466" s="97"/>
      <c r="H466" s="137"/>
      <c r="I466" s="97"/>
      <c r="J466" s="97"/>
      <c r="K466" s="137"/>
    </row>
    <row r="467" spans="1:11">
      <c r="A467" s="68">
        <v>6</v>
      </c>
      <c r="C467" s="9"/>
      <c r="E467" s="68">
        <v>6</v>
      </c>
      <c r="F467" s="9"/>
      <c r="G467" s="97"/>
      <c r="H467" s="137"/>
      <c r="I467" s="97"/>
      <c r="J467" s="97"/>
      <c r="K467" s="137"/>
    </row>
    <row r="468" spans="1:11">
      <c r="A468" s="68">
        <v>7</v>
      </c>
      <c r="C468" s="9"/>
      <c r="E468" s="68">
        <v>7</v>
      </c>
      <c r="F468" s="9"/>
      <c r="G468" s="97"/>
      <c r="H468" s="137"/>
      <c r="I468" s="97"/>
      <c r="J468" s="97"/>
      <c r="K468" s="137"/>
    </row>
    <row r="469" spans="1:11" ht="12.75" customHeight="1">
      <c r="A469" s="68">
        <v>8</v>
      </c>
      <c r="C469" s="9"/>
      <c r="E469" s="68">
        <v>8</v>
      </c>
      <c r="F469" s="65"/>
      <c r="G469" s="19"/>
      <c r="H469" s="141"/>
      <c r="I469" s="65"/>
      <c r="J469" s="19"/>
      <c r="K469" s="141"/>
    </row>
    <row r="470" spans="1:11">
      <c r="A470" s="68">
        <v>9</v>
      </c>
      <c r="E470" s="68">
        <v>9</v>
      </c>
      <c r="F470" s="65"/>
      <c r="G470" s="19"/>
      <c r="H470" s="141"/>
      <c r="I470" s="65"/>
      <c r="J470" s="19"/>
      <c r="K470" s="141"/>
    </row>
    <row r="471" spans="1:11">
      <c r="A471" s="68">
        <v>10</v>
      </c>
      <c r="C471" s="9"/>
      <c r="E471" s="68">
        <v>10</v>
      </c>
      <c r="F471" s="65"/>
      <c r="G471" s="19"/>
      <c r="H471" s="141"/>
      <c r="I471" s="65"/>
      <c r="J471" s="19"/>
      <c r="K471" s="141"/>
    </row>
    <row r="472" spans="1:11">
      <c r="A472" s="68">
        <v>11</v>
      </c>
      <c r="C472" s="9"/>
      <c r="E472" s="68">
        <v>11</v>
      </c>
      <c r="F472" s="65"/>
      <c r="G472" s="19"/>
      <c r="H472" s="141"/>
      <c r="I472" s="65"/>
      <c r="J472" s="19"/>
      <c r="K472" s="141"/>
    </row>
    <row r="473" spans="1:11">
      <c r="A473" s="68">
        <v>12</v>
      </c>
      <c r="C473" s="9"/>
      <c r="E473" s="68">
        <v>12</v>
      </c>
      <c r="F473" s="65"/>
      <c r="G473" s="19"/>
      <c r="H473" s="141"/>
      <c r="I473" s="65"/>
      <c r="J473" s="19"/>
      <c r="K473" s="141"/>
    </row>
    <row r="474" spans="1:11">
      <c r="A474" s="68">
        <v>13</v>
      </c>
      <c r="C474" s="9"/>
      <c r="E474" s="68">
        <v>13</v>
      </c>
      <c r="F474" s="65"/>
      <c r="G474" s="19"/>
      <c r="H474" s="141"/>
      <c r="I474" s="65"/>
      <c r="J474" s="19"/>
      <c r="K474" s="141"/>
    </row>
    <row r="475" spans="1:11">
      <c r="A475" s="68">
        <v>14</v>
      </c>
      <c r="C475" s="9"/>
      <c r="E475" s="68">
        <v>14</v>
      </c>
      <c r="F475" s="65"/>
      <c r="G475" s="19"/>
      <c r="H475" s="141"/>
      <c r="I475" s="65"/>
      <c r="J475" s="19"/>
      <c r="K475" s="141"/>
    </row>
    <row r="476" spans="1:11">
      <c r="A476" s="68">
        <v>15</v>
      </c>
      <c r="E476" s="68">
        <v>15</v>
      </c>
      <c r="F476" s="9"/>
      <c r="G476" s="97"/>
      <c r="H476" s="137"/>
      <c r="I476" s="97"/>
      <c r="J476" s="97"/>
      <c r="K476" s="137"/>
    </row>
    <row r="477" spans="1:11">
      <c r="A477" s="68"/>
      <c r="C477" s="9"/>
      <c r="E477" s="68"/>
      <c r="F477" s="9"/>
      <c r="G477" s="97"/>
      <c r="H477" s="137"/>
      <c r="I477" s="97"/>
      <c r="J477" s="97"/>
      <c r="K477" s="137"/>
    </row>
    <row r="478" spans="1:11">
      <c r="A478" s="68">
        <v>16</v>
      </c>
      <c r="C478" s="9"/>
      <c r="E478" s="68">
        <v>16</v>
      </c>
      <c r="F478" s="9"/>
      <c r="G478" s="97"/>
      <c r="H478" s="137"/>
      <c r="I478" s="97"/>
      <c r="J478" s="97"/>
      <c r="K478" s="137"/>
    </row>
    <row r="479" spans="1:11">
      <c r="A479" s="68">
        <v>17</v>
      </c>
      <c r="C479" s="9"/>
      <c r="E479" s="68">
        <v>17</v>
      </c>
      <c r="F479" s="9"/>
      <c r="G479" s="97"/>
      <c r="H479" s="137"/>
      <c r="I479" s="97"/>
      <c r="J479" s="97"/>
      <c r="K479" s="137"/>
    </row>
    <row r="480" spans="1:11" ht="12" customHeight="1">
      <c r="A480" s="68">
        <v>18</v>
      </c>
      <c r="C480" s="9"/>
      <c r="E480" s="68">
        <v>18</v>
      </c>
      <c r="F480" s="9"/>
      <c r="G480" s="97"/>
      <c r="H480" s="137"/>
      <c r="I480" s="97"/>
      <c r="J480" s="97"/>
      <c r="K480" s="137"/>
    </row>
    <row r="481" spans="1:11" s="76" customFormat="1" ht="12" customHeight="1">
      <c r="A481" s="68">
        <v>19</v>
      </c>
      <c r="B481" s="130"/>
      <c r="C481" s="9" t="s">
        <v>38</v>
      </c>
      <c r="D481" s="130"/>
      <c r="E481" s="68">
        <v>19</v>
      </c>
      <c r="F481" s="9"/>
      <c r="G481" s="97"/>
      <c r="H481" s="137"/>
      <c r="I481" s="97"/>
      <c r="J481" s="97"/>
      <c r="K481" s="137"/>
    </row>
    <row r="482" spans="1:11">
      <c r="A482" s="130">
        <v>20</v>
      </c>
      <c r="C482" s="9"/>
      <c r="E482" s="130">
        <v>20</v>
      </c>
      <c r="F482" s="65"/>
      <c r="G482" s="19"/>
      <c r="H482" s="141"/>
      <c r="I482" s="65"/>
      <c r="J482" s="19"/>
      <c r="K482" s="141"/>
    </row>
    <row r="483" spans="1:11">
      <c r="A483" s="130">
        <v>21</v>
      </c>
      <c r="C483" s="9"/>
      <c r="E483" s="130">
        <v>21</v>
      </c>
      <c r="F483" s="65"/>
      <c r="G483" s="19"/>
      <c r="H483" s="141"/>
      <c r="I483" s="65"/>
      <c r="J483" s="19"/>
      <c r="K483" s="141"/>
    </row>
    <row r="484" spans="1:11">
      <c r="A484" s="130">
        <v>22</v>
      </c>
      <c r="C484" s="9"/>
      <c r="E484" s="130">
        <v>22</v>
      </c>
      <c r="F484" s="65"/>
      <c r="G484" s="19"/>
      <c r="H484" s="141"/>
      <c r="I484" s="65"/>
      <c r="J484" s="19"/>
      <c r="K484" s="141"/>
    </row>
    <row r="485" spans="1:11">
      <c r="A485" s="130">
        <v>23</v>
      </c>
      <c r="C485" s="9"/>
      <c r="E485" s="130">
        <v>23</v>
      </c>
      <c r="F485" s="65"/>
      <c r="G485" s="19"/>
      <c r="H485" s="141"/>
      <c r="I485" s="65"/>
      <c r="J485" s="19"/>
      <c r="K485" s="141"/>
    </row>
    <row r="486" spans="1:11">
      <c r="A486" s="130">
        <v>24</v>
      </c>
      <c r="C486" s="9"/>
      <c r="E486" s="130">
        <v>24</v>
      </c>
      <c r="F486" s="65"/>
      <c r="G486" s="19"/>
      <c r="H486" s="141"/>
      <c r="I486" s="65"/>
      <c r="J486" s="19"/>
      <c r="K486" s="141"/>
    </row>
    <row r="487" spans="1:11">
      <c r="A487" s="68"/>
      <c r="C487" s="9"/>
      <c r="E487" s="68"/>
      <c r="F487" s="65" t="s">
        <v>6</v>
      </c>
      <c r="G487" s="19" t="s">
        <v>6</v>
      </c>
      <c r="H487" s="20"/>
      <c r="I487" s="65"/>
      <c r="J487" s="19"/>
      <c r="K487" s="20"/>
    </row>
    <row r="488" spans="1:11">
      <c r="A488" s="68">
        <v>25</v>
      </c>
      <c r="C488" s="8"/>
      <c r="E488" s="68">
        <v>25</v>
      </c>
      <c r="G488" s="90"/>
      <c r="H488" s="94">
        <f>SUM(H462:H486)</f>
        <v>0</v>
      </c>
      <c r="I488" s="94"/>
      <c r="J488" s="90"/>
      <c r="K488" s="94">
        <f>SUM(K462:K486)</f>
        <v>0</v>
      </c>
    </row>
    <row r="489" spans="1:11">
      <c r="A489" s="68"/>
      <c r="C489" s="8"/>
      <c r="E489" s="68"/>
      <c r="F489" s="65" t="s">
        <v>6</v>
      </c>
      <c r="G489" s="19" t="s">
        <v>6</v>
      </c>
      <c r="H489" s="20"/>
      <c r="I489" s="65"/>
      <c r="J489" s="19"/>
      <c r="K489" s="20"/>
    </row>
    <row r="490" spans="1:11">
      <c r="A490" s="68">
        <v>26</v>
      </c>
      <c r="C490" s="8"/>
      <c r="E490" s="68">
        <v>26</v>
      </c>
      <c r="G490" s="90"/>
      <c r="H490" s="90">
        <v>0</v>
      </c>
      <c r="I490" s="94"/>
      <c r="J490" s="90"/>
      <c r="K490" s="90">
        <v>0</v>
      </c>
    </row>
    <row r="491" spans="1:11" s="35" customFormat="1">
      <c r="A491" s="68">
        <v>27</v>
      </c>
      <c r="B491" s="130"/>
      <c r="C491" s="130"/>
      <c r="D491" s="130"/>
      <c r="E491" s="68">
        <v>27</v>
      </c>
      <c r="F491" s="130"/>
      <c r="G491" s="90"/>
      <c r="H491" s="90"/>
      <c r="I491" s="94"/>
      <c r="J491" s="90"/>
      <c r="K491" s="90"/>
    </row>
    <row r="492" spans="1:11" s="35" customFormat="1">
      <c r="A492" s="68">
        <v>28</v>
      </c>
      <c r="B492" s="130"/>
      <c r="C492" s="130"/>
      <c r="D492" s="130"/>
      <c r="E492" s="68">
        <v>28</v>
      </c>
      <c r="F492" s="130"/>
      <c r="G492" s="94"/>
      <c r="H492" s="94"/>
      <c r="I492" s="94"/>
      <c r="J492" s="94"/>
      <c r="K492" s="94"/>
    </row>
    <row r="493" spans="1:11">
      <c r="A493" s="68">
        <v>29</v>
      </c>
      <c r="C493" s="130" t="s">
        <v>38</v>
      </c>
      <c r="E493" s="68">
        <v>29</v>
      </c>
      <c r="G493" s="94"/>
      <c r="H493" s="94"/>
      <c r="I493" s="94"/>
      <c r="J493" s="94"/>
      <c r="K493" s="94"/>
    </row>
    <row r="494" spans="1:11">
      <c r="A494" s="68"/>
      <c r="C494" s="69"/>
      <c r="E494" s="68"/>
      <c r="F494" s="65" t="s">
        <v>6</v>
      </c>
      <c r="G494" s="19" t="s">
        <v>6</v>
      </c>
      <c r="H494" s="20"/>
      <c r="I494" s="65"/>
      <c r="J494" s="19"/>
      <c r="K494" s="20"/>
    </row>
    <row r="495" spans="1:11">
      <c r="A495" s="68">
        <v>30</v>
      </c>
      <c r="C495" s="69" t="s">
        <v>261</v>
      </c>
      <c r="E495" s="68">
        <v>30</v>
      </c>
      <c r="G495" s="90"/>
      <c r="H495" s="94"/>
      <c r="I495" s="94"/>
      <c r="J495" s="90"/>
      <c r="K495" s="94">
        <f>SUM(K488:K493)</f>
        <v>0</v>
      </c>
    </row>
    <row r="496" spans="1:11">
      <c r="A496" s="71"/>
      <c r="C496" s="8"/>
      <c r="E496" s="34"/>
      <c r="F496" s="65" t="s">
        <v>6</v>
      </c>
      <c r="G496" s="19" t="s">
        <v>6</v>
      </c>
      <c r="H496" s="20" t="s">
        <v>6</v>
      </c>
      <c r="I496" s="65" t="s">
        <v>6</v>
      </c>
      <c r="J496" s="19" t="s">
        <v>6</v>
      </c>
      <c r="K496" s="20" t="s">
        <v>6</v>
      </c>
    </row>
    <row r="498" spans="1:13">
      <c r="M498" s="130" t="s">
        <v>38</v>
      </c>
    </row>
    <row r="499" spans="1:13">
      <c r="A499" s="15" t="str">
        <f>$A$83</f>
        <v xml:space="preserve">Institution No.:  </v>
      </c>
      <c r="B499" s="35"/>
      <c r="C499" s="35"/>
      <c r="D499" s="35"/>
      <c r="E499" s="36"/>
      <c r="F499" s="35"/>
      <c r="G499" s="37"/>
      <c r="H499" s="38"/>
      <c r="I499" s="35"/>
      <c r="J499" s="37"/>
      <c r="K499" s="14" t="s">
        <v>157</v>
      </c>
    </row>
    <row r="500" spans="1:13">
      <c r="A500" s="287" t="s">
        <v>158</v>
      </c>
      <c r="B500" s="287"/>
      <c r="C500" s="287"/>
      <c r="D500" s="287"/>
      <c r="E500" s="287"/>
      <c r="F500" s="287"/>
      <c r="G500" s="287"/>
      <c r="H500" s="287"/>
      <c r="I500" s="287"/>
      <c r="J500" s="287"/>
      <c r="K500" s="287"/>
    </row>
    <row r="501" spans="1:13">
      <c r="A501" s="15" t="str">
        <f>$A$42</f>
        <v xml:space="preserve">NAME: </v>
      </c>
      <c r="C501" s="130" t="str">
        <f>$D$20</f>
        <v>University of Colorado</v>
      </c>
      <c r="H501" s="39"/>
      <c r="J501" s="13"/>
      <c r="K501" s="17" t="str">
        <f>$K$3</f>
        <v>Due Date: October 12, 2020</v>
      </c>
    </row>
    <row r="502" spans="1:13">
      <c r="A502" s="18" t="s">
        <v>6</v>
      </c>
      <c r="B502" s="18" t="s">
        <v>6</v>
      </c>
      <c r="C502" s="18" t="s">
        <v>6</v>
      </c>
      <c r="D502" s="18" t="s">
        <v>6</v>
      </c>
      <c r="E502" s="18" t="s">
        <v>6</v>
      </c>
      <c r="F502" s="18" t="s">
        <v>6</v>
      </c>
      <c r="G502" s="19" t="s">
        <v>6</v>
      </c>
      <c r="H502" s="20" t="s">
        <v>6</v>
      </c>
      <c r="I502" s="18" t="s">
        <v>6</v>
      </c>
      <c r="J502" s="19" t="s">
        <v>6</v>
      </c>
      <c r="K502" s="20" t="s">
        <v>6</v>
      </c>
    </row>
    <row r="503" spans="1:13">
      <c r="A503" s="21" t="s">
        <v>7</v>
      </c>
      <c r="E503" s="21" t="s">
        <v>7</v>
      </c>
      <c r="F503" s="22"/>
      <c r="G503" s="23"/>
      <c r="H503" s="24" t="str">
        <f>H406</f>
        <v>2019-20</v>
      </c>
      <c r="I503" s="22"/>
      <c r="J503" s="23"/>
      <c r="K503" s="24" t="s">
        <v>271</v>
      </c>
    </row>
    <row r="504" spans="1:13">
      <c r="A504" s="21" t="s">
        <v>9</v>
      </c>
      <c r="C504" s="25" t="s">
        <v>51</v>
      </c>
      <c r="E504" s="21" t="s">
        <v>9</v>
      </c>
      <c r="F504" s="22"/>
      <c r="G504" s="23"/>
      <c r="H504" s="24" t="s">
        <v>12</v>
      </c>
      <c r="I504" s="22"/>
      <c r="J504" s="23"/>
      <c r="K504" s="24" t="s">
        <v>13</v>
      </c>
    </row>
    <row r="505" spans="1:13">
      <c r="A505" s="18" t="s">
        <v>6</v>
      </c>
      <c r="B505" s="18" t="s">
        <v>6</v>
      </c>
      <c r="C505" s="18" t="s">
        <v>6</v>
      </c>
      <c r="D505" s="18" t="s">
        <v>6</v>
      </c>
      <c r="E505" s="18" t="s">
        <v>6</v>
      </c>
      <c r="F505" s="18" t="s">
        <v>6</v>
      </c>
      <c r="G505" s="19" t="s">
        <v>6</v>
      </c>
      <c r="H505" s="20" t="s">
        <v>6</v>
      </c>
      <c r="I505" s="18" t="s">
        <v>6</v>
      </c>
      <c r="J505" s="19" t="s">
        <v>6</v>
      </c>
      <c r="K505" s="20" t="s">
        <v>6</v>
      </c>
    </row>
    <row r="506" spans="1:13">
      <c r="A506" s="72">
        <v>1</v>
      </c>
      <c r="C506" s="8" t="s">
        <v>159</v>
      </c>
      <c r="E506" s="72">
        <v>1</v>
      </c>
      <c r="F506" s="9"/>
      <c r="G506" s="10"/>
      <c r="H506" s="142"/>
      <c r="I506" s="9"/>
      <c r="J506" s="10"/>
      <c r="K506" s="144"/>
    </row>
    <row r="507" spans="1:13">
      <c r="A507" s="72">
        <f t="shared" ref="A507:A529" si="13">(A506+1)</f>
        <v>2</v>
      </c>
      <c r="C507" s="8" t="s">
        <v>160</v>
      </c>
      <c r="E507" s="72">
        <f t="shared" ref="E507:E529" si="14">(E506+1)</f>
        <v>2</v>
      </c>
      <c r="F507" s="9"/>
      <c r="G507" s="100"/>
      <c r="H507" s="143"/>
      <c r="I507" s="100"/>
      <c r="J507" s="100"/>
      <c r="K507" s="143"/>
    </row>
    <row r="508" spans="1:13">
      <c r="A508" s="72">
        <f t="shared" si="13"/>
        <v>3</v>
      </c>
      <c r="C508" s="8"/>
      <c r="E508" s="72">
        <f t="shared" si="14"/>
        <v>3</v>
      </c>
      <c r="F508" s="9"/>
      <c r="G508" s="100"/>
      <c r="H508" s="143"/>
      <c r="I508" s="100"/>
      <c r="J508" s="100"/>
      <c r="K508" s="143"/>
    </row>
    <row r="509" spans="1:13">
      <c r="A509" s="72">
        <f t="shared" si="13"/>
        <v>4</v>
      </c>
      <c r="C509" s="8"/>
      <c r="E509" s="72">
        <f t="shared" si="14"/>
        <v>4</v>
      </c>
      <c r="F509" s="9"/>
      <c r="G509" s="100"/>
      <c r="H509" s="143"/>
      <c r="I509" s="100"/>
      <c r="J509" s="100"/>
      <c r="K509" s="143"/>
    </row>
    <row r="510" spans="1:13">
      <c r="A510" s="72">
        <f>(A509+1)</f>
        <v>5</v>
      </c>
      <c r="C510" s="9"/>
      <c r="E510" s="72">
        <f>(E509+1)</f>
        <v>5</v>
      </c>
      <c r="F510" s="9"/>
      <c r="G510" s="100"/>
      <c r="H510" s="143"/>
      <c r="I510" s="100"/>
      <c r="J510" s="100"/>
      <c r="K510" s="143"/>
    </row>
    <row r="511" spans="1:13">
      <c r="A511" s="72">
        <f t="shared" si="13"/>
        <v>6</v>
      </c>
      <c r="C511" s="9"/>
      <c r="E511" s="72">
        <f t="shared" si="14"/>
        <v>6</v>
      </c>
      <c r="F511" s="9"/>
      <c r="G511" s="100"/>
      <c r="H511" s="143"/>
      <c r="I511" s="100"/>
      <c r="J511" s="100"/>
      <c r="K511" s="143"/>
    </row>
    <row r="512" spans="1:13">
      <c r="A512" s="72">
        <f>(A511+1)</f>
        <v>7</v>
      </c>
      <c r="C512" s="8"/>
      <c r="E512" s="72">
        <f>(E511+1)</f>
        <v>7</v>
      </c>
      <c r="F512" s="9"/>
      <c r="G512" s="100"/>
      <c r="H512" s="143"/>
      <c r="I512" s="100"/>
      <c r="J512" s="100"/>
      <c r="K512" s="143"/>
    </row>
    <row r="513" spans="1:11">
      <c r="A513" s="72">
        <f>(A512+1)</f>
        <v>8</v>
      </c>
      <c r="C513" s="9"/>
      <c r="E513" s="72">
        <f>(E512+1)</f>
        <v>8</v>
      </c>
      <c r="F513" s="9"/>
      <c r="G513" s="100"/>
      <c r="H513" s="143"/>
      <c r="I513" s="100"/>
      <c r="J513" s="100"/>
      <c r="K513" s="143"/>
    </row>
    <row r="514" spans="1:11">
      <c r="A514" s="72">
        <f t="shared" si="13"/>
        <v>9</v>
      </c>
      <c r="C514" s="9"/>
      <c r="E514" s="72">
        <f t="shared" si="14"/>
        <v>9</v>
      </c>
      <c r="F514" s="9"/>
      <c r="G514" s="100"/>
      <c r="H514" s="143"/>
      <c r="I514" s="100"/>
      <c r="J514" s="100"/>
      <c r="K514" s="143"/>
    </row>
    <row r="515" spans="1:11">
      <c r="A515" s="72">
        <f t="shared" si="13"/>
        <v>10</v>
      </c>
      <c r="E515" s="72">
        <f t="shared" si="14"/>
        <v>10</v>
      </c>
      <c r="F515" s="9"/>
      <c r="G515" s="100"/>
      <c r="H515" s="143"/>
      <c r="I515" s="100"/>
      <c r="J515" s="100"/>
      <c r="K515" s="143"/>
    </row>
    <row r="516" spans="1:11">
      <c r="A516" s="72">
        <f t="shared" si="13"/>
        <v>11</v>
      </c>
      <c r="E516" s="72">
        <f t="shared" si="14"/>
        <v>11</v>
      </c>
      <c r="F516" s="9"/>
      <c r="G516" s="100"/>
      <c r="H516" s="143"/>
      <c r="I516" s="100"/>
      <c r="J516" s="100"/>
      <c r="K516" s="143"/>
    </row>
    <row r="517" spans="1:11">
      <c r="A517" s="72">
        <f t="shared" si="13"/>
        <v>12</v>
      </c>
      <c r="E517" s="72">
        <f t="shared" si="14"/>
        <v>12</v>
      </c>
      <c r="F517" s="9"/>
      <c r="G517" s="100"/>
      <c r="H517" s="143"/>
      <c r="I517" s="100"/>
      <c r="J517" s="100"/>
      <c r="K517" s="143"/>
    </row>
    <row r="518" spans="1:11">
      <c r="A518" s="72">
        <f t="shared" si="13"/>
        <v>13</v>
      </c>
      <c r="C518" s="9"/>
      <c r="E518" s="72">
        <f t="shared" si="14"/>
        <v>13</v>
      </c>
      <c r="F518" s="9"/>
      <c r="G518" s="100"/>
      <c r="H518" s="143"/>
      <c r="I518" s="100"/>
      <c r="J518" s="100"/>
      <c r="K518" s="143"/>
    </row>
    <row r="519" spans="1:11">
      <c r="A519" s="72">
        <f t="shared" si="13"/>
        <v>14</v>
      </c>
      <c r="C519" s="9" t="s">
        <v>161</v>
      </c>
      <c r="E519" s="72">
        <f t="shared" si="14"/>
        <v>14</v>
      </c>
      <c r="F519" s="9"/>
      <c r="G519" s="100"/>
      <c r="H519" s="143"/>
      <c r="I519" s="100"/>
      <c r="J519" s="100"/>
      <c r="K519" s="143"/>
    </row>
    <row r="520" spans="1:11" s="35" customFormat="1">
      <c r="A520" s="72">
        <f t="shared" si="13"/>
        <v>15</v>
      </c>
      <c r="B520" s="130"/>
      <c r="C520" s="9"/>
      <c r="D520" s="130"/>
      <c r="E520" s="72">
        <f t="shared" si="14"/>
        <v>15</v>
      </c>
      <c r="F520" s="9"/>
      <c r="G520" s="100"/>
      <c r="H520" s="143"/>
      <c r="I520" s="100"/>
      <c r="J520" s="100"/>
      <c r="K520" s="143"/>
    </row>
    <row r="521" spans="1:11" s="35" customFormat="1">
      <c r="A521" s="72">
        <f t="shared" si="13"/>
        <v>16</v>
      </c>
      <c r="B521" s="130"/>
      <c r="C521" s="9"/>
      <c r="D521" s="130"/>
      <c r="E521" s="72">
        <f t="shared" si="14"/>
        <v>16</v>
      </c>
      <c r="F521" s="9"/>
      <c r="G521" s="100"/>
      <c r="H521" s="143"/>
      <c r="I521" s="100"/>
      <c r="J521" s="100"/>
      <c r="K521" s="143"/>
    </row>
    <row r="522" spans="1:11">
      <c r="A522" s="72">
        <f t="shared" si="13"/>
        <v>17</v>
      </c>
      <c r="C522" s="9"/>
      <c r="E522" s="72">
        <f t="shared" si="14"/>
        <v>17</v>
      </c>
      <c r="F522" s="9"/>
      <c r="G522" s="100"/>
      <c r="H522" s="143"/>
      <c r="I522" s="100"/>
      <c r="J522" s="100"/>
      <c r="K522" s="143"/>
    </row>
    <row r="523" spans="1:11">
      <c r="A523" s="72">
        <f t="shared" si="13"/>
        <v>18</v>
      </c>
      <c r="C523" s="9"/>
      <c r="E523" s="72">
        <f t="shared" si="14"/>
        <v>18</v>
      </c>
      <c r="F523" s="9"/>
      <c r="G523" s="100"/>
      <c r="H523" s="143"/>
      <c r="I523" s="100"/>
      <c r="J523" s="100"/>
      <c r="K523" s="143"/>
    </row>
    <row r="524" spans="1:11">
      <c r="A524" s="72">
        <f t="shared" si="13"/>
        <v>19</v>
      </c>
      <c r="C524" s="9"/>
      <c r="E524" s="72">
        <f t="shared" si="14"/>
        <v>19</v>
      </c>
      <c r="F524" s="9"/>
      <c r="G524" s="100"/>
      <c r="H524" s="143"/>
      <c r="I524" s="100"/>
      <c r="J524" s="100"/>
      <c r="K524" s="143"/>
    </row>
    <row r="525" spans="1:11">
      <c r="A525" s="72">
        <f t="shared" si="13"/>
        <v>20</v>
      </c>
      <c r="C525" s="9"/>
      <c r="E525" s="72">
        <f t="shared" si="14"/>
        <v>20</v>
      </c>
      <c r="F525" s="9"/>
      <c r="G525" s="100"/>
      <c r="H525" s="143"/>
      <c r="I525" s="100"/>
      <c r="J525" s="100"/>
      <c r="K525" s="143"/>
    </row>
    <row r="526" spans="1:11">
      <c r="A526" s="72">
        <f t="shared" si="13"/>
        <v>21</v>
      </c>
      <c r="C526" s="9"/>
      <c r="E526" s="72">
        <f t="shared" si="14"/>
        <v>21</v>
      </c>
      <c r="F526" s="9"/>
      <c r="G526" s="100"/>
      <c r="H526" s="143"/>
      <c r="I526" s="100"/>
      <c r="J526" s="100"/>
      <c r="K526" s="143"/>
    </row>
    <row r="527" spans="1:11">
      <c r="A527" s="72">
        <f t="shared" si="13"/>
        <v>22</v>
      </c>
      <c r="C527" s="9"/>
      <c r="E527" s="72">
        <f t="shared" si="14"/>
        <v>22</v>
      </c>
      <c r="F527" s="9"/>
      <c r="G527" s="100"/>
      <c r="H527" s="143"/>
      <c r="I527" s="100"/>
      <c r="J527" s="100"/>
      <c r="K527" s="143"/>
    </row>
    <row r="528" spans="1:11">
      <c r="A528" s="72">
        <f t="shared" si="13"/>
        <v>23</v>
      </c>
      <c r="C528" s="9"/>
      <c r="E528" s="72">
        <f t="shared" si="14"/>
        <v>23</v>
      </c>
      <c r="F528" s="9"/>
      <c r="G528" s="100"/>
      <c r="H528" s="143"/>
      <c r="I528" s="100"/>
      <c r="J528" s="100"/>
      <c r="K528" s="143"/>
    </row>
    <row r="529" spans="1:11">
      <c r="A529" s="72">
        <f t="shared" si="13"/>
        <v>24</v>
      </c>
      <c r="C529" s="9"/>
      <c r="E529" s="72">
        <f t="shared" si="14"/>
        <v>24</v>
      </c>
      <c r="F529" s="9"/>
      <c r="G529" s="100"/>
      <c r="H529" s="143"/>
      <c r="I529" s="100"/>
      <c r="J529" s="100"/>
      <c r="K529" s="143"/>
    </row>
    <row r="530" spans="1:11">
      <c r="A530" s="73"/>
      <c r="E530" s="73"/>
      <c r="F530" s="65" t="s">
        <v>6</v>
      </c>
      <c r="G530" s="19" t="s">
        <v>6</v>
      </c>
      <c r="H530" s="20"/>
      <c r="I530" s="65"/>
      <c r="J530" s="19"/>
      <c r="K530" s="20"/>
    </row>
    <row r="531" spans="1:11">
      <c r="A531" s="72">
        <f>(A529+1)</f>
        <v>25</v>
      </c>
      <c r="C531" s="8" t="s">
        <v>162</v>
      </c>
      <c r="E531" s="72">
        <f>(E529+1)</f>
        <v>25</v>
      </c>
      <c r="G531" s="101"/>
      <c r="H531" s="102">
        <f>SUM(H506:H529)</f>
        <v>0</v>
      </c>
      <c r="I531" s="102"/>
      <c r="J531" s="101"/>
      <c r="K531" s="102">
        <f>SUM(K506:K529)</f>
        <v>0</v>
      </c>
    </row>
    <row r="532" spans="1:11">
      <c r="A532" s="72"/>
      <c r="C532" s="8"/>
      <c r="E532" s="72"/>
      <c r="F532" s="65" t="s">
        <v>6</v>
      </c>
      <c r="G532" s="19" t="s">
        <v>6</v>
      </c>
      <c r="H532" s="20"/>
      <c r="I532" s="65"/>
      <c r="J532" s="19"/>
      <c r="K532" s="20"/>
    </row>
    <row r="533" spans="1:11">
      <c r="E533" s="34"/>
    </row>
    <row r="534" spans="1:11">
      <c r="E534" s="34"/>
    </row>
    <row r="536" spans="1:11">
      <c r="E536" s="34"/>
      <c r="G536" s="13"/>
      <c r="H536" s="39"/>
      <c r="J536" s="13"/>
      <c r="K536" s="39"/>
    </row>
    <row r="537" spans="1:11">
      <c r="A537" s="15" t="str">
        <f>$A$83</f>
        <v xml:space="preserve">Institution No.:  </v>
      </c>
      <c r="B537" s="35"/>
      <c r="C537" s="35"/>
      <c r="D537" s="35"/>
      <c r="E537" s="36"/>
      <c r="F537" s="35"/>
      <c r="G537" s="37"/>
      <c r="H537" s="38"/>
      <c r="I537" s="35"/>
      <c r="J537" s="37"/>
      <c r="K537" s="14" t="s">
        <v>163</v>
      </c>
    </row>
    <row r="538" spans="1:11">
      <c r="A538" s="294" t="s">
        <v>164</v>
      </c>
      <c r="B538" s="294"/>
      <c r="C538" s="294"/>
      <c r="D538" s="294"/>
      <c r="E538" s="294"/>
      <c r="F538" s="294"/>
      <c r="G538" s="294"/>
      <c r="H538" s="294"/>
      <c r="I538" s="294"/>
      <c r="J538" s="294"/>
      <c r="K538" s="294"/>
    </row>
    <row r="539" spans="1:11">
      <c r="A539" s="15" t="str">
        <f>$A$42</f>
        <v xml:space="preserve">NAME: </v>
      </c>
      <c r="C539" s="130" t="str">
        <f>$D$20</f>
        <v>University of Colorado</v>
      </c>
      <c r="G539" s="74"/>
      <c r="H539" s="39"/>
      <c r="J539" s="13"/>
      <c r="K539" s="17" t="str">
        <f>$K$3</f>
        <v>Due Date: October 12, 2020</v>
      </c>
    </row>
    <row r="540" spans="1:11">
      <c r="A540" s="18" t="s">
        <v>6</v>
      </c>
      <c r="B540" s="18" t="s">
        <v>6</v>
      </c>
      <c r="C540" s="18" t="s">
        <v>6</v>
      </c>
      <c r="D540" s="18" t="s">
        <v>6</v>
      </c>
      <c r="E540" s="18" t="s">
        <v>6</v>
      </c>
      <c r="F540" s="18" t="s">
        <v>6</v>
      </c>
      <c r="G540" s="19" t="s">
        <v>6</v>
      </c>
      <c r="H540" s="20" t="s">
        <v>6</v>
      </c>
      <c r="I540" s="18" t="s">
        <v>6</v>
      </c>
      <c r="J540" s="19" t="s">
        <v>6</v>
      </c>
      <c r="K540" s="20" t="s">
        <v>6</v>
      </c>
    </row>
    <row r="541" spans="1:11">
      <c r="A541" s="21" t="s">
        <v>7</v>
      </c>
      <c r="E541" s="21" t="s">
        <v>7</v>
      </c>
      <c r="F541" s="22"/>
      <c r="G541" s="23"/>
      <c r="H541" s="24" t="str">
        <f>H503</f>
        <v>2019-20</v>
      </c>
      <c r="I541" s="22"/>
      <c r="J541" s="23"/>
      <c r="K541" s="24" t="s">
        <v>271</v>
      </c>
    </row>
    <row r="542" spans="1:11">
      <c r="A542" s="21" t="s">
        <v>9</v>
      </c>
      <c r="C542" s="25" t="s">
        <v>51</v>
      </c>
      <c r="E542" s="21" t="s">
        <v>9</v>
      </c>
      <c r="F542" s="22"/>
      <c r="G542" s="23" t="s">
        <v>11</v>
      </c>
      <c r="H542" s="24" t="s">
        <v>12</v>
      </c>
      <c r="I542" s="22"/>
      <c r="J542" s="23" t="s">
        <v>11</v>
      </c>
      <c r="K542" s="24" t="s">
        <v>13</v>
      </c>
    </row>
    <row r="543" spans="1:11">
      <c r="A543" s="18" t="s">
        <v>6</v>
      </c>
      <c r="B543" s="18" t="s">
        <v>6</v>
      </c>
      <c r="C543" s="18" t="s">
        <v>6</v>
      </c>
      <c r="D543" s="18" t="s">
        <v>6</v>
      </c>
      <c r="E543" s="18" t="s">
        <v>6</v>
      </c>
      <c r="F543" s="18" t="s">
        <v>6</v>
      </c>
      <c r="G543" s="19" t="s">
        <v>6</v>
      </c>
      <c r="H543" s="20" t="s">
        <v>6</v>
      </c>
      <c r="I543" s="18" t="s">
        <v>6</v>
      </c>
      <c r="J543" s="19" t="s">
        <v>6</v>
      </c>
      <c r="K543" s="20" t="s">
        <v>6</v>
      </c>
    </row>
    <row r="544" spans="1:11">
      <c r="A544" s="7">
        <v>1</v>
      </c>
      <c r="B544" s="18"/>
      <c r="C544" s="8" t="s">
        <v>165</v>
      </c>
      <c r="D544" s="18"/>
      <c r="E544" s="7">
        <v>1</v>
      </c>
      <c r="F544" s="18"/>
      <c r="G544" s="145">
        <v>0</v>
      </c>
      <c r="H544" s="156">
        <v>0</v>
      </c>
      <c r="I544" s="103"/>
      <c r="J544" s="145">
        <v>0</v>
      </c>
      <c r="K544" s="156">
        <v>0</v>
      </c>
    </row>
    <row r="545" spans="1:12">
      <c r="A545" s="7">
        <v>2</v>
      </c>
      <c r="B545" s="18"/>
      <c r="C545" s="8" t="s">
        <v>166</v>
      </c>
      <c r="D545" s="18"/>
      <c r="E545" s="7">
        <v>2</v>
      </c>
      <c r="F545" s="18"/>
      <c r="G545" s="19"/>
      <c r="H545" s="156">
        <v>0</v>
      </c>
      <c r="I545" s="18"/>
      <c r="J545" s="19"/>
      <c r="K545" s="159">
        <v>0</v>
      </c>
    </row>
    <row r="546" spans="1:12">
      <c r="A546" s="7">
        <v>3</v>
      </c>
      <c r="C546" s="8" t="s">
        <v>167</v>
      </c>
      <c r="E546" s="7">
        <v>3</v>
      </c>
      <c r="F546" s="9"/>
      <c r="G546" s="145">
        <v>0</v>
      </c>
      <c r="H546" s="156">
        <v>0</v>
      </c>
      <c r="I546" s="104"/>
      <c r="J546" s="146">
        <v>0</v>
      </c>
      <c r="K546" s="156">
        <v>0</v>
      </c>
    </row>
    <row r="547" spans="1:12">
      <c r="A547" s="7">
        <v>4</v>
      </c>
      <c r="C547" s="8" t="s">
        <v>168</v>
      </c>
      <c r="E547" s="7">
        <v>4</v>
      </c>
      <c r="F547" s="9"/>
      <c r="G547" s="103"/>
      <c r="H547" s="156">
        <v>0</v>
      </c>
      <c r="I547" s="104"/>
      <c r="J547" s="103"/>
      <c r="K547" s="156">
        <v>0</v>
      </c>
    </row>
    <row r="548" spans="1:12">
      <c r="A548" s="7">
        <v>5</v>
      </c>
      <c r="C548" s="8" t="s">
        <v>169</v>
      </c>
      <c r="E548" s="7">
        <v>5</v>
      </c>
      <c r="F548" s="9"/>
      <c r="G548" s="103">
        <f>G544+G546</f>
        <v>0</v>
      </c>
      <c r="H548" s="157">
        <f>SUM(H544:H547)</f>
        <v>0</v>
      </c>
      <c r="I548" s="104"/>
      <c r="J548" s="103">
        <f>SUM(J544:J547)</f>
        <v>0</v>
      </c>
      <c r="K548" s="157">
        <f>SUM(K544:K547)</f>
        <v>0</v>
      </c>
    </row>
    <row r="549" spans="1:12">
      <c r="A549" s="7">
        <v>6</v>
      </c>
      <c r="C549" s="8" t="s">
        <v>170</v>
      </c>
      <c r="E549" s="7">
        <v>6</v>
      </c>
      <c r="F549" s="9"/>
      <c r="G549" s="145">
        <v>0</v>
      </c>
      <c r="H549" s="156">
        <v>0</v>
      </c>
      <c r="I549" s="104"/>
      <c r="J549" s="103"/>
      <c r="K549" s="157"/>
    </row>
    <row r="550" spans="1:12">
      <c r="A550" s="7">
        <v>7</v>
      </c>
      <c r="C550" s="8" t="s">
        <v>171</v>
      </c>
      <c r="E550" s="7">
        <v>7</v>
      </c>
      <c r="F550" s="9"/>
      <c r="G550" s="103"/>
      <c r="H550" s="156"/>
      <c r="I550" s="104"/>
      <c r="J550" s="103"/>
      <c r="K550" s="157"/>
    </row>
    <row r="551" spans="1:12">
      <c r="A551" s="7">
        <v>8</v>
      </c>
      <c r="C551" s="8" t="s">
        <v>172</v>
      </c>
      <c r="E551" s="7">
        <v>8</v>
      </c>
      <c r="F551" s="9"/>
      <c r="G551" s="103">
        <f>G548+G549+G550</f>
        <v>0</v>
      </c>
      <c r="H551" s="157">
        <f>H548+H549+H550</f>
        <v>0</v>
      </c>
      <c r="I551" s="103"/>
      <c r="J551" s="103">
        <f>J548+J549+J550</f>
        <v>0</v>
      </c>
      <c r="K551" s="157">
        <f>K548+K549+K550</f>
        <v>0</v>
      </c>
    </row>
    <row r="552" spans="1:12">
      <c r="A552" s="7">
        <v>9</v>
      </c>
      <c r="E552" s="7">
        <v>9</v>
      </c>
      <c r="F552" s="9"/>
      <c r="G552" s="103"/>
      <c r="H552" s="157"/>
      <c r="I552" s="102"/>
      <c r="J552" s="103"/>
      <c r="K552" s="157"/>
    </row>
    <row r="553" spans="1:12">
      <c r="A553" s="7">
        <v>10</v>
      </c>
      <c r="C553" s="8" t="s">
        <v>173</v>
      </c>
      <c r="E553" s="7">
        <v>10</v>
      </c>
      <c r="F553" s="9"/>
      <c r="G553" s="145">
        <v>0</v>
      </c>
      <c r="H553" s="156">
        <v>0</v>
      </c>
      <c r="I553" s="104"/>
      <c r="J553" s="145">
        <v>0</v>
      </c>
      <c r="K553" s="156">
        <v>0</v>
      </c>
    </row>
    <row r="554" spans="1:12">
      <c r="A554" s="7">
        <v>11</v>
      </c>
      <c r="C554" s="8" t="s">
        <v>174</v>
      </c>
      <c r="E554" s="7">
        <v>11</v>
      </c>
      <c r="F554" s="9"/>
      <c r="G554" s="145">
        <v>0</v>
      </c>
      <c r="H554" s="156">
        <v>0</v>
      </c>
      <c r="I554" s="104"/>
      <c r="J554" s="145">
        <v>0</v>
      </c>
      <c r="K554" s="156">
        <v>0</v>
      </c>
    </row>
    <row r="555" spans="1:12">
      <c r="A555" s="7">
        <v>12</v>
      </c>
      <c r="C555" s="8" t="s">
        <v>175</v>
      </c>
      <c r="E555" s="7">
        <v>12</v>
      </c>
      <c r="F555" s="9"/>
      <c r="G555" s="103"/>
      <c r="H555" s="156">
        <v>0</v>
      </c>
      <c r="I555" s="104"/>
      <c r="J555" s="103"/>
      <c r="K555" s="156">
        <v>0</v>
      </c>
    </row>
    <row r="556" spans="1:12">
      <c r="A556" s="7">
        <v>13</v>
      </c>
      <c r="C556" s="8" t="s">
        <v>176</v>
      </c>
      <c r="E556" s="7">
        <v>13</v>
      </c>
      <c r="F556" s="9"/>
      <c r="G556" s="103">
        <f>SUM(G553:G555)</f>
        <v>0</v>
      </c>
      <c r="H556" s="157">
        <f>SUM(H553:H555)</f>
        <v>0</v>
      </c>
      <c r="I556" s="101"/>
      <c r="J556" s="103">
        <f>SUM(J553:J555)</f>
        <v>0</v>
      </c>
      <c r="K556" s="157">
        <f>SUM(K553:K555)</f>
        <v>0</v>
      </c>
      <c r="L556" s="130" t="s">
        <v>38</v>
      </c>
    </row>
    <row r="557" spans="1:12" s="35" customFormat="1">
      <c r="A557" s="7">
        <v>14</v>
      </c>
      <c r="B557" s="130"/>
      <c r="C557" s="130"/>
      <c r="D557" s="130"/>
      <c r="E557" s="7">
        <v>14</v>
      </c>
      <c r="F557" s="9"/>
      <c r="G557" s="105"/>
      <c r="H557" s="157"/>
      <c r="I557" s="102"/>
      <c r="J557" s="105"/>
      <c r="K557" s="157"/>
    </row>
    <row r="558" spans="1:12" s="35" customFormat="1">
      <c r="A558" s="7">
        <v>15</v>
      </c>
      <c r="B558" s="130"/>
      <c r="C558" s="8" t="s">
        <v>177</v>
      </c>
      <c r="D558" s="130"/>
      <c r="E558" s="7">
        <v>15</v>
      </c>
      <c r="F558" s="130"/>
      <c r="G558" s="106">
        <f>SUM(G551+G556)</f>
        <v>0</v>
      </c>
      <c r="H558" s="158">
        <f>SUM(H551+H556)</f>
        <v>0</v>
      </c>
      <c r="I558" s="102"/>
      <c r="J558" s="106">
        <f>SUM(J551+J556)</f>
        <v>0</v>
      </c>
      <c r="K558" s="158">
        <f>SUM(K551+K556)</f>
        <v>0</v>
      </c>
    </row>
    <row r="559" spans="1:12">
      <c r="A559" s="7">
        <v>16</v>
      </c>
      <c r="E559" s="7">
        <v>16</v>
      </c>
      <c r="G559" s="106"/>
      <c r="H559" s="158"/>
      <c r="I559" s="102"/>
      <c r="J559" s="106"/>
      <c r="K559" s="158"/>
    </row>
    <row r="560" spans="1:12">
      <c r="A560" s="7">
        <v>17</v>
      </c>
      <c r="C560" s="8" t="s">
        <v>178</v>
      </c>
      <c r="E560" s="7">
        <v>17</v>
      </c>
      <c r="F560" s="9"/>
      <c r="G560" s="103"/>
      <c r="H560" s="156">
        <v>0</v>
      </c>
      <c r="I560" s="104"/>
      <c r="J560" s="103"/>
      <c r="K560" s="156">
        <v>0</v>
      </c>
    </row>
    <row r="561" spans="1:11">
      <c r="A561" s="7">
        <v>18</v>
      </c>
      <c r="E561" s="7">
        <v>18</v>
      </c>
      <c r="F561" s="9"/>
      <c r="G561" s="103"/>
      <c r="H561" s="157"/>
      <c r="I561" s="104"/>
      <c r="J561" s="103"/>
      <c r="K561" s="157"/>
    </row>
    <row r="562" spans="1:11">
      <c r="A562" s="7">
        <v>19</v>
      </c>
      <c r="C562" s="8" t="s">
        <v>179</v>
      </c>
      <c r="E562" s="7">
        <v>19</v>
      </c>
      <c r="F562" s="9"/>
      <c r="G562" s="103"/>
      <c r="H562" s="156">
        <v>0</v>
      </c>
      <c r="I562" s="104"/>
      <c r="J562" s="103"/>
      <c r="K562" s="156"/>
    </row>
    <row r="563" spans="1:11">
      <c r="A563" s="7">
        <v>20</v>
      </c>
      <c r="C563" s="75" t="s">
        <v>180</v>
      </c>
      <c r="E563" s="7">
        <v>20</v>
      </c>
      <c r="F563" s="9"/>
      <c r="G563" s="103"/>
      <c r="H563" s="156">
        <v>0</v>
      </c>
      <c r="I563" s="104"/>
      <c r="J563" s="103"/>
      <c r="K563" s="156">
        <v>0</v>
      </c>
    </row>
    <row r="564" spans="1:11">
      <c r="A564" s="7">
        <v>21</v>
      </c>
      <c r="C564" s="75"/>
      <c r="E564" s="7">
        <v>21</v>
      </c>
      <c r="F564" s="9"/>
      <c r="G564" s="103"/>
      <c r="H564" s="157"/>
      <c r="I564" s="104"/>
      <c r="J564" s="103"/>
      <c r="K564" s="157"/>
    </row>
    <row r="565" spans="1:11">
      <c r="A565" s="7">
        <v>22</v>
      </c>
      <c r="C565" s="8"/>
      <c r="E565" s="7">
        <v>22</v>
      </c>
      <c r="G565" s="103"/>
      <c r="H565" s="157"/>
      <c r="I565" s="104"/>
      <c r="J565" s="103"/>
      <c r="K565" s="157"/>
    </row>
    <row r="566" spans="1:11">
      <c r="A566" s="7">
        <v>23</v>
      </c>
      <c r="C566" s="8" t="s">
        <v>181</v>
      </c>
      <c r="E566" s="7">
        <v>23</v>
      </c>
      <c r="G566" s="103"/>
      <c r="H566" s="156">
        <v>0</v>
      </c>
      <c r="I566" s="104"/>
      <c r="J566" s="103"/>
      <c r="K566" s="156">
        <v>0</v>
      </c>
    </row>
    <row r="567" spans="1:11">
      <c r="A567" s="7">
        <v>24</v>
      </c>
      <c r="C567" s="8"/>
      <c r="E567" s="7">
        <v>24</v>
      </c>
      <c r="G567" s="103"/>
      <c r="H567" s="157"/>
      <c r="I567" s="104"/>
      <c r="J567" s="103"/>
      <c r="K567" s="157"/>
    </row>
    <row r="568" spans="1:11">
      <c r="A568" s="7"/>
      <c r="E568" s="7"/>
      <c r="F568" s="65" t="s">
        <v>6</v>
      </c>
      <c r="G568" s="77"/>
      <c r="H568" s="45"/>
      <c r="I568" s="65"/>
      <c r="J568" s="77"/>
      <c r="K568" s="45"/>
    </row>
    <row r="569" spans="1:11">
      <c r="A569" s="7">
        <v>25</v>
      </c>
      <c r="C569" s="8" t="s">
        <v>182</v>
      </c>
      <c r="E569" s="7">
        <v>25</v>
      </c>
      <c r="G569" s="102">
        <f>SUM(G558:G567)</f>
        <v>0</v>
      </c>
      <c r="H569" s="158">
        <f>SUM(H558:H567)</f>
        <v>0</v>
      </c>
      <c r="I569" s="107"/>
      <c r="J569" s="102">
        <f>SUM(J558:J567)</f>
        <v>0</v>
      </c>
      <c r="K569" s="158">
        <f>SUM(K558:K567)</f>
        <v>0</v>
      </c>
    </row>
    <row r="570" spans="1:11">
      <c r="F570" s="65" t="s">
        <v>6</v>
      </c>
      <c r="G570" s="19"/>
      <c r="H570" s="20"/>
      <c r="I570" s="65"/>
      <c r="J570" s="19"/>
      <c r="K570" s="20"/>
    </row>
    <row r="571" spans="1:11">
      <c r="F571" s="65"/>
      <c r="G571" s="19"/>
      <c r="H571" s="20"/>
      <c r="I571" s="65"/>
      <c r="J571" s="19"/>
      <c r="K571" s="20"/>
    </row>
    <row r="572" spans="1:11" ht="15.75">
      <c r="C572" s="78"/>
      <c r="D572" s="78"/>
      <c r="E572" s="78"/>
      <c r="F572" s="65"/>
      <c r="G572" s="19"/>
      <c r="H572" s="20"/>
      <c r="I572" s="65"/>
      <c r="J572" s="19"/>
      <c r="K572" s="20"/>
    </row>
    <row r="573" spans="1:11">
      <c r="C573" s="130" t="s">
        <v>49</v>
      </c>
      <c r="F573" s="65"/>
      <c r="G573" s="19"/>
      <c r="H573" s="20"/>
      <c r="I573" s="65"/>
      <c r="J573" s="19"/>
      <c r="K573" s="20"/>
    </row>
    <row r="574" spans="1:11">
      <c r="A574" s="8"/>
    </row>
    <row r="575" spans="1:11">
      <c r="E575" s="34"/>
      <c r="G575" s="13"/>
      <c r="H575" s="39"/>
      <c r="J575" s="13"/>
      <c r="K575" s="39"/>
    </row>
    <row r="576" spans="1:11">
      <c r="A576" s="15" t="str">
        <f>$A$83</f>
        <v xml:space="preserve">Institution No.:  </v>
      </c>
      <c r="B576" s="35"/>
      <c r="C576" s="35"/>
      <c r="D576" s="35"/>
      <c r="E576" s="36"/>
      <c r="F576" s="35"/>
      <c r="G576" s="37"/>
      <c r="H576" s="38"/>
      <c r="I576" s="35"/>
      <c r="J576" s="37"/>
      <c r="K576" s="14" t="s">
        <v>183</v>
      </c>
    </row>
    <row r="577" spans="1:11">
      <c r="A577" s="294" t="s">
        <v>184</v>
      </c>
      <c r="B577" s="294"/>
      <c r="C577" s="294"/>
      <c r="D577" s="294"/>
      <c r="E577" s="294"/>
      <c r="F577" s="294"/>
      <c r="G577" s="294"/>
      <c r="H577" s="294"/>
      <c r="I577" s="294"/>
      <c r="J577" s="294"/>
      <c r="K577" s="294"/>
    </row>
    <row r="578" spans="1:11">
      <c r="A578" s="15" t="str">
        <f>$A$42</f>
        <v xml:space="preserve">NAME: </v>
      </c>
      <c r="C578" s="130" t="str">
        <f>$D$20</f>
        <v>University of Colorado</v>
      </c>
      <c r="G578" s="74"/>
      <c r="H578" s="39"/>
      <c r="J578" s="13"/>
      <c r="K578" s="17" t="str">
        <f>$K$3</f>
        <v>Due Date: October 12, 2020</v>
      </c>
    </row>
    <row r="579" spans="1:11">
      <c r="A579" s="18" t="s">
        <v>6</v>
      </c>
      <c r="B579" s="18" t="s">
        <v>6</v>
      </c>
      <c r="C579" s="18" t="s">
        <v>6</v>
      </c>
      <c r="D579" s="18" t="s">
        <v>6</v>
      </c>
      <c r="E579" s="18" t="s">
        <v>6</v>
      </c>
      <c r="F579" s="18" t="s">
        <v>6</v>
      </c>
      <c r="G579" s="19" t="s">
        <v>6</v>
      </c>
      <c r="H579" s="20" t="s">
        <v>6</v>
      </c>
      <c r="I579" s="18" t="s">
        <v>6</v>
      </c>
      <c r="J579" s="19" t="s">
        <v>6</v>
      </c>
      <c r="K579" s="20" t="s">
        <v>6</v>
      </c>
    </row>
    <row r="580" spans="1:11">
      <c r="A580" s="21" t="s">
        <v>7</v>
      </c>
      <c r="E580" s="21" t="s">
        <v>7</v>
      </c>
      <c r="F580" s="22"/>
      <c r="G580" s="23"/>
      <c r="H580" s="24" t="str">
        <f>H541</f>
        <v>2019-20</v>
      </c>
      <c r="I580" s="22"/>
      <c r="J580" s="23"/>
      <c r="K580" s="24" t="s">
        <v>271</v>
      </c>
    </row>
    <row r="581" spans="1:11">
      <c r="A581" s="21" t="s">
        <v>9</v>
      </c>
      <c r="C581" s="25" t="s">
        <v>51</v>
      </c>
      <c r="E581" s="21" t="s">
        <v>9</v>
      </c>
      <c r="F581" s="22"/>
      <c r="G581" s="23" t="s">
        <v>11</v>
      </c>
      <c r="H581" s="24" t="s">
        <v>12</v>
      </c>
      <c r="I581" s="22"/>
      <c r="J581" s="23" t="s">
        <v>11</v>
      </c>
      <c r="K581" s="24" t="s">
        <v>13</v>
      </c>
    </row>
    <row r="582" spans="1:11">
      <c r="A582" s="18" t="s">
        <v>6</v>
      </c>
      <c r="B582" s="18" t="s">
        <v>6</v>
      </c>
      <c r="C582" s="18" t="s">
        <v>6</v>
      </c>
      <c r="D582" s="18" t="s">
        <v>6</v>
      </c>
      <c r="E582" s="18" t="s">
        <v>6</v>
      </c>
      <c r="F582" s="18" t="s">
        <v>6</v>
      </c>
      <c r="G582" s="19" t="s">
        <v>6</v>
      </c>
      <c r="H582" s="20" t="s">
        <v>6</v>
      </c>
      <c r="I582" s="18" t="s">
        <v>6</v>
      </c>
      <c r="J582" s="19" t="s">
        <v>6</v>
      </c>
      <c r="K582" s="20" t="s">
        <v>6</v>
      </c>
    </row>
    <row r="583" spans="1:11">
      <c r="A583" s="7">
        <v>1</v>
      </c>
      <c r="B583" s="18"/>
      <c r="C583" s="8" t="s">
        <v>165</v>
      </c>
      <c r="D583" s="18"/>
      <c r="E583" s="7">
        <v>1</v>
      </c>
      <c r="F583" s="18"/>
      <c r="G583" s="145">
        <v>0</v>
      </c>
      <c r="H583" s="156">
        <v>0</v>
      </c>
      <c r="I583" s="18"/>
      <c r="J583" s="145">
        <v>0</v>
      </c>
      <c r="K583" s="159">
        <v>0</v>
      </c>
    </row>
    <row r="584" spans="1:11">
      <c r="A584" s="7">
        <v>2</v>
      </c>
      <c r="B584" s="18"/>
      <c r="C584" s="8" t="s">
        <v>166</v>
      </c>
      <c r="D584" s="18"/>
      <c r="E584" s="7">
        <v>2</v>
      </c>
      <c r="F584" s="18"/>
      <c r="G584" s="103"/>
      <c r="H584" s="156">
        <v>0</v>
      </c>
      <c r="I584" s="103"/>
      <c r="J584" s="103"/>
      <c r="K584" s="159">
        <v>0</v>
      </c>
    </row>
    <row r="585" spans="1:11">
      <c r="A585" s="7">
        <v>3</v>
      </c>
      <c r="C585" s="8" t="s">
        <v>167</v>
      </c>
      <c r="E585" s="7">
        <v>3</v>
      </c>
      <c r="F585" s="9"/>
      <c r="G585" s="145"/>
      <c r="H585" s="156">
        <v>0</v>
      </c>
      <c r="I585" s="104"/>
      <c r="J585" s="145">
        <v>0</v>
      </c>
      <c r="K585" s="156"/>
    </row>
    <row r="586" spans="1:11">
      <c r="A586" s="7">
        <v>4</v>
      </c>
      <c r="C586" s="8" t="s">
        <v>168</v>
      </c>
      <c r="E586" s="7">
        <v>4</v>
      </c>
      <c r="F586" s="9"/>
      <c r="G586" s="103"/>
      <c r="H586" s="156">
        <v>0</v>
      </c>
      <c r="I586" s="104"/>
      <c r="J586" s="103"/>
      <c r="K586" s="156"/>
    </row>
    <row r="587" spans="1:11">
      <c r="A587" s="7">
        <v>5</v>
      </c>
      <c r="C587" s="8" t="s">
        <v>169</v>
      </c>
      <c r="E587" s="7">
        <v>5</v>
      </c>
      <c r="F587" s="9"/>
      <c r="G587" s="103">
        <f>SUM(G583:G586)</f>
        <v>0</v>
      </c>
      <c r="H587" s="157">
        <f>SUM(H583:H586)</f>
        <v>0</v>
      </c>
      <c r="I587" s="104"/>
      <c r="J587" s="103">
        <f>SUM(J583:J586)</f>
        <v>0</v>
      </c>
      <c r="K587" s="157">
        <f>SUM(K583:K586)</f>
        <v>0</v>
      </c>
    </row>
    <row r="588" spans="1:11">
      <c r="A588" s="7">
        <v>6</v>
      </c>
      <c r="C588" s="8" t="s">
        <v>170</v>
      </c>
      <c r="E588" s="7">
        <v>6</v>
      </c>
      <c r="F588" s="9"/>
      <c r="G588" s="103"/>
      <c r="H588" s="157"/>
      <c r="I588" s="104"/>
      <c r="J588" s="103"/>
      <c r="K588" s="157"/>
    </row>
    <row r="589" spans="1:11">
      <c r="A589" s="7">
        <v>7</v>
      </c>
      <c r="C589" s="8" t="s">
        <v>171</v>
      </c>
      <c r="E589" s="7">
        <v>7</v>
      </c>
      <c r="F589" s="9"/>
      <c r="G589" s="103"/>
      <c r="H589" s="157"/>
      <c r="I589" s="104"/>
      <c r="J589" s="103"/>
      <c r="K589" s="157"/>
    </row>
    <row r="590" spans="1:11">
      <c r="A590" s="7">
        <v>8</v>
      </c>
      <c r="C590" s="8" t="s">
        <v>185</v>
      </c>
      <c r="E590" s="7">
        <v>8</v>
      </c>
      <c r="F590" s="9"/>
      <c r="G590" s="103">
        <f>G587+G588+G589</f>
        <v>0</v>
      </c>
      <c r="H590" s="157">
        <f>H587+H588+H589</f>
        <v>0</v>
      </c>
      <c r="I590" s="103"/>
      <c r="J590" s="103">
        <f>J587+J588+J589</f>
        <v>0</v>
      </c>
      <c r="K590" s="157">
        <f>K587+K588+K589</f>
        <v>0</v>
      </c>
    </row>
    <row r="591" spans="1:11">
      <c r="A591" s="7">
        <v>9</v>
      </c>
      <c r="E591" s="7">
        <v>9</v>
      </c>
      <c r="F591" s="9"/>
      <c r="G591" s="103"/>
      <c r="H591" s="157"/>
      <c r="I591" s="102"/>
      <c r="J591" s="103"/>
      <c r="K591" s="157"/>
    </row>
    <row r="592" spans="1:11">
      <c r="A592" s="7">
        <v>10</v>
      </c>
      <c r="C592" s="8" t="s">
        <v>173</v>
      </c>
      <c r="E592" s="7">
        <v>10</v>
      </c>
      <c r="F592" s="9"/>
      <c r="G592" s="145">
        <v>0</v>
      </c>
      <c r="H592" s="156">
        <v>0</v>
      </c>
      <c r="I592" s="104"/>
      <c r="J592" s="145">
        <v>0</v>
      </c>
      <c r="K592" s="156">
        <v>0</v>
      </c>
    </row>
    <row r="593" spans="1:11">
      <c r="A593" s="7">
        <v>11</v>
      </c>
      <c r="C593" s="8" t="s">
        <v>174</v>
      </c>
      <c r="E593" s="7">
        <v>11</v>
      </c>
      <c r="F593" s="9"/>
      <c r="G593" s="145">
        <v>0</v>
      </c>
      <c r="H593" s="156">
        <v>0</v>
      </c>
      <c r="I593" s="104"/>
      <c r="J593" s="145">
        <v>0</v>
      </c>
      <c r="K593" s="156"/>
    </row>
    <row r="594" spans="1:11" s="35" customFormat="1">
      <c r="A594" s="7">
        <v>12</v>
      </c>
      <c r="B594" s="130"/>
      <c r="C594" s="8" t="s">
        <v>175</v>
      </c>
      <c r="D594" s="130"/>
      <c r="E594" s="7">
        <v>12</v>
      </c>
      <c r="F594" s="9"/>
      <c r="G594" s="103"/>
      <c r="H594" s="156">
        <v>0</v>
      </c>
      <c r="I594" s="104"/>
      <c r="J594" s="103"/>
      <c r="K594" s="156"/>
    </row>
    <row r="595" spans="1:11" s="35" customFormat="1">
      <c r="A595" s="7">
        <v>13</v>
      </c>
      <c r="B595" s="130"/>
      <c r="C595" s="8" t="s">
        <v>186</v>
      </c>
      <c r="D595" s="130"/>
      <c r="E595" s="7">
        <v>13</v>
      </c>
      <c r="F595" s="9"/>
      <c r="G595" s="103">
        <f>SUM(G592:G594)</f>
        <v>0</v>
      </c>
      <c r="H595" s="157">
        <f>SUM(H592:H594)</f>
        <v>0</v>
      </c>
      <c r="I595" s="101"/>
      <c r="J595" s="103">
        <f>SUM(J592:J594)</f>
        <v>0</v>
      </c>
      <c r="K595" s="157">
        <f>SUM(K592:K594)</f>
        <v>0</v>
      </c>
    </row>
    <row r="596" spans="1:11">
      <c r="A596" s="7">
        <v>14</v>
      </c>
      <c r="E596" s="7">
        <v>14</v>
      </c>
      <c r="F596" s="9"/>
      <c r="G596" s="105"/>
      <c r="H596" s="157"/>
      <c r="I596" s="102"/>
      <c r="J596" s="105"/>
      <c r="K596" s="157"/>
    </row>
    <row r="597" spans="1:11">
      <c r="A597" s="7">
        <v>15</v>
      </c>
      <c r="C597" s="8" t="s">
        <v>177</v>
      </c>
      <c r="E597" s="7">
        <v>15</v>
      </c>
      <c r="G597" s="106">
        <f>SUM(G590+G595)</f>
        <v>0</v>
      </c>
      <c r="H597" s="158">
        <f>SUM(H590+H595)</f>
        <v>0</v>
      </c>
      <c r="I597" s="102"/>
      <c r="J597" s="106">
        <f>SUM(J590+J595)</f>
        <v>0</v>
      </c>
      <c r="K597" s="158">
        <f>SUM(K590+K595)</f>
        <v>0</v>
      </c>
    </row>
    <row r="598" spans="1:11">
      <c r="A598" s="7">
        <v>16</v>
      </c>
      <c r="E598" s="7">
        <v>16</v>
      </c>
      <c r="G598" s="106"/>
      <c r="H598" s="158"/>
      <c r="I598" s="102"/>
      <c r="J598" s="106"/>
      <c r="K598" s="158"/>
    </row>
    <row r="599" spans="1:11">
      <c r="A599" s="7">
        <v>17</v>
      </c>
      <c r="C599" s="8" t="s">
        <v>178</v>
      </c>
      <c r="E599" s="7">
        <v>17</v>
      </c>
      <c r="F599" s="9"/>
      <c r="G599" s="103"/>
      <c r="H599" s="156">
        <v>0</v>
      </c>
      <c r="I599" s="104"/>
      <c r="J599" s="103"/>
      <c r="K599" s="156"/>
    </row>
    <row r="600" spans="1:11">
      <c r="A600" s="7">
        <v>18</v>
      </c>
      <c r="E600" s="7">
        <v>18</v>
      </c>
      <c r="F600" s="9"/>
      <c r="G600" s="103"/>
      <c r="H600" s="157"/>
      <c r="I600" s="104"/>
      <c r="J600" s="103"/>
      <c r="K600" s="157"/>
    </row>
    <row r="601" spans="1:11">
      <c r="A601" s="7">
        <v>19</v>
      </c>
      <c r="C601" s="8" t="s">
        <v>179</v>
      </c>
      <c r="E601" s="7">
        <v>19</v>
      </c>
      <c r="F601" s="9"/>
      <c r="G601" s="103"/>
      <c r="H601" s="156">
        <v>0</v>
      </c>
      <c r="I601" s="104"/>
      <c r="J601" s="103"/>
      <c r="K601" s="156"/>
    </row>
    <row r="602" spans="1:11">
      <c r="A602" s="7">
        <v>20</v>
      </c>
      <c r="C602" s="75" t="s">
        <v>180</v>
      </c>
      <c r="E602" s="7">
        <v>20</v>
      </c>
      <c r="F602" s="9"/>
      <c r="G602" s="103"/>
      <c r="H602" s="156">
        <v>0</v>
      </c>
      <c r="I602" s="104"/>
      <c r="J602" s="103"/>
      <c r="K602" s="156">
        <v>0</v>
      </c>
    </row>
    <row r="603" spans="1:11">
      <c r="A603" s="7">
        <v>21</v>
      </c>
      <c r="C603" s="75"/>
      <c r="E603" s="7">
        <v>21</v>
      </c>
      <c r="F603" s="9"/>
      <c r="G603" s="103"/>
      <c r="H603" s="157"/>
      <c r="I603" s="104"/>
      <c r="J603" s="103"/>
      <c r="K603" s="157"/>
    </row>
    <row r="604" spans="1:11">
      <c r="A604" s="7">
        <v>22</v>
      </c>
      <c r="C604" s="8"/>
      <c r="E604" s="7">
        <v>22</v>
      </c>
      <c r="G604" s="103"/>
      <c r="H604" s="157"/>
      <c r="I604" s="104"/>
      <c r="J604" s="103"/>
      <c r="K604" s="157"/>
    </row>
    <row r="605" spans="1:11">
      <c r="A605" s="7">
        <v>23</v>
      </c>
      <c r="C605" s="8" t="s">
        <v>181</v>
      </c>
      <c r="E605" s="7">
        <v>23</v>
      </c>
      <c r="G605" s="103"/>
      <c r="H605" s="156">
        <v>0</v>
      </c>
      <c r="I605" s="104"/>
      <c r="J605" s="103"/>
      <c r="K605" s="156">
        <v>0</v>
      </c>
    </row>
    <row r="606" spans="1:11">
      <c r="A606" s="7">
        <v>24</v>
      </c>
      <c r="C606" s="8"/>
      <c r="E606" s="7">
        <v>24</v>
      </c>
      <c r="G606" s="103"/>
      <c r="H606" s="157"/>
      <c r="I606" s="104"/>
      <c r="J606" s="103"/>
      <c r="K606" s="157"/>
    </row>
    <row r="607" spans="1:11">
      <c r="A607" s="7"/>
      <c r="E607" s="7"/>
      <c r="F607" s="65" t="s">
        <v>6</v>
      </c>
      <c r="G607" s="77"/>
      <c r="H607" s="45"/>
      <c r="I607" s="65"/>
      <c r="J607" s="77"/>
      <c r="K607" s="45"/>
    </row>
    <row r="608" spans="1:11">
      <c r="A608" s="7">
        <v>25</v>
      </c>
      <c r="C608" s="8" t="s">
        <v>187</v>
      </c>
      <c r="E608" s="7">
        <v>25</v>
      </c>
      <c r="G608" s="102">
        <f>SUM(G597:G606)</f>
        <v>0</v>
      </c>
      <c r="H608" s="158">
        <f>SUM(H597:H606)</f>
        <v>0</v>
      </c>
      <c r="I608" s="107"/>
      <c r="J608" s="102">
        <f>SUM(J597:J606)</f>
        <v>0</v>
      </c>
      <c r="K608" s="158">
        <f>SUM(K597:K606)</f>
        <v>0</v>
      </c>
    </row>
    <row r="609" spans="1:11">
      <c r="F609" s="65" t="s">
        <v>6</v>
      </c>
      <c r="G609" s="19"/>
      <c r="H609" s="20"/>
      <c r="I609" s="65"/>
      <c r="J609" s="19"/>
      <c r="K609" s="20"/>
    </row>
    <row r="610" spans="1:11">
      <c r="C610" s="130" t="s">
        <v>49</v>
      </c>
      <c r="F610" s="65"/>
      <c r="G610" s="19"/>
      <c r="H610" s="20"/>
      <c r="I610" s="65"/>
      <c r="J610" s="19"/>
      <c r="K610" s="20"/>
    </row>
    <row r="611" spans="1:11">
      <c r="A611" s="8"/>
    </row>
    <row r="612" spans="1:11">
      <c r="H612" s="39"/>
      <c r="K612" s="39"/>
    </row>
    <row r="613" spans="1:11">
      <c r="A613" s="15" t="str">
        <f>$A$83</f>
        <v xml:space="preserve">Institution No.:  </v>
      </c>
      <c r="B613" s="35"/>
      <c r="C613" s="35"/>
      <c r="D613" s="35"/>
      <c r="E613" s="36"/>
      <c r="F613" s="35"/>
      <c r="G613" s="37"/>
      <c r="H613" s="38"/>
      <c r="I613" s="35"/>
      <c r="J613" s="37"/>
      <c r="K613" s="14" t="s">
        <v>188</v>
      </c>
    </row>
    <row r="614" spans="1:11">
      <c r="A614" s="294" t="s">
        <v>189</v>
      </c>
      <c r="B614" s="294"/>
      <c r="C614" s="294"/>
      <c r="D614" s="294"/>
      <c r="E614" s="294"/>
      <c r="F614" s="294"/>
      <c r="G614" s="294"/>
      <c r="H614" s="294"/>
      <c r="I614" s="294"/>
      <c r="J614" s="294"/>
      <c r="K614" s="294"/>
    </row>
    <row r="615" spans="1:11">
      <c r="A615" s="15" t="str">
        <f>$A$42</f>
        <v xml:space="preserve">NAME: </v>
      </c>
      <c r="C615" s="130" t="str">
        <f>$D$20</f>
        <v>University of Colorado</v>
      </c>
      <c r="G615" s="74"/>
      <c r="H615" s="62"/>
      <c r="J615" s="13"/>
      <c r="K615" s="17" t="str">
        <f>$K$3</f>
        <v>Due Date: October 12, 2020</v>
      </c>
    </row>
    <row r="616" spans="1:11">
      <c r="A616" s="18" t="s">
        <v>6</v>
      </c>
      <c r="B616" s="18" t="s">
        <v>6</v>
      </c>
      <c r="C616" s="18" t="s">
        <v>6</v>
      </c>
      <c r="D616" s="18" t="s">
        <v>6</v>
      </c>
      <c r="E616" s="18" t="s">
        <v>6</v>
      </c>
      <c r="F616" s="18" t="s">
        <v>6</v>
      </c>
      <c r="G616" s="19" t="s">
        <v>6</v>
      </c>
      <c r="H616" s="20" t="s">
        <v>6</v>
      </c>
      <c r="I616" s="18" t="s">
        <v>6</v>
      </c>
      <c r="J616" s="19" t="s">
        <v>6</v>
      </c>
      <c r="K616" s="20" t="s">
        <v>6</v>
      </c>
    </row>
    <row r="617" spans="1:11">
      <c r="A617" s="21" t="s">
        <v>7</v>
      </c>
      <c r="E617" s="21" t="s">
        <v>7</v>
      </c>
      <c r="F617" s="22"/>
      <c r="G617" s="23"/>
      <c r="H617" s="24" t="str">
        <f>H580</f>
        <v>2019-20</v>
      </c>
      <c r="I617" s="22"/>
      <c r="J617" s="23"/>
      <c r="K617" s="24" t="s">
        <v>271</v>
      </c>
    </row>
    <row r="618" spans="1:11">
      <c r="A618" s="21" t="s">
        <v>9</v>
      </c>
      <c r="C618" s="25" t="s">
        <v>51</v>
      </c>
      <c r="E618" s="21" t="s">
        <v>9</v>
      </c>
      <c r="F618" s="22"/>
      <c r="G618" s="23" t="s">
        <v>11</v>
      </c>
      <c r="H618" s="24" t="s">
        <v>12</v>
      </c>
      <c r="I618" s="22"/>
      <c r="J618" s="23" t="s">
        <v>11</v>
      </c>
      <c r="K618" s="24" t="s">
        <v>13</v>
      </c>
    </row>
    <row r="619" spans="1:11">
      <c r="A619" s="18" t="s">
        <v>6</v>
      </c>
      <c r="B619" s="18" t="s">
        <v>6</v>
      </c>
      <c r="C619" s="18" t="s">
        <v>6</v>
      </c>
      <c r="D619" s="18" t="s">
        <v>6</v>
      </c>
      <c r="E619" s="18" t="s">
        <v>6</v>
      </c>
      <c r="F619" s="18" t="s">
        <v>6</v>
      </c>
      <c r="G619" s="19" t="s">
        <v>6</v>
      </c>
      <c r="H619" s="20" t="s">
        <v>6</v>
      </c>
      <c r="I619" s="18" t="s">
        <v>6</v>
      </c>
      <c r="J619" s="19" t="s">
        <v>6</v>
      </c>
      <c r="K619" s="20" t="s">
        <v>6</v>
      </c>
    </row>
    <row r="620" spans="1:11">
      <c r="A620" s="111">
        <v>1</v>
      </c>
      <c r="B620" s="112"/>
      <c r="C620" s="112" t="s">
        <v>227</v>
      </c>
      <c r="D620" s="112"/>
      <c r="E620" s="111">
        <v>1</v>
      </c>
      <c r="F620" s="113"/>
      <c r="G620" s="114"/>
      <c r="H620" s="115"/>
      <c r="I620" s="116"/>
      <c r="J620" s="117"/>
      <c r="K620" s="118"/>
    </row>
    <row r="621" spans="1:11">
      <c r="A621" s="111">
        <v>2</v>
      </c>
      <c r="B621" s="112"/>
      <c r="C621" s="112" t="s">
        <v>227</v>
      </c>
      <c r="D621" s="112"/>
      <c r="E621" s="111">
        <v>2</v>
      </c>
      <c r="F621" s="113"/>
      <c r="G621" s="114"/>
      <c r="H621" s="115"/>
      <c r="I621" s="116"/>
      <c r="J621" s="117"/>
      <c r="K621" s="115"/>
    </row>
    <row r="622" spans="1:11">
      <c r="A622" s="111">
        <v>3</v>
      </c>
      <c r="B622" s="112"/>
      <c r="C622" s="112" t="s">
        <v>227</v>
      </c>
      <c r="D622" s="112"/>
      <c r="E622" s="111">
        <v>3</v>
      </c>
      <c r="F622" s="113"/>
      <c r="G622" s="114"/>
      <c r="H622" s="115"/>
      <c r="I622" s="116"/>
      <c r="J622" s="117"/>
      <c r="K622" s="115"/>
    </row>
    <row r="623" spans="1:11">
      <c r="A623" s="111">
        <v>4</v>
      </c>
      <c r="B623" s="112"/>
      <c r="C623" s="112" t="s">
        <v>227</v>
      </c>
      <c r="D623" s="112"/>
      <c r="E623" s="111">
        <v>4</v>
      </c>
      <c r="F623" s="113"/>
      <c r="G623" s="114"/>
      <c r="H623" s="115"/>
      <c r="I623" s="119"/>
      <c r="J623" s="117"/>
      <c r="K623" s="115"/>
    </row>
    <row r="624" spans="1:11">
      <c r="A624" s="111">
        <v>5</v>
      </c>
      <c r="B624" s="112"/>
      <c r="C624" s="112" t="s">
        <v>227</v>
      </c>
      <c r="D624" s="112"/>
      <c r="E624" s="111">
        <v>5</v>
      </c>
      <c r="F624" s="113"/>
      <c r="G624" s="114"/>
      <c r="H624" s="115"/>
      <c r="I624" s="119"/>
      <c r="J624" s="117"/>
      <c r="K624" s="115"/>
    </row>
    <row r="625" spans="1:11">
      <c r="A625" s="7">
        <v>6</v>
      </c>
      <c r="C625" s="8" t="s">
        <v>190</v>
      </c>
      <c r="E625" s="7">
        <v>6</v>
      </c>
      <c r="F625" s="9"/>
      <c r="G625" s="149"/>
      <c r="H625" s="160"/>
      <c r="I625" s="29"/>
      <c r="J625" s="136"/>
      <c r="K625" s="160"/>
    </row>
    <row r="626" spans="1:11">
      <c r="A626" s="7">
        <v>7</v>
      </c>
      <c r="C626" s="8" t="s">
        <v>191</v>
      </c>
      <c r="E626" s="7">
        <v>7</v>
      </c>
      <c r="F626" s="9"/>
      <c r="G626" s="108"/>
      <c r="H626" s="160"/>
      <c r="I626" s="79"/>
      <c r="J626" s="98"/>
      <c r="K626" s="160"/>
    </row>
    <row r="627" spans="1:11">
      <c r="A627" s="7">
        <v>8</v>
      </c>
      <c r="C627" s="8" t="s">
        <v>192</v>
      </c>
      <c r="E627" s="7">
        <v>8</v>
      </c>
      <c r="F627" s="9"/>
      <c r="G627" s="108">
        <f>SUM(G625:G626)</f>
        <v>0</v>
      </c>
      <c r="H627" s="161">
        <f>SUM(H625:H626)</f>
        <v>0</v>
      </c>
      <c r="I627" s="79"/>
      <c r="J627" s="108">
        <f>SUM(J625:J626)</f>
        <v>0</v>
      </c>
      <c r="K627" s="161">
        <f>SUM(K625:K626)</f>
        <v>0</v>
      </c>
    </row>
    <row r="628" spans="1:11">
      <c r="A628" s="7">
        <v>9</v>
      </c>
      <c r="C628" s="8"/>
      <c r="E628" s="7">
        <v>9</v>
      </c>
      <c r="F628" s="9"/>
      <c r="G628" s="108"/>
      <c r="H628" s="161"/>
      <c r="I628" s="28"/>
      <c r="J628" s="98"/>
      <c r="K628" s="161"/>
    </row>
    <row r="629" spans="1:11">
      <c r="A629" s="7">
        <v>10</v>
      </c>
      <c r="C629" s="8"/>
      <c r="E629" s="7">
        <v>10</v>
      </c>
      <c r="F629" s="9"/>
      <c r="G629" s="108"/>
      <c r="H629" s="161"/>
      <c r="I629" s="29"/>
      <c r="J629" s="98"/>
      <c r="K629" s="161"/>
    </row>
    <row r="630" spans="1:11">
      <c r="A630" s="7">
        <v>11</v>
      </c>
      <c r="C630" s="8" t="s">
        <v>174</v>
      </c>
      <c r="E630" s="7">
        <v>11</v>
      </c>
      <c r="G630" s="135"/>
      <c r="H630" s="162"/>
      <c r="I630" s="28"/>
      <c r="J630" s="135"/>
      <c r="K630" s="162"/>
    </row>
    <row r="631" spans="1:11" s="35" customFormat="1">
      <c r="A631" s="7">
        <v>12</v>
      </c>
      <c r="B631" s="130"/>
      <c r="C631" s="8" t="s">
        <v>175</v>
      </c>
      <c r="D631" s="130"/>
      <c r="E631" s="7">
        <v>12</v>
      </c>
      <c r="F631" s="130"/>
      <c r="G631" s="109"/>
      <c r="H631" s="162"/>
      <c r="I631" s="29"/>
      <c r="J631" s="93"/>
      <c r="K631" s="162"/>
    </row>
    <row r="632" spans="1:11" s="35" customFormat="1">
      <c r="A632" s="7">
        <v>13</v>
      </c>
      <c r="B632" s="130"/>
      <c r="C632" s="8" t="s">
        <v>193</v>
      </c>
      <c r="D632" s="130"/>
      <c r="E632" s="7">
        <v>13</v>
      </c>
      <c r="F632" s="9"/>
      <c r="G632" s="108">
        <f>SUM(G630:G631)</f>
        <v>0</v>
      </c>
      <c r="H632" s="161">
        <f>SUM(H630:H631)</f>
        <v>0</v>
      </c>
      <c r="I632" s="79"/>
      <c r="J632" s="108">
        <f>SUM(J630:J631)</f>
        <v>0</v>
      </c>
      <c r="K632" s="161">
        <f>SUM(K630:K631)</f>
        <v>0</v>
      </c>
    </row>
    <row r="633" spans="1:11">
      <c r="A633" s="7">
        <v>14</v>
      </c>
      <c r="E633" s="7">
        <v>14</v>
      </c>
      <c r="F633" s="9"/>
      <c r="G633" s="108"/>
      <c r="H633" s="161"/>
      <c r="I633" s="79"/>
      <c r="J633" s="98"/>
      <c r="K633" s="161"/>
    </row>
    <row r="634" spans="1:11">
      <c r="A634" s="7">
        <v>15</v>
      </c>
      <c r="C634" s="8" t="s">
        <v>177</v>
      </c>
      <c r="E634" s="7">
        <v>15</v>
      </c>
      <c r="F634" s="9"/>
      <c r="G634" s="108">
        <f>G627+G632</f>
        <v>0</v>
      </c>
      <c r="H634" s="161">
        <f>H627+H632</f>
        <v>0</v>
      </c>
      <c r="I634" s="79"/>
      <c r="J634" s="108">
        <f>J627+J632</f>
        <v>0</v>
      </c>
      <c r="K634" s="161">
        <f>K627+K632</f>
        <v>0</v>
      </c>
    </row>
    <row r="635" spans="1:11">
      <c r="A635" s="7">
        <v>16</v>
      </c>
      <c r="E635" s="7">
        <v>16</v>
      </c>
      <c r="F635" s="9"/>
      <c r="G635" s="108"/>
      <c r="H635" s="161"/>
      <c r="I635" s="79"/>
      <c r="J635" s="98"/>
      <c r="K635" s="161"/>
    </row>
    <row r="636" spans="1:11">
      <c r="A636" s="7">
        <v>17</v>
      </c>
      <c r="C636" s="8" t="s">
        <v>178</v>
      </c>
      <c r="E636" s="7">
        <v>17</v>
      </c>
      <c r="F636" s="9"/>
      <c r="G636" s="149"/>
      <c r="H636" s="160"/>
      <c r="I636" s="79"/>
      <c r="J636" s="136"/>
      <c r="K636" s="160"/>
    </row>
    <row r="637" spans="1:11">
      <c r="A637" s="7">
        <v>18</v>
      </c>
      <c r="C637" s="8"/>
      <c r="E637" s="7">
        <v>18</v>
      </c>
      <c r="F637" s="9"/>
      <c r="G637" s="108"/>
      <c r="H637" s="161"/>
      <c r="I637" s="79"/>
      <c r="J637" s="98"/>
      <c r="K637" s="161"/>
    </row>
    <row r="638" spans="1:11">
      <c r="A638" s="7">
        <v>19</v>
      </c>
      <c r="C638" s="8" t="s">
        <v>179</v>
      </c>
      <c r="E638" s="7">
        <v>19</v>
      </c>
      <c r="F638" s="9"/>
      <c r="G638" s="149"/>
      <c r="H638" s="160"/>
      <c r="I638" s="79"/>
      <c r="J638" s="136"/>
      <c r="K638" s="160"/>
    </row>
    <row r="639" spans="1:11">
      <c r="A639" s="7">
        <v>20</v>
      </c>
      <c r="C639" s="8" t="s">
        <v>180</v>
      </c>
      <c r="E639" s="7">
        <v>20</v>
      </c>
      <c r="F639" s="9"/>
      <c r="G639" s="149"/>
      <c r="H639" s="160"/>
      <c r="I639" s="79"/>
      <c r="J639" s="136"/>
      <c r="K639" s="160"/>
    </row>
    <row r="640" spans="1:11">
      <c r="A640" s="7">
        <v>21</v>
      </c>
      <c r="C640" s="8"/>
      <c r="E640" s="7">
        <v>21</v>
      </c>
      <c r="F640" s="9"/>
      <c r="G640" s="108"/>
      <c r="H640" s="161"/>
      <c r="I640" s="79"/>
      <c r="J640" s="98"/>
      <c r="K640" s="161"/>
    </row>
    <row r="641" spans="1:11">
      <c r="A641" s="7">
        <v>22</v>
      </c>
      <c r="C641" s="8"/>
      <c r="E641" s="7">
        <v>22</v>
      </c>
      <c r="F641" s="9"/>
      <c r="G641" s="108"/>
      <c r="H641" s="161"/>
      <c r="I641" s="79"/>
      <c r="J641" s="98"/>
      <c r="K641" s="161"/>
    </row>
    <row r="642" spans="1:11">
      <c r="A642" s="7">
        <v>23</v>
      </c>
      <c r="C642" s="8" t="s">
        <v>194</v>
      </c>
      <c r="E642" s="7">
        <v>23</v>
      </c>
      <c r="F642" s="9"/>
      <c r="G642" s="149"/>
      <c r="H642" s="160"/>
      <c r="I642" s="79"/>
      <c r="J642" s="136"/>
      <c r="K642" s="160"/>
    </row>
    <row r="643" spans="1:11">
      <c r="A643" s="7">
        <v>24</v>
      </c>
      <c r="C643" s="8"/>
      <c r="E643" s="7">
        <v>24</v>
      </c>
      <c r="F643" s="9"/>
      <c r="G643" s="108"/>
      <c r="H643" s="161"/>
      <c r="I643" s="79"/>
      <c r="J643" s="98"/>
      <c r="K643" s="161"/>
    </row>
    <row r="644" spans="1:11">
      <c r="E644" s="34"/>
      <c r="F644" s="65" t="s">
        <v>6</v>
      </c>
      <c r="G644" s="20" t="s">
        <v>6</v>
      </c>
      <c r="H644" s="20" t="s">
        <v>6</v>
      </c>
      <c r="I644" s="65" t="s">
        <v>6</v>
      </c>
      <c r="J644" s="20" t="s">
        <v>6</v>
      </c>
      <c r="K644" s="20" t="s">
        <v>6</v>
      </c>
    </row>
    <row r="645" spans="1:11">
      <c r="A645" s="7">
        <v>25</v>
      </c>
      <c r="C645" s="8" t="s">
        <v>195</v>
      </c>
      <c r="E645" s="7">
        <v>25</v>
      </c>
      <c r="G645" s="93">
        <f>SUM(G634:G644)</f>
        <v>0</v>
      </c>
      <c r="H645" s="93">
        <f>SUM(H634:H644)</f>
        <v>0</v>
      </c>
      <c r="I645" s="94"/>
      <c r="J645" s="93">
        <f>SUM(J634:J644)</f>
        <v>0</v>
      </c>
      <c r="K645" s="93">
        <f>SUM(K634:K644)</f>
        <v>0</v>
      </c>
    </row>
    <row r="646" spans="1:11">
      <c r="E646" s="34"/>
      <c r="F646" s="65" t="s">
        <v>6</v>
      </c>
      <c r="G646" s="19" t="s">
        <v>6</v>
      </c>
      <c r="H646" s="20" t="s">
        <v>6</v>
      </c>
      <c r="I646" s="65" t="s">
        <v>6</v>
      </c>
      <c r="J646" s="19" t="s">
        <v>6</v>
      </c>
      <c r="K646" s="20" t="s">
        <v>6</v>
      </c>
    </row>
    <row r="647" spans="1:11">
      <c r="C647" s="130" t="s">
        <v>49</v>
      </c>
      <c r="E647" s="34"/>
      <c r="F647" s="65"/>
      <c r="G647" s="19"/>
      <c r="H647" s="20"/>
      <c r="I647" s="65"/>
      <c r="J647" s="19"/>
      <c r="K647" s="20"/>
    </row>
    <row r="648" spans="1:11">
      <c r="A648" s="8"/>
      <c r="H648" s="39"/>
      <c r="K648" s="39"/>
    </row>
    <row r="649" spans="1:11">
      <c r="H649" s="39"/>
      <c r="K649" s="39"/>
    </row>
    <row r="650" spans="1:11">
      <c r="A650" s="15" t="str">
        <f>$A$83</f>
        <v xml:space="preserve">Institution No.:  </v>
      </c>
      <c r="B650" s="35"/>
      <c r="C650" s="35"/>
      <c r="D650" s="35"/>
      <c r="E650" s="36"/>
      <c r="F650" s="35"/>
      <c r="G650" s="37"/>
      <c r="H650" s="38"/>
      <c r="I650" s="35"/>
      <c r="J650" s="37"/>
      <c r="K650" s="14" t="s">
        <v>196</v>
      </c>
    </row>
    <row r="651" spans="1:11">
      <c r="A651" s="294" t="s">
        <v>197</v>
      </c>
      <c r="B651" s="294"/>
      <c r="C651" s="294"/>
      <c r="D651" s="294"/>
      <c r="E651" s="294"/>
      <c r="F651" s="294"/>
      <c r="G651" s="294"/>
      <c r="H651" s="294"/>
      <c r="I651" s="294"/>
      <c r="J651" s="294"/>
      <c r="K651" s="294"/>
    </row>
    <row r="652" spans="1:11">
      <c r="A652" s="15" t="str">
        <f>$A$42</f>
        <v xml:space="preserve">NAME: </v>
      </c>
      <c r="B652" s="15"/>
      <c r="C652" s="130" t="str">
        <f>$D$20</f>
        <v>University of Colorado</v>
      </c>
      <c r="G652" s="74"/>
      <c r="H652" s="62"/>
      <c r="J652" s="13"/>
      <c r="K652" s="17" t="str">
        <f>$K$3</f>
        <v>Due Date: October 12, 2020</v>
      </c>
    </row>
    <row r="653" spans="1:11">
      <c r="A653" s="18" t="s">
        <v>6</v>
      </c>
      <c r="B653" s="18" t="s">
        <v>6</v>
      </c>
      <c r="C653" s="18" t="s">
        <v>6</v>
      </c>
      <c r="D653" s="18" t="s">
        <v>6</v>
      </c>
      <c r="E653" s="18" t="s">
        <v>6</v>
      </c>
      <c r="F653" s="18" t="s">
        <v>6</v>
      </c>
      <c r="G653" s="19" t="s">
        <v>6</v>
      </c>
      <c r="H653" s="20" t="s">
        <v>6</v>
      </c>
      <c r="I653" s="18" t="s">
        <v>6</v>
      </c>
      <c r="J653" s="19" t="s">
        <v>6</v>
      </c>
      <c r="K653" s="20" t="s">
        <v>6</v>
      </c>
    </row>
    <row r="654" spans="1:11">
      <c r="A654" s="21" t="s">
        <v>7</v>
      </c>
      <c r="E654" s="21" t="s">
        <v>7</v>
      </c>
      <c r="F654" s="22"/>
      <c r="G654" s="23"/>
      <c r="H654" s="24" t="str">
        <f>+H617</f>
        <v>2019-20</v>
      </c>
      <c r="I654" s="22"/>
      <c r="J654" s="23"/>
      <c r="K654" s="24" t="s">
        <v>271</v>
      </c>
    </row>
    <row r="655" spans="1:11">
      <c r="A655" s="21" t="s">
        <v>9</v>
      </c>
      <c r="C655" s="25" t="s">
        <v>51</v>
      </c>
      <c r="E655" s="21" t="s">
        <v>9</v>
      </c>
      <c r="F655" s="22"/>
      <c r="G655" s="23" t="s">
        <v>11</v>
      </c>
      <c r="H655" s="24" t="s">
        <v>12</v>
      </c>
      <c r="I655" s="22"/>
      <c r="J655" s="23" t="s">
        <v>11</v>
      </c>
      <c r="K655" s="24" t="s">
        <v>13</v>
      </c>
    </row>
    <row r="656" spans="1:11">
      <c r="A656" s="18" t="s">
        <v>6</v>
      </c>
      <c r="B656" s="18" t="s">
        <v>6</v>
      </c>
      <c r="C656" s="18" t="s">
        <v>6</v>
      </c>
      <c r="D656" s="18" t="s">
        <v>6</v>
      </c>
      <c r="E656" s="18" t="s">
        <v>6</v>
      </c>
      <c r="F656" s="18" t="s">
        <v>6</v>
      </c>
      <c r="G656" s="19" t="s">
        <v>6</v>
      </c>
      <c r="H656" s="20" t="s">
        <v>6</v>
      </c>
      <c r="I656" s="18" t="s">
        <v>6</v>
      </c>
      <c r="J656" s="80" t="s">
        <v>6</v>
      </c>
      <c r="K656" s="20" t="s">
        <v>6</v>
      </c>
    </row>
    <row r="657" spans="1:11">
      <c r="A657" s="111">
        <v>1</v>
      </c>
      <c r="B657" s="112"/>
      <c r="C657" s="112" t="s">
        <v>227</v>
      </c>
      <c r="D657" s="112"/>
      <c r="E657" s="111">
        <v>1</v>
      </c>
      <c r="F657" s="113"/>
      <c r="G657" s="114"/>
      <c r="H657" s="115"/>
      <c r="I657" s="116"/>
      <c r="J657" s="117"/>
      <c r="K657" s="118"/>
    </row>
    <row r="658" spans="1:11">
      <c r="A658" s="111">
        <v>2</v>
      </c>
      <c r="B658" s="112"/>
      <c r="C658" s="112" t="s">
        <v>227</v>
      </c>
      <c r="D658" s="112"/>
      <c r="E658" s="111">
        <v>2</v>
      </c>
      <c r="F658" s="113"/>
      <c r="G658" s="114"/>
      <c r="H658" s="115"/>
      <c r="I658" s="116"/>
      <c r="J658" s="117"/>
      <c r="K658" s="115"/>
    </row>
    <row r="659" spans="1:11">
      <c r="A659" s="111">
        <v>3</v>
      </c>
      <c r="B659" s="112"/>
      <c r="C659" s="112" t="s">
        <v>227</v>
      </c>
      <c r="D659" s="112"/>
      <c r="E659" s="111">
        <v>3</v>
      </c>
      <c r="F659" s="113"/>
      <c r="G659" s="114"/>
      <c r="H659" s="115"/>
      <c r="I659" s="116"/>
      <c r="J659" s="117"/>
      <c r="K659" s="115"/>
    </row>
    <row r="660" spans="1:11">
      <c r="A660" s="111">
        <v>4</v>
      </c>
      <c r="B660" s="112"/>
      <c r="C660" s="112" t="s">
        <v>227</v>
      </c>
      <c r="D660" s="112"/>
      <c r="E660" s="111">
        <v>4</v>
      </c>
      <c r="F660" s="113"/>
      <c r="G660" s="114"/>
      <c r="H660" s="115"/>
      <c r="I660" s="119"/>
      <c r="J660" s="117"/>
      <c r="K660" s="115"/>
    </row>
    <row r="661" spans="1:11">
      <c r="A661" s="111">
        <v>5</v>
      </c>
      <c r="B661" s="112"/>
      <c r="C661" s="112" t="s">
        <v>227</v>
      </c>
      <c r="D661" s="112"/>
      <c r="E661" s="111">
        <v>5</v>
      </c>
      <c r="F661" s="113"/>
      <c r="G661" s="117"/>
      <c r="H661" s="115"/>
      <c r="I661" s="119"/>
      <c r="J661" s="117"/>
      <c r="K661" s="115"/>
    </row>
    <row r="662" spans="1:11">
      <c r="A662" s="7">
        <v>6</v>
      </c>
      <c r="C662" s="8" t="s">
        <v>190</v>
      </c>
      <c r="E662" s="7">
        <v>6</v>
      </c>
      <c r="F662" s="9"/>
      <c r="G662" s="136">
        <v>0</v>
      </c>
      <c r="H662" s="160">
        <v>0</v>
      </c>
      <c r="I662" s="29"/>
      <c r="J662" s="136">
        <v>0</v>
      </c>
      <c r="K662" s="160">
        <v>0</v>
      </c>
    </row>
    <row r="663" spans="1:11">
      <c r="A663" s="7">
        <v>7</v>
      </c>
      <c r="C663" s="8" t="s">
        <v>191</v>
      </c>
      <c r="E663" s="7">
        <v>7</v>
      </c>
      <c r="F663" s="9"/>
      <c r="G663" s="98"/>
      <c r="H663" s="160">
        <v>0</v>
      </c>
      <c r="I663" s="79"/>
      <c r="J663" s="98"/>
      <c r="K663" s="160">
        <v>0</v>
      </c>
    </row>
    <row r="664" spans="1:11">
      <c r="A664" s="7">
        <v>8</v>
      </c>
      <c r="C664" s="8" t="s">
        <v>192</v>
      </c>
      <c r="E664" s="7">
        <v>8</v>
      </c>
      <c r="F664" s="9"/>
      <c r="G664" s="98">
        <f>SUM(G662:G663)</f>
        <v>0</v>
      </c>
      <c r="H664" s="161">
        <f>SUM(H662:H663)</f>
        <v>0</v>
      </c>
      <c r="I664" s="79"/>
      <c r="J664" s="108">
        <f>SUM(J662:J663)</f>
        <v>0</v>
      </c>
      <c r="K664" s="161">
        <f>SUM(K662:K663)</f>
        <v>0</v>
      </c>
    </row>
    <row r="665" spans="1:11">
      <c r="A665" s="7">
        <v>9</v>
      </c>
      <c r="C665" s="8"/>
      <c r="E665" s="7">
        <v>9</v>
      </c>
      <c r="F665" s="9"/>
      <c r="G665" s="98"/>
      <c r="H665" s="161"/>
      <c r="I665" s="28"/>
      <c r="J665" s="98"/>
      <c r="K665" s="161"/>
    </row>
    <row r="666" spans="1:11">
      <c r="A666" s="7">
        <v>10</v>
      </c>
      <c r="C666" s="8"/>
      <c r="E666" s="7">
        <v>10</v>
      </c>
      <c r="F666" s="9"/>
      <c r="G666" s="98"/>
      <c r="H666" s="161"/>
      <c r="I666" s="29"/>
      <c r="J666" s="98"/>
      <c r="K666" s="161"/>
    </row>
    <row r="667" spans="1:11">
      <c r="A667" s="7">
        <v>11</v>
      </c>
      <c r="C667" s="8" t="s">
        <v>174</v>
      </c>
      <c r="E667" s="7">
        <v>11</v>
      </c>
      <c r="G667" s="135">
        <v>0</v>
      </c>
      <c r="H667" s="162">
        <v>0</v>
      </c>
      <c r="I667" s="28"/>
      <c r="J667" s="135">
        <v>0</v>
      </c>
      <c r="K667" s="162">
        <v>0</v>
      </c>
    </row>
    <row r="668" spans="1:11" s="35" customFormat="1">
      <c r="A668" s="7">
        <v>12</v>
      </c>
      <c r="B668" s="130"/>
      <c r="C668" s="8" t="s">
        <v>175</v>
      </c>
      <c r="D668" s="130"/>
      <c r="E668" s="7">
        <v>12</v>
      </c>
      <c r="F668" s="130"/>
      <c r="G668" s="93"/>
      <c r="H668" s="162">
        <v>0</v>
      </c>
      <c r="I668" s="29"/>
      <c r="J668" s="93"/>
      <c r="K668" s="162">
        <v>0</v>
      </c>
    </row>
    <row r="669" spans="1:11" s="35" customFormat="1">
      <c r="A669" s="7">
        <v>13</v>
      </c>
      <c r="B669" s="130"/>
      <c r="C669" s="8" t="s">
        <v>193</v>
      </c>
      <c r="D669" s="130"/>
      <c r="E669" s="7">
        <v>13</v>
      </c>
      <c r="F669" s="9"/>
      <c r="G669" s="98">
        <f>SUM(G667:G668)</f>
        <v>0</v>
      </c>
      <c r="H669" s="161">
        <f>SUM(H667:H668)</f>
        <v>0</v>
      </c>
      <c r="I669" s="79"/>
      <c r="J669" s="108">
        <f>SUM(J667:J668)</f>
        <v>0</v>
      </c>
      <c r="K669" s="161">
        <f>SUM(K667:K668)</f>
        <v>0</v>
      </c>
    </row>
    <row r="670" spans="1:11">
      <c r="A670" s="7">
        <v>14</v>
      </c>
      <c r="E670" s="7">
        <v>14</v>
      </c>
      <c r="F670" s="9"/>
      <c r="G670" s="98"/>
      <c r="H670" s="161"/>
      <c r="I670" s="79"/>
      <c r="J670" s="98"/>
      <c r="K670" s="161"/>
    </row>
    <row r="671" spans="1:11">
      <c r="A671" s="7">
        <v>15</v>
      </c>
      <c r="C671" s="8" t="s">
        <v>177</v>
      </c>
      <c r="E671" s="7">
        <v>15</v>
      </c>
      <c r="F671" s="9"/>
      <c r="G671" s="98">
        <f>G664+G669</f>
        <v>0</v>
      </c>
      <c r="H671" s="161">
        <f>H664+H669</f>
        <v>0</v>
      </c>
      <c r="I671" s="79"/>
      <c r="J671" s="108">
        <f>J664+J669</f>
        <v>0</v>
      </c>
      <c r="K671" s="161">
        <f>K664+K669</f>
        <v>0</v>
      </c>
    </row>
    <row r="672" spans="1:11">
      <c r="A672" s="7">
        <v>16</v>
      </c>
      <c r="E672" s="7">
        <v>16</v>
      </c>
      <c r="F672" s="9"/>
      <c r="G672" s="98"/>
      <c r="H672" s="161"/>
      <c r="I672" s="79"/>
      <c r="J672" s="98"/>
      <c r="K672" s="161"/>
    </row>
    <row r="673" spans="1:11">
      <c r="A673" s="7">
        <v>17</v>
      </c>
      <c r="C673" s="8" t="s">
        <v>178</v>
      </c>
      <c r="E673" s="7">
        <v>17</v>
      </c>
      <c r="F673" s="9"/>
      <c r="G673" s="149"/>
      <c r="H673" s="160">
        <v>0</v>
      </c>
      <c r="I673" s="79"/>
      <c r="J673" s="136"/>
      <c r="K673" s="160">
        <v>0</v>
      </c>
    </row>
    <row r="674" spans="1:11">
      <c r="A674" s="7">
        <v>18</v>
      </c>
      <c r="C674" s="8"/>
      <c r="E674" s="7">
        <v>18</v>
      </c>
      <c r="F674" s="9"/>
      <c r="G674" s="108"/>
      <c r="H674" s="161"/>
      <c r="I674" s="79"/>
      <c r="J674" s="98"/>
      <c r="K674" s="161"/>
    </row>
    <row r="675" spans="1:11">
      <c r="A675" s="7">
        <v>19</v>
      </c>
      <c r="C675" s="8" t="s">
        <v>179</v>
      </c>
      <c r="E675" s="7">
        <v>19</v>
      </c>
      <c r="F675" s="9"/>
      <c r="G675" s="108"/>
      <c r="H675" s="160">
        <v>0</v>
      </c>
      <c r="I675" s="79"/>
      <c r="J675" s="98"/>
      <c r="K675" s="160"/>
    </row>
    <row r="676" spans="1:11">
      <c r="A676" s="7">
        <v>20</v>
      </c>
      <c r="C676" s="8" t="s">
        <v>180</v>
      </c>
      <c r="E676" s="7">
        <v>20</v>
      </c>
      <c r="F676" s="9"/>
      <c r="G676" s="108"/>
      <c r="H676" s="160">
        <v>0</v>
      </c>
      <c r="I676" s="79"/>
      <c r="J676" s="98"/>
      <c r="K676" s="160">
        <v>0</v>
      </c>
    </row>
    <row r="677" spans="1:11">
      <c r="A677" s="7">
        <v>21</v>
      </c>
      <c r="C677" s="8"/>
      <c r="E677" s="7">
        <v>21</v>
      </c>
      <c r="F677" s="9"/>
      <c r="G677" s="108"/>
      <c r="H677" s="161"/>
      <c r="I677" s="79"/>
      <c r="J677" s="98"/>
      <c r="K677" s="161"/>
    </row>
    <row r="678" spans="1:11">
      <c r="A678" s="7">
        <v>22</v>
      </c>
      <c r="C678" s="8"/>
      <c r="E678" s="7">
        <v>22</v>
      </c>
      <c r="F678" s="9"/>
      <c r="G678" s="108"/>
      <c r="H678" s="161"/>
      <c r="I678" s="79"/>
      <c r="J678" s="98"/>
      <c r="K678" s="161"/>
    </row>
    <row r="679" spans="1:11">
      <c r="A679" s="7">
        <v>23</v>
      </c>
      <c r="C679" s="8" t="s">
        <v>194</v>
      </c>
      <c r="E679" s="7">
        <v>23</v>
      </c>
      <c r="F679" s="9"/>
      <c r="G679" s="108"/>
      <c r="H679" s="160">
        <v>0</v>
      </c>
      <c r="I679" s="79"/>
      <c r="J679" s="98"/>
      <c r="K679" s="160">
        <v>0</v>
      </c>
    </row>
    <row r="680" spans="1:11">
      <c r="A680" s="7">
        <v>24</v>
      </c>
      <c r="C680" s="8"/>
      <c r="E680" s="7">
        <v>24</v>
      </c>
      <c r="F680" s="9"/>
      <c r="G680" s="108"/>
      <c r="H680" s="161"/>
      <c r="I680" s="79"/>
      <c r="J680" s="98"/>
      <c r="K680" s="161"/>
    </row>
    <row r="681" spans="1:11">
      <c r="E681" s="34"/>
      <c r="F681" s="65" t="s">
        <v>6</v>
      </c>
      <c r="G681" s="20" t="s">
        <v>6</v>
      </c>
      <c r="H681" s="20" t="s">
        <v>6</v>
      </c>
      <c r="I681" s="65" t="s">
        <v>6</v>
      </c>
      <c r="J681" s="20" t="s">
        <v>6</v>
      </c>
      <c r="K681" s="20" t="s">
        <v>6</v>
      </c>
    </row>
    <row r="682" spans="1:11">
      <c r="A682" s="7">
        <v>25</v>
      </c>
      <c r="C682" s="8" t="s">
        <v>198</v>
      </c>
      <c r="E682" s="7">
        <v>25</v>
      </c>
      <c r="G682" s="93">
        <f>SUM(G671:G681)</f>
        <v>0</v>
      </c>
      <c r="H682" s="93">
        <f>SUM(H671:H681)</f>
        <v>0</v>
      </c>
      <c r="I682" s="94"/>
      <c r="J682" s="93">
        <f>SUM(J671:J681)</f>
        <v>0</v>
      </c>
      <c r="K682" s="93">
        <f>SUM(K671:K681)</f>
        <v>0</v>
      </c>
    </row>
    <row r="683" spans="1:11">
      <c r="A683" s="7"/>
      <c r="C683" s="8"/>
      <c r="E683" s="7"/>
      <c r="F683" s="65" t="s">
        <v>6</v>
      </c>
      <c r="G683" s="19" t="s">
        <v>6</v>
      </c>
      <c r="H683" s="20" t="s">
        <v>6</v>
      </c>
      <c r="I683" s="65" t="s">
        <v>6</v>
      </c>
      <c r="J683" s="19" t="s">
        <v>6</v>
      </c>
      <c r="K683" s="20" t="s">
        <v>6</v>
      </c>
    </row>
    <row r="684" spans="1:11">
      <c r="A684" s="7"/>
      <c r="C684" s="130" t="s">
        <v>49</v>
      </c>
      <c r="E684" s="7"/>
      <c r="G684" s="93"/>
      <c r="H684" s="93"/>
      <c r="I684" s="94"/>
      <c r="J684" s="93"/>
      <c r="K684" s="93"/>
    </row>
    <row r="685" spans="1:11">
      <c r="E685" s="34"/>
      <c r="F685" s="65"/>
      <c r="G685" s="19"/>
      <c r="H685" s="20"/>
      <c r="I685" s="65"/>
      <c r="J685" s="19"/>
      <c r="K685" s="20"/>
    </row>
    <row r="686" spans="1:11">
      <c r="A686" s="8"/>
      <c r="H686" s="39"/>
      <c r="K686" s="39"/>
    </row>
    <row r="687" spans="1:11">
      <c r="A687" s="15" t="str">
        <f>$A$83</f>
        <v xml:space="preserve">Institution No.:  </v>
      </c>
      <c r="B687" s="35"/>
      <c r="C687" s="35"/>
      <c r="D687" s="35"/>
      <c r="E687" s="36"/>
      <c r="F687" s="35"/>
      <c r="G687" s="37"/>
      <c r="H687" s="38"/>
      <c r="I687" s="35"/>
      <c r="J687" s="37"/>
      <c r="K687" s="14" t="s">
        <v>199</v>
      </c>
    </row>
    <row r="688" spans="1:11">
      <c r="A688" s="294" t="s">
        <v>200</v>
      </c>
      <c r="B688" s="294"/>
      <c r="C688" s="294"/>
      <c r="D688" s="294"/>
      <c r="E688" s="294"/>
      <c r="F688" s="294"/>
      <c r="G688" s="294"/>
      <c r="H688" s="294"/>
      <c r="I688" s="294"/>
      <c r="J688" s="294"/>
      <c r="K688" s="294"/>
    </row>
    <row r="689" spans="1:11">
      <c r="A689" s="15" t="str">
        <f>$A$42</f>
        <v xml:space="preserve">NAME: </v>
      </c>
      <c r="C689" s="130" t="str">
        <f>$D$20</f>
        <v>University of Colorado</v>
      </c>
      <c r="G689" s="74"/>
      <c r="H689" s="62"/>
      <c r="J689" s="13"/>
      <c r="K689" s="17" t="str">
        <f>$K$3</f>
        <v>Due Date: October 12, 2020</v>
      </c>
    </row>
    <row r="690" spans="1:11">
      <c r="A690" s="18" t="s">
        <v>6</v>
      </c>
      <c r="B690" s="18" t="s">
        <v>6</v>
      </c>
      <c r="C690" s="18" t="s">
        <v>6</v>
      </c>
      <c r="D690" s="18" t="s">
        <v>6</v>
      </c>
      <c r="E690" s="18" t="s">
        <v>6</v>
      </c>
      <c r="F690" s="18" t="s">
        <v>6</v>
      </c>
      <c r="G690" s="19" t="s">
        <v>6</v>
      </c>
      <c r="H690" s="20" t="s">
        <v>6</v>
      </c>
      <c r="I690" s="18" t="s">
        <v>6</v>
      </c>
      <c r="J690" s="19" t="s">
        <v>6</v>
      </c>
      <c r="K690" s="20" t="s">
        <v>6</v>
      </c>
    </row>
    <row r="691" spans="1:11">
      <c r="A691" s="21" t="s">
        <v>7</v>
      </c>
      <c r="E691" s="21" t="s">
        <v>7</v>
      </c>
      <c r="F691" s="22"/>
      <c r="G691" s="23"/>
      <c r="H691" s="24" t="str">
        <f>+H654</f>
        <v>2019-20</v>
      </c>
      <c r="I691" s="22"/>
      <c r="J691" s="23"/>
      <c r="K691" s="24" t="s">
        <v>271</v>
      </c>
    </row>
    <row r="692" spans="1:11">
      <c r="A692" s="21" t="s">
        <v>9</v>
      </c>
      <c r="C692" s="25" t="s">
        <v>51</v>
      </c>
      <c r="E692" s="21" t="s">
        <v>9</v>
      </c>
      <c r="F692" s="22"/>
      <c r="G692" s="23" t="s">
        <v>11</v>
      </c>
      <c r="H692" s="24" t="s">
        <v>12</v>
      </c>
      <c r="I692" s="22"/>
      <c r="J692" s="23" t="s">
        <v>11</v>
      </c>
      <c r="K692" s="24" t="s">
        <v>13</v>
      </c>
    </row>
    <row r="693" spans="1:11">
      <c r="A693" s="18" t="s">
        <v>6</v>
      </c>
      <c r="B693" s="18" t="s">
        <v>6</v>
      </c>
      <c r="C693" s="18" t="s">
        <v>6</v>
      </c>
      <c r="D693" s="18" t="s">
        <v>6</v>
      </c>
      <c r="E693" s="18" t="s">
        <v>6</v>
      </c>
      <c r="F693" s="18" t="s">
        <v>6</v>
      </c>
      <c r="G693" s="19" t="s">
        <v>6</v>
      </c>
      <c r="H693" s="20" t="s">
        <v>6</v>
      </c>
      <c r="I693" s="18" t="s">
        <v>6</v>
      </c>
      <c r="J693" s="19" t="s">
        <v>6</v>
      </c>
      <c r="K693" s="20" t="s">
        <v>6</v>
      </c>
    </row>
    <row r="694" spans="1:11">
      <c r="A694" s="111">
        <v>1</v>
      </c>
      <c r="B694" s="112"/>
      <c r="C694" s="112" t="s">
        <v>227</v>
      </c>
      <c r="D694" s="112"/>
      <c r="E694" s="111">
        <v>1</v>
      </c>
      <c r="F694" s="113"/>
      <c r="G694" s="114"/>
      <c r="H694" s="115"/>
      <c r="I694" s="116"/>
      <c r="J694" s="117"/>
      <c r="K694" s="118"/>
    </row>
    <row r="695" spans="1:11">
      <c r="A695" s="111">
        <v>2</v>
      </c>
      <c r="B695" s="112"/>
      <c r="C695" s="112" t="s">
        <v>227</v>
      </c>
      <c r="D695" s="112"/>
      <c r="E695" s="111">
        <v>2</v>
      </c>
      <c r="F695" s="113"/>
      <c r="G695" s="114"/>
      <c r="H695" s="115"/>
      <c r="I695" s="116"/>
      <c r="J695" s="117"/>
      <c r="K695" s="115"/>
    </row>
    <row r="696" spans="1:11">
      <c r="A696" s="111">
        <v>3</v>
      </c>
      <c r="B696" s="112"/>
      <c r="C696" s="112" t="s">
        <v>227</v>
      </c>
      <c r="D696" s="112"/>
      <c r="E696" s="111">
        <v>3</v>
      </c>
      <c r="F696" s="113"/>
      <c r="G696" s="114"/>
      <c r="H696" s="115"/>
      <c r="I696" s="116"/>
      <c r="J696" s="117"/>
      <c r="K696" s="115"/>
    </row>
    <row r="697" spans="1:11">
      <c r="A697" s="111">
        <v>4</v>
      </c>
      <c r="B697" s="112"/>
      <c r="C697" s="112" t="s">
        <v>227</v>
      </c>
      <c r="D697" s="112"/>
      <c r="E697" s="111">
        <v>4</v>
      </c>
      <c r="F697" s="113"/>
      <c r="G697" s="114"/>
      <c r="H697" s="115"/>
      <c r="I697" s="119"/>
      <c r="J697" s="117"/>
      <c r="K697" s="115"/>
    </row>
    <row r="698" spans="1:11">
      <c r="A698" s="111">
        <v>5</v>
      </c>
      <c r="B698" s="112"/>
      <c r="C698" s="112" t="s">
        <v>227</v>
      </c>
      <c r="D698" s="112"/>
      <c r="E698" s="111">
        <v>5</v>
      </c>
      <c r="F698" s="113"/>
      <c r="G698" s="114"/>
      <c r="H698" s="115"/>
      <c r="I698" s="119"/>
      <c r="J698" s="117"/>
      <c r="K698" s="115"/>
    </row>
    <row r="699" spans="1:11">
      <c r="A699" s="7">
        <v>6</v>
      </c>
      <c r="C699" s="8" t="s">
        <v>190</v>
      </c>
      <c r="E699" s="7">
        <v>6</v>
      </c>
      <c r="F699" s="9"/>
      <c r="G699" s="136">
        <v>0</v>
      </c>
      <c r="H699" s="160">
        <v>0</v>
      </c>
      <c r="I699" s="29"/>
      <c r="J699" s="136">
        <v>0</v>
      </c>
      <c r="K699" s="160">
        <v>0</v>
      </c>
    </row>
    <row r="700" spans="1:11">
      <c r="A700" s="7">
        <v>7</v>
      </c>
      <c r="C700" s="8" t="s">
        <v>191</v>
      </c>
      <c r="E700" s="7">
        <v>7</v>
      </c>
      <c r="F700" s="9"/>
      <c r="G700" s="98"/>
      <c r="H700" s="160">
        <v>0</v>
      </c>
      <c r="I700" s="79"/>
      <c r="J700" s="98"/>
      <c r="K700" s="160">
        <v>0</v>
      </c>
    </row>
    <row r="701" spans="1:11">
      <c r="A701" s="7">
        <v>8</v>
      </c>
      <c r="C701" s="8" t="s">
        <v>192</v>
      </c>
      <c r="E701" s="7">
        <v>8</v>
      </c>
      <c r="F701" s="9"/>
      <c r="G701" s="98">
        <f>SUM(G699:G700)</f>
        <v>0</v>
      </c>
      <c r="H701" s="161">
        <f>SUM(H699:H700)</f>
        <v>0</v>
      </c>
      <c r="I701" s="79"/>
      <c r="J701" s="108">
        <f>SUM(J699:J700)</f>
        <v>0</v>
      </c>
      <c r="K701" s="161">
        <f>SUM(K699:K700)</f>
        <v>0</v>
      </c>
    </row>
    <row r="702" spans="1:11">
      <c r="A702" s="7">
        <v>9</v>
      </c>
      <c r="C702" s="8"/>
      <c r="E702" s="7">
        <v>9</v>
      </c>
      <c r="F702" s="9"/>
      <c r="G702" s="98"/>
      <c r="H702" s="161"/>
      <c r="I702" s="28"/>
      <c r="J702" s="98"/>
      <c r="K702" s="161"/>
    </row>
    <row r="703" spans="1:11" ht="24.75" customHeight="1">
      <c r="A703" s="7">
        <v>10</v>
      </c>
      <c r="C703" s="8"/>
      <c r="E703" s="7">
        <v>10</v>
      </c>
      <c r="F703" s="9"/>
      <c r="G703" s="98"/>
      <c r="H703" s="161"/>
      <c r="I703" s="29"/>
      <c r="J703" s="98"/>
      <c r="K703" s="161"/>
    </row>
    <row r="704" spans="1:11" s="76" customFormat="1">
      <c r="A704" s="7">
        <v>11</v>
      </c>
      <c r="B704" s="130"/>
      <c r="C704" s="8" t="s">
        <v>174</v>
      </c>
      <c r="D704" s="130"/>
      <c r="E704" s="7">
        <v>11</v>
      </c>
      <c r="F704" s="130"/>
      <c r="G704" s="135">
        <v>0</v>
      </c>
      <c r="H704" s="162">
        <v>0</v>
      </c>
      <c r="I704" s="28"/>
      <c r="J704" s="135">
        <v>0</v>
      </c>
      <c r="K704" s="162">
        <v>0</v>
      </c>
    </row>
    <row r="705" spans="1:11">
      <c r="A705" s="7">
        <v>12</v>
      </c>
      <c r="C705" s="8" t="s">
        <v>175</v>
      </c>
      <c r="E705" s="7">
        <v>12</v>
      </c>
      <c r="G705" s="93"/>
      <c r="H705" s="162">
        <v>0</v>
      </c>
      <c r="I705" s="29"/>
      <c r="J705" s="93"/>
      <c r="K705" s="162">
        <v>0</v>
      </c>
    </row>
    <row r="706" spans="1:11">
      <c r="A706" s="7">
        <v>13</v>
      </c>
      <c r="C706" s="8" t="s">
        <v>193</v>
      </c>
      <c r="E706" s="7">
        <v>13</v>
      </c>
      <c r="F706" s="9"/>
      <c r="G706" s="98">
        <f>SUM(G704:G705)</f>
        <v>0</v>
      </c>
      <c r="H706" s="161">
        <f>SUM(H704:H705)</f>
        <v>0</v>
      </c>
      <c r="I706" s="79"/>
      <c r="J706" s="108">
        <f>SUM(J704:J705)</f>
        <v>0</v>
      </c>
      <c r="K706" s="161">
        <f>SUM(K704:K705)</f>
        <v>0</v>
      </c>
    </row>
    <row r="707" spans="1:11" s="35" customFormat="1">
      <c r="A707" s="7">
        <v>14</v>
      </c>
      <c r="B707" s="130"/>
      <c r="C707" s="130"/>
      <c r="D707" s="130"/>
      <c r="E707" s="7">
        <v>14</v>
      </c>
      <c r="F707" s="9"/>
      <c r="G707" s="98"/>
      <c r="H707" s="161"/>
      <c r="I707" s="79"/>
      <c r="J707" s="98"/>
      <c r="K707" s="161"/>
    </row>
    <row r="708" spans="1:11" s="35" customFormat="1">
      <c r="A708" s="7">
        <v>15</v>
      </c>
      <c r="B708" s="130"/>
      <c r="C708" s="8" t="s">
        <v>177</v>
      </c>
      <c r="D708" s="130"/>
      <c r="E708" s="7">
        <v>15</v>
      </c>
      <c r="F708" s="9"/>
      <c r="G708" s="98">
        <f>G701+G706</f>
        <v>0</v>
      </c>
      <c r="H708" s="161">
        <f>H701+H706</f>
        <v>0</v>
      </c>
      <c r="I708" s="79"/>
      <c r="J708" s="108">
        <f>J701+J706</f>
        <v>0</v>
      </c>
      <c r="K708" s="161">
        <f>K701+K706</f>
        <v>0</v>
      </c>
    </row>
    <row r="709" spans="1:11">
      <c r="A709" s="7">
        <v>16</v>
      </c>
      <c r="E709" s="7">
        <v>16</v>
      </c>
      <c r="F709" s="9"/>
      <c r="G709" s="98"/>
      <c r="H709" s="161"/>
      <c r="I709" s="79"/>
      <c r="J709" s="98"/>
      <c r="K709" s="161"/>
    </row>
    <row r="710" spans="1:11">
      <c r="A710" s="7">
        <v>17</v>
      </c>
      <c r="C710" s="8" t="s">
        <v>178</v>
      </c>
      <c r="E710" s="7">
        <v>17</v>
      </c>
      <c r="F710" s="9"/>
      <c r="G710" s="98"/>
      <c r="H710" s="160">
        <v>0</v>
      </c>
      <c r="I710" s="79"/>
      <c r="J710" s="98"/>
      <c r="K710" s="160">
        <v>0</v>
      </c>
    </row>
    <row r="711" spans="1:11">
      <c r="A711" s="7">
        <v>18</v>
      </c>
      <c r="C711" s="8"/>
      <c r="E711" s="7">
        <v>18</v>
      </c>
      <c r="F711" s="9"/>
      <c r="G711" s="98"/>
      <c r="H711" s="161"/>
      <c r="I711" s="79"/>
      <c r="J711" s="98"/>
      <c r="K711" s="161"/>
    </row>
    <row r="712" spans="1:11">
      <c r="A712" s="7">
        <v>19</v>
      </c>
      <c r="C712" s="8" t="s">
        <v>179</v>
      </c>
      <c r="E712" s="7">
        <v>19</v>
      </c>
      <c r="F712" s="9"/>
      <c r="G712" s="98"/>
      <c r="H712" s="160">
        <v>0</v>
      </c>
      <c r="I712" s="79"/>
      <c r="J712" s="98"/>
      <c r="K712" s="160"/>
    </row>
    <row r="713" spans="1:11">
      <c r="A713" s="7">
        <v>20</v>
      </c>
      <c r="C713" s="8" t="s">
        <v>180</v>
      </c>
      <c r="E713" s="7">
        <v>20</v>
      </c>
      <c r="F713" s="9"/>
      <c r="G713" s="98"/>
      <c r="H713" s="160">
        <v>0</v>
      </c>
      <c r="I713" s="79"/>
      <c r="J713" s="98"/>
      <c r="K713" s="160">
        <v>0</v>
      </c>
    </row>
    <row r="714" spans="1:11">
      <c r="A714" s="7">
        <v>21</v>
      </c>
      <c r="C714" s="8"/>
      <c r="E714" s="7">
        <v>21</v>
      </c>
      <c r="F714" s="9"/>
      <c r="G714" s="98"/>
      <c r="H714" s="161"/>
      <c r="I714" s="79"/>
      <c r="J714" s="98"/>
      <c r="K714" s="161"/>
    </row>
    <row r="715" spans="1:11">
      <c r="A715" s="7">
        <v>22</v>
      </c>
      <c r="C715" s="8"/>
      <c r="E715" s="7">
        <v>22</v>
      </c>
      <c r="F715" s="9"/>
      <c r="G715" s="108"/>
      <c r="H715" s="161"/>
      <c r="I715" s="79"/>
      <c r="J715" s="98"/>
      <c r="K715" s="161"/>
    </row>
    <row r="716" spans="1:11">
      <c r="A716" s="7">
        <v>23</v>
      </c>
      <c r="C716" s="8" t="s">
        <v>194</v>
      </c>
      <c r="E716" s="7">
        <v>23</v>
      </c>
      <c r="F716" s="9"/>
      <c r="G716" s="108"/>
      <c r="H716" s="160"/>
      <c r="I716" s="79"/>
      <c r="J716" s="98"/>
      <c r="K716" s="160"/>
    </row>
    <row r="717" spans="1:11">
      <c r="A717" s="7">
        <v>24</v>
      </c>
      <c r="C717" s="8"/>
      <c r="E717" s="7">
        <v>24</v>
      </c>
      <c r="F717" s="9"/>
      <c r="G717" s="108"/>
      <c r="H717" s="161"/>
      <c r="I717" s="79"/>
      <c r="J717" s="98"/>
      <c r="K717" s="97"/>
    </row>
    <row r="718" spans="1:11">
      <c r="E718" s="34"/>
      <c r="F718" s="65" t="s">
        <v>6</v>
      </c>
      <c r="G718" s="20" t="s">
        <v>6</v>
      </c>
      <c r="H718" s="20" t="s">
        <v>6</v>
      </c>
      <c r="I718" s="65" t="s">
        <v>6</v>
      </c>
      <c r="J718" s="20" t="s">
        <v>6</v>
      </c>
      <c r="K718" s="20" t="s">
        <v>6</v>
      </c>
    </row>
    <row r="719" spans="1:11">
      <c r="A719" s="7">
        <v>25</v>
      </c>
      <c r="C719" s="8" t="s">
        <v>201</v>
      </c>
      <c r="E719" s="7">
        <v>25</v>
      </c>
      <c r="G719" s="93">
        <f>SUM(G708:G718)</f>
        <v>0</v>
      </c>
      <c r="H719" s="93">
        <f>SUM(H708:H718)</f>
        <v>0</v>
      </c>
      <c r="I719" s="94"/>
      <c r="J719" s="93">
        <f>SUM(J708:J718)</f>
        <v>0</v>
      </c>
      <c r="K719" s="93">
        <f>SUM(K708:K718)</f>
        <v>0</v>
      </c>
    </row>
    <row r="720" spans="1:11">
      <c r="E720" s="34"/>
      <c r="F720" s="65" t="s">
        <v>6</v>
      </c>
      <c r="G720" s="19" t="s">
        <v>6</v>
      </c>
      <c r="H720" s="20" t="s">
        <v>6</v>
      </c>
      <c r="I720" s="65" t="s">
        <v>6</v>
      </c>
      <c r="J720" s="19" t="s">
        <v>6</v>
      </c>
      <c r="K720" s="20" t="s">
        <v>6</v>
      </c>
    </row>
    <row r="721" spans="1:16">
      <c r="C721" s="130" t="s">
        <v>49</v>
      </c>
      <c r="E721" s="34"/>
      <c r="F721" s="65"/>
      <c r="G721" s="19"/>
      <c r="H721" s="20"/>
      <c r="I721" s="65"/>
      <c r="J721" s="19"/>
      <c r="K721" s="20"/>
    </row>
    <row r="723" spans="1:16">
      <c r="A723" s="8"/>
    </row>
    <row r="724" spans="1:16">
      <c r="A724" s="15" t="str">
        <f>$A$83</f>
        <v xml:space="preserve">Institution No.:  </v>
      </c>
      <c r="B724" s="35"/>
      <c r="C724" s="35"/>
      <c r="D724" s="35"/>
      <c r="E724" s="36"/>
      <c r="F724" s="35"/>
      <c r="G724" s="37"/>
      <c r="H724" s="38"/>
      <c r="I724" s="35"/>
      <c r="J724" s="37"/>
      <c r="K724" s="14" t="s">
        <v>202</v>
      </c>
    </row>
    <row r="725" spans="1:16">
      <c r="A725" s="294" t="s">
        <v>203</v>
      </c>
      <c r="B725" s="294"/>
      <c r="C725" s="294"/>
      <c r="D725" s="294"/>
      <c r="E725" s="294"/>
      <c r="F725" s="294"/>
      <c r="G725" s="294"/>
      <c r="H725" s="294"/>
      <c r="I725" s="294"/>
      <c r="J725" s="294"/>
      <c r="K725" s="294"/>
    </row>
    <row r="726" spans="1:16">
      <c r="A726" s="15" t="str">
        <f>$A$42</f>
        <v xml:space="preserve">NAME: </v>
      </c>
      <c r="C726" s="130" t="str">
        <f>$D$20</f>
        <v>University of Colorado</v>
      </c>
      <c r="F726" s="67"/>
      <c r="G726" s="61"/>
      <c r="H726" s="39"/>
      <c r="J726" s="13"/>
      <c r="K726" s="17" t="str">
        <f>$K$3</f>
        <v>Due Date: October 12, 2020</v>
      </c>
    </row>
    <row r="727" spans="1:16">
      <c r="A727" s="18" t="s">
        <v>6</v>
      </c>
      <c r="B727" s="18" t="s">
        <v>6</v>
      </c>
      <c r="C727" s="18" t="s">
        <v>6</v>
      </c>
      <c r="D727" s="18" t="s">
        <v>6</v>
      </c>
      <c r="E727" s="18" t="s">
        <v>6</v>
      </c>
      <c r="F727" s="18" t="s">
        <v>6</v>
      </c>
      <c r="G727" s="19" t="s">
        <v>6</v>
      </c>
      <c r="H727" s="20" t="s">
        <v>6</v>
      </c>
      <c r="I727" s="18" t="s">
        <v>6</v>
      </c>
      <c r="J727" s="19" t="s">
        <v>6</v>
      </c>
      <c r="K727" s="20" t="s">
        <v>6</v>
      </c>
    </row>
    <row r="728" spans="1:16">
      <c r="A728" s="21" t="s">
        <v>7</v>
      </c>
      <c r="E728" s="21" t="s">
        <v>7</v>
      </c>
      <c r="F728" s="22"/>
      <c r="G728" s="23"/>
      <c r="H728" s="24" t="str">
        <f>H691</f>
        <v>2019-20</v>
      </c>
      <c r="I728" s="22"/>
      <c r="J728" s="23"/>
      <c r="K728" s="24" t="s">
        <v>271</v>
      </c>
      <c r="P728" s="130" t="s">
        <v>38</v>
      </c>
    </row>
    <row r="729" spans="1:16">
      <c r="A729" s="21" t="s">
        <v>9</v>
      </c>
      <c r="C729" s="25" t="s">
        <v>51</v>
      </c>
      <c r="E729" s="21" t="s">
        <v>9</v>
      </c>
      <c r="F729" s="22"/>
      <c r="G729" s="23" t="s">
        <v>11</v>
      </c>
      <c r="H729" s="24" t="s">
        <v>12</v>
      </c>
      <c r="I729" s="22"/>
      <c r="J729" s="23" t="s">
        <v>11</v>
      </c>
      <c r="K729" s="24" t="s">
        <v>13</v>
      </c>
    </row>
    <row r="730" spans="1:16">
      <c r="A730" s="18" t="s">
        <v>6</v>
      </c>
      <c r="B730" s="18" t="s">
        <v>6</v>
      </c>
      <c r="C730" s="18" t="s">
        <v>6</v>
      </c>
      <c r="D730" s="18" t="s">
        <v>6</v>
      </c>
      <c r="E730" s="18" t="s">
        <v>6</v>
      </c>
      <c r="F730" s="18" t="s">
        <v>6</v>
      </c>
      <c r="G730" s="19" t="s">
        <v>6</v>
      </c>
      <c r="H730" s="20" t="s">
        <v>6</v>
      </c>
      <c r="I730" s="18" t="s">
        <v>6</v>
      </c>
      <c r="J730" s="19" t="s">
        <v>6</v>
      </c>
      <c r="K730" s="20" t="s">
        <v>6</v>
      </c>
    </row>
    <row r="731" spans="1:16">
      <c r="A731" s="111">
        <v>1</v>
      </c>
      <c r="B731" s="112"/>
      <c r="C731" s="112" t="s">
        <v>227</v>
      </c>
      <c r="D731" s="112"/>
      <c r="E731" s="111">
        <v>1</v>
      </c>
      <c r="F731" s="113"/>
      <c r="G731" s="114"/>
      <c r="H731" s="115"/>
      <c r="I731" s="116"/>
      <c r="J731" s="117"/>
      <c r="K731" s="118"/>
    </row>
    <row r="732" spans="1:16">
      <c r="A732" s="111">
        <v>2</v>
      </c>
      <c r="B732" s="112"/>
      <c r="C732" s="112" t="s">
        <v>227</v>
      </c>
      <c r="D732" s="112"/>
      <c r="E732" s="111">
        <v>2</v>
      </c>
      <c r="F732" s="113"/>
      <c r="G732" s="114"/>
      <c r="H732" s="115"/>
      <c r="I732" s="116"/>
      <c r="J732" s="117"/>
      <c r="K732" s="115"/>
    </row>
    <row r="733" spans="1:16">
      <c r="A733" s="111">
        <v>3</v>
      </c>
      <c r="B733" s="112"/>
      <c r="C733" s="112" t="s">
        <v>227</v>
      </c>
      <c r="D733" s="112"/>
      <c r="E733" s="111">
        <v>3</v>
      </c>
      <c r="F733" s="113"/>
      <c r="G733" s="114"/>
      <c r="H733" s="115"/>
      <c r="I733" s="116"/>
      <c r="J733" s="117"/>
      <c r="K733" s="115"/>
    </row>
    <row r="734" spans="1:16">
      <c r="A734" s="111">
        <v>4</v>
      </c>
      <c r="B734" s="112"/>
      <c r="C734" s="112" t="s">
        <v>227</v>
      </c>
      <c r="D734" s="112"/>
      <c r="E734" s="111">
        <v>4</v>
      </c>
      <c r="F734" s="113"/>
      <c r="G734" s="114"/>
      <c r="H734" s="115"/>
      <c r="I734" s="119"/>
      <c r="J734" s="117"/>
      <c r="K734" s="115"/>
    </row>
    <row r="735" spans="1:16">
      <c r="A735" s="111">
        <v>5</v>
      </c>
      <c r="B735" s="112"/>
      <c r="C735" s="112" t="s">
        <v>227</v>
      </c>
      <c r="D735" s="112"/>
      <c r="E735" s="111">
        <v>5</v>
      </c>
      <c r="F735" s="113"/>
      <c r="G735" s="117"/>
      <c r="H735" s="115"/>
      <c r="I735" s="119"/>
      <c r="J735" s="117"/>
      <c r="K735" s="115"/>
    </row>
    <row r="736" spans="1:16">
      <c r="A736" s="7">
        <v>6</v>
      </c>
      <c r="C736" s="8" t="s">
        <v>190</v>
      </c>
      <c r="E736" s="7">
        <v>6</v>
      </c>
      <c r="F736" s="9"/>
      <c r="G736" s="136">
        <v>0</v>
      </c>
      <c r="H736" s="160">
        <v>0</v>
      </c>
      <c r="I736" s="29"/>
      <c r="J736" s="136">
        <v>0</v>
      </c>
      <c r="K736" s="160">
        <v>0</v>
      </c>
    </row>
    <row r="737" spans="1:11">
      <c r="A737" s="7">
        <v>7</v>
      </c>
      <c r="C737" s="8" t="s">
        <v>191</v>
      </c>
      <c r="E737" s="7">
        <v>7</v>
      </c>
      <c r="F737" s="9"/>
      <c r="G737" s="98"/>
      <c r="H737" s="160">
        <v>0</v>
      </c>
      <c r="I737" s="79"/>
      <c r="J737" s="98"/>
      <c r="K737" s="160">
        <v>0</v>
      </c>
    </row>
    <row r="738" spans="1:11">
      <c r="A738" s="7">
        <v>8</v>
      </c>
      <c r="C738" s="8" t="s">
        <v>192</v>
      </c>
      <c r="E738" s="7">
        <v>8</v>
      </c>
      <c r="F738" s="9"/>
      <c r="G738" s="98">
        <f>SUM(G736:G737)</f>
        <v>0</v>
      </c>
      <c r="H738" s="161">
        <f>SUM(H736:H737)</f>
        <v>0</v>
      </c>
      <c r="I738" s="79"/>
      <c r="J738" s="108">
        <f>SUM(J736:J737)</f>
        <v>0</v>
      </c>
      <c r="K738" s="161">
        <f>SUM(K736:K737)</f>
        <v>0</v>
      </c>
    </row>
    <row r="739" spans="1:11">
      <c r="A739" s="7">
        <v>9</v>
      </c>
      <c r="C739" s="8"/>
      <c r="E739" s="7">
        <v>9</v>
      </c>
      <c r="F739" s="9"/>
      <c r="G739" s="108"/>
      <c r="H739" s="161"/>
      <c r="I739" s="28"/>
      <c r="J739" s="98"/>
      <c r="K739" s="161"/>
    </row>
    <row r="740" spans="1:11">
      <c r="A740" s="7">
        <v>10</v>
      </c>
      <c r="C740" s="8"/>
      <c r="E740" s="7">
        <v>10</v>
      </c>
      <c r="F740" s="9"/>
      <c r="G740" s="108"/>
      <c r="H740" s="161"/>
      <c r="I740" s="29"/>
      <c r="J740" s="98"/>
      <c r="K740" s="161"/>
    </row>
    <row r="741" spans="1:11">
      <c r="A741" s="7">
        <v>11</v>
      </c>
      <c r="C741" s="8" t="s">
        <v>174</v>
      </c>
      <c r="E741" s="7">
        <v>11</v>
      </c>
      <c r="G741" s="135">
        <v>0</v>
      </c>
      <c r="H741" s="162">
        <v>0</v>
      </c>
      <c r="I741" s="28"/>
      <c r="J741" s="135">
        <v>0</v>
      </c>
      <c r="K741" s="162">
        <v>0</v>
      </c>
    </row>
    <row r="742" spans="1:11">
      <c r="A742" s="7">
        <v>12</v>
      </c>
      <c r="C742" s="8" t="s">
        <v>175</v>
      </c>
      <c r="E742" s="7">
        <v>12</v>
      </c>
      <c r="G742" s="109"/>
      <c r="H742" s="162">
        <v>0</v>
      </c>
      <c r="I742" s="29"/>
      <c r="J742" s="93"/>
      <c r="K742" s="162">
        <v>0</v>
      </c>
    </row>
    <row r="743" spans="1:11">
      <c r="A743" s="7">
        <v>13</v>
      </c>
      <c r="C743" s="8" t="s">
        <v>193</v>
      </c>
      <c r="E743" s="7">
        <v>13</v>
      </c>
      <c r="F743" s="9"/>
      <c r="G743" s="98">
        <f>SUM(G741:G742)</f>
        <v>0</v>
      </c>
      <c r="H743" s="161">
        <f>SUM(H741:H742)</f>
        <v>0</v>
      </c>
      <c r="I743" s="79"/>
      <c r="J743" s="108">
        <f>SUM(J741:J742)</f>
        <v>0</v>
      </c>
      <c r="K743" s="161">
        <f>SUM(K741:K742)</f>
        <v>0</v>
      </c>
    </row>
    <row r="744" spans="1:11">
      <c r="A744" s="7">
        <v>14</v>
      </c>
      <c r="E744" s="7">
        <v>14</v>
      </c>
      <c r="F744" s="9"/>
      <c r="G744" s="98"/>
      <c r="H744" s="161"/>
      <c r="I744" s="79"/>
      <c r="J744" s="98"/>
      <c r="K744" s="161"/>
    </row>
    <row r="745" spans="1:11">
      <c r="A745" s="7">
        <v>15</v>
      </c>
      <c r="C745" s="8" t="s">
        <v>177</v>
      </c>
      <c r="E745" s="7">
        <v>15</v>
      </c>
      <c r="F745" s="9"/>
      <c r="G745" s="98">
        <f>G738+G743</f>
        <v>0</v>
      </c>
      <c r="H745" s="161">
        <f>H738+H743</f>
        <v>0</v>
      </c>
      <c r="I745" s="79"/>
      <c r="J745" s="108">
        <f>J738+J743</f>
        <v>0</v>
      </c>
      <c r="K745" s="161">
        <f>K738+K743</f>
        <v>0</v>
      </c>
    </row>
    <row r="746" spans="1:11">
      <c r="A746" s="7">
        <v>16</v>
      </c>
      <c r="E746" s="7">
        <v>16</v>
      </c>
      <c r="F746" s="9"/>
      <c r="G746" s="108"/>
      <c r="H746" s="161"/>
      <c r="I746" s="79"/>
      <c r="J746" s="98"/>
      <c r="K746" s="161"/>
    </row>
    <row r="747" spans="1:11">
      <c r="A747" s="7">
        <v>17</v>
      </c>
      <c r="C747" s="8" t="s">
        <v>178</v>
      </c>
      <c r="E747" s="7">
        <v>17</v>
      </c>
      <c r="F747" s="9"/>
      <c r="G747" s="108"/>
      <c r="H747" s="160">
        <v>0</v>
      </c>
      <c r="I747" s="79"/>
      <c r="J747" s="98"/>
      <c r="K747" s="160">
        <v>0</v>
      </c>
    </row>
    <row r="748" spans="1:11">
      <c r="A748" s="7">
        <v>18</v>
      </c>
      <c r="C748" s="8"/>
      <c r="E748" s="7">
        <v>18</v>
      </c>
      <c r="F748" s="9"/>
      <c r="G748" s="108"/>
      <c r="H748" s="161"/>
      <c r="I748" s="79"/>
      <c r="J748" s="98"/>
      <c r="K748" s="161"/>
    </row>
    <row r="749" spans="1:11">
      <c r="A749" s="7">
        <v>19</v>
      </c>
      <c r="C749" s="8" t="s">
        <v>179</v>
      </c>
      <c r="E749" s="7">
        <v>19</v>
      </c>
      <c r="F749" s="9"/>
      <c r="G749" s="108"/>
      <c r="H749" s="160">
        <v>0</v>
      </c>
      <c r="I749" s="79"/>
      <c r="J749" s="98"/>
      <c r="K749" s="160"/>
    </row>
    <row r="750" spans="1:11">
      <c r="A750" s="7">
        <v>20</v>
      </c>
      <c r="C750" s="8" t="s">
        <v>180</v>
      </c>
      <c r="E750" s="7">
        <v>20</v>
      </c>
      <c r="F750" s="9"/>
      <c r="G750" s="108"/>
      <c r="H750" s="160">
        <v>0</v>
      </c>
      <c r="I750" s="79"/>
      <c r="J750" s="98"/>
      <c r="K750" s="160">
        <v>0</v>
      </c>
    </row>
    <row r="751" spans="1:11">
      <c r="A751" s="7">
        <v>21</v>
      </c>
      <c r="C751" s="8"/>
      <c r="E751" s="7">
        <v>21</v>
      </c>
      <c r="F751" s="9"/>
      <c r="G751" s="108"/>
      <c r="H751" s="161"/>
      <c r="I751" s="79"/>
      <c r="J751" s="98"/>
      <c r="K751" s="161"/>
    </row>
    <row r="752" spans="1:11">
      <c r="A752" s="7">
        <v>22</v>
      </c>
      <c r="C752" s="8"/>
      <c r="E752" s="7">
        <v>22</v>
      </c>
      <c r="F752" s="9"/>
      <c r="G752" s="108"/>
      <c r="H752" s="161"/>
      <c r="I752" s="79"/>
      <c r="J752" s="98"/>
      <c r="K752" s="161"/>
    </row>
    <row r="753" spans="1:11">
      <c r="A753" s="7">
        <v>23</v>
      </c>
      <c r="C753" s="8" t="s">
        <v>194</v>
      </c>
      <c r="E753" s="7">
        <v>23</v>
      </c>
      <c r="F753" s="9"/>
      <c r="G753" s="108"/>
      <c r="H753" s="160">
        <v>0</v>
      </c>
      <c r="I753" s="79"/>
      <c r="J753" s="98"/>
      <c r="K753" s="160"/>
    </row>
    <row r="754" spans="1:11">
      <c r="A754" s="7">
        <v>24</v>
      </c>
      <c r="C754" s="8"/>
      <c r="E754" s="7">
        <v>24</v>
      </c>
      <c r="F754" s="9"/>
      <c r="G754" s="108"/>
      <c r="H754" s="161"/>
      <c r="I754" s="79"/>
      <c r="J754" s="98"/>
      <c r="K754" s="161"/>
    </row>
    <row r="755" spans="1:11">
      <c r="E755" s="34"/>
      <c r="F755" s="65" t="s">
        <v>6</v>
      </c>
      <c r="G755" s="20" t="s">
        <v>6</v>
      </c>
      <c r="H755" s="20" t="s">
        <v>6</v>
      </c>
      <c r="I755" s="65" t="s">
        <v>6</v>
      </c>
      <c r="J755" s="20" t="s">
        <v>6</v>
      </c>
      <c r="K755" s="20" t="s">
        <v>6</v>
      </c>
    </row>
    <row r="756" spans="1:11">
      <c r="A756" s="7">
        <v>25</v>
      </c>
      <c r="C756" s="8" t="s">
        <v>204</v>
      </c>
      <c r="E756" s="7">
        <v>25</v>
      </c>
      <c r="G756" s="93">
        <f>SUM(G745:G755)</f>
        <v>0</v>
      </c>
      <c r="H756" s="93">
        <f>SUM(H745:H755)</f>
        <v>0</v>
      </c>
      <c r="I756" s="94"/>
      <c r="J756" s="93">
        <f>SUM(J745:J755)</f>
        <v>0</v>
      </c>
      <c r="K756" s="93">
        <f>SUM(K745:K755)</f>
        <v>0</v>
      </c>
    </row>
    <row r="757" spans="1:11">
      <c r="E757" s="34"/>
      <c r="F757" s="65" t="s">
        <v>6</v>
      </c>
      <c r="G757" s="19" t="s">
        <v>6</v>
      </c>
      <c r="H757" s="20" t="s">
        <v>6</v>
      </c>
      <c r="I757" s="65" t="s">
        <v>6</v>
      </c>
      <c r="J757" s="19" t="s">
        <v>6</v>
      </c>
      <c r="K757" s="20" t="s">
        <v>6</v>
      </c>
    </row>
    <row r="758" spans="1:11">
      <c r="C758" s="130" t="s">
        <v>49</v>
      </c>
    </row>
    <row r="761" spans="1:11">
      <c r="A761" s="15" t="str">
        <f>$A$83</f>
        <v xml:space="preserve">Institution No.:  </v>
      </c>
      <c r="B761" s="35"/>
      <c r="C761" s="35"/>
      <c r="D761" s="35"/>
      <c r="E761" s="36"/>
      <c r="F761" s="35"/>
      <c r="G761" s="37"/>
      <c r="H761" s="38"/>
      <c r="I761" s="35"/>
      <c r="J761" s="37"/>
      <c r="K761" s="14" t="s">
        <v>205</v>
      </c>
    </row>
    <row r="762" spans="1:11">
      <c r="A762" s="294" t="s">
        <v>206</v>
      </c>
      <c r="B762" s="294"/>
      <c r="C762" s="294"/>
      <c r="D762" s="294"/>
      <c r="E762" s="294"/>
      <c r="F762" s="294"/>
      <c r="G762" s="294"/>
      <c r="H762" s="294"/>
      <c r="I762" s="294"/>
      <c r="J762" s="294"/>
      <c r="K762" s="294"/>
    </row>
    <row r="763" spans="1:11">
      <c r="A763" s="15" t="str">
        <f>$A$42</f>
        <v xml:space="preserve">NAME: </v>
      </c>
      <c r="C763" s="130" t="str">
        <f>$D$20</f>
        <v>University of Colorado</v>
      </c>
      <c r="F763" s="67"/>
      <c r="G763" s="61"/>
      <c r="H763" s="62"/>
      <c r="J763" s="13"/>
      <c r="K763" s="17" t="str">
        <f>$K$3</f>
        <v>Due Date: October 12, 2020</v>
      </c>
    </row>
    <row r="764" spans="1:11">
      <c r="A764" s="18" t="s">
        <v>6</v>
      </c>
      <c r="B764" s="18" t="s">
        <v>6</v>
      </c>
      <c r="C764" s="18" t="s">
        <v>6</v>
      </c>
      <c r="D764" s="18" t="s">
        <v>6</v>
      </c>
      <c r="E764" s="18" t="s">
        <v>6</v>
      </c>
      <c r="F764" s="18" t="s">
        <v>6</v>
      </c>
      <c r="G764" s="19" t="s">
        <v>6</v>
      </c>
      <c r="H764" s="20" t="s">
        <v>6</v>
      </c>
      <c r="I764" s="18" t="s">
        <v>6</v>
      </c>
      <c r="J764" s="19" t="s">
        <v>6</v>
      </c>
      <c r="K764" s="20" t="s">
        <v>6</v>
      </c>
    </row>
    <row r="765" spans="1:11">
      <c r="A765" s="21" t="s">
        <v>7</v>
      </c>
      <c r="E765" s="21" t="s">
        <v>7</v>
      </c>
      <c r="F765" s="22"/>
      <c r="G765" s="23"/>
      <c r="H765" s="24" t="str">
        <f>H728</f>
        <v>2019-20</v>
      </c>
      <c r="I765" s="22"/>
      <c r="J765" s="23"/>
      <c r="K765" s="24" t="s">
        <v>271</v>
      </c>
    </row>
    <row r="766" spans="1:11">
      <c r="A766" s="21" t="s">
        <v>9</v>
      </c>
      <c r="C766" s="25" t="s">
        <v>51</v>
      </c>
      <c r="E766" s="21" t="s">
        <v>9</v>
      </c>
      <c r="F766" s="22"/>
      <c r="G766" s="23" t="s">
        <v>11</v>
      </c>
      <c r="H766" s="24" t="s">
        <v>12</v>
      </c>
      <c r="I766" s="22"/>
      <c r="J766" s="23" t="s">
        <v>11</v>
      </c>
      <c r="K766" s="24" t="s">
        <v>13</v>
      </c>
    </row>
    <row r="767" spans="1:11">
      <c r="A767" s="18" t="s">
        <v>6</v>
      </c>
      <c r="B767" s="18" t="s">
        <v>6</v>
      </c>
      <c r="C767" s="18" t="s">
        <v>6</v>
      </c>
      <c r="D767" s="18" t="s">
        <v>6</v>
      </c>
      <c r="E767" s="18" t="s">
        <v>6</v>
      </c>
      <c r="F767" s="18" t="s">
        <v>6</v>
      </c>
      <c r="G767" s="19"/>
      <c r="H767" s="20"/>
      <c r="I767" s="18"/>
      <c r="J767" s="19"/>
      <c r="K767" s="20"/>
    </row>
    <row r="768" spans="1:11">
      <c r="A768" s="111">
        <v>1</v>
      </c>
      <c r="B768" s="112"/>
      <c r="C768" s="112" t="s">
        <v>227</v>
      </c>
      <c r="D768" s="112"/>
      <c r="E768" s="111">
        <v>1</v>
      </c>
      <c r="F768" s="113"/>
      <c r="G768" s="114"/>
      <c r="H768" s="115"/>
      <c r="I768" s="116"/>
      <c r="J768" s="117"/>
      <c r="K768" s="118"/>
    </row>
    <row r="769" spans="1:11">
      <c r="A769" s="111">
        <v>2</v>
      </c>
      <c r="B769" s="112"/>
      <c r="C769" s="112" t="s">
        <v>227</v>
      </c>
      <c r="D769" s="112"/>
      <c r="E769" s="111">
        <v>2</v>
      </c>
      <c r="F769" s="113"/>
      <c r="G769" s="114"/>
      <c r="H769" s="115"/>
      <c r="I769" s="116"/>
      <c r="J769" s="117"/>
      <c r="K769" s="115"/>
    </row>
    <row r="770" spans="1:11">
      <c r="A770" s="111">
        <v>3</v>
      </c>
      <c r="B770" s="112"/>
      <c r="C770" s="112" t="s">
        <v>227</v>
      </c>
      <c r="D770" s="112"/>
      <c r="E770" s="111">
        <v>3</v>
      </c>
      <c r="F770" s="113"/>
      <c r="G770" s="114"/>
      <c r="H770" s="115"/>
      <c r="I770" s="116"/>
      <c r="J770" s="117"/>
      <c r="K770" s="115"/>
    </row>
    <row r="771" spans="1:11">
      <c r="A771" s="111">
        <v>4</v>
      </c>
      <c r="B771" s="112"/>
      <c r="C771" s="112" t="s">
        <v>227</v>
      </c>
      <c r="D771" s="112"/>
      <c r="E771" s="111">
        <v>4</v>
      </c>
      <c r="F771" s="113"/>
      <c r="G771" s="114"/>
      <c r="H771" s="115"/>
      <c r="I771" s="119"/>
      <c r="J771" s="117"/>
      <c r="K771" s="115"/>
    </row>
    <row r="772" spans="1:11">
      <c r="A772" s="111">
        <v>5</v>
      </c>
      <c r="B772" s="112"/>
      <c r="C772" s="112" t="s">
        <v>227</v>
      </c>
      <c r="D772" s="112"/>
      <c r="E772" s="111">
        <v>5</v>
      </c>
      <c r="F772" s="113"/>
      <c r="G772" s="114"/>
      <c r="H772" s="115"/>
      <c r="I772" s="119"/>
      <c r="J772" s="117"/>
      <c r="K772" s="115"/>
    </row>
    <row r="773" spans="1:11">
      <c r="A773" s="7">
        <v>6</v>
      </c>
      <c r="C773" s="8" t="s">
        <v>190</v>
      </c>
      <c r="E773" s="7">
        <v>6</v>
      </c>
      <c r="F773" s="9"/>
      <c r="G773" s="149">
        <v>0</v>
      </c>
      <c r="H773" s="160">
        <v>0</v>
      </c>
      <c r="I773" s="29"/>
      <c r="J773" s="136">
        <v>0</v>
      </c>
      <c r="K773" s="160">
        <v>0</v>
      </c>
    </row>
    <row r="774" spans="1:11">
      <c r="A774" s="7">
        <v>7</v>
      </c>
      <c r="C774" s="8" t="s">
        <v>191</v>
      </c>
      <c r="E774" s="7">
        <v>7</v>
      </c>
      <c r="F774" s="9"/>
      <c r="G774" s="108"/>
      <c r="H774" s="160">
        <v>0</v>
      </c>
      <c r="I774" s="79"/>
      <c r="J774" s="98"/>
      <c r="K774" s="160">
        <v>0</v>
      </c>
    </row>
    <row r="775" spans="1:11">
      <c r="A775" s="7">
        <v>8</v>
      </c>
      <c r="C775" s="8" t="s">
        <v>192</v>
      </c>
      <c r="E775" s="7">
        <v>8</v>
      </c>
      <c r="F775" s="9"/>
      <c r="G775" s="108">
        <f>SUM(G773:G774)</f>
        <v>0</v>
      </c>
      <c r="H775" s="161">
        <f>SUM(H773:H774)</f>
        <v>0</v>
      </c>
      <c r="I775" s="79"/>
      <c r="J775" s="108">
        <f>SUM(J773:J774)</f>
        <v>0</v>
      </c>
      <c r="K775" s="161">
        <f>SUM(K773:K774)</f>
        <v>0</v>
      </c>
    </row>
    <row r="776" spans="1:11">
      <c r="A776" s="7">
        <v>9</v>
      </c>
      <c r="C776" s="8"/>
      <c r="E776" s="7">
        <v>9</v>
      </c>
      <c r="F776" s="9"/>
      <c r="G776" s="108"/>
      <c r="H776" s="161"/>
      <c r="I776" s="28"/>
      <c r="J776" s="98"/>
      <c r="K776" s="161"/>
    </row>
    <row r="777" spans="1:11">
      <c r="A777" s="7">
        <v>10</v>
      </c>
      <c r="C777" s="8"/>
      <c r="E777" s="7">
        <v>10</v>
      </c>
      <c r="F777" s="9"/>
      <c r="G777" s="108"/>
      <c r="H777" s="161"/>
      <c r="I777" s="29"/>
      <c r="J777" s="98"/>
      <c r="K777" s="161"/>
    </row>
    <row r="778" spans="1:11">
      <c r="A778" s="7">
        <v>11</v>
      </c>
      <c r="C778" s="8" t="s">
        <v>174</v>
      </c>
      <c r="E778" s="7">
        <v>11</v>
      </c>
      <c r="G778" s="135">
        <v>0</v>
      </c>
      <c r="H778" s="162">
        <v>0</v>
      </c>
      <c r="I778" s="28"/>
      <c r="J778" s="135">
        <v>0</v>
      </c>
      <c r="K778" s="162">
        <v>0</v>
      </c>
    </row>
    <row r="779" spans="1:11">
      <c r="A779" s="7">
        <v>12</v>
      </c>
      <c r="C779" s="8" t="s">
        <v>175</v>
      </c>
      <c r="E779" s="7">
        <v>12</v>
      </c>
      <c r="G779" s="109"/>
      <c r="H779" s="162">
        <v>0</v>
      </c>
      <c r="I779" s="29"/>
      <c r="J779" s="93"/>
      <c r="K779" s="162">
        <v>0</v>
      </c>
    </row>
    <row r="780" spans="1:11">
      <c r="A780" s="7">
        <v>13</v>
      </c>
      <c r="C780" s="8" t="s">
        <v>193</v>
      </c>
      <c r="E780" s="7">
        <v>13</v>
      </c>
      <c r="F780" s="9"/>
      <c r="G780" s="108">
        <f>SUM(G778:G779)</f>
        <v>0</v>
      </c>
      <c r="H780" s="161">
        <f>SUM(H778:H779)</f>
        <v>0</v>
      </c>
      <c r="I780" s="79"/>
      <c r="J780" s="108">
        <f>SUM(J778:J779)</f>
        <v>0</v>
      </c>
      <c r="K780" s="161">
        <f>SUM(K778:K779)</f>
        <v>0</v>
      </c>
    </row>
    <row r="781" spans="1:11">
      <c r="A781" s="7">
        <v>14</v>
      </c>
      <c r="E781" s="7">
        <v>14</v>
      </c>
      <c r="F781" s="9"/>
      <c r="G781" s="108"/>
      <c r="H781" s="161"/>
      <c r="I781" s="79"/>
      <c r="J781" s="98"/>
      <c r="K781" s="161"/>
    </row>
    <row r="782" spans="1:11">
      <c r="A782" s="7">
        <v>15</v>
      </c>
      <c r="C782" s="8" t="s">
        <v>177</v>
      </c>
      <c r="E782" s="7">
        <v>15</v>
      </c>
      <c r="F782" s="9"/>
      <c r="G782" s="108">
        <f>G775+G780</f>
        <v>0</v>
      </c>
      <c r="H782" s="161">
        <f>H775+H780</f>
        <v>0</v>
      </c>
      <c r="I782" s="79"/>
      <c r="J782" s="108">
        <f>J775+J780</f>
        <v>0</v>
      </c>
      <c r="K782" s="161">
        <f>K775+K780</f>
        <v>0</v>
      </c>
    </row>
    <row r="783" spans="1:11">
      <c r="A783" s="7">
        <v>16</v>
      </c>
      <c r="E783" s="7">
        <v>16</v>
      </c>
      <c r="F783" s="9"/>
      <c r="G783" s="108"/>
      <c r="H783" s="161"/>
      <c r="I783" s="79"/>
      <c r="J783" s="98"/>
      <c r="K783" s="161"/>
    </row>
    <row r="784" spans="1:11">
      <c r="A784" s="7">
        <v>17</v>
      </c>
      <c r="C784" s="8" t="s">
        <v>178</v>
      </c>
      <c r="E784" s="7">
        <v>17</v>
      </c>
      <c r="F784" s="9"/>
      <c r="G784" s="108"/>
      <c r="H784" s="160">
        <v>0</v>
      </c>
      <c r="I784" s="79"/>
      <c r="J784" s="98"/>
      <c r="K784" s="160">
        <v>0</v>
      </c>
    </row>
    <row r="785" spans="1:11">
      <c r="A785" s="7">
        <v>18</v>
      </c>
      <c r="C785" s="8"/>
      <c r="E785" s="7">
        <v>18</v>
      </c>
      <c r="F785" s="9"/>
      <c r="G785" s="108"/>
      <c r="H785" s="161"/>
      <c r="I785" s="79"/>
      <c r="J785" s="98"/>
      <c r="K785" s="161"/>
    </row>
    <row r="786" spans="1:11">
      <c r="A786" s="7">
        <v>19</v>
      </c>
      <c r="C786" s="8" t="s">
        <v>179</v>
      </c>
      <c r="E786" s="7">
        <v>19</v>
      </c>
      <c r="F786" s="9"/>
      <c r="G786" s="108"/>
      <c r="H786" s="160">
        <v>0</v>
      </c>
      <c r="I786" s="79"/>
      <c r="J786" s="98"/>
      <c r="K786" s="160"/>
    </row>
    <row r="787" spans="1:11">
      <c r="A787" s="7">
        <v>20</v>
      </c>
      <c r="C787" s="8" t="s">
        <v>180</v>
      </c>
      <c r="E787" s="7">
        <v>20</v>
      </c>
      <c r="F787" s="9"/>
      <c r="G787" s="108"/>
      <c r="H787" s="160">
        <v>0</v>
      </c>
      <c r="I787" s="79"/>
      <c r="J787" s="98"/>
      <c r="K787" s="160">
        <v>0</v>
      </c>
    </row>
    <row r="788" spans="1:11">
      <c r="A788" s="7">
        <v>21</v>
      </c>
      <c r="C788" s="8" t="s">
        <v>225</v>
      </c>
      <c r="E788" s="7">
        <v>21</v>
      </c>
      <c r="F788" s="9"/>
      <c r="G788" s="108"/>
      <c r="H788" s="160">
        <v>0</v>
      </c>
      <c r="I788" s="79"/>
      <c r="J788" s="98"/>
      <c r="K788" s="160">
        <v>0</v>
      </c>
    </row>
    <row r="789" spans="1:11">
      <c r="A789" s="7">
        <v>22</v>
      </c>
      <c r="C789" s="8"/>
      <c r="E789" s="7">
        <v>22</v>
      </c>
      <c r="F789" s="9"/>
      <c r="G789" s="108"/>
      <c r="H789" s="161"/>
      <c r="I789" s="79"/>
      <c r="J789" s="98"/>
      <c r="K789" s="161"/>
    </row>
    <row r="790" spans="1:11">
      <c r="A790" s="7">
        <v>23</v>
      </c>
      <c r="C790" s="8" t="s">
        <v>194</v>
      </c>
      <c r="E790" s="7">
        <v>23</v>
      </c>
      <c r="F790" s="9"/>
      <c r="G790" s="108"/>
      <c r="H790" s="160">
        <v>0</v>
      </c>
      <c r="I790" s="79"/>
      <c r="J790" s="98"/>
      <c r="K790" s="160"/>
    </row>
    <row r="791" spans="1:11">
      <c r="A791" s="7">
        <v>24</v>
      </c>
      <c r="C791" s="8"/>
      <c r="E791" s="7">
        <v>24</v>
      </c>
      <c r="F791" s="9"/>
      <c r="G791" s="108"/>
      <c r="H791" s="161"/>
      <c r="I791" s="79"/>
      <c r="J791" s="98"/>
      <c r="K791" s="161"/>
    </row>
    <row r="792" spans="1:11">
      <c r="E792" s="34"/>
      <c r="F792" s="65" t="s">
        <v>6</v>
      </c>
      <c r="G792" s="20" t="s">
        <v>6</v>
      </c>
      <c r="H792" s="20" t="s">
        <v>6</v>
      </c>
      <c r="I792" s="65" t="s">
        <v>6</v>
      </c>
      <c r="J792" s="20" t="s">
        <v>6</v>
      </c>
      <c r="K792" s="20" t="s">
        <v>6</v>
      </c>
    </row>
    <row r="793" spans="1:11">
      <c r="A793" s="7">
        <v>25</v>
      </c>
      <c r="C793" s="8" t="s">
        <v>207</v>
      </c>
      <c r="E793" s="7">
        <v>25</v>
      </c>
      <c r="G793" s="93">
        <f>SUM(G782:G792)</f>
        <v>0</v>
      </c>
      <c r="H793" s="93">
        <f>SUM(H782:H792)</f>
        <v>0</v>
      </c>
      <c r="I793" s="94"/>
      <c r="J793" s="93">
        <f>SUM(J782:J792)</f>
        <v>0</v>
      </c>
      <c r="K793" s="93">
        <f>SUM(K782:K792)</f>
        <v>0</v>
      </c>
    </row>
    <row r="794" spans="1:11">
      <c r="E794" s="34"/>
      <c r="F794" s="65" t="s">
        <v>6</v>
      </c>
      <c r="G794" s="19" t="s">
        <v>6</v>
      </c>
      <c r="H794" s="20" t="s">
        <v>6</v>
      </c>
      <c r="I794" s="65" t="s">
        <v>6</v>
      </c>
      <c r="J794" s="19" t="s">
        <v>6</v>
      </c>
      <c r="K794" s="20" t="s">
        <v>6</v>
      </c>
    </row>
    <row r="795" spans="1:11">
      <c r="C795" s="130" t="s">
        <v>49</v>
      </c>
      <c r="E795" s="34"/>
      <c r="F795" s="65"/>
      <c r="G795" s="19"/>
      <c r="H795" s="20"/>
      <c r="I795" s="65"/>
      <c r="J795" s="19"/>
      <c r="K795" s="20"/>
    </row>
    <row r="797" spans="1:11">
      <c r="A797" s="8"/>
    </row>
    <row r="798" spans="1:11">
      <c r="A798" s="15" t="str">
        <f>$A$83</f>
        <v xml:space="preserve">Institution No.:  </v>
      </c>
      <c r="B798" s="35"/>
      <c r="C798" s="35"/>
      <c r="D798" s="35"/>
      <c r="E798" s="36"/>
      <c r="F798" s="35"/>
      <c r="G798" s="37"/>
      <c r="H798" s="38"/>
      <c r="I798" s="35"/>
      <c r="J798" s="37"/>
      <c r="K798" s="14" t="s">
        <v>208</v>
      </c>
    </row>
    <row r="799" spans="1:11">
      <c r="A799" s="294" t="s">
        <v>209</v>
      </c>
      <c r="B799" s="294"/>
      <c r="C799" s="294"/>
      <c r="D799" s="294"/>
      <c r="E799" s="294"/>
      <c r="F799" s="294"/>
      <c r="G799" s="294"/>
      <c r="H799" s="294"/>
      <c r="I799" s="294"/>
      <c r="J799" s="294"/>
      <c r="K799" s="294"/>
    </row>
    <row r="800" spans="1:11">
      <c r="A800" s="15" t="str">
        <f>$A$42</f>
        <v xml:space="preserve">NAME: </v>
      </c>
      <c r="C800" s="130" t="str">
        <f>$D$20</f>
        <v>University of Colorado</v>
      </c>
      <c r="F800" s="67"/>
      <c r="G800" s="61"/>
      <c r="H800" s="62"/>
      <c r="J800" s="13"/>
      <c r="K800" s="17" t="str">
        <f>$K$3</f>
        <v>Due Date: October 12, 2020</v>
      </c>
    </row>
    <row r="801" spans="1:11">
      <c r="A801" s="18" t="s">
        <v>6</v>
      </c>
      <c r="B801" s="18" t="s">
        <v>6</v>
      </c>
      <c r="C801" s="18" t="s">
        <v>6</v>
      </c>
      <c r="D801" s="18" t="s">
        <v>6</v>
      </c>
      <c r="E801" s="18" t="s">
        <v>6</v>
      </c>
      <c r="F801" s="18" t="s">
        <v>6</v>
      </c>
      <c r="G801" s="19" t="s">
        <v>6</v>
      </c>
      <c r="H801" s="20" t="s">
        <v>6</v>
      </c>
      <c r="I801" s="18" t="s">
        <v>6</v>
      </c>
      <c r="J801" s="19" t="s">
        <v>6</v>
      </c>
      <c r="K801" s="20" t="s">
        <v>6</v>
      </c>
    </row>
    <row r="802" spans="1:11">
      <c r="A802" s="21" t="s">
        <v>7</v>
      </c>
      <c r="E802" s="21" t="s">
        <v>7</v>
      </c>
      <c r="F802" s="22"/>
      <c r="G802" s="23"/>
      <c r="H802" s="24" t="str">
        <f>+H765</f>
        <v>2019-20</v>
      </c>
      <c r="I802" s="22"/>
      <c r="J802" s="23"/>
      <c r="K802" s="24" t="s">
        <v>271</v>
      </c>
    </row>
    <row r="803" spans="1:11">
      <c r="A803" s="21" t="s">
        <v>9</v>
      </c>
      <c r="C803" s="25" t="s">
        <v>51</v>
      </c>
      <c r="E803" s="21" t="s">
        <v>9</v>
      </c>
      <c r="G803" s="13"/>
      <c r="H803" s="24" t="s">
        <v>12</v>
      </c>
      <c r="J803" s="13"/>
      <c r="K803" s="24" t="s">
        <v>13</v>
      </c>
    </row>
    <row r="804" spans="1:11">
      <c r="A804" s="18" t="s">
        <v>6</v>
      </c>
      <c r="B804" s="18" t="s">
        <v>6</v>
      </c>
      <c r="C804" s="18" t="s">
        <v>6</v>
      </c>
      <c r="D804" s="18" t="s">
        <v>6</v>
      </c>
      <c r="E804" s="18" t="s">
        <v>6</v>
      </c>
      <c r="F804" s="18" t="s">
        <v>6</v>
      </c>
      <c r="G804" s="19" t="s">
        <v>6</v>
      </c>
      <c r="H804" s="20" t="s">
        <v>6</v>
      </c>
      <c r="I804" s="18" t="s">
        <v>6</v>
      </c>
      <c r="J804" s="19" t="s">
        <v>6</v>
      </c>
      <c r="K804" s="20" t="s">
        <v>6</v>
      </c>
    </row>
    <row r="805" spans="1:11">
      <c r="A805" s="7">
        <v>1</v>
      </c>
      <c r="C805" s="8" t="s">
        <v>210</v>
      </c>
      <c r="E805" s="7">
        <v>1</v>
      </c>
      <c r="F805" s="9"/>
      <c r="G805" s="104"/>
      <c r="H805" s="148">
        <v>0</v>
      </c>
      <c r="I805" s="104"/>
      <c r="J805" s="104"/>
      <c r="K805" s="148">
        <v>0</v>
      </c>
    </row>
    <row r="806" spans="1:11">
      <c r="A806" s="7">
        <f t="shared" ref="A806:A823" si="15">(A805+1)</f>
        <v>2</v>
      </c>
      <c r="C806" s="9"/>
      <c r="E806" s="7">
        <f t="shared" ref="E806:E823" si="16">(E805+1)</f>
        <v>2</v>
      </c>
      <c r="F806" s="9"/>
      <c r="G806" s="10"/>
      <c r="H806" s="11"/>
      <c r="I806" s="9"/>
      <c r="J806" s="10"/>
      <c r="K806" s="11"/>
    </row>
    <row r="807" spans="1:11">
      <c r="A807" s="7">
        <f t="shared" si="15"/>
        <v>3</v>
      </c>
      <c r="C807" s="9"/>
      <c r="E807" s="7">
        <f t="shared" si="16"/>
        <v>3</v>
      </c>
      <c r="F807" s="9"/>
      <c r="G807" s="10"/>
      <c r="H807" s="11"/>
      <c r="I807" s="9"/>
      <c r="J807" s="10"/>
      <c r="K807" s="11"/>
    </row>
    <row r="808" spans="1:11">
      <c r="A808" s="7">
        <f t="shared" si="15"/>
        <v>4</v>
      </c>
      <c r="C808" s="9"/>
      <c r="E808" s="7">
        <f t="shared" si="16"/>
        <v>4</v>
      </c>
      <c r="F808" s="9"/>
      <c r="G808" s="10"/>
      <c r="H808" s="11"/>
      <c r="I808" s="9"/>
      <c r="J808" s="10"/>
      <c r="K808" s="11"/>
    </row>
    <row r="809" spans="1:11">
      <c r="A809" s="7">
        <f t="shared" si="15"/>
        <v>5</v>
      </c>
      <c r="C809" s="9"/>
      <c r="E809" s="7">
        <f t="shared" si="16"/>
        <v>5</v>
      </c>
      <c r="F809" s="9"/>
      <c r="G809" s="10"/>
      <c r="H809" s="11"/>
      <c r="I809" s="9"/>
      <c r="J809" s="10"/>
      <c r="K809" s="11"/>
    </row>
    <row r="810" spans="1:11">
      <c r="A810" s="7">
        <f t="shared" si="15"/>
        <v>6</v>
      </c>
      <c r="C810" s="9"/>
      <c r="E810" s="7">
        <f t="shared" si="16"/>
        <v>6</v>
      </c>
      <c r="F810" s="9"/>
      <c r="G810" s="10"/>
      <c r="H810" s="11"/>
      <c r="I810" s="9"/>
      <c r="J810" s="10"/>
      <c r="K810" s="11"/>
    </row>
    <row r="811" spans="1:11">
      <c r="A811" s="7">
        <f t="shared" si="15"/>
        <v>7</v>
      </c>
      <c r="C811" s="9"/>
      <c r="E811" s="7">
        <f t="shared" si="16"/>
        <v>7</v>
      </c>
      <c r="F811" s="9"/>
      <c r="G811" s="10"/>
      <c r="H811" s="11"/>
      <c r="I811" s="9"/>
      <c r="J811" s="10"/>
      <c r="K811" s="11"/>
    </row>
    <row r="812" spans="1:11">
      <c r="A812" s="7">
        <f t="shared" si="15"/>
        <v>8</v>
      </c>
      <c r="C812" s="9"/>
      <c r="E812" s="7">
        <f t="shared" si="16"/>
        <v>8</v>
      </c>
      <c r="F812" s="9"/>
      <c r="G812" s="10"/>
      <c r="H812" s="11"/>
      <c r="I812" s="9"/>
      <c r="J812" s="10"/>
      <c r="K812" s="11"/>
    </row>
    <row r="813" spans="1:11">
      <c r="A813" s="7">
        <f t="shared" si="15"/>
        <v>9</v>
      </c>
      <c r="C813" s="9"/>
      <c r="E813" s="7">
        <f t="shared" si="16"/>
        <v>9</v>
      </c>
      <c r="F813" s="9"/>
      <c r="G813" s="10"/>
      <c r="H813" s="11"/>
      <c r="I813" s="9"/>
      <c r="J813" s="10"/>
      <c r="K813" s="11"/>
    </row>
    <row r="814" spans="1:11">
      <c r="A814" s="7">
        <f t="shared" si="15"/>
        <v>10</v>
      </c>
      <c r="C814" s="9"/>
      <c r="E814" s="7">
        <f t="shared" si="16"/>
        <v>10</v>
      </c>
      <c r="F814" s="9"/>
      <c r="G814" s="10"/>
      <c r="H814" s="11"/>
      <c r="I814" s="9"/>
      <c r="J814" s="10"/>
      <c r="K814" s="11"/>
    </row>
    <row r="815" spans="1:11">
      <c r="A815" s="7">
        <f t="shared" si="15"/>
        <v>11</v>
      </c>
      <c r="C815" s="9"/>
      <c r="E815" s="7">
        <f t="shared" si="16"/>
        <v>11</v>
      </c>
      <c r="G815" s="10"/>
      <c r="H815" s="11"/>
      <c r="I815" s="9"/>
      <c r="J815" s="10"/>
      <c r="K815" s="11"/>
    </row>
    <row r="816" spans="1:11">
      <c r="A816" s="7">
        <f t="shared" si="15"/>
        <v>12</v>
      </c>
      <c r="C816" s="9"/>
      <c r="E816" s="7">
        <f t="shared" si="16"/>
        <v>12</v>
      </c>
      <c r="G816" s="10"/>
      <c r="H816" s="11"/>
      <c r="I816" s="9"/>
      <c r="J816" s="10"/>
      <c r="K816" s="11"/>
    </row>
    <row r="817" spans="1:11">
      <c r="A817" s="7">
        <f t="shared" si="15"/>
        <v>13</v>
      </c>
      <c r="C817" s="9"/>
      <c r="E817" s="7">
        <f t="shared" si="16"/>
        <v>13</v>
      </c>
      <c r="F817" s="9"/>
      <c r="G817" s="10"/>
      <c r="H817" s="11"/>
      <c r="I817" s="9"/>
      <c r="J817" s="10"/>
      <c r="K817" s="11"/>
    </row>
    <row r="818" spans="1:11">
      <c r="A818" s="7">
        <f t="shared" si="15"/>
        <v>14</v>
      </c>
      <c r="C818" s="9"/>
      <c r="E818" s="7">
        <f t="shared" si="16"/>
        <v>14</v>
      </c>
      <c r="F818" s="9"/>
      <c r="G818" s="10"/>
      <c r="H818" s="11"/>
      <c r="I818" s="9"/>
      <c r="J818" s="10"/>
      <c r="K818" s="11"/>
    </row>
    <row r="819" spans="1:11">
      <c r="A819" s="7">
        <f t="shared" si="15"/>
        <v>15</v>
      </c>
      <c r="C819" s="9"/>
      <c r="E819" s="7">
        <f t="shared" si="16"/>
        <v>15</v>
      </c>
      <c r="F819" s="9"/>
      <c r="G819" s="10"/>
      <c r="H819" s="11"/>
      <c r="I819" s="9"/>
      <c r="J819" s="10"/>
      <c r="K819" s="11"/>
    </row>
    <row r="820" spans="1:11">
      <c r="A820" s="7">
        <f t="shared" si="15"/>
        <v>16</v>
      </c>
      <c r="C820" s="9"/>
      <c r="E820" s="7">
        <f t="shared" si="16"/>
        <v>16</v>
      </c>
      <c r="F820" s="9"/>
      <c r="G820" s="10"/>
      <c r="H820" s="11"/>
      <c r="I820" s="9"/>
      <c r="J820" s="10"/>
      <c r="K820" s="11"/>
    </row>
    <row r="821" spans="1:11">
      <c r="A821" s="7">
        <f t="shared" si="15"/>
        <v>17</v>
      </c>
      <c r="C821" s="9"/>
      <c r="E821" s="7">
        <f t="shared" si="16"/>
        <v>17</v>
      </c>
      <c r="F821" s="9"/>
      <c r="G821" s="10"/>
      <c r="H821" s="11"/>
      <c r="I821" s="9"/>
      <c r="J821" s="10"/>
      <c r="K821" s="11"/>
    </row>
    <row r="822" spans="1:11">
      <c r="A822" s="7">
        <f t="shared" si="15"/>
        <v>18</v>
      </c>
      <c r="C822" s="9"/>
      <c r="E822" s="7">
        <f t="shared" si="16"/>
        <v>18</v>
      </c>
      <c r="F822" s="9"/>
      <c r="G822" s="10"/>
      <c r="H822" s="11"/>
      <c r="I822" s="9"/>
      <c r="J822" s="10"/>
      <c r="K822" s="11"/>
    </row>
    <row r="823" spans="1:11">
      <c r="A823" s="7">
        <f t="shared" si="15"/>
        <v>19</v>
      </c>
      <c r="C823" s="9"/>
      <c r="E823" s="7">
        <f t="shared" si="16"/>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9"/>
      <c r="K829" s="20"/>
    </row>
    <row r="830" spans="1:11">
      <c r="A830" s="7">
        <v>25</v>
      </c>
      <c r="C830" s="8" t="s">
        <v>211</v>
      </c>
      <c r="E830" s="7">
        <v>25</v>
      </c>
      <c r="G830" s="101"/>
      <c r="H830" s="102">
        <f>SUM(H805:H828)</f>
        <v>0</v>
      </c>
      <c r="I830" s="102"/>
      <c r="J830" s="101"/>
      <c r="K830" s="102">
        <f>SUM(K805:K828)</f>
        <v>0</v>
      </c>
    </row>
    <row r="831" spans="1:11">
      <c r="D831" s="81"/>
      <c r="F831" s="65" t="s">
        <v>6</v>
      </c>
      <c r="G831" s="19" t="s">
        <v>6</v>
      </c>
      <c r="H831" s="20"/>
      <c r="I831" s="65"/>
      <c r="J831" s="19"/>
      <c r="K831" s="20"/>
    </row>
    <row r="832" spans="1:11">
      <c r="F832" s="65"/>
      <c r="G832" s="19"/>
      <c r="H832" s="20"/>
      <c r="I832" s="65"/>
      <c r="J832" s="19"/>
      <c r="K832" s="20"/>
    </row>
    <row r="833" spans="1:11">
      <c r="C833" s="286" t="s">
        <v>235</v>
      </c>
      <c r="D833" s="286"/>
      <c r="E833" s="286"/>
      <c r="F833" s="286"/>
      <c r="G833" s="286"/>
      <c r="H833" s="286"/>
      <c r="I833" s="286"/>
      <c r="J833" s="286"/>
      <c r="K833" s="52"/>
    </row>
    <row r="834" spans="1:11">
      <c r="G834" s="13"/>
      <c r="H834" s="39"/>
      <c r="J834" s="13"/>
      <c r="K834" s="39"/>
    </row>
    <row r="835" spans="1:11">
      <c r="A835" s="8"/>
    </row>
    <row r="836" spans="1:11">
      <c r="A836" s="15" t="str">
        <f>$A$83</f>
        <v xml:space="preserve">Institution No.:  </v>
      </c>
      <c r="B836" s="35"/>
      <c r="C836" s="35"/>
      <c r="D836" s="35"/>
      <c r="E836" s="36"/>
      <c r="F836" s="35"/>
      <c r="G836" s="37"/>
      <c r="H836" s="38"/>
      <c r="I836" s="35"/>
      <c r="J836" s="37"/>
      <c r="K836" s="14" t="s">
        <v>212</v>
      </c>
    </row>
    <row r="837" spans="1:11">
      <c r="A837" s="294" t="s">
        <v>213</v>
      </c>
      <c r="B837" s="294"/>
      <c r="C837" s="294"/>
      <c r="D837" s="294"/>
      <c r="E837" s="294"/>
      <c r="F837" s="294"/>
      <c r="G837" s="294"/>
      <c r="H837" s="294"/>
      <c r="I837" s="294"/>
      <c r="J837" s="294"/>
      <c r="K837" s="294"/>
    </row>
    <row r="838" spans="1:11">
      <c r="A838" s="15" t="str">
        <f>$A$42</f>
        <v xml:space="preserve">NAME: </v>
      </c>
      <c r="C838" s="130" t="str">
        <f>$D$20</f>
        <v>University of Colorado</v>
      </c>
      <c r="G838" s="74"/>
      <c r="H838" s="39"/>
      <c r="J838" s="13"/>
      <c r="K838" s="17" t="str">
        <f>$K$3</f>
        <v>Due Date: October 12, 2020</v>
      </c>
    </row>
    <row r="839" spans="1:11">
      <c r="A839" s="18" t="s">
        <v>6</v>
      </c>
      <c r="B839" s="18" t="s">
        <v>6</v>
      </c>
      <c r="C839" s="18" t="s">
        <v>6</v>
      </c>
      <c r="D839" s="18" t="s">
        <v>6</v>
      </c>
      <c r="E839" s="18" t="s">
        <v>6</v>
      </c>
      <c r="F839" s="18" t="s">
        <v>6</v>
      </c>
      <c r="G839" s="19" t="s">
        <v>6</v>
      </c>
      <c r="H839" s="20" t="s">
        <v>6</v>
      </c>
      <c r="I839" s="18" t="s">
        <v>6</v>
      </c>
      <c r="J839" s="19" t="s">
        <v>6</v>
      </c>
      <c r="K839" s="20" t="s">
        <v>6</v>
      </c>
    </row>
    <row r="840" spans="1:11">
      <c r="A840" s="21" t="s">
        <v>7</v>
      </c>
      <c r="E840" s="21" t="s">
        <v>7</v>
      </c>
      <c r="F840" s="22"/>
      <c r="G840" s="23"/>
      <c r="H840" s="24" t="str">
        <f>H802</f>
        <v>2019-20</v>
      </c>
      <c r="I840" s="22"/>
      <c r="J840" s="23"/>
      <c r="K840" s="24" t="s">
        <v>271</v>
      </c>
    </row>
    <row r="841" spans="1:11">
      <c r="A841" s="21" t="s">
        <v>9</v>
      </c>
      <c r="C841" s="25" t="s">
        <v>51</v>
      </c>
      <c r="E841" s="21" t="s">
        <v>9</v>
      </c>
      <c r="F841" s="22"/>
      <c r="G841" s="23" t="s">
        <v>11</v>
      </c>
      <c r="H841" s="24" t="s">
        <v>12</v>
      </c>
      <c r="I841" s="22"/>
      <c r="J841" s="23" t="s">
        <v>11</v>
      </c>
      <c r="K841" s="24" t="s">
        <v>13</v>
      </c>
    </row>
    <row r="842" spans="1:11">
      <c r="A842" s="18" t="s">
        <v>6</v>
      </c>
      <c r="B842" s="18" t="s">
        <v>6</v>
      </c>
      <c r="C842" s="18" t="s">
        <v>6</v>
      </c>
      <c r="D842" s="18" t="s">
        <v>6</v>
      </c>
      <c r="E842" s="18" t="s">
        <v>6</v>
      </c>
      <c r="F842" s="18" t="s">
        <v>6</v>
      </c>
      <c r="G842" s="19" t="s">
        <v>6</v>
      </c>
      <c r="H842" s="20" t="s">
        <v>6</v>
      </c>
      <c r="I842" s="18" t="s">
        <v>6</v>
      </c>
      <c r="J842" s="19" t="s">
        <v>6</v>
      </c>
      <c r="K842" s="20" t="s">
        <v>6</v>
      </c>
    </row>
    <row r="843" spans="1:11">
      <c r="A843" s="111">
        <v>1</v>
      </c>
      <c r="B843" s="120"/>
      <c r="C843" s="112" t="s">
        <v>227</v>
      </c>
      <c r="D843" s="120"/>
      <c r="E843" s="111">
        <v>1</v>
      </c>
      <c r="F843" s="120"/>
      <c r="G843" s="121"/>
      <c r="H843" s="122"/>
      <c r="I843" s="120"/>
      <c r="J843" s="121"/>
      <c r="K843" s="122"/>
    </row>
    <row r="844" spans="1:11">
      <c r="A844" s="111">
        <v>2</v>
      </c>
      <c r="B844" s="120"/>
      <c r="C844" s="112" t="s">
        <v>227</v>
      </c>
      <c r="D844" s="120"/>
      <c r="E844" s="111">
        <v>2</v>
      </c>
      <c r="F844" s="120"/>
      <c r="G844" s="121"/>
      <c r="H844" s="122"/>
      <c r="I844" s="120"/>
      <c r="J844" s="121"/>
      <c r="K844" s="122"/>
    </row>
    <row r="845" spans="1:11">
      <c r="A845" s="111">
        <v>3</v>
      </c>
      <c r="B845" s="112"/>
      <c r="C845" s="112" t="s">
        <v>227</v>
      </c>
      <c r="D845" s="112"/>
      <c r="E845" s="111">
        <v>3</v>
      </c>
      <c r="F845" s="113"/>
      <c r="G845" s="123"/>
      <c r="H845" s="118"/>
      <c r="I845" s="118"/>
      <c r="J845" s="123"/>
      <c r="K845" s="118"/>
    </row>
    <row r="846" spans="1:11">
      <c r="A846" s="111">
        <v>4</v>
      </c>
      <c r="B846" s="112"/>
      <c r="C846" s="112" t="s">
        <v>227</v>
      </c>
      <c r="D846" s="112"/>
      <c r="E846" s="111">
        <v>4</v>
      </c>
      <c r="F846" s="113"/>
      <c r="G846" s="123"/>
      <c r="H846" s="118"/>
      <c r="I846" s="118"/>
      <c r="J846" s="123"/>
      <c r="K846" s="118"/>
    </row>
    <row r="847" spans="1:11">
      <c r="A847" s="111">
        <v>5</v>
      </c>
      <c r="B847" s="112"/>
      <c r="C847" s="112" t="s">
        <v>227</v>
      </c>
      <c r="D847" s="112"/>
      <c r="E847" s="112">
        <v>5</v>
      </c>
      <c r="F847" s="112"/>
      <c r="G847" s="124"/>
      <c r="H847" s="125"/>
      <c r="I847" s="112"/>
      <c r="J847" s="124"/>
      <c r="K847" s="125"/>
    </row>
    <row r="848" spans="1:11">
      <c r="A848" s="7">
        <v>6</v>
      </c>
      <c r="C848" s="8" t="s">
        <v>170</v>
      </c>
      <c r="E848" s="7">
        <v>6</v>
      </c>
      <c r="F848" s="9"/>
      <c r="G848" s="145"/>
      <c r="H848" s="156"/>
      <c r="I848" s="104"/>
      <c r="J848" s="145"/>
      <c r="K848" s="156"/>
    </row>
    <row r="849" spans="1:11">
      <c r="A849" s="7">
        <v>7</v>
      </c>
      <c r="C849" s="8" t="s">
        <v>171</v>
      </c>
      <c r="E849" s="7">
        <v>7</v>
      </c>
      <c r="F849" s="9"/>
      <c r="G849" s="103"/>
      <c r="H849" s="156"/>
      <c r="I849" s="104"/>
      <c r="J849" s="103"/>
      <c r="K849" s="156"/>
    </row>
    <row r="850" spans="1:11">
      <c r="A850" s="7">
        <v>8</v>
      </c>
      <c r="C850" s="8" t="s">
        <v>214</v>
      </c>
      <c r="E850" s="7">
        <v>8</v>
      </c>
      <c r="F850" s="9"/>
      <c r="G850" s="145"/>
      <c r="H850" s="156"/>
      <c r="I850" s="104"/>
      <c r="J850" s="145"/>
      <c r="K850" s="156"/>
    </row>
    <row r="851" spans="1:11">
      <c r="A851" s="7">
        <v>9</v>
      </c>
      <c r="C851" s="8" t="s">
        <v>185</v>
      </c>
      <c r="E851" s="7">
        <v>9</v>
      </c>
      <c r="F851" s="9"/>
      <c r="G851" s="103">
        <f>SUM(G848:G850)</f>
        <v>0</v>
      </c>
      <c r="H851" s="157">
        <f>SUM(H848:H850)</f>
        <v>0</v>
      </c>
      <c r="I851" s="103"/>
      <c r="J851" s="103">
        <f>SUM(J848:J850)</f>
        <v>0</v>
      </c>
      <c r="K851" s="157">
        <f>SUM(K848:K850)</f>
        <v>0</v>
      </c>
    </row>
    <row r="852" spans="1:11">
      <c r="A852" s="7">
        <v>10</v>
      </c>
      <c r="C852" s="8"/>
      <c r="E852" s="7">
        <v>10</v>
      </c>
      <c r="F852" s="9"/>
      <c r="G852" s="103"/>
      <c r="H852" s="157"/>
      <c r="I852" s="104"/>
      <c r="J852" s="103"/>
      <c r="K852" s="157"/>
    </row>
    <row r="853" spans="1:11">
      <c r="A853" s="7">
        <v>11</v>
      </c>
      <c r="C853" s="8" t="s">
        <v>174</v>
      </c>
      <c r="E853" s="7">
        <v>11</v>
      </c>
      <c r="F853" s="9"/>
      <c r="G853" s="145"/>
      <c r="H853" s="156"/>
      <c r="I853" s="104"/>
      <c r="J853" s="145"/>
      <c r="K853" s="156"/>
    </row>
    <row r="854" spans="1:11">
      <c r="A854" s="7">
        <v>12</v>
      </c>
      <c r="C854" s="8" t="s">
        <v>175</v>
      </c>
      <c r="E854" s="7">
        <v>12</v>
      </c>
      <c r="F854" s="9"/>
      <c r="G854" s="103"/>
      <c r="H854" s="156"/>
      <c r="I854" s="104"/>
      <c r="J854" s="103"/>
      <c r="K854" s="156"/>
    </row>
    <row r="855" spans="1:11">
      <c r="A855" s="7">
        <v>13</v>
      </c>
      <c r="C855" s="8" t="s">
        <v>186</v>
      </c>
      <c r="E855" s="7">
        <v>13</v>
      </c>
      <c r="F855" s="9"/>
      <c r="G855" s="103">
        <f>SUM(G853:G854)</f>
        <v>0</v>
      </c>
      <c r="H855" s="157">
        <f>SUM(H853:H854)</f>
        <v>0</v>
      </c>
      <c r="I855" s="101"/>
      <c r="J855" s="103">
        <f>SUM(J853:J854)</f>
        <v>0</v>
      </c>
      <c r="K855" s="157">
        <f>SUM(K853:K854)</f>
        <v>0</v>
      </c>
    </row>
    <row r="856" spans="1:11">
      <c r="A856" s="7">
        <v>14</v>
      </c>
      <c r="E856" s="7">
        <v>14</v>
      </c>
      <c r="F856" s="9"/>
      <c r="G856" s="105"/>
      <c r="H856" s="157"/>
      <c r="I856" s="102"/>
      <c r="J856" s="105"/>
      <c r="K856" s="157"/>
    </row>
    <row r="857" spans="1:11">
      <c r="A857" s="7">
        <v>15</v>
      </c>
      <c r="C857" s="8" t="s">
        <v>177</v>
      </c>
      <c r="E857" s="7">
        <v>15</v>
      </c>
      <c r="G857" s="106">
        <f>SUM(G851+G855)</f>
        <v>0</v>
      </c>
      <c r="H857" s="158">
        <f>SUM(H851+H855)</f>
        <v>0</v>
      </c>
      <c r="I857" s="102"/>
      <c r="J857" s="106">
        <f>SUM(J851+J855)</f>
        <v>0</v>
      </c>
      <c r="K857" s="158">
        <f>SUM(K851+K855)</f>
        <v>0</v>
      </c>
    </row>
    <row r="858" spans="1:11">
      <c r="A858" s="7">
        <v>16</v>
      </c>
      <c r="E858" s="7">
        <v>16</v>
      </c>
      <c r="G858" s="106"/>
      <c r="H858" s="158"/>
      <c r="I858" s="102"/>
      <c r="J858" s="106"/>
      <c r="K858" s="158"/>
    </row>
    <row r="859" spans="1:11">
      <c r="A859" s="7">
        <v>17</v>
      </c>
      <c r="C859" s="8" t="s">
        <v>178</v>
      </c>
      <c r="E859" s="7">
        <v>17</v>
      </c>
      <c r="F859" s="9"/>
      <c r="G859" s="103"/>
      <c r="H859" s="156"/>
      <c r="I859" s="104"/>
      <c r="J859" s="103"/>
      <c r="K859" s="156"/>
    </row>
    <row r="860" spans="1:11">
      <c r="A860" s="7">
        <v>18</v>
      </c>
      <c r="E860" s="7">
        <v>18</v>
      </c>
      <c r="F860" s="9"/>
      <c r="G860" s="103"/>
      <c r="H860" s="157"/>
      <c r="I860" s="104"/>
      <c r="J860" s="103"/>
      <c r="K860" s="157"/>
    </row>
    <row r="861" spans="1:11">
      <c r="A861" s="7">
        <v>19</v>
      </c>
      <c r="C861" s="8" t="s">
        <v>179</v>
      </c>
      <c r="E861" s="7">
        <v>19</v>
      </c>
      <c r="F861" s="9"/>
      <c r="G861" s="103"/>
      <c r="H861" s="156"/>
      <c r="I861" s="104"/>
      <c r="J861" s="103"/>
      <c r="K861" s="156"/>
    </row>
    <row r="862" spans="1:11">
      <c r="A862" s="7">
        <v>20</v>
      </c>
      <c r="C862" s="75" t="s">
        <v>180</v>
      </c>
      <c r="E862" s="7">
        <v>20</v>
      </c>
      <c r="F862" s="9"/>
      <c r="G862" s="103"/>
      <c r="H862" s="156"/>
      <c r="I862" s="104"/>
      <c r="J862" s="103"/>
      <c r="K862" s="156"/>
    </row>
    <row r="863" spans="1:11">
      <c r="A863" s="7">
        <v>21</v>
      </c>
      <c r="C863" s="75"/>
      <c r="E863" s="7">
        <v>21</v>
      </c>
      <c r="F863" s="9"/>
      <c r="G863" s="103"/>
      <c r="H863" s="157"/>
      <c r="I863" s="104"/>
      <c r="J863" s="103"/>
      <c r="K863" s="157"/>
    </row>
    <row r="864" spans="1:11">
      <c r="A864" s="7">
        <v>22</v>
      </c>
      <c r="C864" s="8"/>
      <c r="E864" s="7">
        <v>22</v>
      </c>
      <c r="G864" s="103"/>
      <c r="H864" s="157"/>
      <c r="I864" s="104"/>
      <c r="J864" s="103"/>
      <c r="K864" s="157"/>
    </row>
    <row r="865" spans="1:11">
      <c r="A865" s="7">
        <v>23</v>
      </c>
      <c r="C865" s="8" t="s">
        <v>181</v>
      </c>
      <c r="E865" s="7">
        <v>23</v>
      </c>
      <c r="G865" s="103"/>
      <c r="H865" s="156"/>
      <c r="I865" s="104"/>
      <c r="J865" s="103"/>
      <c r="K865" s="156"/>
    </row>
    <row r="866" spans="1:11">
      <c r="A866" s="7">
        <v>24</v>
      </c>
      <c r="C866" s="8"/>
      <c r="E866" s="7">
        <v>24</v>
      </c>
      <c r="G866" s="103"/>
      <c r="H866" s="157"/>
      <c r="I866" s="104"/>
      <c r="J866" s="103"/>
      <c r="K866" s="157"/>
    </row>
    <row r="867" spans="1:11">
      <c r="A867" s="7"/>
      <c r="E867" s="7">
        <v>25</v>
      </c>
      <c r="F867" s="65" t="s">
        <v>6</v>
      </c>
      <c r="G867" s="77"/>
      <c r="H867" s="20"/>
      <c r="I867" s="65"/>
      <c r="J867" s="77"/>
      <c r="K867" s="20"/>
    </row>
    <row r="868" spans="1:11">
      <c r="A868" s="7">
        <v>25</v>
      </c>
      <c r="C868" s="8" t="s">
        <v>215</v>
      </c>
      <c r="E868" s="7"/>
      <c r="G868" s="102">
        <f>SUM(G857:G866)</f>
        <v>0</v>
      </c>
      <c r="H868" s="102">
        <f>SUM(H857:H866)</f>
        <v>0</v>
      </c>
      <c r="I868" s="107"/>
      <c r="J868" s="102">
        <f>SUM(J857:J866)</f>
        <v>0</v>
      </c>
      <c r="K868" s="102">
        <f>SUM(K857:K866)</f>
        <v>0</v>
      </c>
    </row>
    <row r="869" spans="1:11">
      <c r="F869" s="65" t="s">
        <v>6</v>
      </c>
      <c r="G869" s="19"/>
      <c r="H869" s="20"/>
      <c r="I869" s="65"/>
      <c r="J869" s="19"/>
      <c r="K869" s="20"/>
    </row>
    <row r="870" spans="1:11">
      <c r="A870" s="8"/>
      <c r="C870" s="130" t="s">
        <v>49</v>
      </c>
    </row>
    <row r="872" spans="1:11">
      <c r="A872" s="8"/>
      <c r="H872" s="39"/>
      <c r="K872" s="39"/>
    </row>
    <row r="873" spans="1:11">
      <c r="A873" s="15" t="str">
        <f>$A$83</f>
        <v xml:space="preserve">Institution No.:  </v>
      </c>
      <c r="B873" s="35"/>
      <c r="C873" s="35"/>
      <c r="D873" s="35"/>
      <c r="E873" s="36"/>
      <c r="F873" s="35"/>
      <c r="G873" s="37"/>
      <c r="H873" s="38"/>
      <c r="I873" s="35"/>
      <c r="J873" s="37"/>
      <c r="K873" s="14" t="s">
        <v>216</v>
      </c>
    </row>
    <row r="874" spans="1:11">
      <c r="A874" s="297" t="s">
        <v>217</v>
      </c>
      <c r="B874" s="297"/>
      <c r="C874" s="297"/>
      <c r="D874" s="297"/>
      <c r="E874" s="297"/>
      <c r="F874" s="297"/>
      <c r="G874" s="297"/>
      <c r="H874" s="297"/>
      <c r="I874" s="297"/>
      <c r="J874" s="297"/>
      <c r="K874" s="297"/>
    </row>
    <row r="875" spans="1:11">
      <c r="A875" s="15" t="str">
        <f>$A$42</f>
        <v xml:space="preserve">NAME: </v>
      </c>
      <c r="C875" s="130" t="str">
        <f>$D$20</f>
        <v>University of Colorado</v>
      </c>
      <c r="H875" s="82"/>
      <c r="J875" s="13"/>
      <c r="K875" s="17" t="str">
        <f>$K$3</f>
        <v>Due Date: October 12, 2020</v>
      </c>
    </row>
    <row r="876" spans="1:11">
      <c r="A876" s="18" t="s">
        <v>6</v>
      </c>
      <c r="B876" s="18" t="s">
        <v>6</v>
      </c>
      <c r="C876" s="18" t="s">
        <v>6</v>
      </c>
      <c r="D876" s="18" t="s">
        <v>6</v>
      </c>
      <c r="E876" s="18" t="s">
        <v>6</v>
      </c>
      <c r="F876" s="18" t="s">
        <v>6</v>
      </c>
      <c r="G876" s="19" t="s">
        <v>6</v>
      </c>
      <c r="H876" s="20" t="s">
        <v>6</v>
      </c>
      <c r="I876" s="18" t="s">
        <v>6</v>
      </c>
      <c r="J876" s="19" t="s">
        <v>6</v>
      </c>
      <c r="K876" s="20" t="s">
        <v>6</v>
      </c>
    </row>
    <row r="877" spans="1:11">
      <c r="A877" s="21" t="s">
        <v>7</v>
      </c>
      <c r="E877" s="21" t="s">
        <v>7</v>
      </c>
      <c r="F877" s="22"/>
      <c r="G877" s="23"/>
      <c r="H877" s="24" t="str">
        <f>+H840</f>
        <v>2019-20</v>
      </c>
      <c r="I877" s="22"/>
      <c r="J877" s="23"/>
      <c r="K877" s="24" t="s">
        <v>271</v>
      </c>
    </row>
    <row r="878" spans="1:11">
      <c r="A878" s="21" t="s">
        <v>9</v>
      </c>
      <c r="C878" s="25" t="s">
        <v>51</v>
      </c>
      <c r="E878" s="21" t="s">
        <v>9</v>
      </c>
      <c r="F878" s="22"/>
      <c r="G878" s="23"/>
      <c r="H878" s="24" t="s">
        <v>12</v>
      </c>
      <c r="I878" s="22"/>
      <c r="J878" s="23"/>
      <c r="K878" s="24" t="s">
        <v>13</v>
      </c>
    </row>
    <row r="879" spans="1:11">
      <c r="A879" s="18" t="s">
        <v>6</v>
      </c>
      <c r="B879" s="18" t="s">
        <v>6</v>
      </c>
      <c r="C879" s="18" t="s">
        <v>6</v>
      </c>
      <c r="D879" s="18" t="s">
        <v>6</v>
      </c>
      <c r="E879" s="18" t="s">
        <v>6</v>
      </c>
      <c r="F879" s="18" t="s">
        <v>6</v>
      </c>
      <c r="G879" s="19" t="s">
        <v>6</v>
      </c>
      <c r="H879" s="20" t="s">
        <v>6</v>
      </c>
      <c r="I879" s="18" t="s">
        <v>6</v>
      </c>
      <c r="J879" s="19" t="s">
        <v>6</v>
      </c>
      <c r="K879" s="20" t="s">
        <v>6</v>
      </c>
    </row>
    <row r="880" spans="1:11">
      <c r="A880" s="68">
        <v>1</v>
      </c>
      <c r="C880" s="130" t="s">
        <v>218</v>
      </c>
      <c r="E880" s="68">
        <v>1</v>
      </c>
      <c r="F880" s="9"/>
      <c r="G880" s="104"/>
      <c r="H880" s="148"/>
      <c r="I880" s="104"/>
      <c r="J880" s="104"/>
      <c r="K880" s="148"/>
    </row>
    <row r="881" spans="1:11">
      <c r="A881" s="68">
        <v>2</v>
      </c>
      <c r="E881" s="68">
        <v>2</v>
      </c>
      <c r="F881" s="9"/>
      <c r="G881" s="104"/>
      <c r="H881" s="104"/>
      <c r="I881" s="104"/>
      <c r="J881" s="104"/>
      <c r="K881" s="104"/>
    </row>
    <row r="882" spans="1:11">
      <c r="A882" s="68">
        <v>3</v>
      </c>
      <c r="C882" s="9"/>
      <c r="E882" s="68">
        <v>3</v>
      </c>
      <c r="F882" s="9"/>
      <c r="G882" s="104"/>
      <c r="H882" s="104"/>
      <c r="I882" s="104"/>
      <c r="J882" s="104"/>
      <c r="K882" s="104"/>
    </row>
    <row r="883" spans="1:11">
      <c r="A883" s="68">
        <v>4</v>
      </c>
      <c r="C883" s="9"/>
      <c r="E883" s="68">
        <v>4</v>
      </c>
      <c r="F883" s="9"/>
      <c r="G883" s="104"/>
      <c r="H883" s="104"/>
      <c r="I883" s="104"/>
      <c r="J883" s="104"/>
      <c r="K883" s="104"/>
    </row>
    <row r="884" spans="1:11">
      <c r="A884" s="68">
        <v>5</v>
      </c>
      <c r="C884" s="8"/>
      <c r="E884" s="68">
        <v>5</v>
      </c>
      <c r="F884" s="9"/>
      <c r="G884" s="104"/>
      <c r="H884" s="104"/>
      <c r="I884" s="104"/>
      <c r="J884" s="104"/>
      <c r="K884" s="104"/>
    </row>
    <row r="885" spans="1:11">
      <c r="A885" s="68">
        <v>6</v>
      </c>
      <c r="C885" s="9"/>
      <c r="E885" s="68">
        <v>6</v>
      </c>
      <c r="F885" s="9"/>
      <c r="G885" s="104"/>
      <c r="H885" s="104"/>
      <c r="I885" s="104"/>
      <c r="J885" s="104"/>
      <c r="K885" s="104"/>
    </row>
    <row r="886" spans="1:11">
      <c r="A886" s="68">
        <v>7</v>
      </c>
      <c r="C886" s="9"/>
      <c r="E886" s="68">
        <v>7</v>
      </c>
      <c r="F886" s="9"/>
      <c r="G886" s="104"/>
      <c r="H886" s="104"/>
      <c r="I886" s="104"/>
      <c r="J886" s="104"/>
      <c r="K886" s="104"/>
    </row>
    <row r="887" spans="1:11">
      <c r="A887" s="68">
        <v>8</v>
      </c>
      <c r="E887" s="68">
        <v>8</v>
      </c>
      <c r="F887" s="9"/>
      <c r="G887" s="104"/>
      <c r="H887" s="104"/>
      <c r="I887" s="104"/>
      <c r="J887" s="104"/>
      <c r="K887" s="104"/>
    </row>
    <row r="888" spans="1:11">
      <c r="A888" s="68">
        <v>9</v>
      </c>
      <c r="E888" s="68">
        <v>9</v>
      </c>
      <c r="F888" s="9"/>
      <c r="G888" s="104"/>
      <c r="H888" s="104"/>
      <c r="I888" s="104"/>
      <c r="J888" s="104"/>
      <c r="K888" s="104"/>
    </row>
    <row r="889" spans="1:11">
      <c r="A889" s="71"/>
      <c r="E889" s="71"/>
      <c r="F889" s="65" t="s">
        <v>6</v>
      </c>
      <c r="G889" s="80" t="s">
        <v>6</v>
      </c>
      <c r="H889" s="80"/>
      <c r="I889" s="80"/>
      <c r="J889" s="80"/>
      <c r="K889" s="80"/>
    </row>
    <row r="890" spans="1:11">
      <c r="A890" s="68">
        <v>10</v>
      </c>
      <c r="C890" s="130" t="s">
        <v>219</v>
      </c>
      <c r="E890" s="68">
        <v>10</v>
      </c>
      <c r="G890" s="101"/>
      <c r="H890" s="104">
        <f>SUM(H880:H888)</f>
        <v>0</v>
      </c>
      <c r="I890" s="102"/>
      <c r="J890" s="101"/>
      <c r="K890" s="104">
        <f>SUM(K880:K888)</f>
        <v>0</v>
      </c>
    </row>
    <row r="891" spans="1:11">
      <c r="A891" s="68"/>
      <c r="E891" s="68"/>
      <c r="F891" s="65" t="s">
        <v>6</v>
      </c>
      <c r="G891" s="80" t="s">
        <v>6</v>
      </c>
      <c r="H891" s="80"/>
      <c r="I891" s="80"/>
      <c r="J891" s="80"/>
      <c r="K891" s="80"/>
    </row>
    <row r="892" spans="1:11">
      <c r="A892" s="68">
        <v>11</v>
      </c>
      <c r="C892" s="9"/>
      <c r="E892" s="68">
        <v>11</v>
      </c>
      <c r="F892" s="9"/>
      <c r="G892" s="104"/>
      <c r="H892" s="104"/>
      <c r="I892" s="104"/>
      <c r="J892" s="104"/>
      <c r="K892" s="104"/>
    </row>
    <row r="893" spans="1:11">
      <c r="A893" s="68">
        <v>12</v>
      </c>
      <c r="C893" s="8" t="s">
        <v>220</v>
      </c>
      <c r="E893" s="68">
        <v>12</v>
      </c>
      <c r="F893" s="9"/>
      <c r="G893" s="104"/>
      <c r="H893" s="148">
        <v>21412944</v>
      </c>
      <c r="I893" s="104"/>
      <c r="J893" s="104"/>
      <c r="K893" s="148">
        <v>18701218</v>
      </c>
    </row>
    <row r="894" spans="1:11">
      <c r="A894" s="68">
        <v>13</v>
      </c>
      <c r="C894" s="9" t="s">
        <v>221</v>
      </c>
      <c r="E894" s="68">
        <v>13</v>
      </c>
      <c r="F894" s="9"/>
      <c r="G894" s="104"/>
      <c r="H894" s="148"/>
      <c r="I894" s="104"/>
      <c r="J894" s="104"/>
      <c r="K894" s="148"/>
    </row>
    <row r="895" spans="1:11">
      <c r="A895" s="68">
        <v>14</v>
      </c>
      <c r="C895" s="130" t="s">
        <v>295</v>
      </c>
      <c r="E895" s="68">
        <v>14</v>
      </c>
      <c r="F895" s="9"/>
      <c r="G895" s="104"/>
      <c r="H895" s="104">
        <v>31879</v>
      </c>
      <c r="I895" s="104"/>
      <c r="J895" s="104"/>
      <c r="K895" s="104">
        <v>32000</v>
      </c>
    </row>
    <row r="896" spans="1:11">
      <c r="A896" s="68">
        <v>15</v>
      </c>
      <c r="E896" s="68">
        <v>15</v>
      </c>
      <c r="F896" s="9"/>
      <c r="G896" s="104"/>
      <c r="H896" s="104"/>
      <c r="I896" s="104"/>
      <c r="J896" s="104"/>
      <c r="K896" s="104"/>
    </row>
    <row r="897" spans="1:11">
      <c r="A897" s="68">
        <v>16</v>
      </c>
      <c r="E897" s="68">
        <v>16</v>
      </c>
      <c r="F897" s="9"/>
      <c r="G897" s="104"/>
      <c r="H897" s="104"/>
      <c r="I897" s="104"/>
      <c r="J897" s="104"/>
      <c r="K897" s="104"/>
    </row>
    <row r="898" spans="1:11">
      <c r="A898" s="68">
        <v>17</v>
      </c>
      <c r="C898" s="69"/>
      <c r="D898" s="70"/>
      <c r="E898" s="68">
        <v>17</v>
      </c>
      <c r="F898" s="9"/>
      <c r="G898" s="104"/>
      <c r="H898" s="104"/>
      <c r="I898" s="104"/>
      <c r="J898" s="104"/>
      <c r="K898" s="104"/>
    </row>
    <row r="899" spans="1:11">
      <c r="A899" s="68">
        <v>18</v>
      </c>
      <c r="C899" s="70"/>
      <c r="D899" s="70"/>
      <c r="E899" s="68">
        <v>18</v>
      </c>
      <c r="F899" s="9"/>
      <c r="G899" s="104"/>
      <c r="H899" s="104"/>
      <c r="I899" s="104"/>
      <c r="J899" s="104"/>
      <c r="K899" s="104"/>
    </row>
    <row r="900" spans="1:11">
      <c r="A900" s="68"/>
      <c r="C900" s="83"/>
      <c r="D900" s="70"/>
      <c r="E900" s="68"/>
      <c r="F900" s="65" t="s">
        <v>6</v>
      </c>
      <c r="G900" s="19" t="s">
        <v>6</v>
      </c>
      <c r="H900" s="20"/>
      <c r="I900" s="65"/>
      <c r="J900" s="19"/>
      <c r="K900" s="20"/>
    </row>
    <row r="901" spans="1:11">
      <c r="A901" s="68">
        <v>19</v>
      </c>
      <c r="C901" s="130" t="s">
        <v>222</v>
      </c>
      <c r="D901" s="70"/>
      <c r="E901" s="68">
        <v>19</v>
      </c>
      <c r="G901" s="102"/>
      <c r="H901" s="102">
        <f>SUM(H892:H899)</f>
        <v>21444823</v>
      </c>
      <c r="I901" s="104"/>
      <c r="J901" s="104"/>
      <c r="K901" s="102">
        <f>SUM(K892:K899)</f>
        <v>18733218</v>
      </c>
    </row>
    <row r="902" spans="1:11">
      <c r="A902" s="68"/>
      <c r="C902" s="83"/>
      <c r="D902" s="70"/>
      <c r="E902" s="68"/>
      <c r="F902" s="65" t="s">
        <v>6</v>
      </c>
      <c r="G902" s="19" t="s">
        <v>6</v>
      </c>
      <c r="H902" s="20"/>
      <c r="I902" s="65"/>
      <c r="J902" s="19"/>
      <c r="K902" s="20"/>
    </row>
    <row r="903" spans="1:11">
      <c r="A903" s="68"/>
      <c r="C903" s="70"/>
      <c r="D903" s="70"/>
      <c r="E903" s="68"/>
      <c r="H903" s="11"/>
    </row>
    <row r="904" spans="1:11">
      <c r="A904" s="68">
        <v>20</v>
      </c>
      <c r="C904" s="8" t="s">
        <v>223</v>
      </c>
      <c r="E904" s="68">
        <v>20</v>
      </c>
      <c r="G904" s="101"/>
      <c r="H904" s="102">
        <f>SUM(H890,H901)</f>
        <v>21444823</v>
      </c>
      <c r="I904" s="102"/>
      <c r="J904" s="101"/>
      <c r="K904" s="102">
        <f>SUM(K890,K901)</f>
        <v>18733218</v>
      </c>
    </row>
    <row r="905" spans="1:11">
      <c r="C905" s="30" t="s">
        <v>224</v>
      </c>
      <c r="E905" s="34"/>
      <c r="F905" s="65" t="s">
        <v>6</v>
      </c>
      <c r="G905" s="19" t="s">
        <v>6</v>
      </c>
      <c r="H905" s="20"/>
      <c r="I905" s="65"/>
      <c r="J905" s="19"/>
      <c r="K905" s="20"/>
    </row>
    <row r="906" spans="1:11">
      <c r="C906" s="8" t="s">
        <v>38</v>
      </c>
    </row>
    <row r="907" spans="1:11">
      <c r="D907" s="8"/>
      <c r="G907" s="13"/>
      <c r="H907" s="39"/>
      <c r="I907" s="57"/>
      <c r="J907" s="13"/>
      <c r="K907" s="39"/>
    </row>
    <row r="908" spans="1:11">
      <c r="D908" s="8"/>
      <c r="G908" s="13"/>
      <c r="H908" s="39"/>
      <c r="I908" s="57"/>
      <c r="J908" s="13"/>
      <c r="K908" s="39"/>
    </row>
    <row r="909" spans="1:11">
      <c r="D909" s="8"/>
      <c r="G909" s="13"/>
      <c r="H909" s="39"/>
      <c r="I909" s="57"/>
      <c r="J909" s="13"/>
      <c r="K909" s="39"/>
    </row>
    <row r="910" spans="1:11">
      <c r="D910" s="8"/>
      <c r="G910" s="13"/>
      <c r="H910" s="39"/>
      <c r="I910" s="57"/>
      <c r="J910" s="13"/>
      <c r="K910" s="39"/>
    </row>
    <row r="911" spans="1:11">
      <c r="D911" s="8"/>
      <c r="G911" s="13"/>
      <c r="H911" s="39"/>
      <c r="I911" s="57"/>
      <c r="J911" s="13"/>
      <c r="K911" s="39"/>
    </row>
    <row r="912" spans="1:11">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80" fitToHeight="47"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56</vt:i4>
      </vt:variant>
    </vt:vector>
  </HeadingPairs>
  <TitlesOfParts>
    <vt:vector size="62" baseType="lpstr">
      <vt:lpstr>FY20-21 CU System</vt:lpstr>
      <vt:lpstr>Anschutz</vt:lpstr>
      <vt:lpstr>Boulder</vt:lpstr>
      <vt:lpstr>Denver </vt:lpstr>
      <vt:lpstr>UCCS</vt:lpstr>
      <vt:lpstr>System</vt:lpstr>
      <vt:lpstr>Anschutz!_____FMT1100</vt:lpstr>
      <vt:lpstr>Boulder!_____FMT1100</vt:lpstr>
      <vt:lpstr>'Denver '!_____FMT1100</vt:lpstr>
      <vt:lpstr>System!_____FMT1100</vt:lpstr>
      <vt:lpstr>UCCS!_____FMT1100</vt:lpstr>
      <vt:lpstr>Anschutz!_____FMT1300</vt:lpstr>
      <vt:lpstr>Boulder!_____FMT1300</vt:lpstr>
      <vt:lpstr>'Denver '!_____FMT1300</vt:lpstr>
      <vt:lpstr>System!_____FMT1300</vt:lpstr>
      <vt:lpstr>UCCS!_____FMT1300</vt:lpstr>
      <vt:lpstr>Anschutz!_____FMT1400</vt:lpstr>
      <vt:lpstr>Boulder!_____FMT1400</vt:lpstr>
      <vt:lpstr>'Denver '!_____FMT1400</vt:lpstr>
      <vt:lpstr>System!_____FMT1400</vt:lpstr>
      <vt:lpstr>UCCS!_____FMT1400</vt:lpstr>
      <vt:lpstr>Anschutz!_____FMT1500</vt:lpstr>
      <vt:lpstr>Boulder!_____FMT1500</vt:lpstr>
      <vt:lpstr>'Denver '!_____FMT1500</vt:lpstr>
      <vt:lpstr>System!_____FMT1500</vt:lpstr>
      <vt:lpstr>UCCS!_____FMT1500</vt:lpstr>
      <vt:lpstr>Anschutz!_____FMT1600</vt:lpstr>
      <vt:lpstr>Boulder!_____FMT1600</vt:lpstr>
      <vt:lpstr>'Denver '!_____FMT1600</vt:lpstr>
      <vt:lpstr>System!_____FMT1600</vt:lpstr>
      <vt:lpstr>UCCS!_____FMT1600</vt:lpstr>
      <vt:lpstr>Anschutz!_____FMT1700</vt:lpstr>
      <vt:lpstr>Boulder!_____FMT1700</vt:lpstr>
      <vt:lpstr>'Denver '!_____FMT1700</vt:lpstr>
      <vt:lpstr>System!_____FMT1700</vt:lpstr>
      <vt:lpstr>UCCS!_____FMT1700</vt:lpstr>
      <vt:lpstr>Anschutz!_____FMT1800</vt:lpstr>
      <vt:lpstr>Boulder!_____FMT1800</vt:lpstr>
      <vt:lpstr>'Denver '!_____FMT1800</vt:lpstr>
      <vt:lpstr>System!_____FMT1800</vt:lpstr>
      <vt:lpstr>UCCS!_____FMT1800</vt:lpstr>
      <vt:lpstr>Anschutz!_____FMT1900</vt:lpstr>
      <vt:lpstr>Boulder!_____FMT1900</vt:lpstr>
      <vt:lpstr>'Denver '!_____FMT1900</vt:lpstr>
      <vt:lpstr>System!_____FMT1900</vt:lpstr>
      <vt:lpstr>UCCS!_____FMT1900</vt:lpstr>
      <vt:lpstr>Anschutz!_____FMT20</vt:lpstr>
      <vt:lpstr>Boulder!_____FMT20</vt:lpstr>
      <vt:lpstr>'Denver '!_____FMT20</vt:lpstr>
      <vt:lpstr>System!_____FMT20</vt:lpstr>
      <vt:lpstr>UCCS!_____FMT20</vt:lpstr>
      <vt:lpstr>Anschutz!_____FMT2000</vt:lpstr>
      <vt:lpstr>Boulder!_____FMT2000</vt:lpstr>
      <vt:lpstr>'Denver '!_____FMT2000</vt:lpstr>
      <vt:lpstr>System!_____FMT2000</vt:lpstr>
      <vt:lpstr>UCCS!_____FMT2000</vt:lpstr>
      <vt:lpstr>Anschutz!Print_Area</vt:lpstr>
      <vt:lpstr>Boulder!Print_Area</vt:lpstr>
      <vt:lpstr>'Denver '!Print_Area</vt:lpstr>
      <vt:lpstr>'FY20-21 CU System'!Print_Area</vt:lpstr>
      <vt:lpstr>System!Print_Area</vt:lpstr>
      <vt:lpstr>UCCS!Print_Area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Ryan Allred</cp:lastModifiedBy>
  <cp:lastPrinted>2020-11-18T23:21:04Z</cp:lastPrinted>
  <dcterms:created xsi:type="dcterms:W3CDTF">2011-11-09T21:39:40Z</dcterms:created>
  <dcterms:modified xsi:type="dcterms:W3CDTF">2021-05-14T14:25:49Z</dcterms:modified>
</cp:coreProperties>
</file>